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filterPrivacy="1" defaultThemeVersion="166925"/>
  <xr:revisionPtr revIDLastSave="477" documentId="8_{65A699D2-8230-404B-8E0B-45AEAD5FF7D4}" xr6:coauthVersionLast="47" xr6:coauthVersionMax="47" xr10:uidLastSave="{9FCA8856-01C0-4C28-A8E5-054BC4B81A10}"/>
  <bookViews>
    <workbookView xWindow="-120" yWindow="-120" windowWidth="38640" windowHeight="15720" xr2:uid="{A0AC2A00-8ACD-46E0-B556-F1B9D4BDD6A0}"/>
  </bookViews>
  <sheets>
    <sheet name="日集計用" sheetId="4" r:id="rId1"/>
    <sheet name="月集計" sheetId="1" r:id="rId2"/>
    <sheet name="各月集計" sheetId="5" r:id="rId3"/>
    <sheet name="諸係数" sheetId="3" r:id="rId4"/>
  </sheets>
  <definedNames>
    <definedName name="_xlnm.Print_Area" localSheetId="2">各月集計!$A$1:$H$17</definedName>
    <definedName name="_xlnm.Print_Area" localSheetId="1">月集計!$A:$J</definedName>
    <definedName name="_xlnm.Print_Area" localSheetId="0">日集計用!$A$1:$Q$46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5" l="1"/>
  <c r="F17" i="5"/>
  <c r="G16" i="5"/>
  <c r="G15" i="5"/>
  <c r="G14" i="5"/>
  <c r="G13" i="5"/>
  <c r="G12" i="5"/>
  <c r="G11" i="5"/>
  <c r="G10" i="5"/>
  <c r="G9" i="5"/>
  <c r="G8" i="5"/>
  <c r="G7" i="5"/>
  <c r="G6" i="5"/>
  <c r="G5" i="5"/>
  <c r="D6" i="5"/>
  <c r="D7" i="5" s="1"/>
  <c r="D8" i="5" s="1"/>
  <c r="D9" i="5" s="1"/>
  <c r="D10" i="5" s="1"/>
  <c r="D11" i="5" s="1"/>
  <c r="D12" i="5" s="1"/>
  <c r="D13" i="5" s="1"/>
  <c r="D14" i="5" s="1"/>
  <c r="D15" i="5" s="1"/>
  <c r="D16" i="5" s="1"/>
  <c r="D17" i="5" s="1"/>
  <c r="D5" i="5"/>
  <c r="B17" i="5"/>
  <c r="C17" i="5"/>
  <c r="G36" i="1"/>
  <c r="G7" i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6" i="1"/>
  <c r="G5" i="1"/>
  <c r="L6" i="4"/>
  <c r="L10" i="4" s="1"/>
  <c r="L14" i="4" s="1"/>
  <c r="L18" i="4" s="1"/>
  <c r="L22" i="4" s="1"/>
  <c r="L26" i="4" s="1"/>
  <c r="L30" i="4" s="1"/>
  <c r="L34" i="4" s="1"/>
  <c r="L38" i="4" s="1"/>
  <c r="L42" i="4" s="1"/>
  <c r="L46" i="4" s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A35" i="1" s="1"/>
  <c r="K5" i="1"/>
  <c r="A5" i="1" s="1"/>
  <c r="H46" i="4"/>
  <c r="P42" i="4"/>
  <c r="J42" i="4"/>
  <c r="K42" i="4" s="1"/>
  <c r="F35" i="1"/>
  <c r="E35" i="1"/>
  <c r="F34" i="1"/>
  <c r="E34" i="1"/>
  <c r="F31" i="1"/>
  <c r="E31" i="1"/>
  <c r="F30" i="1"/>
  <c r="E30" i="1"/>
  <c r="F29" i="1"/>
  <c r="E29" i="1"/>
  <c r="F28" i="1"/>
  <c r="E28" i="1"/>
  <c r="F27" i="1"/>
  <c r="E27" i="1"/>
  <c r="F24" i="1"/>
  <c r="E24" i="1"/>
  <c r="F23" i="1"/>
  <c r="E23" i="1"/>
  <c r="F22" i="1"/>
  <c r="E22" i="1"/>
  <c r="F21" i="1"/>
  <c r="E21" i="1"/>
  <c r="F20" i="1"/>
  <c r="E20" i="1"/>
  <c r="F17" i="1"/>
  <c r="E17" i="1"/>
  <c r="F16" i="1"/>
  <c r="E16" i="1"/>
  <c r="F15" i="1"/>
  <c r="E15" i="1"/>
  <c r="F14" i="1"/>
  <c r="E14" i="1"/>
  <c r="F13" i="1"/>
  <c r="E13" i="1"/>
  <c r="F10" i="1"/>
  <c r="E10" i="1"/>
  <c r="F9" i="1"/>
  <c r="E9" i="1"/>
  <c r="F8" i="1"/>
  <c r="E8" i="1"/>
  <c r="F7" i="1"/>
  <c r="E7" i="1"/>
  <c r="F6" i="1"/>
  <c r="E6" i="1"/>
  <c r="J36" i="1"/>
  <c r="I36" i="1"/>
  <c r="H36" i="1"/>
  <c r="D36" i="1"/>
  <c r="C36" i="1"/>
  <c r="F36" i="1" s="1"/>
  <c r="J30" i="4"/>
  <c r="K30" i="4" s="1"/>
  <c r="P38" i="4"/>
  <c r="J38" i="4"/>
  <c r="K38" i="4" s="1"/>
  <c r="P34" i="4"/>
  <c r="J34" i="4"/>
  <c r="K34" i="4" s="1"/>
  <c r="P30" i="4"/>
  <c r="P26" i="4"/>
  <c r="J26" i="4"/>
  <c r="K26" i="4" s="1"/>
  <c r="P22" i="4"/>
  <c r="J22" i="4"/>
  <c r="K22" i="4" s="1"/>
  <c r="P18" i="4"/>
  <c r="J18" i="4"/>
  <c r="K18" i="4" s="1"/>
  <c r="P14" i="4"/>
  <c r="J14" i="4"/>
  <c r="K14" i="4" s="1"/>
  <c r="P10" i="4"/>
  <c r="J10" i="4"/>
  <c r="K10" i="4" s="1"/>
  <c r="P6" i="4"/>
  <c r="J6" i="4"/>
  <c r="K6" i="4" s="1"/>
  <c r="K46" i="4" s="1"/>
  <c r="G3" i="4"/>
  <c r="G17" i="5" l="1"/>
  <c r="P46" i="4"/>
  <c r="N46" i="4"/>
  <c r="J46" i="4"/>
  <c r="E36" i="1"/>
  <c r="B35" i="1"/>
  <c r="A25" i="1"/>
  <c r="B25" i="1" s="1"/>
  <c r="A26" i="1"/>
  <c r="B26" i="1" s="1"/>
  <c r="A27" i="1"/>
  <c r="B27" i="1" s="1"/>
  <c r="A28" i="1"/>
  <c r="B28" i="1" s="1"/>
  <c r="A29" i="1"/>
  <c r="B29" i="1" s="1"/>
  <c r="A30" i="1"/>
  <c r="B30" i="1" s="1"/>
  <c r="A31" i="1"/>
  <c r="B31" i="1" s="1"/>
  <c r="A32" i="1"/>
  <c r="B32" i="1" s="1"/>
  <c r="A33" i="1"/>
  <c r="B33" i="1" s="1"/>
  <c r="A34" i="1"/>
  <c r="B34" i="1" s="1"/>
  <c r="A14" i="1"/>
  <c r="B14" i="1" s="1"/>
  <c r="A8" i="1"/>
  <c r="B8" i="1" s="1"/>
  <c r="A9" i="1"/>
  <c r="B9" i="1" s="1"/>
  <c r="A10" i="1"/>
  <c r="B10" i="1" s="1"/>
  <c r="A11" i="1"/>
  <c r="B11" i="1" s="1"/>
  <c r="A13" i="1"/>
  <c r="B13" i="1" s="1"/>
  <c r="A15" i="1"/>
  <c r="B15" i="1" s="1"/>
  <c r="A16" i="1"/>
  <c r="B16" i="1" s="1"/>
  <c r="A17" i="1"/>
  <c r="B17" i="1" s="1"/>
  <c r="A18" i="1"/>
  <c r="B18" i="1" s="1"/>
  <c r="A19" i="1"/>
  <c r="B19" i="1" s="1"/>
  <c r="A20" i="1"/>
  <c r="B20" i="1" s="1"/>
  <c r="A21" i="1"/>
  <c r="B21" i="1" s="1"/>
  <c r="A22" i="1"/>
  <c r="B22" i="1" s="1"/>
  <c r="A23" i="1"/>
  <c r="B23" i="1" s="1"/>
  <c r="A6" i="1"/>
  <c r="B6" i="1" s="1"/>
  <c r="A7" i="1"/>
  <c r="B7" i="1" s="1"/>
  <c r="B5" i="1" l="1"/>
  <c r="A24" i="1"/>
  <c r="B24" i="1" s="1"/>
  <c r="A12" i="1"/>
  <c r="B12" i="1" s="1"/>
</calcChain>
</file>

<file path=xl/sharedStrings.xml><?xml version="1.0" encoding="utf-8"?>
<sst xmlns="http://schemas.openxmlformats.org/spreadsheetml/2006/main" count="194" uniqueCount="70">
  <si>
    <t>年</t>
    <rPh sb="0" eb="1">
      <t>ネン</t>
    </rPh>
    <phoneticPr fontId="1"/>
  </si>
  <si>
    <t>月</t>
    <rPh sb="0" eb="1">
      <t>ツキ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</si>
  <si>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</si>
  <si>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</si>
  <si>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損益</t>
    <rPh sb="0" eb="2">
      <t>ソンエキ</t>
    </rPh>
    <phoneticPr fontId="1"/>
  </si>
  <si>
    <t>目標金額</t>
    <rPh sb="0" eb="4">
      <t>モクヒョウキンガク</t>
    </rPh>
    <phoneticPr fontId="1"/>
  </si>
  <si>
    <t>目標残金額</t>
    <rPh sb="0" eb="2">
      <t>モクヒョウ</t>
    </rPh>
    <rPh sb="2" eb="5">
      <t>ザンキンガク</t>
    </rPh>
    <phoneticPr fontId="1"/>
  </si>
  <si>
    <t>達成率</t>
    <rPh sb="0" eb="3">
      <t>タッセイリツ</t>
    </rPh>
    <phoneticPr fontId="1"/>
  </si>
  <si>
    <t>pips</t>
    <phoneticPr fontId="1"/>
  </si>
  <si>
    <t>決済回数</t>
    <rPh sb="0" eb="4">
      <t>ケッサイカイスウ</t>
    </rPh>
    <phoneticPr fontId="1"/>
  </si>
  <si>
    <t>勝率</t>
    <rPh sb="0" eb="2">
      <t>ショウリツ</t>
    </rPh>
    <phoneticPr fontId="1"/>
  </si>
  <si>
    <t>決済</t>
    <rPh sb="0" eb="2">
      <t>ケッサイ</t>
    </rPh>
    <phoneticPr fontId="1"/>
  </si>
  <si>
    <t>通貨ペア</t>
    <rPh sb="0" eb="2">
      <t>ツウカ</t>
    </rPh>
    <phoneticPr fontId="1"/>
  </si>
  <si>
    <t>売買</t>
    <rPh sb="0" eb="1">
      <t>ウ</t>
    </rPh>
    <rPh sb="1" eb="2">
      <t>カ</t>
    </rPh>
    <phoneticPr fontId="1"/>
  </si>
  <si>
    <t>約定価格</t>
    <rPh sb="0" eb="4">
      <t>ヤクジョウカカク</t>
    </rPh>
    <phoneticPr fontId="1"/>
  </si>
  <si>
    <t>新規</t>
    <rPh sb="0" eb="2">
      <t>シンキ</t>
    </rPh>
    <phoneticPr fontId="1"/>
  </si>
  <si>
    <t>取引業者</t>
    <rPh sb="0" eb="4">
      <t>トリヒキギョウシャ</t>
    </rPh>
    <phoneticPr fontId="1"/>
  </si>
  <si>
    <t>保有期間</t>
    <rPh sb="0" eb="4">
      <t>ホユウキカン</t>
    </rPh>
    <phoneticPr fontId="1"/>
  </si>
  <si>
    <t>獲得pips</t>
    <rPh sb="0" eb="2">
      <t>カクトク</t>
    </rPh>
    <phoneticPr fontId="1"/>
  </si>
  <si>
    <t>決済No.</t>
    <rPh sb="0" eb="2">
      <t>ケッサイ</t>
    </rPh>
    <phoneticPr fontId="1"/>
  </si>
  <si>
    <t>USD/JPY</t>
    <phoneticPr fontId="1"/>
  </si>
  <si>
    <t>GBP/USD</t>
  </si>
  <si>
    <t>GBP/USD</t>
    <phoneticPr fontId="1"/>
  </si>
  <si>
    <t>EUR/USD</t>
    <phoneticPr fontId="1"/>
  </si>
  <si>
    <t>GBP/JPY</t>
  </si>
  <si>
    <t>GBP/JPY</t>
    <phoneticPr fontId="1"/>
  </si>
  <si>
    <t>EUR/JPY</t>
  </si>
  <si>
    <t>EUR/JPY</t>
    <phoneticPr fontId="1"/>
  </si>
  <si>
    <t>AUD/USD</t>
  </si>
  <si>
    <t>AUD/USD</t>
    <phoneticPr fontId="1"/>
  </si>
  <si>
    <t>GOLD</t>
  </si>
  <si>
    <t>GOLD</t>
    <phoneticPr fontId="1"/>
  </si>
  <si>
    <t>取引通貨ペアを下記に追加or削除</t>
    <rPh sb="0" eb="4">
      <t>トリヒキツウカ</t>
    </rPh>
    <rPh sb="7" eb="9">
      <t>カキ</t>
    </rPh>
    <rPh sb="10" eb="12">
      <t>ツイカ</t>
    </rPh>
    <rPh sb="14" eb="16">
      <t>サクジョ</t>
    </rPh>
    <phoneticPr fontId="1"/>
  </si>
  <si>
    <t>買</t>
  </si>
  <si>
    <t>売</t>
  </si>
  <si>
    <t>新規時間</t>
    <rPh sb="0" eb="2">
      <t>シンキ</t>
    </rPh>
    <rPh sb="2" eb="4">
      <t>ジカン</t>
    </rPh>
    <phoneticPr fontId="1"/>
  </si>
  <si>
    <t>決済時間</t>
    <rPh sb="0" eb="2">
      <t>ケッサイ</t>
    </rPh>
    <rPh sb="2" eb="4">
      <t>ジカン</t>
    </rPh>
    <phoneticPr fontId="1"/>
  </si>
  <si>
    <t>1pips換算値</t>
    <rPh sb="5" eb="8">
      <t>カンサンチ</t>
    </rPh>
    <phoneticPr fontId="1"/>
  </si>
  <si>
    <t>AUD/JPY</t>
  </si>
  <si>
    <t>AUD/JPY</t>
    <phoneticPr fontId="1"/>
  </si>
  <si>
    <t>通貨</t>
    <rPh sb="0" eb="2">
      <t>ツウカ</t>
    </rPh>
    <phoneticPr fontId="1"/>
  </si>
  <si>
    <t>1ロット</t>
    <phoneticPr fontId="1"/>
  </si>
  <si>
    <t>取引数量
(Lot)</t>
    <rPh sb="0" eb="2">
      <t>トリヒキ</t>
    </rPh>
    <rPh sb="2" eb="4">
      <t>スウリョウ</t>
    </rPh>
    <phoneticPr fontId="1"/>
  </si>
  <si>
    <t>(ドル建て)</t>
    <rPh sb="3" eb="4">
      <t>ダ</t>
    </rPh>
    <phoneticPr fontId="1"/>
  </si>
  <si>
    <t>円換算</t>
    <rPh sb="0" eb="3">
      <t>エンカンサン</t>
    </rPh>
    <phoneticPr fontId="1"/>
  </si>
  <si>
    <t>on</t>
    <phoneticPr fontId="1"/>
  </si>
  <si>
    <t>off</t>
    <phoneticPr fontId="1"/>
  </si>
  <si>
    <t>計</t>
    <rPh sb="0" eb="1">
      <t>ケイ</t>
    </rPh>
    <phoneticPr fontId="1"/>
  </si>
  <si>
    <t>ドル円
レート</t>
    <rPh sb="2" eb="3">
      <t>エン</t>
    </rPh>
    <phoneticPr fontId="1"/>
  </si>
  <si>
    <t>備考</t>
    <rPh sb="0" eb="2">
      <t>ビコウ</t>
    </rPh>
    <phoneticPr fontId="1"/>
  </si>
  <si>
    <t>決済回数</t>
    <rPh sb="0" eb="2">
      <t>ケッサイ</t>
    </rPh>
    <rPh sb="2" eb="4">
      <t>カイスウ</t>
    </rPh>
    <phoneticPr fontId="1"/>
  </si>
  <si>
    <t>取引口座</t>
    <rPh sb="0" eb="4">
      <t>トリヒキコウザ</t>
    </rPh>
    <phoneticPr fontId="1"/>
  </si>
  <si>
    <t>exness</t>
  </si>
  <si>
    <t>スリートレーダー</t>
  </si>
  <si>
    <t>exness</t>
    <phoneticPr fontId="1"/>
  </si>
  <si>
    <t>エントリー
根拠</t>
    <rPh sb="6" eb="8">
      <t>コンキョ</t>
    </rPh>
    <phoneticPr fontId="1"/>
  </si>
  <si>
    <r>
      <t xml:space="preserve">エントリー
写真
</t>
    </r>
    <r>
      <rPr>
        <sz val="11"/>
        <color rgb="FFFF0000"/>
        <rFont val="游ゴシック"/>
        <family val="3"/>
        <charset val="128"/>
        <scheme val="minor"/>
      </rPr>
      <t>1分足</t>
    </r>
    <rPh sb="6" eb="8">
      <t>シャシン</t>
    </rPh>
    <rPh sb="10" eb="12">
      <t>プンアシ</t>
    </rPh>
    <phoneticPr fontId="1"/>
  </si>
  <si>
    <r>
      <t xml:space="preserve">エントリー
写真
</t>
    </r>
    <r>
      <rPr>
        <sz val="11"/>
        <color rgb="FFFF0000"/>
        <rFont val="游ゴシック"/>
        <family val="3"/>
        <charset val="128"/>
        <scheme val="minor"/>
      </rPr>
      <t>15分足</t>
    </r>
    <rPh sb="6" eb="8">
      <t>シャシン</t>
    </rPh>
    <rPh sb="11" eb="13">
      <t>プンアシ</t>
    </rPh>
    <phoneticPr fontId="1"/>
  </si>
  <si>
    <r>
      <t xml:space="preserve">エントリー
写真
</t>
    </r>
    <r>
      <rPr>
        <sz val="11"/>
        <color rgb="FFFF0000"/>
        <rFont val="游ゴシック"/>
        <family val="3"/>
        <charset val="128"/>
        <scheme val="minor"/>
      </rPr>
      <t>1時間足</t>
    </r>
    <rPh sb="6" eb="8">
      <t>シャシン</t>
    </rPh>
    <rPh sb="10" eb="12">
      <t>ジカン</t>
    </rPh>
    <rPh sb="12" eb="13">
      <t>アシ</t>
    </rPh>
    <phoneticPr fontId="1"/>
  </si>
  <si>
    <t>リスク
リワード</t>
    <phoneticPr fontId="1"/>
  </si>
  <si>
    <t>1:1</t>
    <phoneticPr fontId="1"/>
  </si>
  <si>
    <t>ゴールデンクロス</t>
    <phoneticPr fontId="1"/>
  </si>
  <si>
    <t>※緑、黄色の塗り潰し部は自動計算です</t>
    <rPh sb="1" eb="2">
      <t>ミドリ</t>
    </rPh>
    <rPh sb="3" eb="5">
      <t>キイロ</t>
    </rPh>
    <rPh sb="6" eb="7">
      <t>ヌ</t>
    </rPh>
    <rPh sb="8" eb="9">
      <t>ツブ</t>
    </rPh>
    <rPh sb="10" eb="11">
      <t>ブ</t>
    </rPh>
    <rPh sb="12" eb="16">
      <t>ジドウケイサン</t>
    </rPh>
    <phoneticPr fontId="1"/>
  </si>
  <si>
    <t>ver.1.0</t>
    <phoneticPr fontId="1"/>
  </si>
  <si>
    <t>前日残高</t>
    <rPh sb="0" eb="2">
      <t>ゼンジツ</t>
    </rPh>
    <rPh sb="2" eb="4">
      <t>ザンダカ</t>
    </rPh>
    <phoneticPr fontId="1"/>
  </si>
  <si>
    <t>円</t>
    <rPh sb="0" eb="1">
      <t>エン</t>
    </rPh>
    <phoneticPr fontId="1"/>
  </si>
  <si>
    <t>残高</t>
    <rPh sb="0" eb="2">
      <t>ザンダカ</t>
    </rPh>
    <phoneticPr fontId="1"/>
  </si>
  <si>
    <t>前月残高</t>
    <rPh sb="0" eb="4">
      <t>ゼンゲツザンダカ</t>
    </rPh>
    <phoneticPr fontId="1"/>
  </si>
  <si>
    <t>年初残高</t>
    <rPh sb="0" eb="4">
      <t>ネンショザンダカ</t>
    </rPh>
    <phoneticPr fontId="1"/>
  </si>
  <si>
    <t>勝ち数</t>
    <rPh sb="0" eb="1">
      <t>カ</t>
    </rPh>
    <rPh sb="2" eb="3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</si>
</sst>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176" formatCode="aaa"/>
    <numFmt numFmtId="188" formatCode="&quot;¥&quot;#,##0_);[Red]\(&quot;¥&quot;#,##0\)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sz val="10"/>
      <color theme="1"/>
      <name val="ＭＳ Ｐゴシック"/>
      <family val="3"/>
      <charset val="128"/>
    </font>
    <font>
      <sz val="11"/>
      <color rgb="FF0A2733"/>
      <name val="メイリオ"/>
      <family val="3"/>
      <charset val="128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3FBB6"/>
        <bgColor indexed="64"/>
      </patternFill>
    </fill>
    <fill>
      <patternFill patternType="solid">
        <fgColor rgb="FFFFFDB9"/>
        <bgColor indexed="64"/>
      </patternFill>
    </fill>
    <fill>
      <patternFill patternType="solid">
        <fgColor rgb="FFB5FAFD"/>
        <bgColor indexed="64"/>
      </patternFill>
    </fill>
  </fills>
  <borders count="8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double">
        <color indexed="64"/>
      </top>
      <bottom style="medium">
        <color indexed="64"/>
      </bottom>
      <diagonal style="hair">
        <color indexed="64"/>
      </diagonal>
    </border>
    <border diagonalUp="1">
      <left/>
      <right/>
      <top style="double">
        <color indexed="64"/>
      </top>
      <bottom style="medium">
        <color indexed="64"/>
      </bottom>
      <diagonal style="hair">
        <color indexed="64"/>
      </diagonal>
    </border>
    <border diagonalUp="1">
      <left/>
      <right style="thin">
        <color indexed="64"/>
      </right>
      <top style="double">
        <color indexed="64"/>
      </top>
      <bottom style="medium">
        <color indexed="64"/>
      </bottom>
      <diagonal style="hair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 style="thin">
        <color indexed="64"/>
      </diagonal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9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>
      <alignment vertical="center"/>
    </xf>
    <xf numFmtId="5" fontId="0" fillId="0" borderId="19" xfId="0" applyNumberFormat="1" applyBorder="1">
      <alignment vertical="center"/>
    </xf>
    <xf numFmtId="5" fontId="0" fillId="2" borderId="19" xfId="0" applyNumberFormat="1" applyFill="1" applyBorder="1">
      <alignment vertical="center"/>
    </xf>
    <xf numFmtId="0" fontId="0" fillId="0" borderId="21" xfId="0" applyBorder="1">
      <alignment vertical="center"/>
    </xf>
    <xf numFmtId="5" fontId="0" fillId="0" borderId="21" xfId="0" applyNumberFormat="1" applyBorder="1">
      <alignment vertical="center"/>
    </xf>
    <xf numFmtId="5" fontId="0" fillId="2" borderId="21" xfId="0" applyNumberFormat="1" applyFill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>
      <alignment vertical="center"/>
    </xf>
    <xf numFmtId="5" fontId="0" fillId="0" borderId="24" xfId="0" applyNumberFormat="1" applyBorder="1">
      <alignment vertical="center"/>
    </xf>
    <xf numFmtId="0" fontId="4" fillId="4" borderId="5" xfId="0" applyFont="1" applyFill="1" applyBorder="1">
      <alignment vertical="center"/>
    </xf>
    <xf numFmtId="0" fontId="0" fillId="0" borderId="45" xfId="0" applyBorder="1" applyAlignment="1">
      <alignment horizontal="center" vertical="center"/>
    </xf>
    <xf numFmtId="5" fontId="0" fillId="2" borderId="24" xfId="0" applyNumberFormat="1" applyFill="1" applyBorder="1">
      <alignment vertical="center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5" fontId="0" fillId="0" borderId="57" xfId="0" applyNumberFormat="1" applyBorder="1">
      <alignment vertical="center"/>
    </xf>
    <xf numFmtId="9" fontId="0" fillId="0" borderId="51" xfId="0" applyNumberFormat="1" applyBorder="1">
      <alignment vertical="center"/>
    </xf>
    <xf numFmtId="0" fontId="0" fillId="0" borderId="59" xfId="0" applyBorder="1">
      <alignment vertical="center"/>
    </xf>
    <xf numFmtId="176" fontId="0" fillId="0" borderId="3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5" fontId="0" fillId="0" borderId="58" xfId="0" applyNumberFormat="1" applyBorder="1">
      <alignment vertical="center"/>
    </xf>
    <xf numFmtId="9" fontId="0" fillId="0" borderId="53" xfId="0" applyNumberFormat="1" applyBorder="1">
      <alignment vertical="center"/>
    </xf>
    <xf numFmtId="5" fontId="0" fillId="0" borderId="60" xfId="0" applyNumberFormat="1" applyBorder="1">
      <alignment vertical="center"/>
    </xf>
    <xf numFmtId="9" fontId="0" fillId="0" borderId="54" xfId="0" applyNumberFormat="1" applyBorder="1">
      <alignment vertical="center"/>
    </xf>
    <xf numFmtId="9" fontId="0" fillId="2" borderId="19" xfId="0" applyNumberFormat="1" applyFill="1" applyBorder="1">
      <alignment vertical="center"/>
    </xf>
    <xf numFmtId="9" fontId="0" fillId="2" borderId="21" xfId="0" applyNumberFormat="1" applyFill="1" applyBorder="1">
      <alignment vertical="center"/>
    </xf>
    <xf numFmtId="9" fontId="0" fillId="2" borderId="24" xfId="0" applyNumberFormat="1" applyFill="1" applyBorder="1">
      <alignment vertical="center"/>
    </xf>
    <xf numFmtId="0" fontId="0" fillId="3" borderId="61" xfId="0" applyFill="1" applyBorder="1" applyAlignment="1">
      <alignment horizontal="centerContinuous" vertical="center"/>
    </xf>
    <xf numFmtId="0" fontId="0" fillId="3" borderId="26" xfId="0" applyFill="1" applyBorder="1" applyAlignment="1">
      <alignment horizontal="centerContinuous" vertical="center"/>
    </xf>
    <xf numFmtId="5" fontId="0" fillId="3" borderId="26" xfId="0" applyNumberFormat="1" applyFill="1" applyBorder="1">
      <alignment vertical="center"/>
    </xf>
    <xf numFmtId="9" fontId="0" fillId="3" borderId="26" xfId="0" applyNumberFormat="1" applyFill="1" applyBorder="1">
      <alignment vertical="center"/>
    </xf>
    <xf numFmtId="0" fontId="0" fillId="3" borderId="26" xfId="0" applyFill="1" applyBorder="1">
      <alignment vertical="center"/>
    </xf>
    <xf numFmtId="9" fontId="0" fillId="3" borderId="27" xfId="0" applyNumberFormat="1" applyFill="1" applyBorder="1">
      <alignment vertical="center"/>
    </xf>
    <xf numFmtId="0" fontId="0" fillId="3" borderId="25" xfId="0" applyFill="1" applyBorder="1" applyAlignment="1">
      <alignment horizontal="center" vertical="center"/>
    </xf>
    <xf numFmtId="20" fontId="0" fillId="3" borderId="33" xfId="0" applyNumberFormat="1" applyFill="1" applyBorder="1">
      <alignment vertical="center"/>
    </xf>
    <xf numFmtId="20" fontId="0" fillId="3" borderId="26" xfId="0" applyNumberFormat="1" applyFill="1" applyBorder="1">
      <alignment vertical="center"/>
    </xf>
    <xf numFmtId="10" fontId="0" fillId="3" borderId="27" xfId="0" applyNumberFormat="1" applyFill="1" applyBorder="1">
      <alignment vertical="center"/>
    </xf>
    <xf numFmtId="0" fontId="4" fillId="0" borderId="0" xfId="0" applyFont="1">
      <alignment vertical="center"/>
    </xf>
    <xf numFmtId="0" fontId="3" fillId="2" borderId="19" xfId="0" applyFont="1" applyFill="1" applyBorder="1" applyProtection="1">
      <alignment vertical="center"/>
      <protection hidden="1"/>
    </xf>
    <xf numFmtId="5" fontId="0" fillId="2" borderId="19" xfId="0" applyNumberFormat="1" applyFill="1" applyBorder="1" applyProtection="1">
      <alignment vertical="center"/>
      <protection hidden="1"/>
    </xf>
    <xf numFmtId="0" fontId="0" fillId="0" borderId="48" xfId="0" applyBorder="1" applyProtection="1">
      <alignment vertical="center"/>
      <protection hidden="1"/>
    </xf>
    <xf numFmtId="5" fontId="0" fillId="0" borderId="48" xfId="0" applyNumberFormat="1" applyBorder="1" applyProtection="1">
      <alignment vertical="center"/>
      <protection hidden="1"/>
    </xf>
    <xf numFmtId="0" fontId="3" fillId="2" borderId="43" xfId="0" applyFont="1" applyFill="1" applyBorder="1" applyProtection="1">
      <alignment vertical="center"/>
      <protection hidden="1"/>
    </xf>
    <xf numFmtId="5" fontId="0" fillId="2" borderId="43" xfId="0" applyNumberFormat="1" applyFill="1" applyBorder="1" applyProtection="1">
      <alignment vertical="center"/>
      <protection hidden="1"/>
    </xf>
    <xf numFmtId="0" fontId="3" fillId="2" borderId="21" xfId="0" applyFont="1" applyFill="1" applyBorder="1" applyProtection="1">
      <alignment vertical="center"/>
      <protection hidden="1"/>
    </xf>
    <xf numFmtId="5" fontId="0" fillId="2" borderId="21" xfId="0" applyNumberFormat="1" applyFill="1" applyBorder="1" applyProtection="1">
      <alignment vertical="center"/>
      <protection hidden="1"/>
    </xf>
    <xf numFmtId="0" fontId="3" fillId="2" borderId="24" xfId="0" applyFont="1" applyFill="1" applyBorder="1" applyProtection="1">
      <alignment vertical="center"/>
      <protection hidden="1"/>
    </xf>
    <xf numFmtId="5" fontId="0" fillId="2" borderId="24" xfId="0" applyNumberFormat="1" applyFill="1" applyBorder="1" applyProtection="1">
      <alignment vertical="center"/>
      <protection hidden="1"/>
    </xf>
    <xf numFmtId="0" fontId="3" fillId="3" borderId="26" xfId="0" applyFont="1" applyFill="1" applyBorder="1" applyProtection="1">
      <alignment vertical="center"/>
      <protection hidden="1"/>
    </xf>
    <xf numFmtId="5" fontId="0" fillId="3" borderId="26" xfId="0" applyNumberFormat="1" applyFill="1" applyBorder="1" applyProtection="1">
      <alignment vertical="center"/>
      <protection hidden="1"/>
    </xf>
    <xf numFmtId="0" fontId="0" fillId="0" borderId="18" xfId="0" applyBorder="1" applyProtection="1">
      <alignment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9" xfId="0" applyBorder="1" applyProtection="1">
      <alignment vertical="center"/>
      <protection locked="0"/>
    </xf>
    <xf numFmtId="0" fontId="0" fillId="0" borderId="49" xfId="0" applyBorder="1" applyProtection="1">
      <alignment vertical="center"/>
      <protection locked="0"/>
    </xf>
    <xf numFmtId="0" fontId="0" fillId="0" borderId="48" xfId="0" applyBorder="1" applyProtection="1">
      <alignment vertical="center"/>
      <protection locked="0"/>
    </xf>
    <xf numFmtId="0" fontId="0" fillId="0" borderId="42" xfId="0" applyBorder="1" applyProtection="1">
      <alignment vertical="center"/>
      <protection locked="0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3" xfId="0" applyBorder="1" applyProtection="1">
      <alignment vertical="center"/>
      <protection locked="0"/>
    </xf>
    <xf numFmtId="0" fontId="0" fillId="0" borderId="20" xfId="0" applyBorder="1" applyProtection="1">
      <alignment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1" xfId="0" applyBorder="1" applyProtection="1">
      <alignment vertical="center"/>
      <protection locked="0"/>
    </xf>
    <xf numFmtId="0" fontId="0" fillId="0" borderId="23" xfId="0" applyBorder="1" applyProtection="1">
      <alignment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4" xfId="0" applyBorder="1" applyProtection="1">
      <alignment vertical="center"/>
      <protection locked="0"/>
    </xf>
    <xf numFmtId="20" fontId="0" fillId="0" borderId="19" xfId="0" applyNumberFormat="1" applyBorder="1" applyProtection="1">
      <alignment vertical="center"/>
      <protection locked="0"/>
    </xf>
    <xf numFmtId="20" fontId="0" fillId="0" borderId="51" xfId="0" applyNumberFormat="1" applyBorder="1" applyProtection="1">
      <alignment vertical="center"/>
      <protection locked="0"/>
    </xf>
    <xf numFmtId="20" fontId="0" fillId="0" borderId="49" xfId="0" applyNumberFormat="1" applyBorder="1" applyProtection="1">
      <alignment vertical="center"/>
      <protection locked="0"/>
    </xf>
    <xf numFmtId="20" fontId="0" fillId="0" borderId="48" xfId="0" applyNumberFormat="1" applyBorder="1" applyProtection="1">
      <alignment vertical="center"/>
      <protection locked="0"/>
    </xf>
    <xf numFmtId="20" fontId="0" fillId="0" borderId="50" xfId="0" applyNumberFormat="1" applyBorder="1" applyProtection="1">
      <alignment vertical="center"/>
      <protection locked="0"/>
    </xf>
    <xf numFmtId="20" fontId="0" fillId="0" borderId="43" xfId="0" applyNumberFormat="1" applyBorder="1" applyProtection="1">
      <alignment vertical="center"/>
      <protection locked="0"/>
    </xf>
    <xf numFmtId="20" fontId="0" fillId="0" borderId="52" xfId="0" applyNumberFormat="1" applyBorder="1" applyProtection="1">
      <alignment vertical="center"/>
      <protection locked="0"/>
    </xf>
    <xf numFmtId="20" fontId="0" fillId="0" borderId="21" xfId="0" applyNumberFormat="1" applyBorder="1" applyProtection="1">
      <alignment vertical="center"/>
      <protection locked="0"/>
    </xf>
    <xf numFmtId="20" fontId="0" fillId="0" borderId="53" xfId="0" applyNumberFormat="1" applyBorder="1" applyProtection="1">
      <alignment vertical="center"/>
      <protection locked="0"/>
    </xf>
    <xf numFmtId="20" fontId="0" fillId="0" borderId="24" xfId="0" applyNumberFormat="1" applyBorder="1" applyProtection="1">
      <alignment vertical="center"/>
      <protection locked="0"/>
    </xf>
    <xf numFmtId="20" fontId="0" fillId="0" borderId="54" xfId="0" applyNumberFormat="1" applyBorder="1" applyProtection="1">
      <alignment vertical="center"/>
      <protection locked="0"/>
    </xf>
    <xf numFmtId="0" fontId="2" fillId="4" borderId="15" xfId="0" applyFont="1" applyFill="1" applyBorder="1" applyProtection="1">
      <alignment vertical="center"/>
      <protection locked="0"/>
    </xf>
    <xf numFmtId="14" fontId="2" fillId="0" borderId="62" xfId="0" applyNumberFormat="1" applyFont="1" applyBorder="1" applyAlignment="1" applyProtection="1">
      <alignment horizontal="right" vertical="center"/>
      <protection locked="0"/>
    </xf>
    <xf numFmtId="176" fontId="2" fillId="0" borderId="37" xfId="0" applyNumberFormat="1" applyFont="1" applyBorder="1" applyAlignment="1" applyProtection="1">
      <alignment horizontal="center" vertical="center"/>
      <protection locked="0"/>
    </xf>
    <xf numFmtId="0" fontId="2" fillId="4" borderId="39" xfId="0" applyFont="1" applyFill="1" applyBorder="1" applyAlignment="1" applyProtection="1">
      <alignment horizontal="right" vertical="center"/>
      <protection locked="0"/>
    </xf>
    <xf numFmtId="0" fontId="2" fillId="0" borderId="41" xfId="0" applyFont="1" applyBorder="1" applyAlignment="1" applyProtection="1">
      <alignment horizontal="left" vertical="center"/>
      <protection locked="0"/>
    </xf>
    <xf numFmtId="14" fontId="2" fillId="0" borderId="15" xfId="0" applyNumberFormat="1" applyFont="1" applyBorder="1" applyAlignment="1" applyProtection="1">
      <alignment horizontal="center" vertical="center"/>
      <protection locked="0"/>
    </xf>
    <xf numFmtId="14" fontId="2" fillId="0" borderId="38" xfId="0" applyNumberFormat="1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>
      <alignment horizontal="center" vertical="distributed"/>
    </xf>
    <xf numFmtId="0" fontId="4" fillId="0" borderId="11" xfId="0" applyFont="1" applyBorder="1" applyAlignment="1">
      <alignment horizontal="center" vertical="distributed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35" xfId="0" applyFill="1" applyBorder="1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5" fillId="2" borderId="16" xfId="0" applyFont="1" applyFill="1" applyBorder="1" applyAlignment="1" applyProtection="1">
      <alignment horizontal="center" vertical="center"/>
      <protection hidden="1"/>
    </xf>
    <xf numFmtId="0" fontId="5" fillId="2" borderId="17" xfId="0" applyFont="1" applyFill="1" applyBorder="1" applyAlignment="1" applyProtection="1">
      <alignment horizontal="center" vertical="center"/>
      <protection hidden="1"/>
    </xf>
    <xf numFmtId="0" fontId="4" fillId="2" borderId="4" xfId="0" applyFont="1" applyFill="1" applyBorder="1" applyAlignment="1" applyProtection="1">
      <alignment horizontal="center" vertical="center"/>
      <protection hidden="1"/>
    </xf>
    <xf numFmtId="0" fontId="4" fillId="2" borderId="5" xfId="0" applyFont="1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30" xfId="0" applyFont="1" applyBorder="1" applyProtection="1">
      <alignment vertical="center"/>
      <protection locked="0"/>
    </xf>
    <xf numFmtId="0" fontId="8" fillId="0" borderId="44" xfId="0" applyFont="1" applyBorder="1" applyProtection="1">
      <alignment vertical="center"/>
      <protection locked="0"/>
    </xf>
    <xf numFmtId="0" fontId="8" fillId="0" borderId="31" xfId="0" applyFont="1" applyBorder="1" applyProtection="1">
      <alignment vertical="center"/>
      <protection locked="0"/>
    </xf>
    <xf numFmtId="0" fontId="8" fillId="0" borderId="32" xfId="0" applyFont="1" applyBorder="1" applyProtection="1">
      <alignment vertical="center"/>
      <protection locked="0"/>
    </xf>
    <xf numFmtId="20" fontId="0" fillId="0" borderId="64" xfId="0" applyNumberFormat="1" applyBorder="1" applyProtection="1">
      <alignment vertical="center"/>
      <protection locked="0"/>
    </xf>
    <xf numFmtId="20" fontId="0" fillId="0" borderId="0" xfId="0" applyNumberFormat="1" applyBorder="1" applyProtection="1">
      <alignment vertical="center"/>
      <protection locked="0"/>
    </xf>
    <xf numFmtId="20" fontId="0" fillId="0" borderId="65" xfId="0" applyNumberFormat="1" applyBorder="1" applyProtection="1">
      <alignment vertical="center"/>
      <protection locked="0"/>
    </xf>
    <xf numFmtId="0" fontId="0" fillId="0" borderId="67" xfId="0" applyBorder="1" applyProtection="1">
      <alignment vertical="center"/>
      <protection locked="0"/>
    </xf>
    <xf numFmtId="0" fontId="0" fillId="0" borderId="68" xfId="0" applyBorder="1" applyProtection="1">
      <alignment vertical="center"/>
      <protection locked="0"/>
    </xf>
    <xf numFmtId="0" fontId="0" fillId="0" borderId="68" xfId="0" applyBorder="1" applyProtection="1">
      <alignment vertical="center"/>
      <protection hidden="1"/>
    </xf>
    <xf numFmtId="5" fontId="0" fillId="0" borderId="68" xfId="0" applyNumberFormat="1" applyBorder="1" applyProtection="1">
      <alignment vertical="center"/>
      <protection hidden="1"/>
    </xf>
    <xf numFmtId="0" fontId="0" fillId="0" borderId="70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73" xfId="0" applyBorder="1" applyProtection="1">
      <alignment vertical="center"/>
      <protection locked="0"/>
    </xf>
    <xf numFmtId="0" fontId="0" fillId="0" borderId="74" xfId="0" applyBorder="1" applyProtection="1">
      <alignment vertical="center"/>
      <protection locked="0"/>
    </xf>
    <xf numFmtId="0" fontId="0" fillId="0" borderId="74" xfId="0" applyBorder="1" applyProtection="1">
      <alignment vertical="center"/>
      <protection hidden="1"/>
    </xf>
    <xf numFmtId="5" fontId="0" fillId="0" borderId="74" xfId="0" applyNumberFormat="1" applyBorder="1" applyProtection="1">
      <alignment vertical="center"/>
      <protection hidden="1"/>
    </xf>
    <xf numFmtId="0" fontId="0" fillId="3" borderId="46" xfId="0" applyFill="1" applyBorder="1" applyAlignment="1" applyProtection="1">
      <alignment horizontal="center" vertical="center" wrapText="1"/>
      <protection locked="0"/>
    </xf>
    <xf numFmtId="0" fontId="0" fillId="3" borderId="66" xfId="0" applyFill="1" applyBorder="1" applyAlignment="1" applyProtection="1">
      <alignment horizontal="center" vertical="center" wrapText="1"/>
      <protection locked="0"/>
    </xf>
    <xf numFmtId="0" fontId="0" fillId="3" borderId="72" xfId="0" applyFill="1" applyBorder="1" applyAlignment="1" applyProtection="1">
      <alignment horizontal="center" vertical="center" wrapText="1"/>
      <protection locked="0"/>
    </xf>
    <xf numFmtId="0" fontId="0" fillId="3" borderId="47" xfId="0" applyFill="1" applyBorder="1" applyAlignment="1" applyProtection="1">
      <alignment horizontal="center" vertical="center" wrapText="1"/>
      <protection locked="0"/>
    </xf>
    <xf numFmtId="0" fontId="0" fillId="3" borderId="69" xfId="0" applyFill="1" applyBorder="1" applyAlignment="1" applyProtection="1">
      <alignment horizontal="center" vertical="center" wrapText="1"/>
      <protection locked="0"/>
    </xf>
    <xf numFmtId="0" fontId="0" fillId="3" borderId="75" xfId="0" applyFill="1" applyBorder="1" applyAlignment="1" applyProtection="1">
      <alignment horizontal="center" vertical="center" wrapText="1"/>
      <protection locked="0"/>
    </xf>
    <xf numFmtId="49" fontId="0" fillId="0" borderId="0" xfId="0" applyNumberFormat="1">
      <alignment vertical="center"/>
    </xf>
    <xf numFmtId="49" fontId="2" fillId="0" borderId="40" xfId="0" applyNumberFormat="1" applyFont="1" applyBorder="1" applyProtection="1">
      <alignment vertical="center"/>
      <protection locked="0"/>
    </xf>
    <xf numFmtId="49" fontId="4" fillId="4" borderId="16" xfId="0" applyNumberFormat="1" applyFont="1" applyFill="1" applyBorder="1" applyAlignment="1">
      <alignment horizontal="center" vertical="center" wrapText="1"/>
    </xf>
    <xf numFmtId="49" fontId="4" fillId="4" borderId="17" xfId="0" applyNumberFormat="1" applyFont="1" applyFill="1" applyBorder="1" applyAlignment="1">
      <alignment horizontal="center" vertical="center" wrapText="1"/>
    </xf>
    <xf numFmtId="49" fontId="0" fillId="0" borderId="48" xfId="0" applyNumberFormat="1" applyBorder="1" applyProtection="1">
      <alignment vertical="center"/>
      <protection locked="0"/>
    </xf>
    <xf numFmtId="49" fontId="0" fillId="0" borderId="68" xfId="0" applyNumberFormat="1" applyBorder="1" applyProtection="1">
      <alignment vertical="center"/>
      <protection locked="0"/>
    </xf>
    <xf numFmtId="49" fontId="0" fillId="0" borderId="74" xfId="0" applyNumberFormat="1" applyBorder="1" applyProtection="1">
      <alignment vertical="center"/>
      <protection locked="0"/>
    </xf>
    <xf numFmtId="49" fontId="0" fillId="0" borderId="19" xfId="0" applyNumberFormat="1" applyBorder="1" applyAlignment="1" applyProtection="1">
      <alignment horizontal="right" vertical="center"/>
      <protection locked="0"/>
    </xf>
    <xf numFmtId="49" fontId="0" fillId="0" borderId="43" xfId="0" applyNumberFormat="1" applyBorder="1" applyAlignment="1" applyProtection="1">
      <alignment horizontal="right" vertical="center"/>
      <protection locked="0"/>
    </xf>
    <xf numFmtId="49" fontId="0" fillId="0" borderId="21" xfId="0" applyNumberFormat="1" applyBorder="1" applyAlignment="1" applyProtection="1">
      <alignment horizontal="right" vertical="center"/>
      <protection locked="0"/>
    </xf>
    <xf numFmtId="49" fontId="0" fillId="0" borderId="24" xfId="0" applyNumberFormat="1" applyBorder="1" applyAlignment="1" applyProtection="1">
      <alignment horizontal="right" vertical="center"/>
      <protection locked="0"/>
    </xf>
    <xf numFmtId="49" fontId="0" fillId="3" borderId="77" xfId="0" applyNumberFormat="1" applyFill="1" applyBorder="1">
      <alignment vertical="center"/>
    </xf>
    <xf numFmtId="0" fontId="7" fillId="0" borderId="0" xfId="0" applyFont="1">
      <alignment vertical="center"/>
    </xf>
    <xf numFmtId="5" fontId="0" fillId="0" borderId="79" xfId="0" applyNumberFormat="1" applyBorder="1" applyProtection="1">
      <alignment vertical="center"/>
      <protection hidden="1"/>
    </xf>
    <xf numFmtId="5" fontId="0" fillId="3" borderId="83" xfId="0" applyNumberFormat="1" applyFill="1" applyBorder="1" applyProtection="1">
      <alignment vertical="center"/>
      <protection hidden="1"/>
    </xf>
    <xf numFmtId="188" fontId="0" fillId="2" borderId="78" xfId="0" applyNumberFormat="1" applyFill="1" applyBorder="1" applyProtection="1">
      <alignment vertical="center"/>
      <protection hidden="1"/>
    </xf>
    <xf numFmtId="188" fontId="0" fillId="0" borderId="79" xfId="0" applyNumberFormat="1" applyBorder="1" applyProtection="1">
      <alignment vertical="center"/>
      <protection hidden="1"/>
    </xf>
    <xf numFmtId="188" fontId="0" fillId="0" borderId="68" xfId="0" applyNumberFormat="1" applyBorder="1" applyProtection="1">
      <alignment vertical="center"/>
      <protection hidden="1"/>
    </xf>
    <xf numFmtId="188" fontId="0" fillId="0" borderId="74" xfId="0" applyNumberFormat="1" applyBorder="1" applyProtection="1">
      <alignment vertical="center"/>
      <protection hidden="1"/>
    </xf>
    <xf numFmtId="188" fontId="0" fillId="2" borderId="80" xfId="0" applyNumberFormat="1" applyFill="1" applyBorder="1" applyProtection="1">
      <alignment vertical="center"/>
      <protection hidden="1"/>
    </xf>
    <xf numFmtId="188" fontId="0" fillId="2" borderId="81" xfId="0" applyNumberFormat="1" applyFill="1" applyBorder="1" applyProtection="1">
      <alignment vertical="center"/>
      <protection hidden="1"/>
    </xf>
    <xf numFmtId="188" fontId="0" fillId="2" borderId="82" xfId="0" applyNumberFormat="1" applyFill="1" applyBorder="1" applyProtection="1">
      <alignment vertical="center"/>
      <protection hidden="1"/>
    </xf>
    <xf numFmtId="5" fontId="2" fillId="0" borderId="40" xfId="0" applyNumberFormat="1" applyFont="1" applyBorder="1" applyProtection="1">
      <alignment vertical="center"/>
      <protection locked="0"/>
    </xf>
    <xf numFmtId="0" fontId="2" fillId="4" borderId="15" xfId="0" applyFont="1" applyFill="1" applyBorder="1" applyAlignment="1" applyProtection="1">
      <alignment horizontal="center" vertical="center"/>
      <protection locked="0"/>
    </xf>
    <xf numFmtId="0" fontId="2" fillId="4" borderId="76" xfId="0" applyFont="1" applyFill="1" applyBorder="1" applyAlignment="1" applyProtection="1">
      <alignment horizontal="center" vertical="center"/>
      <protection locked="0"/>
    </xf>
    <xf numFmtId="5" fontId="2" fillId="0" borderId="62" xfId="0" applyNumberFormat="1" applyFont="1" applyBorder="1" applyAlignment="1" applyProtection="1">
      <alignment horizontal="center" vertical="center"/>
      <protection locked="0"/>
    </xf>
    <xf numFmtId="5" fontId="2" fillId="0" borderId="38" xfId="0" applyNumberFormat="1" applyFont="1" applyBorder="1" applyAlignment="1" applyProtection="1">
      <alignment horizontal="center" vertical="center"/>
      <protection locked="0"/>
    </xf>
    <xf numFmtId="0" fontId="0" fillId="0" borderId="17" xfId="0" applyBorder="1">
      <alignment vertical="center"/>
    </xf>
    <xf numFmtId="0" fontId="0" fillId="4" borderId="17" xfId="0" applyFill="1" applyBorder="1">
      <alignment vertical="center"/>
    </xf>
    <xf numFmtId="0" fontId="0" fillId="2" borderId="17" xfId="0" applyFill="1" applyBorder="1">
      <alignment vertical="center"/>
    </xf>
    <xf numFmtId="0" fontId="0" fillId="4" borderId="84" xfId="0" applyFill="1" applyBorder="1">
      <alignment vertical="center"/>
    </xf>
    <xf numFmtId="0" fontId="0" fillId="0" borderId="85" xfId="0" applyBorder="1">
      <alignment vertical="center"/>
    </xf>
    <xf numFmtId="0" fontId="0" fillId="0" borderId="86" xfId="0" applyBorder="1">
      <alignment vertical="center"/>
    </xf>
    <xf numFmtId="0" fontId="0" fillId="4" borderId="85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  <xf numFmtId="0" fontId="2" fillId="0" borderId="37" xfId="0" applyFont="1" applyBorder="1" applyAlignment="1" applyProtection="1">
      <alignment horizontal="left" vertical="center"/>
      <protection locked="0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4" borderId="38" xfId="0" applyFill="1" applyBorder="1" applyAlignment="1">
      <alignment horizontal="center" vertical="center"/>
    </xf>
  </cellXfs>
  <cellStyles count="1">
    <cellStyle name="標準" xfId="0" builtinId="0"/>
  </cellStyles>
  <dxfs count="16"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theme="8" tint="0.59996337778862885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theme="8" tint="0.59996337778862885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theme="8" tint="0.5999633777886288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theme="8" tint="0.59996337778862885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0070C0"/>
      </font>
      <fill>
        <patternFill>
          <bgColor theme="8" tint="0.59996337778862885"/>
        </patternFill>
      </fill>
    </dxf>
  </dxfs>
  <tableStyles count="0" defaultTableStyle="TableStyleMedium2" defaultPivotStyle="PivotStyleLight16"/>
  <colors>
    <mruColors>
      <color rgb="FFB5FAFD"/>
      <color rgb="FFFFFDB9"/>
      <color rgb="FFB3FBB6"/>
      <color rgb="FFE1FCD4"/>
      <color rgb="FFD5FBDB"/>
      <color rgb="FFA7F7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92342</xdr:colOff>
      <xdr:row>6</xdr:row>
      <xdr:rowOff>76237</xdr:rowOff>
    </xdr:from>
    <xdr:to>
      <xdr:col>10</xdr:col>
      <xdr:colOff>869674</xdr:colOff>
      <xdr:row>6</xdr:row>
      <xdr:rowOff>1841165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6EB4D98-E675-0171-9861-BD7DB1F0CC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4016" y="1451150"/>
          <a:ext cx="4438245" cy="1764928"/>
        </a:xfrm>
        <a:prstGeom prst="rect">
          <a:avLst/>
        </a:prstGeom>
      </xdr:spPr>
    </xdr:pic>
    <xdr:clientData/>
  </xdr:twoCellAnchor>
  <xdr:twoCellAnchor>
    <xdr:from>
      <xdr:col>3</xdr:col>
      <xdr:colOff>45959</xdr:colOff>
      <xdr:row>7</xdr:row>
      <xdr:rowOff>71267</xdr:rowOff>
    </xdr:from>
    <xdr:to>
      <xdr:col>10</xdr:col>
      <xdr:colOff>823291</xdr:colOff>
      <xdr:row>7</xdr:row>
      <xdr:rowOff>1836195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5DBCE79-D4D0-4060-9EA8-A30B96650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7633" y="3359463"/>
          <a:ext cx="4438245" cy="1764928"/>
        </a:xfrm>
        <a:prstGeom prst="rect">
          <a:avLst/>
        </a:prstGeom>
      </xdr:spPr>
    </xdr:pic>
    <xdr:clientData/>
  </xdr:twoCellAnchor>
  <xdr:twoCellAnchor>
    <xdr:from>
      <xdr:col>3</xdr:col>
      <xdr:colOff>49272</xdr:colOff>
      <xdr:row>8</xdr:row>
      <xdr:rowOff>74581</xdr:rowOff>
    </xdr:from>
    <xdr:to>
      <xdr:col>10</xdr:col>
      <xdr:colOff>826604</xdr:colOff>
      <xdr:row>8</xdr:row>
      <xdr:rowOff>1839509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2572DB7-F9FA-48A3-A87E-E02C46128B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80946" y="5276059"/>
          <a:ext cx="4438245" cy="17649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9235C-F79C-496F-92BD-5F64DE8F4EAB}">
  <dimension ref="B1:P46"/>
  <sheetViews>
    <sheetView showGridLines="0" tabSelected="1" view="pageBreakPreview" zoomScaleNormal="85" zoomScaleSheetLayoutView="100" workbookViewId="0">
      <selection activeCell="L7" sqref="L7"/>
    </sheetView>
  </sheetViews>
  <sheetFormatPr defaultRowHeight="18.75" outlineLevelRow="1" x14ac:dyDescent="0.4"/>
  <cols>
    <col min="1" max="1" width="3.125" customWidth="1"/>
    <col min="2" max="2" width="8.125" bestFit="1" customWidth="1"/>
    <col min="3" max="3" width="10.125" bestFit="1" customWidth="1"/>
    <col min="4" max="4" width="4.75" bestFit="1" customWidth="1"/>
    <col min="7" max="7" width="7.125" bestFit="1" customWidth="1"/>
    <col min="9" max="9" width="9" style="130"/>
    <col min="11" max="11" width="11.75" bestFit="1" customWidth="1"/>
    <col min="12" max="12" width="11.75" customWidth="1"/>
    <col min="13" max="13" width="13.75" bestFit="1" customWidth="1"/>
    <col min="14" max="16" width="8" bestFit="1" customWidth="1"/>
    <col min="17" max="17" width="11.625" customWidth="1"/>
  </cols>
  <sheetData>
    <row r="1" spans="2:16" x14ac:dyDescent="0.4">
      <c r="O1" s="40" t="s">
        <v>63</v>
      </c>
    </row>
    <row r="2" spans="2:16" ht="19.5" thickBot="1" x14ac:dyDescent="0.45">
      <c r="O2" s="142" t="s">
        <v>62</v>
      </c>
    </row>
    <row r="3" spans="2:16" ht="19.5" thickBot="1" x14ac:dyDescent="0.45">
      <c r="B3" s="78" t="s">
        <v>2</v>
      </c>
      <c r="C3" s="83">
        <v>44927</v>
      </c>
      <c r="D3" s="84"/>
      <c r="E3" s="84"/>
      <c r="F3" s="79" t="s">
        <v>3</v>
      </c>
      <c r="G3" s="80">
        <f>C3</f>
        <v>44927</v>
      </c>
      <c r="H3" s="81" t="s">
        <v>41</v>
      </c>
      <c r="I3" s="131">
        <v>100000</v>
      </c>
      <c r="J3" s="82" t="s">
        <v>40</v>
      </c>
      <c r="K3" s="153" t="s">
        <v>64</v>
      </c>
      <c r="L3" s="154"/>
      <c r="M3" s="152">
        <v>10000000</v>
      </c>
      <c r="N3" s="82" t="s">
        <v>65</v>
      </c>
    </row>
    <row r="4" spans="2:16" ht="15.75" customHeight="1" x14ac:dyDescent="0.4">
      <c r="B4" s="85" t="s">
        <v>19</v>
      </c>
      <c r="C4" s="87" t="s">
        <v>12</v>
      </c>
      <c r="D4" s="89" t="s">
        <v>13</v>
      </c>
      <c r="E4" s="89" t="s">
        <v>14</v>
      </c>
      <c r="F4" s="89"/>
      <c r="G4" s="91" t="s">
        <v>48</v>
      </c>
      <c r="H4" s="91" t="s">
        <v>42</v>
      </c>
      <c r="I4" s="132" t="s">
        <v>59</v>
      </c>
      <c r="J4" s="99" t="s">
        <v>18</v>
      </c>
      <c r="K4" s="101" t="s">
        <v>4</v>
      </c>
      <c r="L4" s="101" t="s">
        <v>66</v>
      </c>
      <c r="M4" s="92" t="s">
        <v>16</v>
      </c>
      <c r="N4" s="89" t="s">
        <v>35</v>
      </c>
      <c r="O4" s="89" t="s">
        <v>36</v>
      </c>
      <c r="P4" s="94" t="s">
        <v>17</v>
      </c>
    </row>
    <row r="5" spans="2:16" ht="15.75" customHeight="1" thickBot="1" x14ac:dyDescent="0.45">
      <c r="B5" s="86"/>
      <c r="C5" s="88"/>
      <c r="D5" s="90"/>
      <c r="E5" s="12" t="s">
        <v>15</v>
      </c>
      <c r="F5" s="12" t="s">
        <v>11</v>
      </c>
      <c r="G5" s="90"/>
      <c r="H5" s="90"/>
      <c r="I5" s="133"/>
      <c r="J5" s="100"/>
      <c r="K5" s="102"/>
      <c r="L5" s="102"/>
      <c r="M5" s="93"/>
      <c r="N5" s="90"/>
      <c r="O5" s="90"/>
      <c r="P5" s="95"/>
    </row>
    <row r="6" spans="2:16" x14ac:dyDescent="0.4">
      <c r="B6" s="13">
        <v>1</v>
      </c>
      <c r="C6" s="53" t="s">
        <v>21</v>
      </c>
      <c r="D6" s="54" t="s">
        <v>34</v>
      </c>
      <c r="E6" s="55">
        <v>147</v>
      </c>
      <c r="F6" s="55">
        <v>146</v>
      </c>
      <c r="G6" s="55">
        <v>146</v>
      </c>
      <c r="H6" s="55">
        <v>1</v>
      </c>
      <c r="I6" s="137" t="s">
        <v>60</v>
      </c>
      <c r="J6" s="41">
        <f>IF(D6="売",(E6-F6)/VLOOKUP(C6,諸係数!$A$3:$B$20,2,FALSE),(F6-E6)/VLOOKUP(C6,諸係数!$A$3:$B$20,2,FALSE))</f>
        <v>10000</v>
      </c>
      <c r="K6" s="42">
        <f>IF(VLOOKUP(C6,諸係数!$A$3:$C$20,3,FALSE)="on",J6*H6*$I$3*G6*VLOOKUP(C6,諸係数!$A$3:$C$20,2,FALSE),J6*H6*$I$3*VLOOKUP(C6,諸係数!$A$3:$C$20,2,FALSE))</f>
        <v>14600000</v>
      </c>
      <c r="L6" s="145">
        <f>M3+K6</f>
        <v>24600000</v>
      </c>
      <c r="M6" s="106" t="s">
        <v>54</v>
      </c>
      <c r="N6" s="67">
        <v>0.5</v>
      </c>
      <c r="O6" s="67">
        <v>0.55208333333333337</v>
      </c>
      <c r="P6" s="68">
        <f>O6-N6</f>
        <v>5.208333333333337E-2</v>
      </c>
    </row>
    <row r="7" spans="2:16" ht="150.75" customHeight="1" outlineLevel="1" x14ac:dyDescent="0.4">
      <c r="B7" s="117" t="s">
        <v>49</v>
      </c>
      <c r="C7" s="124" t="s">
        <v>56</v>
      </c>
      <c r="D7" s="56"/>
      <c r="E7" s="57"/>
      <c r="F7" s="57"/>
      <c r="G7" s="57"/>
      <c r="H7" s="57"/>
      <c r="I7" s="134"/>
      <c r="J7" s="43"/>
      <c r="K7" s="44"/>
      <c r="L7" s="146"/>
      <c r="M7" s="127" t="s">
        <v>55</v>
      </c>
      <c r="N7" s="69" t="s">
        <v>61</v>
      </c>
      <c r="O7" s="70"/>
      <c r="P7" s="71"/>
    </row>
    <row r="8" spans="2:16" ht="150.75" customHeight="1" outlineLevel="1" x14ac:dyDescent="0.4">
      <c r="B8" s="118"/>
      <c r="C8" s="125" t="s">
        <v>57</v>
      </c>
      <c r="D8" s="113"/>
      <c r="E8" s="114"/>
      <c r="F8" s="114"/>
      <c r="G8" s="114"/>
      <c r="H8" s="114"/>
      <c r="I8" s="135"/>
      <c r="J8" s="115"/>
      <c r="K8" s="116"/>
      <c r="L8" s="147"/>
      <c r="M8" s="128" t="s">
        <v>55</v>
      </c>
      <c r="N8" s="110" t="s">
        <v>61</v>
      </c>
      <c r="O8" s="111"/>
      <c r="P8" s="112"/>
    </row>
    <row r="9" spans="2:16" ht="150.75" customHeight="1" outlineLevel="1" thickBot="1" x14ac:dyDescent="0.45">
      <c r="B9" s="119"/>
      <c r="C9" s="126" t="s">
        <v>58</v>
      </c>
      <c r="D9" s="120"/>
      <c r="E9" s="121"/>
      <c r="F9" s="121"/>
      <c r="G9" s="121"/>
      <c r="H9" s="121"/>
      <c r="I9" s="136"/>
      <c r="J9" s="122"/>
      <c r="K9" s="123"/>
      <c r="L9" s="148"/>
      <c r="M9" s="129" t="s">
        <v>55</v>
      </c>
      <c r="N9" s="69" t="s">
        <v>61</v>
      </c>
      <c r="O9" s="70"/>
      <c r="P9" s="71"/>
    </row>
    <row r="10" spans="2:16" x14ac:dyDescent="0.4">
      <c r="B10" s="13">
        <v>2</v>
      </c>
      <c r="C10" s="58" t="s">
        <v>21</v>
      </c>
      <c r="D10" s="59" t="s">
        <v>33</v>
      </c>
      <c r="E10" s="60">
        <v>1.25</v>
      </c>
      <c r="F10" s="60">
        <v>1.2509999999999999</v>
      </c>
      <c r="G10" s="60">
        <v>146</v>
      </c>
      <c r="H10" s="60">
        <v>1</v>
      </c>
      <c r="I10" s="138" t="s">
        <v>60</v>
      </c>
      <c r="J10" s="45">
        <f>IF(D10="売",(E10-F10)/VLOOKUP(C10,諸係数!$A$3:$B$20,2,FALSE),(F10-E10)/VLOOKUP(C10,諸係数!$A$3:$B$20,2,FALSE))</f>
        <v>9.9999999999988987</v>
      </c>
      <c r="K10" s="46">
        <f>IF(VLOOKUP(C10,諸係数!$A$3:$C$20,3,FALSE)="on",J10*H10*$I$3*G10*VLOOKUP(C10,諸係数!$A$3:$C$20,2,FALSE),J10*H10*$I$3*VLOOKUP(C10,諸係数!$A$3:$C$20,2,FALSE))</f>
        <v>14599.999999998392</v>
      </c>
      <c r="L10" s="149">
        <f>L6+K10</f>
        <v>24614600</v>
      </c>
      <c r="M10" s="107" t="s">
        <v>53</v>
      </c>
      <c r="N10" s="72">
        <v>0.5</v>
      </c>
      <c r="O10" s="72">
        <v>0.55208333333333337</v>
      </c>
      <c r="P10" s="73">
        <f>O10-N10</f>
        <v>5.208333333333337E-2</v>
      </c>
    </row>
    <row r="11" spans="2:16" ht="150.75" hidden="1" customHeight="1" outlineLevel="1" x14ac:dyDescent="0.4">
      <c r="B11" s="117" t="s">
        <v>49</v>
      </c>
      <c r="C11" s="124" t="s">
        <v>56</v>
      </c>
      <c r="D11" s="56"/>
      <c r="E11" s="57"/>
      <c r="F11" s="57"/>
      <c r="G11" s="57"/>
      <c r="H11" s="57"/>
      <c r="I11" s="134"/>
      <c r="J11" s="43"/>
      <c r="K11" s="44"/>
      <c r="L11" s="146"/>
      <c r="M11" s="127" t="s">
        <v>55</v>
      </c>
      <c r="N11" s="69"/>
      <c r="O11" s="70"/>
      <c r="P11" s="71"/>
    </row>
    <row r="12" spans="2:16" ht="150.75" hidden="1" customHeight="1" outlineLevel="1" x14ac:dyDescent="0.4">
      <c r="B12" s="118"/>
      <c r="C12" s="125" t="s">
        <v>57</v>
      </c>
      <c r="D12" s="113"/>
      <c r="E12" s="114"/>
      <c r="F12" s="114"/>
      <c r="G12" s="114"/>
      <c r="H12" s="114"/>
      <c r="I12" s="135"/>
      <c r="J12" s="115"/>
      <c r="K12" s="116"/>
      <c r="L12" s="147"/>
      <c r="M12" s="128" t="s">
        <v>55</v>
      </c>
      <c r="N12" s="110"/>
      <c r="O12" s="111"/>
      <c r="P12" s="112"/>
    </row>
    <row r="13" spans="2:16" ht="150.75" hidden="1" customHeight="1" outlineLevel="1" thickBot="1" x14ac:dyDescent="0.45">
      <c r="B13" s="119"/>
      <c r="C13" s="126" t="s">
        <v>58</v>
      </c>
      <c r="D13" s="120"/>
      <c r="E13" s="121"/>
      <c r="F13" s="121"/>
      <c r="G13" s="121"/>
      <c r="H13" s="121"/>
      <c r="I13" s="136"/>
      <c r="J13" s="122"/>
      <c r="K13" s="123"/>
      <c r="L13" s="148"/>
      <c r="M13" s="129" t="s">
        <v>55</v>
      </c>
      <c r="N13" s="69"/>
      <c r="O13" s="70"/>
      <c r="P13" s="71"/>
    </row>
    <row r="14" spans="2:16" collapsed="1" x14ac:dyDescent="0.4">
      <c r="B14" s="2">
        <v>3</v>
      </c>
      <c r="C14" s="61" t="s">
        <v>28</v>
      </c>
      <c r="D14" s="62" t="s">
        <v>33</v>
      </c>
      <c r="E14" s="63">
        <v>1.5</v>
      </c>
      <c r="F14" s="63">
        <v>1.4850000000000001</v>
      </c>
      <c r="G14" s="63">
        <v>146</v>
      </c>
      <c r="H14" s="63">
        <v>1</v>
      </c>
      <c r="I14" s="139" t="s">
        <v>60</v>
      </c>
      <c r="J14" s="47">
        <f>IF(D14="売",(E14-F14)/VLOOKUP(C14,諸係数!$A$3:$B$20,2,FALSE),(F14-E14)/VLOOKUP(C14,諸係数!$A$3:$B$20,2,FALSE))</f>
        <v>-149.99999999999901</v>
      </c>
      <c r="K14" s="48">
        <f>IF(VLOOKUP(C14,諸係数!$A$3:$C$20,3,FALSE)="on",J14*H14*$I$3*G14*VLOOKUP(C14,諸係数!$A$3:$C$20,2,FALSE),J14*H14*$I$3*VLOOKUP(C14,諸係数!$A$3:$C$20,2,FALSE))</f>
        <v>-218999.99999999857</v>
      </c>
      <c r="L14" s="150">
        <f>L10+K14</f>
        <v>24395600</v>
      </c>
      <c r="M14" s="108" t="s">
        <v>52</v>
      </c>
      <c r="N14" s="74">
        <v>0.5</v>
      </c>
      <c r="O14" s="74">
        <v>0.55208333333333337</v>
      </c>
      <c r="P14" s="75">
        <f>O14-N14</f>
        <v>5.208333333333337E-2</v>
      </c>
    </row>
    <row r="15" spans="2:16" ht="150.75" hidden="1" customHeight="1" outlineLevel="1" x14ac:dyDescent="0.4">
      <c r="B15" s="117" t="s">
        <v>49</v>
      </c>
      <c r="C15" s="124" t="s">
        <v>56</v>
      </c>
      <c r="D15" s="56"/>
      <c r="E15" s="57"/>
      <c r="F15" s="57"/>
      <c r="G15" s="57"/>
      <c r="H15" s="57"/>
      <c r="I15" s="134"/>
      <c r="J15" s="43"/>
      <c r="K15" s="44"/>
      <c r="L15" s="146"/>
      <c r="M15" s="127" t="s">
        <v>55</v>
      </c>
      <c r="N15" s="69"/>
      <c r="O15" s="70"/>
      <c r="P15" s="71"/>
    </row>
    <row r="16" spans="2:16" ht="150.75" hidden="1" customHeight="1" outlineLevel="1" x14ac:dyDescent="0.4">
      <c r="B16" s="118"/>
      <c r="C16" s="125" t="s">
        <v>57</v>
      </c>
      <c r="D16" s="113"/>
      <c r="E16" s="114"/>
      <c r="F16" s="114"/>
      <c r="G16" s="114"/>
      <c r="H16" s="114"/>
      <c r="I16" s="135"/>
      <c r="J16" s="115"/>
      <c r="K16" s="116"/>
      <c r="L16" s="147"/>
      <c r="M16" s="128" t="s">
        <v>55</v>
      </c>
      <c r="N16" s="110"/>
      <c r="O16" s="111"/>
      <c r="P16" s="112"/>
    </row>
    <row r="17" spans="2:16" ht="150.75" hidden="1" customHeight="1" outlineLevel="1" thickBot="1" x14ac:dyDescent="0.45">
      <c r="B17" s="119"/>
      <c r="C17" s="126" t="s">
        <v>58</v>
      </c>
      <c r="D17" s="120"/>
      <c r="E17" s="121"/>
      <c r="F17" s="121"/>
      <c r="G17" s="121"/>
      <c r="H17" s="121"/>
      <c r="I17" s="136"/>
      <c r="J17" s="122"/>
      <c r="K17" s="123"/>
      <c r="L17" s="148"/>
      <c r="M17" s="129" t="s">
        <v>55</v>
      </c>
      <c r="N17" s="69"/>
      <c r="O17" s="70"/>
      <c r="P17" s="71"/>
    </row>
    <row r="18" spans="2:16" collapsed="1" x14ac:dyDescent="0.4">
      <c r="B18" s="2">
        <v>4</v>
      </c>
      <c r="C18" s="61" t="s">
        <v>24</v>
      </c>
      <c r="D18" s="62" t="s">
        <v>33</v>
      </c>
      <c r="E18" s="63">
        <v>180</v>
      </c>
      <c r="F18" s="63">
        <v>187</v>
      </c>
      <c r="G18" s="63">
        <v>146</v>
      </c>
      <c r="H18" s="63">
        <v>1</v>
      </c>
      <c r="I18" s="139" t="s">
        <v>60</v>
      </c>
      <c r="J18" s="47">
        <f>IF(D18="売",(E18-F18)/VLOOKUP(C18,諸係数!$A$3:$B$20,2,FALSE),(F18-E18)/VLOOKUP(C18,諸係数!$A$3:$B$20,2,FALSE))</f>
        <v>700</v>
      </c>
      <c r="K18" s="48">
        <f>IF(VLOOKUP(C18,諸係数!$A$3:$C$20,3,FALSE)="on",J18*H18*$I$3*G18*VLOOKUP(C18,諸係数!$A$3:$C$20,2,FALSE),J18*H18*$I$3*VLOOKUP(C18,諸係数!$A$3:$C$20,2,FALSE))</f>
        <v>700000</v>
      </c>
      <c r="L18" s="150">
        <f>L14+K18</f>
        <v>25095600</v>
      </c>
      <c r="M18" s="108" t="s">
        <v>52</v>
      </c>
      <c r="N18" s="74">
        <v>0.5</v>
      </c>
      <c r="O18" s="74">
        <v>0.55208333333333337</v>
      </c>
      <c r="P18" s="75">
        <f>O18-N18</f>
        <v>5.208333333333337E-2</v>
      </c>
    </row>
    <row r="19" spans="2:16" ht="150.75" hidden="1" customHeight="1" outlineLevel="1" x14ac:dyDescent="0.4">
      <c r="B19" s="117" t="s">
        <v>49</v>
      </c>
      <c r="C19" s="124" t="s">
        <v>56</v>
      </c>
      <c r="D19" s="56"/>
      <c r="E19" s="57"/>
      <c r="F19" s="57"/>
      <c r="G19" s="57"/>
      <c r="H19" s="57"/>
      <c r="I19" s="134"/>
      <c r="J19" s="43"/>
      <c r="K19" s="44"/>
      <c r="L19" s="146"/>
      <c r="M19" s="127" t="s">
        <v>55</v>
      </c>
      <c r="N19" s="69"/>
      <c r="O19" s="70"/>
      <c r="P19" s="71"/>
    </row>
    <row r="20" spans="2:16" ht="150.75" hidden="1" customHeight="1" outlineLevel="1" x14ac:dyDescent="0.4">
      <c r="B20" s="118"/>
      <c r="C20" s="125" t="s">
        <v>57</v>
      </c>
      <c r="D20" s="113"/>
      <c r="E20" s="114"/>
      <c r="F20" s="114"/>
      <c r="G20" s="114"/>
      <c r="H20" s="114"/>
      <c r="I20" s="135"/>
      <c r="J20" s="115"/>
      <c r="K20" s="116"/>
      <c r="L20" s="147"/>
      <c r="M20" s="128" t="s">
        <v>55</v>
      </c>
      <c r="N20" s="110"/>
      <c r="O20" s="111"/>
      <c r="P20" s="112"/>
    </row>
    <row r="21" spans="2:16" ht="150.75" hidden="1" customHeight="1" outlineLevel="1" thickBot="1" x14ac:dyDescent="0.45">
      <c r="B21" s="119"/>
      <c r="C21" s="126" t="s">
        <v>58</v>
      </c>
      <c r="D21" s="120"/>
      <c r="E21" s="121"/>
      <c r="F21" s="121"/>
      <c r="G21" s="121"/>
      <c r="H21" s="121"/>
      <c r="I21" s="136"/>
      <c r="J21" s="122"/>
      <c r="K21" s="123"/>
      <c r="L21" s="148"/>
      <c r="M21" s="129" t="s">
        <v>55</v>
      </c>
      <c r="N21" s="69"/>
      <c r="O21" s="70"/>
      <c r="P21" s="71"/>
    </row>
    <row r="22" spans="2:16" collapsed="1" x14ac:dyDescent="0.4">
      <c r="B22" s="2">
        <v>5</v>
      </c>
      <c r="C22" s="61" t="s">
        <v>26</v>
      </c>
      <c r="D22" s="62" t="s">
        <v>34</v>
      </c>
      <c r="E22" s="63">
        <v>150</v>
      </c>
      <c r="F22" s="63">
        <v>149</v>
      </c>
      <c r="G22" s="63">
        <v>146</v>
      </c>
      <c r="H22" s="63">
        <v>1</v>
      </c>
      <c r="I22" s="139" t="s">
        <v>60</v>
      </c>
      <c r="J22" s="47">
        <f>IF(D22="売",(E22-F22)/VLOOKUP(C22,諸係数!$A$3:$B$20,2,FALSE),(F22-E22)/VLOOKUP(C22,諸係数!$A$3:$B$20,2,FALSE))</f>
        <v>100</v>
      </c>
      <c r="K22" s="48">
        <f>IF(VLOOKUP(C22,諸係数!$A$3:$C$20,3,FALSE)="on",J22*H22*$I$3*G22*VLOOKUP(C22,諸係数!$A$3:$C$20,2,FALSE),J22*H22*$I$3*VLOOKUP(C22,諸係数!$A$3:$C$20,2,FALSE))</f>
        <v>100000</v>
      </c>
      <c r="L22" s="150">
        <f>L18+K22</f>
        <v>25195600</v>
      </c>
      <c r="M22" s="108" t="s">
        <v>52</v>
      </c>
      <c r="N22" s="74">
        <v>0.5</v>
      </c>
      <c r="O22" s="74">
        <v>0.55208333333333337</v>
      </c>
      <c r="P22" s="75">
        <f>O22-N22</f>
        <v>5.208333333333337E-2</v>
      </c>
    </row>
    <row r="23" spans="2:16" ht="150.75" hidden="1" customHeight="1" outlineLevel="1" x14ac:dyDescent="0.4">
      <c r="B23" s="117" t="s">
        <v>49</v>
      </c>
      <c r="C23" s="124" t="s">
        <v>56</v>
      </c>
      <c r="D23" s="56"/>
      <c r="E23" s="57"/>
      <c r="F23" s="57"/>
      <c r="G23" s="57"/>
      <c r="H23" s="57"/>
      <c r="I23" s="134"/>
      <c r="J23" s="43"/>
      <c r="K23" s="44"/>
      <c r="L23" s="146"/>
      <c r="M23" s="127" t="s">
        <v>55</v>
      </c>
      <c r="N23" s="69"/>
      <c r="O23" s="70"/>
      <c r="P23" s="71"/>
    </row>
    <row r="24" spans="2:16" ht="150.75" hidden="1" customHeight="1" outlineLevel="1" x14ac:dyDescent="0.4">
      <c r="B24" s="118"/>
      <c r="C24" s="125" t="s">
        <v>57</v>
      </c>
      <c r="D24" s="113"/>
      <c r="E24" s="114"/>
      <c r="F24" s="114"/>
      <c r="G24" s="114"/>
      <c r="H24" s="114"/>
      <c r="I24" s="135"/>
      <c r="J24" s="115"/>
      <c r="K24" s="116"/>
      <c r="L24" s="147"/>
      <c r="M24" s="128" t="s">
        <v>55</v>
      </c>
      <c r="N24" s="110"/>
      <c r="O24" s="111"/>
      <c r="P24" s="112"/>
    </row>
    <row r="25" spans="2:16" ht="150.75" hidden="1" customHeight="1" outlineLevel="1" thickBot="1" x14ac:dyDescent="0.45">
      <c r="B25" s="119"/>
      <c r="C25" s="126" t="s">
        <v>58</v>
      </c>
      <c r="D25" s="120"/>
      <c r="E25" s="121"/>
      <c r="F25" s="121"/>
      <c r="G25" s="121"/>
      <c r="H25" s="121"/>
      <c r="I25" s="136"/>
      <c r="J25" s="122"/>
      <c r="K25" s="123"/>
      <c r="L25" s="148"/>
      <c r="M25" s="129" t="s">
        <v>55</v>
      </c>
      <c r="N25" s="69"/>
      <c r="O25" s="70"/>
      <c r="P25" s="71"/>
    </row>
    <row r="26" spans="2:16" collapsed="1" x14ac:dyDescent="0.4">
      <c r="B26" s="2">
        <v>6</v>
      </c>
      <c r="C26" s="61" t="s">
        <v>38</v>
      </c>
      <c r="D26" s="62" t="s">
        <v>34</v>
      </c>
      <c r="E26" s="63">
        <v>115</v>
      </c>
      <c r="F26" s="63">
        <v>116</v>
      </c>
      <c r="G26" s="63">
        <v>146</v>
      </c>
      <c r="H26" s="63">
        <v>1</v>
      </c>
      <c r="I26" s="139" t="s">
        <v>60</v>
      </c>
      <c r="J26" s="47">
        <f>IF(D26="売",(E26-F26)/VLOOKUP(C26,諸係数!$A$3:$B$20,2,FALSE),(F26-E26)/VLOOKUP(C26,諸係数!$A$3:$B$20,2,FALSE))</f>
        <v>-100</v>
      </c>
      <c r="K26" s="48">
        <f>IF(VLOOKUP(C26,諸係数!$A$3:$C$20,3,FALSE)="on",J26*H26*$I$3*G26*VLOOKUP(C26,諸係数!$A$3:$C$20,2,FALSE),J26*H26*$I$3*VLOOKUP(C26,諸係数!$A$3:$C$20,2,FALSE))</f>
        <v>-100000</v>
      </c>
      <c r="L26" s="150">
        <f>L22+K26</f>
        <v>25095600</v>
      </c>
      <c r="M26" s="108" t="s">
        <v>52</v>
      </c>
      <c r="N26" s="74">
        <v>0.5</v>
      </c>
      <c r="O26" s="74">
        <v>0.55208333333333337</v>
      </c>
      <c r="P26" s="75">
        <f>O26-N26</f>
        <v>5.208333333333337E-2</v>
      </c>
    </row>
    <row r="27" spans="2:16" ht="150.75" hidden="1" customHeight="1" outlineLevel="1" x14ac:dyDescent="0.4">
      <c r="B27" s="117" t="s">
        <v>49</v>
      </c>
      <c r="C27" s="124" t="s">
        <v>56</v>
      </c>
      <c r="D27" s="56"/>
      <c r="E27" s="57"/>
      <c r="F27" s="57"/>
      <c r="G27" s="57"/>
      <c r="H27" s="57"/>
      <c r="I27" s="134"/>
      <c r="J27" s="43"/>
      <c r="K27" s="44"/>
      <c r="L27" s="146"/>
      <c r="M27" s="127" t="s">
        <v>55</v>
      </c>
      <c r="N27" s="69"/>
      <c r="O27" s="70"/>
      <c r="P27" s="71"/>
    </row>
    <row r="28" spans="2:16" ht="150.75" hidden="1" customHeight="1" outlineLevel="1" x14ac:dyDescent="0.4">
      <c r="B28" s="118"/>
      <c r="C28" s="125" t="s">
        <v>57</v>
      </c>
      <c r="D28" s="113"/>
      <c r="E28" s="114"/>
      <c r="F28" s="114"/>
      <c r="G28" s="114"/>
      <c r="H28" s="114"/>
      <c r="I28" s="135"/>
      <c r="J28" s="115"/>
      <c r="K28" s="116"/>
      <c r="L28" s="147"/>
      <c r="M28" s="128" t="s">
        <v>55</v>
      </c>
      <c r="N28" s="110"/>
      <c r="O28" s="111"/>
      <c r="P28" s="112"/>
    </row>
    <row r="29" spans="2:16" ht="150.75" hidden="1" customHeight="1" outlineLevel="1" thickBot="1" x14ac:dyDescent="0.45">
      <c r="B29" s="119"/>
      <c r="C29" s="126" t="s">
        <v>58</v>
      </c>
      <c r="D29" s="120"/>
      <c r="E29" s="121"/>
      <c r="F29" s="121"/>
      <c r="G29" s="121"/>
      <c r="H29" s="121"/>
      <c r="I29" s="136"/>
      <c r="J29" s="122"/>
      <c r="K29" s="123"/>
      <c r="L29" s="148"/>
      <c r="M29" s="129" t="s">
        <v>55</v>
      </c>
      <c r="N29" s="69"/>
      <c r="O29" s="70"/>
      <c r="P29" s="71"/>
    </row>
    <row r="30" spans="2:16" collapsed="1" x14ac:dyDescent="0.4">
      <c r="B30" s="2">
        <v>7</v>
      </c>
      <c r="C30" s="61" t="s">
        <v>30</v>
      </c>
      <c r="D30" s="62" t="s">
        <v>33</v>
      </c>
      <c r="E30" s="63">
        <v>1950</v>
      </c>
      <c r="F30" s="63">
        <v>1952</v>
      </c>
      <c r="G30" s="63">
        <v>146</v>
      </c>
      <c r="H30" s="63">
        <v>0.01</v>
      </c>
      <c r="I30" s="139" t="s">
        <v>60</v>
      </c>
      <c r="J30" s="47">
        <f>IF(D30="売",(E30-F30)/VLOOKUP(C30,諸係数!$A$3:$B$20,2,FALSE),(F30-E30)/VLOOKUP(C30,諸係数!$A$3:$B$20,2,FALSE))</f>
        <v>20</v>
      </c>
      <c r="K30" s="48">
        <f>IF(VLOOKUP(C30,諸係数!$A$3:$C$20,3,FALSE)="on",J30*H30*$I$3*G30*VLOOKUP(C30,諸係数!$A$3:$C$20,2,FALSE),J30*H30*$I$3*VLOOKUP(C30,諸係数!$A$3:$C$20,2,FALSE))</f>
        <v>292000</v>
      </c>
      <c r="L30" s="150">
        <f>L26+K30</f>
        <v>25387600</v>
      </c>
      <c r="M30" s="108" t="s">
        <v>52</v>
      </c>
      <c r="N30" s="74">
        <v>0.5</v>
      </c>
      <c r="O30" s="74">
        <v>0.55208333333333337</v>
      </c>
      <c r="P30" s="75">
        <f>O30-N30</f>
        <v>5.208333333333337E-2</v>
      </c>
    </row>
    <row r="31" spans="2:16" ht="150.75" hidden="1" customHeight="1" outlineLevel="1" x14ac:dyDescent="0.4">
      <c r="B31" s="117" t="s">
        <v>49</v>
      </c>
      <c r="C31" s="124" t="s">
        <v>56</v>
      </c>
      <c r="D31" s="56"/>
      <c r="E31" s="57"/>
      <c r="F31" s="57"/>
      <c r="G31" s="57"/>
      <c r="H31" s="57"/>
      <c r="I31" s="134"/>
      <c r="J31" s="43"/>
      <c r="K31" s="44"/>
      <c r="L31" s="146"/>
      <c r="M31" s="127" t="s">
        <v>55</v>
      </c>
      <c r="N31" s="69"/>
      <c r="O31" s="70"/>
      <c r="P31" s="71"/>
    </row>
    <row r="32" spans="2:16" ht="150.75" hidden="1" customHeight="1" outlineLevel="1" x14ac:dyDescent="0.4">
      <c r="B32" s="118"/>
      <c r="C32" s="125" t="s">
        <v>57</v>
      </c>
      <c r="D32" s="113"/>
      <c r="E32" s="114"/>
      <c r="F32" s="114"/>
      <c r="G32" s="114"/>
      <c r="H32" s="114"/>
      <c r="I32" s="135"/>
      <c r="J32" s="115"/>
      <c r="K32" s="116"/>
      <c r="L32" s="147"/>
      <c r="M32" s="128" t="s">
        <v>55</v>
      </c>
      <c r="N32" s="110"/>
      <c r="O32" s="111"/>
      <c r="P32" s="112"/>
    </row>
    <row r="33" spans="2:16" ht="150.75" hidden="1" customHeight="1" outlineLevel="1" thickBot="1" x14ac:dyDescent="0.45">
      <c r="B33" s="119"/>
      <c r="C33" s="126" t="s">
        <v>58</v>
      </c>
      <c r="D33" s="120"/>
      <c r="E33" s="121"/>
      <c r="F33" s="121"/>
      <c r="G33" s="121"/>
      <c r="H33" s="121"/>
      <c r="I33" s="136"/>
      <c r="J33" s="122"/>
      <c r="K33" s="123"/>
      <c r="L33" s="148"/>
      <c r="M33" s="129" t="s">
        <v>55</v>
      </c>
      <c r="N33" s="69"/>
      <c r="O33" s="70"/>
      <c r="P33" s="71"/>
    </row>
    <row r="34" spans="2:16" collapsed="1" x14ac:dyDescent="0.4">
      <c r="B34" s="2">
        <v>8</v>
      </c>
      <c r="C34" s="61" t="s">
        <v>21</v>
      </c>
      <c r="D34" s="62" t="s">
        <v>33</v>
      </c>
      <c r="E34" s="63">
        <v>1.25</v>
      </c>
      <c r="F34" s="63">
        <v>1.2509999999999999</v>
      </c>
      <c r="G34" s="63">
        <v>146</v>
      </c>
      <c r="H34" s="63">
        <v>1</v>
      </c>
      <c r="I34" s="139" t="s">
        <v>60</v>
      </c>
      <c r="J34" s="47">
        <f>IF(D34="売",(E34-F34)/VLOOKUP(C34,諸係数!$A$3:$B$20,2,FALSE),(F34-E34)/VLOOKUP(C34,諸係数!$A$3:$B$20,2,FALSE))</f>
        <v>9.9999999999988987</v>
      </c>
      <c r="K34" s="48">
        <f>IF(VLOOKUP(C34,諸係数!$A$3:$C$20,3,FALSE)="on",J34*H34*$I$3*G34*VLOOKUP(C34,諸係数!$A$3:$C$20,2,FALSE),J34*H34*$I$3*VLOOKUP(C34,諸係数!$A$3:$C$20,2,FALSE))</f>
        <v>14599.999999998392</v>
      </c>
      <c r="L34" s="150">
        <f>L30+K34</f>
        <v>25402200</v>
      </c>
      <c r="M34" s="108" t="s">
        <v>52</v>
      </c>
      <c r="N34" s="74">
        <v>0.5</v>
      </c>
      <c r="O34" s="74">
        <v>0.55208333333333337</v>
      </c>
      <c r="P34" s="75">
        <f>O34-N34</f>
        <v>5.208333333333337E-2</v>
      </c>
    </row>
    <row r="35" spans="2:16" ht="150.75" hidden="1" customHeight="1" outlineLevel="1" x14ac:dyDescent="0.4">
      <c r="B35" s="117" t="s">
        <v>49</v>
      </c>
      <c r="C35" s="124" t="s">
        <v>56</v>
      </c>
      <c r="D35" s="56"/>
      <c r="E35" s="57"/>
      <c r="F35" s="57"/>
      <c r="G35" s="57"/>
      <c r="H35" s="57"/>
      <c r="I35" s="134"/>
      <c r="J35" s="43"/>
      <c r="K35" s="44"/>
      <c r="L35" s="146"/>
      <c r="M35" s="127" t="s">
        <v>55</v>
      </c>
      <c r="N35" s="69"/>
      <c r="O35" s="70"/>
      <c r="P35" s="71"/>
    </row>
    <row r="36" spans="2:16" ht="150.75" hidden="1" customHeight="1" outlineLevel="1" x14ac:dyDescent="0.4">
      <c r="B36" s="118"/>
      <c r="C36" s="125" t="s">
        <v>57</v>
      </c>
      <c r="D36" s="113"/>
      <c r="E36" s="114"/>
      <c r="F36" s="114"/>
      <c r="G36" s="114"/>
      <c r="H36" s="114"/>
      <c r="I36" s="135"/>
      <c r="J36" s="115"/>
      <c r="K36" s="116"/>
      <c r="L36" s="147"/>
      <c r="M36" s="128" t="s">
        <v>55</v>
      </c>
      <c r="N36" s="110"/>
      <c r="O36" s="111"/>
      <c r="P36" s="112"/>
    </row>
    <row r="37" spans="2:16" ht="150.75" hidden="1" customHeight="1" outlineLevel="1" thickBot="1" x14ac:dyDescent="0.45">
      <c r="B37" s="119"/>
      <c r="C37" s="126" t="s">
        <v>58</v>
      </c>
      <c r="D37" s="120"/>
      <c r="E37" s="121"/>
      <c r="F37" s="121"/>
      <c r="G37" s="121"/>
      <c r="H37" s="121"/>
      <c r="I37" s="136"/>
      <c r="J37" s="122"/>
      <c r="K37" s="123"/>
      <c r="L37" s="148"/>
      <c r="M37" s="129" t="s">
        <v>55</v>
      </c>
      <c r="N37" s="69"/>
      <c r="O37" s="70"/>
      <c r="P37" s="71"/>
    </row>
    <row r="38" spans="2:16" collapsed="1" x14ac:dyDescent="0.4">
      <c r="B38" s="9">
        <v>9</v>
      </c>
      <c r="C38" s="64" t="s">
        <v>21</v>
      </c>
      <c r="D38" s="65" t="s">
        <v>33</v>
      </c>
      <c r="E38" s="66">
        <v>1.25</v>
      </c>
      <c r="F38" s="66">
        <v>1.2509999999999999</v>
      </c>
      <c r="G38" s="66">
        <v>146</v>
      </c>
      <c r="H38" s="66">
        <v>1</v>
      </c>
      <c r="I38" s="140" t="s">
        <v>60</v>
      </c>
      <c r="J38" s="49">
        <f>IF(D38="売",(E38-F38)/VLOOKUP(C38,諸係数!$A$3:$B$20,2,FALSE),(F38-E38)/VLOOKUP(C38,諸係数!$A$3:$B$20,2,FALSE))</f>
        <v>9.9999999999988987</v>
      </c>
      <c r="K38" s="50">
        <f>IF(VLOOKUP(C38,諸係数!$A$3:$C$20,3,FALSE)="on",J38*H38*$I$3*G38*VLOOKUP(C38,諸係数!$A$3:$C$20,2,FALSE),J38*H38*$I$3*VLOOKUP(C38,諸係数!$A$3:$C$20,2,FALSE))</f>
        <v>14599.999999998392</v>
      </c>
      <c r="L38" s="151">
        <f>L34+K38</f>
        <v>25416800</v>
      </c>
      <c r="M38" s="109" t="s">
        <v>52</v>
      </c>
      <c r="N38" s="76">
        <v>0.5</v>
      </c>
      <c r="O38" s="76">
        <v>0.55208333333333337</v>
      </c>
      <c r="P38" s="77">
        <f>O38-N38</f>
        <v>5.208333333333337E-2</v>
      </c>
    </row>
    <row r="39" spans="2:16" ht="150.75" hidden="1" customHeight="1" outlineLevel="1" x14ac:dyDescent="0.4">
      <c r="B39" s="117" t="s">
        <v>49</v>
      </c>
      <c r="C39" s="124" t="s">
        <v>56</v>
      </c>
      <c r="D39" s="56"/>
      <c r="E39" s="57"/>
      <c r="F39" s="57"/>
      <c r="G39" s="57"/>
      <c r="H39" s="57"/>
      <c r="I39" s="134"/>
      <c r="J39" s="43"/>
      <c r="K39" s="44"/>
      <c r="L39" s="146"/>
      <c r="M39" s="127" t="s">
        <v>55</v>
      </c>
      <c r="N39" s="69"/>
      <c r="O39" s="70"/>
      <c r="P39" s="71"/>
    </row>
    <row r="40" spans="2:16" ht="150.75" hidden="1" customHeight="1" outlineLevel="1" x14ac:dyDescent="0.4">
      <c r="B40" s="118"/>
      <c r="C40" s="125" t="s">
        <v>57</v>
      </c>
      <c r="D40" s="113"/>
      <c r="E40" s="114"/>
      <c r="F40" s="114"/>
      <c r="G40" s="114"/>
      <c r="H40" s="114"/>
      <c r="I40" s="135"/>
      <c r="J40" s="115"/>
      <c r="K40" s="116"/>
      <c r="L40" s="147"/>
      <c r="M40" s="128" t="s">
        <v>55</v>
      </c>
      <c r="N40" s="110"/>
      <c r="O40" s="111"/>
      <c r="P40" s="112"/>
    </row>
    <row r="41" spans="2:16" ht="150.75" hidden="1" customHeight="1" outlineLevel="1" thickBot="1" x14ac:dyDescent="0.45">
      <c r="B41" s="119"/>
      <c r="C41" s="126" t="s">
        <v>58</v>
      </c>
      <c r="D41" s="120"/>
      <c r="E41" s="121"/>
      <c r="F41" s="121"/>
      <c r="G41" s="121"/>
      <c r="H41" s="121"/>
      <c r="I41" s="136"/>
      <c r="J41" s="122"/>
      <c r="K41" s="123"/>
      <c r="L41" s="148"/>
      <c r="M41" s="129" t="s">
        <v>55</v>
      </c>
      <c r="N41" s="69"/>
      <c r="O41" s="70"/>
      <c r="P41" s="71"/>
    </row>
    <row r="42" spans="2:16" ht="19.5" collapsed="1" thickBot="1" x14ac:dyDescent="0.45">
      <c r="B42" s="9">
        <v>10</v>
      </c>
      <c r="C42" s="64" t="s">
        <v>21</v>
      </c>
      <c r="D42" s="65" t="s">
        <v>33</v>
      </c>
      <c r="E42" s="66">
        <v>1.25</v>
      </c>
      <c r="F42" s="66">
        <v>1.2509999999999999</v>
      </c>
      <c r="G42" s="66">
        <v>146</v>
      </c>
      <c r="H42" s="66">
        <v>1</v>
      </c>
      <c r="I42" s="140" t="s">
        <v>60</v>
      </c>
      <c r="J42" s="49">
        <f>IF(D42="売",(E42-F42)/VLOOKUP(C42,諸係数!$A$3:$B$20,2,FALSE),(F42-E42)/VLOOKUP(C42,諸係数!$A$3:$B$20,2,FALSE))</f>
        <v>9.9999999999988987</v>
      </c>
      <c r="K42" s="50">
        <f>IF(VLOOKUP(C42,諸係数!$A$3:$C$20,3,FALSE)="on",J42*H42*$I$3*G42*VLOOKUP(C42,諸係数!$A$3:$C$20,2,FALSE),J42*H42*$I$3*VLOOKUP(C42,諸係数!$A$3:$C$20,2,FALSE))</f>
        <v>14599.999999998392</v>
      </c>
      <c r="L42" s="151">
        <f>L38+K42</f>
        <v>25431400</v>
      </c>
      <c r="M42" s="109" t="s">
        <v>52</v>
      </c>
      <c r="N42" s="76">
        <v>0.5</v>
      </c>
      <c r="O42" s="76">
        <v>0.55208333333333337</v>
      </c>
      <c r="P42" s="77">
        <f>O42-N42</f>
        <v>5.208333333333337E-2</v>
      </c>
    </row>
    <row r="43" spans="2:16" ht="150.75" hidden="1" customHeight="1" outlineLevel="1" x14ac:dyDescent="0.4">
      <c r="B43" s="117" t="s">
        <v>49</v>
      </c>
      <c r="C43" s="124" t="s">
        <v>56</v>
      </c>
      <c r="D43" s="56"/>
      <c r="E43" s="57"/>
      <c r="F43" s="57"/>
      <c r="G43" s="57"/>
      <c r="H43" s="57"/>
      <c r="I43" s="134"/>
      <c r="J43" s="43"/>
      <c r="K43" s="44"/>
      <c r="L43" s="143"/>
      <c r="M43" s="127" t="s">
        <v>55</v>
      </c>
      <c r="N43" s="69"/>
      <c r="O43" s="70"/>
      <c r="P43" s="71"/>
    </row>
    <row r="44" spans="2:16" ht="150.75" hidden="1" customHeight="1" outlineLevel="1" x14ac:dyDescent="0.4">
      <c r="B44" s="118"/>
      <c r="C44" s="125" t="s">
        <v>57</v>
      </c>
      <c r="D44" s="113"/>
      <c r="E44" s="114"/>
      <c r="F44" s="114"/>
      <c r="G44" s="114"/>
      <c r="H44" s="114"/>
      <c r="I44" s="135"/>
      <c r="J44" s="115"/>
      <c r="K44" s="116"/>
      <c r="L44" s="116"/>
      <c r="M44" s="128" t="s">
        <v>55</v>
      </c>
      <c r="N44" s="110"/>
      <c r="O44" s="111"/>
      <c r="P44" s="112"/>
    </row>
    <row r="45" spans="2:16" ht="150.75" hidden="1" customHeight="1" outlineLevel="1" thickBot="1" x14ac:dyDescent="0.45">
      <c r="B45" s="119"/>
      <c r="C45" s="126" t="s">
        <v>58</v>
      </c>
      <c r="D45" s="120"/>
      <c r="E45" s="121"/>
      <c r="F45" s="121"/>
      <c r="G45" s="121"/>
      <c r="H45" s="121"/>
      <c r="I45" s="136"/>
      <c r="J45" s="122"/>
      <c r="K45" s="123"/>
      <c r="L45" s="123"/>
      <c r="M45" s="129" t="s">
        <v>55</v>
      </c>
      <c r="N45" s="69"/>
      <c r="O45" s="70"/>
      <c r="P45" s="71"/>
    </row>
    <row r="46" spans="2:16" ht="20.25" collapsed="1" thickTop="1" thickBot="1" x14ac:dyDescent="0.45">
      <c r="B46" s="36" t="s">
        <v>47</v>
      </c>
      <c r="C46" s="96"/>
      <c r="D46" s="97"/>
      <c r="E46" s="97"/>
      <c r="F46" s="97"/>
      <c r="G46" s="98"/>
      <c r="H46" s="34">
        <f>SUM(H6:H45)</f>
        <v>9.01</v>
      </c>
      <c r="I46" s="141"/>
      <c r="J46" s="51">
        <f>SUM(J6:J42)</f>
        <v>10609.999999999995</v>
      </c>
      <c r="K46" s="52">
        <f>SUM(K6:K42)</f>
        <v>15431399.999999994</v>
      </c>
      <c r="L46" s="144">
        <f>L42</f>
        <v>25431400</v>
      </c>
      <c r="M46" s="37" t="s">
        <v>50</v>
      </c>
      <c r="N46" s="34">
        <f>COUNT(J6:J42)</f>
        <v>10</v>
      </c>
      <c r="O46" s="38" t="s">
        <v>10</v>
      </c>
      <c r="P46" s="39">
        <f>COUNTIF(J6:J45,"&gt;0")/N46</f>
        <v>0.8</v>
      </c>
    </row>
  </sheetData>
  <mergeCells count="27">
    <mergeCell ref="B43:B45"/>
    <mergeCell ref="K3:L3"/>
    <mergeCell ref="B23:B25"/>
    <mergeCell ref="B27:B29"/>
    <mergeCell ref="B31:B33"/>
    <mergeCell ref="B35:B37"/>
    <mergeCell ref="B39:B41"/>
    <mergeCell ref="B7:B9"/>
    <mergeCell ref="I4:I5"/>
    <mergeCell ref="B11:B13"/>
    <mergeCell ref="B15:B17"/>
    <mergeCell ref="B19:B21"/>
    <mergeCell ref="C46:G46"/>
    <mergeCell ref="H4:H5"/>
    <mergeCell ref="J4:J5"/>
    <mergeCell ref="K4:K5"/>
    <mergeCell ref="G4:G5"/>
    <mergeCell ref="M4:M5"/>
    <mergeCell ref="N4:N5"/>
    <mergeCell ref="O4:O5"/>
    <mergeCell ref="P4:P5"/>
    <mergeCell ref="L4:L5"/>
    <mergeCell ref="C3:E3"/>
    <mergeCell ref="B4:B5"/>
    <mergeCell ref="C4:C5"/>
    <mergeCell ref="D4:D5"/>
    <mergeCell ref="E4:F4"/>
  </mergeCells>
  <phoneticPr fontId="1"/>
  <conditionalFormatting sqref="G3">
    <cfRule type="containsText" dxfId="15" priority="5" operator="containsText" text="buy">
      <formula>NOT(ISERROR(SEARCH("buy",G3)))</formula>
    </cfRule>
    <cfRule type="containsText" dxfId="14" priority="6" operator="containsText" text="sell">
      <formula>NOT(ISERROR(SEARCH("sell",G3)))</formula>
    </cfRule>
  </conditionalFormatting>
  <conditionalFormatting sqref="J4:J22 K6:L22 J23:L46">
    <cfRule type="cellIs" dxfId="13" priority="4" operator="lessThan">
      <formula>0</formula>
    </cfRule>
  </conditionalFormatting>
  <conditionalFormatting sqref="J3">
    <cfRule type="containsText" dxfId="12" priority="10" operator="containsText" text="buy">
      <formula>NOT(ISERROR(SEARCH("buy",J3)))</formula>
    </cfRule>
    <cfRule type="containsText" dxfId="11" priority="11" operator="containsText" text="sell">
      <formula>NOT(ISERROR(SEARCH("sell",J3)))</formula>
    </cfRule>
  </conditionalFormatting>
  <conditionalFormatting sqref="N3">
    <cfRule type="containsText" dxfId="10" priority="1" operator="containsText" text="buy">
      <formula>NOT(ISERROR(SEARCH("buy",N3)))</formula>
    </cfRule>
    <cfRule type="containsText" dxfId="9" priority="2" operator="containsText" text="sell">
      <formula>NOT(ISERROR(SEARCH("sell",N3)))</formula>
    </cfRule>
  </conditionalFormatting>
  <dataValidations count="1">
    <dataValidation type="list" allowBlank="1" showInputMessage="1" showErrorMessage="1" sqref="D6 D10 D34 D30 D14 D18 D22 D26 D38 D42" xr:uid="{02515451-85B7-4FF8-9A9D-7F44FCC6CD26}">
      <formula1>"売,買"</formula1>
    </dataValidation>
  </dataValidations>
  <pageMargins left="0.7" right="0.7" top="0.75" bottom="0.75" header="0.3" footer="0.3"/>
  <pageSetup paperSize="9" scale="5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7EEC955-C068-4E45-8540-87A94ED96122}">
          <x14:formula1>
            <xm:f>諸係数!$A$3:$A$21</xm:f>
          </x14:formula1>
          <xm:sqref>C6 C10 C34 C30 C14 C18 C22 C26 C38 C42</xm:sqref>
        </x14:dataValidation>
        <x14:dataValidation type="list" allowBlank="1" showInputMessage="1" showErrorMessage="1" xr:uid="{9DB3F0B4-8515-43C4-B5CE-AC998E268873}">
          <x14:formula1>
            <xm:f>諸係数!$E$2:$E$10</xm:f>
          </x14:formula1>
          <xm:sqref>M6 M10 M14 M18 M22 M26 M30 M34 M38 M42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EAEE-FAB7-40E7-8242-304D1E67DC8D}">
  <dimension ref="A1:L36"/>
  <sheetViews>
    <sheetView view="pageBreakPreview" zoomScaleNormal="66" zoomScaleSheetLayoutView="100" workbookViewId="0">
      <selection activeCell="P9" sqref="P9"/>
    </sheetView>
  </sheetViews>
  <sheetFormatPr defaultRowHeight="18.75" outlineLevelCol="1" x14ac:dyDescent="0.4"/>
  <cols>
    <col min="1" max="1" width="11.375" bestFit="1" customWidth="1"/>
    <col min="2" max="2" width="6.75" bestFit="1" customWidth="1"/>
    <col min="3" max="3" width="12.375" bestFit="1" customWidth="1"/>
    <col min="4" max="4" width="13.75" bestFit="1" customWidth="1"/>
    <col min="5" max="5" width="13.75" customWidth="1"/>
    <col min="6" max="6" width="7.875" bestFit="1" customWidth="1"/>
    <col min="7" max="7" width="11.75" bestFit="1" customWidth="1"/>
    <col min="11" max="11" width="10.5" hidden="1" customWidth="1" outlineLevel="1"/>
    <col min="12" max="12" width="9" collapsed="1"/>
  </cols>
  <sheetData>
    <row r="1" spans="1:11" x14ac:dyDescent="0.4">
      <c r="H1" s="40" t="s">
        <v>63</v>
      </c>
    </row>
    <row r="2" spans="1:11" ht="19.5" thickBot="1" x14ac:dyDescent="0.45">
      <c r="H2" s="142" t="s">
        <v>62</v>
      </c>
    </row>
    <row r="3" spans="1:11" ht="19.5" thickBot="1" x14ac:dyDescent="0.45">
      <c r="A3" s="103" t="s">
        <v>2</v>
      </c>
      <c r="B3" s="161">
        <v>2023</v>
      </c>
      <c r="C3" s="162" t="s">
        <v>0</v>
      </c>
      <c r="D3" s="161">
        <v>1</v>
      </c>
      <c r="E3" s="162" t="s">
        <v>1</v>
      </c>
      <c r="F3" s="163" t="s">
        <v>67</v>
      </c>
      <c r="G3" s="164"/>
      <c r="H3" s="155">
        <v>10000000</v>
      </c>
      <c r="I3" s="156"/>
      <c r="J3" s="165" t="s">
        <v>65</v>
      </c>
    </row>
    <row r="4" spans="1:11" ht="19.5" thickBot="1" x14ac:dyDescent="0.45">
      <c r="A4" s="104"/>
      <c r="B4" s="157" t="s">
        <v>3</v>
      </c>
      <c r="C4" s="158" t="s">
        <v>4</v>
      </c>
      <c r="D4" s="158" t="s">
        <v>5</v>
      </c>
      <c r="E4" s="159" t="s">
        <v>6</v>
      </c>
      <c r="F4" s="159" t="s">
        <v>7</v>
      </c>
      <c r="G4" s="159" t="s">
        <v>66</v>
      </c>
      <c r="H4" s="158" t="s">
        <v>8</v>
      </c>
      <c r="I4" s="158" t="s">
        <v>9</v>
      </c>
      <c r="J4" s="160" t="s">
        <v>10</v>
      </c>
    </row>
    <row r="5" spans="1:11" x14ac:dyDescent="0.4">
      <c r="A5" s="16">
        <f>DAY(K5)</f>
        <v>1</v>
      </c>
      <c r="B5" s="20" t="str">
        <f>TEXT(A5,"aaa")</f>
        <v>日</v>
      </c>
      <c r="C5" s="17"/>
      <c r="D5" s="4"/>
      <c r="E5" s="5"/>
      <c r="F5" s="27"/>
      <c r="G5" s="5">
        <f>$H$3+C5</f>
        <v>10000000</v>
      </c>
      <c r="H5" s="3"/>
      <c r="I5" s="3"/>
      <c r="J5" s="18"/>
      <c r="K5" s="1">
        <f>IF(DAY(DATE( $B$3, $D$3, ROW()-4))=ROW()-4, DATE( $B$3, $D$3, ROW()-4), "")</f>
        <v>44927</v>
      </c>
    </row>
    <row r="6" spans="1:11" x14ac:dyDescent="0.4">
      <c r="A6" s="15">
        <f>DAY(K6)</f>
        <v>2</v>
      </c>
      <c r="B6" s="21" t="str">
        <f t="shared" ref="B6:B35" si="0">TEXT(A6,"aaa")</f>
        <v>月</v>
      </c>
      <c r="C6" s="23">
        <v>843800</v>
      </c>
      <c r="D6" s="7">
        <v>1000000</v>
      </c>
      <c r="E6" s="8">
        <f t="shared" ref="E6:E35" si="1">D6-C6</f>
        <v>156200</v>
      </c>
      <c r="F6" s="28">
        <f t="shared" ref="F6:F35" si="2">C6/D6</f>
        <v>0.84379999999999999</v>
      </c>
      <c r="G6" s="8">
        <f>$G5+C6</f>
        <v>10843800</v>
      </c>
      <c r="H6" s="6">
        <v>650</v>
      </c>
      <c r="I6" s="6">
        <v>10</v>
      </c>
      <c r="J6" s="24">
        <v>0.7</v>
      </c>
      <c r="K6" s="1">
        <f t="shared" ref="K6:K35" si="3">IF(DAY(DATE( $B$3, $D$3, ROW()-4))=ROW()-4, DATE( $B$3, $D$3, ROW()-4), "")</f>
        <v>44928</v>
      </c>
    </row>
    <row r="7" spans="1:11" x14ac:dyDescent="0.4">
      <c r="A7" s="15">
        <f>DAY(K7)</f>
        <v>3</v>
      </c>
      <c r="B7" s="21" t="str">
        <f t="shared" si="0"/>
        <v>火</v>
      </c>
      <c r="C7" s="23">
        <v>35000</v>
      </c>
      <c r="D7" s="7">
        <v>1000000</v>
      </c>
      <c r="E7" s="8">
        <f t="shared" si="1"/>
        <v>965000</v>
      </c>
      <c r="F7" s="28">
        <f t="shared" si="2"/>
        <v>3.5000000000000003E-2</v>
      </c>
      <c r="G7" s="8">
        <f t="shared" ref="G7:G35" si="4">$G6+C7</f>
        <v>10878800</v>
      </c>
      <c r="H7" s="6">
        <v>30</v>
      </c>
      <c r="I7" s="6">
        <v>10</v>
      </c>
      <c r="J7" s="24">
        <v>0.6</v>
      </c>
      <c r="K7" s="1">
        <f t="shared" si="3"/>
        <v>44929</v>
      </c>
    </row>
    <row r="8" spans="1:11" x14ac:dyDescent="0.4">
      <c r="A8" s="15">
        <f>DAY(K8)</f>
        <v>4</v>
      </c>
      <c r="B8" s="21" t="str">
        <f t="shared" si="0"/>
        <v>水</v>
      </c>
      <c r="C8" s="23">
        <v>-210000</v>
      </c>
      <c r="D8" s="7">
        <v>1000000</v>
      </c>
      <c r="E8" s="8">
        <f t="shared" si="1"/>
        <v>1210000</v>
      </c>
      <c r="F8" s="28">
        <f t="shared" si="2"/>
        <v>-0.21</v>
      </c>
      <c r="G8" s="8">
        <f t="shared" si="4"/>
        <v>10668800</v>
      </c>
      <c r="H8" s="6">
        <v>-150</v>
      </c>
      <c r="I8" s="6">
        <v>10</v>
      </c>
      <c r="J8" s="24">
        <v>0.4</v>
      </c>
      <c r="K8" s="1">
        <f t="shared" si="3"/>
        <v>44930</v>
      </c>
    </row>
    <row r="9" spans="1:11" x14ac:dyDescent="0.4">
      <c r="A9" s="15">
        <f>DAY(K9)</f>
        <v>5</v>
      </c>
      <c r="B9" s="21" t="str">
        <f t="shared" si="0"/>
        <v>木</v>
      </c>
      <c r="C9" s="23">
        <v>140000</v>
      </c>
      <c r="D9" s="7">
        <v>1000000</v>
      </c>
      <c r="E9" s="8">
        <f t="shared" si="1"/>
        <v>860000</v>
      </c>
      <c r="F9" s="28">
        <f t="shared" si="2"/>
        <v>0.14000000000000001</v>
      </c>
      <c r="G9" s="8">
        <f t="shared" si="4"/>
        <v>10808800</v>
      </c>
      <c r="H9" s="6">
        <v>20</v>
      </c>
      <c r="I9" s="6">
        <v>10</v>
      </c>
      <c r="J9" s="24">
        <v>0.5</v>
      </c>
      <c r="K9" s="1">
        <f t="shared" si="3"/>
        <v>44931</v>
      </c>
    </row>
    <row r="10" spans="1:11" x14ac:dyDescent="0.4">
      <c r="A10" s="15">
        <f>DAY(K10)</f>
        <v>6</v>
      </c>
      <c r="B10" s="21" t="str">
        <f t="shared" si="0"/>
        <v>金</v>
      </c>
      <c r="C10" s="23">
        <v>30000</v>
      </c>
      <c r="D10" s="7">
        <v>1000000</v>
      </c>
      <c r="E10" s="8">
        <f t="shared" si="1"/>
        <v>970000</v>
      </c>
      <c r="F10" s="28">
        <f t="shared" si="2"/>
        <v>0.03</v>
      </c>
      <c r="G10" s="8">
        <f t="shared" si="4"/>
        <v>10838800</v>
      </c>
      <c r="H10" s="6">
        <v>10</v>
      </c>
      <c r="I10" s="6">
        <v>10</v>
      </c>
      <c r="J10" s="24">
        <v>0.45</v>
      </c>
      <c r="K10" s="1">
        <f t="shared" si="3"/>
        <v>44932</v>
      </c>
    </row>
    <row r="11" spans="1:11" x14ac:dyDescent="0.4">
      <c r="A11" s="15">
        <f>DAY(K11)</f>
        <v>7</v>
      </c>
      <c r="B11" s="21" t="str">
        <f t="shared" si="0"/>
        <v>土</v>
      </c>
      <c r="C11" s="23"/>
      <c r="D11" s="7"/>
      <c r="E11" s="8"/>
      <c r="F11" s="28"/>
      <c r="G11" s="8">
        <f t="shared" si="4"/>
        <v>10838800</v>
      </c>
      <c r="H11" s="6"/>
      <c r="I11" s="6"/>
      <c r="J11" s="24"/>
      <c r="K11" s="1">
        <f t="shared" si="3"/>
        <v>44933</v>
      </c>
    </row>
    <row r="12" spans="1:11" x14ac:dyDescent="0.4">
      <c r="A12" s="15">
        <f>DAY(K12)</f>
        <v>8</v>
      </c>
      <c r="B12" s="21" t="str">
        <f t="shared" si="0"/>
        <v>日</v>
      </c>
      <c r="C12" s="23"/>
      <c r="D12" s="7"/>
      <c r="E12" s="8"/>
      <c r="F12" s="28"/>
      <c r="G12" s="8">
        <f t="shared" si="4"/>
        <v>10838800</v>
      </c>
      <c r="H12" s="6"/>
      <c r="I12" s="6"/>
      <c r="J12" s="24"/>
      <c r="K12" s="1">
        <f t="shared" si="3"/>
        <v>44934</v>
      </c>
    </row>
    <row r="13" spans="1:11" x14ac:dyDescent="0.4">
      <c r="A13" s="15">
        <f>DAY(K13)</f>
        <v>9</v>
      </c>
      <c r="B13" s="21" t="str">
        <f t="shared" si="0"/>
        <v>月</v>
      </c>
      <c r="C13" s="23">
        <v>843800</v>
      </c>
      <c r="D13" s="7">
        <v>1000000</v>
      </c>
      <c r="E13" s="8">
        <f t="shared" si="1"/>
        <v>156200</v>
      </c>
      <c r="F13" s="28">
        <f t="shared" si="2"/>
        <v>0.84379999999999999</v>
      </c>
      <c r="G13" s="8">
        <f t="shared" si="4"/>
        <v>11682600</v>
      </c>
      <c r="H13" s="6">
        <v>650</v>
      </c>
      <c r="I13" s="6">
        <v>10</v>
      </c>
      <c r="J13" s="24">
        <v>0.7</v>
      </c>
      <c r="K13" s="1">
        <f t="shared" si="3"/>
        <v>44935</v>
      </c>
    </row>
    <row r="14" spans="1:11" x14ac:dyDescent="0.4">
      <c r="A14" s="15">
        <f>DAY(K14)</f>
        <v>10</v>
      </c>
      <c r="B14" s="21" t="str">
        <f t="shared" si="0"/>
        <v>火</v>
      </c>
      <c r="C14" s="23">
        <v>35000</v>
      </c>
      <c r="D14" s="7">
        <v>1000000</v>
      </c>
      <c r="E14" s="8">
        <f t="shared" si="1"/>
        <v>965000</v>
      </c>
      <c r="F14" s="28">
        <f t="shared" si="2"/>
        <v>3.5000000000000003E-2</v>
      </c>
      <c r="G14" s="8">
        <f t="shared" si="4"/>
        <v>11717600</v>
      </c>
      <c r="H14" s="6">
        <v>30</v>
      </c>
      <c r="I14" s="6">
        <v>10</v>
      </c>
      <c r="J14" s="24">
        <v>0.6</v>
      </c>
      <c r="K14" s="1">
        <f t="shared" si="3"/>
        <v>44936</v>
      </c>
    </row>
    <row r="15" spans="1:11" x14ac:dyDescent="0.4">
      <c r="A15" s="15">
        <f>DAY(K15)</f>
        <v>11</v>
      </c>
      <c r="B15" s="21" t="str">
        <f t="shared" si="0"/>
        <v>水</v>
      </c>
      <c r="C15" s="23">
        <v>-210000</v>
      </c>
      <c r="D15" s="7">
        <v>1000000</v>
      </c>
      <c r="E15" s="8">
        <f t="shared" si="1"/>
        <v>1210000</v>
      </c>
      <c r="F15" s="28">
        <f t="shared" si="2"/>
        <v>-0.21</v>
      </c>
      <c r="G15" s="8">
        <f t="shared" si="4"/>
        <v>11507600</v>
      </c>
      <c r="H15" s="6">
        <v>-150</v>
      </c>
      <c r="I15" s="6">
        <v>10</v>
      </c>
      <c r="J15" s="24">
        <v>0.4</v>
      </c>
      <c r="K15" s="1">
        <f t="shared" si="3"/>
        <v>44937</v>
      </c>
    </row>
    <row r="16" spans="1:11" x14ac:dyDescent="0.4">
      <c r="A16" s="15">
        <f>DAY(K16)</f>
        <v>12</v>
      </c>
      <c r="B16" s="21" t="str">
        <f t="shared" si="0"/>
        <v>木</v>
      </c>
      <c r="C16" s="23">
        <v>140000</v>
      </c>
      <c r="D16" s="7">
        <v>1000000</v>
      </c>
      <c r="E16" s="8">
        <f t="shared" si="1"/>
        <v>860000</v>
      </c>
      <c r="F16" s="28">
        <f t="shared" si="2"/>
        <v>0.14000000000000001</v>
      </c>
      <c r="G16" s="8">
        <f t="shared" si="4"/>
        <v>11647600</v>
      </c>
      <c r="H16" s="6">
        <v>20</v>
      </c>
      <c r="I16" s="6">
        <v>10</v>
      </c>
      <c r="J16" s="24">
        <v>0.5</v>
      </c>
      <c r="K16" s="1">
        <f t="shared" si="3"/>
        <v>44938</v>
      </c>
    </row>
    <row r="17" spans="1:11" x14ac:dyDescent="0.4">
      <c r="A17" s="15">
        <f>DAY(K17)</f>
        <v>13</v>
      </c>
      <c r="B17" s="21" t="str">
        <f t="shared" si="0"/>
        <v>金</v>
      </c>
      <c r="C17" s="23">
        <v>30000</v>
      </c>
      <c r="D17" s="7">
        <v>1000000</v>
      </c>
      <c r="E17" s="8">
        <f t="shared" si="1"/>
        <v>970000</v>
      </c>
      <c r="F17" s="28">
        <f t="shared" si="2"/>
        <v>0.03</v>
      </c>
      <c r="G17" s="8">
        <f t="shared" si="4"/>
        <v>11677600</v>
      </c>
      <c r="H17" s="6">
        <v>10</v>
      </c>
      <c r="I17" s="6">
        <v>10</v>
      </c>
      <c r="J17" s="24">
        <v>0.45</v>
      </c>
      <c r="K17" s="1">
        <f t="shared" si="3"/>
        <v>44939</v>
      </c>
    </row>
    <row r="18" spans="1:11" x14ac:dyDescent="0.4">
      <c r="A18" s="15">
        <f>DAY(K18)</f>
        <v>14</v>
      </c>
      <c r="B18" s="21" t="str">
        <f t="shared" si="0"/>
        <v>土</v>
      </c>
      <c r="C18" s="23"/>
      <c r="D18" s="7"/>
      <c r="E18" s="8"/>
      <c r="F18" s="28"/>
      <c r="G18" s="8">
        <f t="shared" si="4"/>
        <v>11677600</v>
      </c>
      <c r="H18" s="6"/>
      <c r="I18" s="6"/>
      <c r="J18" s="24"/>
      <c r="K18" s="1">
        <f t="shared" si="3"/>
        <v>44940</v>
      </c>
    </row>
    <row r="19" spans="1:11" x14ac:dyDescent="0.4">
      <c r="A19" s="15">
        <f>DAY(K19)</f>
        <v>15</v>
      </c>
      <c r="B19" s="21" t="str">
        <f t="shared" si="0"/>
        <v>日</v>
      </c>
      <c r="C19" s="23"/>
      <c r="D19" s="7"/>
      <c r="E19" s="8"/>
      <c r="F19" s="28"/>
      <c r="G19" s="8">
        <f t="shared" si="4"/>
        <v>11677600</v>
      </c>
      <c r="H19" s="6"/>
      <c r="I19" s="6"/>
      <c r="J19" s="24"/>
      <c r="K19" s="1">
        <f t="shared" si="3"/>
        <v>44941</v>
      </c>
    </row>
    <row r="20" spans="1:11" x14ac:dyDescent="0.4">
      <c r="A20" s="15">
        <f>DAY(K20)</f>
        <v>16</v>
      </c>
      <c r="B20" s="21" t="str">
        <f t="shared" si="0"/>
        <v>月</v>
      </c>
      <c r="C20" s="23">
        <v>843800</v>
      </c>
      <c r="D20" s="7">
        <v>1000000</v>
      </c>
      <c r="E20" s="8">
        <f t="shared" si="1"/>
        <v>156200</v>
      </c>
      <c r="F20" s="28">
        <f t="shared" si="2"/>
        <v>0.84379999999999999</v>
      </c>
      <c r="G20" s="8">
        <f t="shared" si="4"/>
        <v>12521400</v>
      </c>
      <c r="H20" s="6">
        <v>650</v>
      </c>
      <c r="I20" s="6">
        <v>10</v>
      </c>
      <c r="J20" s="24">
        <v>0.7</v>
      </c>
      <c r="K20" s="1">
        <f t="shared" si="3"/>
        <v>44942</v>
      </c>
    </row>
    <row r="21" spans="1:11" x14ac:dyDescent="0.4">
      <c r="A21" s="15">
        <f>DAY(K21)</f>
        <v>17</v>
      </c>
      <c r="B21" s="21" t="str">
        <f t="shared" si="0"/>
        <v>火</v>
      </c>
      <c r="C21" s="23">
        <v>35000</v>
      </c>
      <c r="D21" s="7">
        <v>1000000</v>
      </c>
      <c r="E21" s="8">
        <f t="shared" si="1"/>
        <v>965000</v>
      </c>
      <c r="F21" s="28">
        <f t="shared" si="2"/>
        <v>3.5000000000000003E-2</v>
      </c>
      <c r="G21" s="8">
        <f t="shared" si="4"/>
        <v>12556400</v>
      </c>
      <c r="H21" s="6">
        <v>30</v>
      </c>
      <c r="I21" s="6">
        <v>10</v>
      </c>
      <c r="J21" s="24">
        <v>0.7</v>
      </c>
      <c r="K21" s="1">
        <f t="shared" si="3"/>
        <v>44943</v>
      </c>
    </row>
    <row r="22" spans="1:11" x14ac:dyDescent="0.4">
      <c r="A22" s="15">
        <f>DAY(K22)</f>
        <v>18</v>
      </c>
      <c r="B22" s="21" t="str">
        <f t="shared" si="0"/>
        <v>水</v>
      </c>
      <c r="C22" s="23">
        <v>-210000</v>
      </c>
      <c r="D22" s="7">
        <v>1000000</v>
      </c>
      <c r="E22" s="8">
        <f t="shared" si="1"/>
        <v>1210000</v>
      </c>
      <c r="F22" s="28">
        <f t="shared" si="2"/>
        <v>-0.21</v>
      </c>
      <c r="G22" s="8">
        <f t="shared" si="4"/>
        <v>12346400</v>
      </c>
      <c r="H22" s="6">
        <v>-150</v>
      </c>
      <c r="I22" s="6">
        <v>10</v>
      </c>
      <c r="J22" s="24">
        <v>0.7</v>
      </c>
      <c r="K22" s="1">
        <f t="shared" si="3"/>
        <v>44944</v>
      </c>
    </row>
    <row r="23" spans="1:11" x14ac:dyDescent="0.4">
      <c r="A23" s="15">
        <f>DAY(K23)</f>
        <v>19</v>
      </c>
      <c r="B23" s="21" t="str">
        <f t="shared" si="0"/>
        <v>木</v>
      </c>
      <c r="C23" s="23">
        <v>140000</v>
      </c>
      <c r="D23" s="7">
        <v>1000000</v>
      </c>
      <c r="E23" s="8">
        <f t="shared" si="1"/>
        <v>860000</v>
      </c>
      <c r="F23" s="28">
        <f t="shared" si="2"/>
        <v>0.14000000000000001</v>
      </c>
      <c r="G23" s="8">
        <f t="shared" si="4"/>
        <v>12486400</v>
      </c>
      <c r="H23" s="6">
        <v>20</v>
      </c>
      <c r="I23" s="6">
        <v>10</v>
      </c>
      <c r="J23" s="24">
        <v>0.7</v>
      </c>
      <c r="K23" s="1">
        <f t="shared" si="3"/>
        <v>44945</v>
      </c>
    </row>
    <row r="24" spans="1:11" x14ac:dyDescent="0.4">
      <c r="A24" s="15">
        <f>DAY(K24)</f>
        <v>20</v>
      </c>
      <c r="B24" s="21" t="str">
        <f t="shared" si="0"/>
        <v>金</v>
      </c>
      <c r="C24" s="23">
        <v>30000</v>
      </c>
      <c r="D24" s="7">
        <v>1000000</v>
      </c>
      <c r="E24" s="8">
        <f t="shared" si="1"/>
        <v>970000</v>
      </c>
      <c r="F24" s="28">
        <f t="shared" si="2"/>
        <v>0.03</v>
      </c>
      <c r="G24" s="8">
        <f t="shared" si="4"/>
        <v>12516400</v>
      </c>
      <c r="H24" s="6">
        <v>10</v>
      </c>
      <c r="I24" s="6">
        <v>10</v>
      </c>
      <c r="J24" s="24">
        <v>0.7</v>
      </c>
      <c r="K24" s="1">
        <f t="shared" si="3"/>
        <v>44946</v>
      </c>
    </row>
    <row r="25" spans="1:11" x14ac:dyDescent="0.4">
      <c r="A25" s="15">
        <f>DAY(K25)</f>
        <v>21</v>
      </c>
      <c r="B25" s="21" t="str">
        <f t="shared" si="0"/>
        <v>土</v>
      </c>
      <c r="C25" s="23"/>
      <c r="D25" s="7"/>
      <c r="E25" s="8"/>
      <c r="F25" s="28"/>
      <c r="G25" s="8">
        <f t="shared" si="4"/>
        <v>12516400</v>
      </c>
      <c r="H25" s="6"/>
      <c r="I25" s="6"/>
      <c r="J25" s="24"/>
      <c r="K25" s="1">
        <f t="shared" si="3"/>
        <v>44947</v>
      </c>
    </row>
    <row r="26" spans="1:11" x14ac:dyDescent="0.4">
      <c r="A26" s="15">
        <f>DAY(K26)</f>
        <v>22</v>
      </c>
      <c r="B26" s="21" t="str">
        <f t="shared" si="0"/>
        <v>日</v>
      </c>
      <c r="C26" s="23"/>
      <c r="D26" s="7"/>
      <c r="E26" s="8"/>
      <c r="F26" s="28"/>
      <c r="G26" s="8">
        <f t="shared" si="4"/>
        <v>12516400</v>
      </c>
      <c r="H26" s="6"/>
      <c r="I26" s="6"/>
      <c r="J26" s="24"/>
      <c r="K26" s="1">
        <f t="shared" si="3"/>
        <v>44948</v>
      </c>
    </row>
    <row r="27" spans="1:11" x14ac:dyDescent="0.4">
      <c r="A27" s="15">
        <f>DAY(K27)</f>
        <v>23</v>
      </c>
      <c r="B27" s="21" t="str">
        <f t="shared" si="0"/>
        <v>月</v>
      </c>
      <c r="C27" s="23">
        <v>843800</v>
      </c>
      <c r="D27" s="7">
        <v>1000000</v>
      </c>
      <c r="E27" s="8">
        <f t="shared" si="1"/>
        <v>156200</v>
      </c>
      <c r="F27" s="28">
        <f t="shared" si="2"/>
        <v>0.84379999999999999</v>
      </c>
      <c r="G27" s="8">
        <f t="shared" si="4"/>
        <v>13360200</v>
      </c>
      <c r="H27" s="6">
        <v>650</v>
      </c>
      <c r="I27" s="6">
        <v>10</v>
      </c>
      <c r="J27" s="24">
        <v>0.7</v>
      </c>
      <c r="K27" s="1">
        <f t="shared" si="3"/>
        <v>44949</v>
      </c>
    </row>
    <row r="28" spans="1:11" x14ac:dyDescent="0.4">
      <c r="A28" s="15">
        <f>DAY(K28)</f>
        <v>24</v>
      </c>
      <c r="B28" s="21" t="str">
        <f t="shared" si="0"/>
        <v>火</v>
      </c>
      <c r="C28" s="23">
        <v>35000</v>
      </c>
      <c r="D28" s="7">
        <v>1000000</v>
      </c>
      <c r="E28" s="8">
        <f t="shared" si="1"/>
        <v>965000</v>
      </c>
      <c r="F28" s="28">
        <f t="shared" si="2"/>
        <v>3.5000000000000003E-2</v>
      </c>
      <c r="G28" s="8">
        <f t="shared" si="4"/>
        <v>13395200</v>
      </c>
      <c r="H28" s="6">
        <v>30</v>
      </c>
      <c r="I28" s="6">
        <v>10</v>
      </c>
      <c r="J28" s="24">
        <v>0.7</v>
      </c>
      <c r="K28" s="1">
        <f t="shared" si="3"/>
        <v>44950</v>
      </c>
    </row>
    <row r="29" spans="1:11" x14ac:dyDescent="0.4">
      <c r="A29" s="15">
        <f>DAY(K29)</f>
        <v>25</v>
      </c>
      <c r="B29" s="21" t="str">
        <f t="shared" si="0"/>
        <v>水</v>
      </c>
      <c r="C29" s="23">
        <v>-210000</v>
      </c>
      <c r="D29" s="7">
        <v>1000000</v>
      </c>
      <c r="E29" s="8">
        <f t="shared" si="1"/>
        <v>1210000</v>
      </c>
      <c r="F29" s="28">
        <f t="shared" si="2"/>
        <v>-0.21</v>
      </c>
      <c r="G29" s="8">
        <f t="shared" si="4"/>
        <v>13185200</v>
      </c>
      <c r="H29" s="6">
        <v>-150</v>
      </c>
      <c r="I29" s="6">
        <v>10</v>
      </c>
      <c r="J29" s="24">
        <v>0.7</v>
      </c>
      <c r="K29" s="1">
        <f t="shared" si="3"/>
        <v>44951</v>
      </c>
    </row>
    <row r="30" spans="1:11" x14ac:dyDescent="0.4">
      <c r="A30" s="15">
        <f>DAY(K30)</f>
        <v>26</v>
      </c>
      <c r="B30" s="21" t="str">
        <f t="shared" si="0"/>
        <v>木</v>
      </c>
      <c r="C30" s="23">
        <v>140000</v>
      </c>
      <c r="D30" s="7">
        <v>1000000</v>
      </c>
      <c r="E30" s="8">
        <f t="shared" si="1"/>
        <v>860000</v>
      </c>
      <c r="F30" s="28">
        <f t="shared" si="2"/>
        <v>0.14000000000000001</v>
      </c>
      <c r="G30" s="8">
        <f t="shared" si="4"/>
        <v>13325200</v>
      </c>
      <c r="H30" s="6">
        <v>20</v>
      </c>
      <c r="I30" s="6">
        <v>10</v>
      </c>
      <c r="J30" s="24">
        <v>0.7</v>
      </c>
      <c r="K30" s="1">
        <f t="shared" si="3"/>
        <v>44952</v>
      </c>
    </row>
    <row r="31" spans="1:11" x14ac:dyDescent="0.4">
      <c r="A31" s="15">
        <f>DAY(K31)</f>
        <v>27</v>
      </c>
      <c r="B31" s="21" t="str">
        <f t="shared" si="0"/>
        <v>金</v>
      </c>
      <c r="C31" s="23">
        <v>30000</v>
      </c>
      <c r="D31" s="7">
        <v>1000000</v>
      </c>
      <c r="E31" s="8">
        <f t="shared" si="1"/>
        <v>970000</v>
      </c>
      <c r="F31" s="28">
        <f t="shared" si="2"/>
        <v>0.03</v>
      </c>
      <c r="G31" s="8">
        <f t="shared" si="4"/>
        <v>13355200</v>
      </c>
      <c r="H31" s="6">
        <v>10</v>
      </c>
      <c r="I31" s="6">
        <v>10</v>
      </c>
      <c r="J31" s="24">
        <v>0.7</v>
      </c>
      <c r="K31" s="1">
        <f t="shared" si="3"/>
        <v>44953</v>
      </c>
    </row>
    <row r="32" spans="1:11" x14ac:dyDescent="0.4">
      <c r="A32" s="15">
        <f>DAY(K32)</f>
        <v>28</v>
      </c>
      <c r="B32" s="21" t="str">
        <f t="shared" si="0"/>
        <v>土</v>
      </c>
      <c r="C32" s="23"/>
      <c r="D32" s="7"/>
      <c r="E32" s="8"/>
      <c r="F32" s="28"/>
      <c r="G32" s="8">
        <f t="shared" si="4"/>
        <v>13355200</v>
      </c>
      <c r="H32" s="6"/>
      <c r="I32" s="6"/>
      <c r="J32" s="24"/>
      <c r="K32" s="1">
        <f t="shared" si="3"/>
        <v>44954</v>
      </c>
    </row>
    <row r="33" spans="1:11" x14ac:dyDescent="0.4">
      <c r="A33" s="15">
        <f>DAY(K33)</f>
        <v>29</v>
      </c>
      <c r="B33" s="21" t="str">
        <f t="shared" si="0"/>
        <v>日</v>
      </c>
      <c r="C33" s="23"/>
      <c r="D33" s="7"/>
      <c r="E33" s="8"/>
      <c r="F33" s="28"/>
      <c r="G33" s="8">
        <f t="shared" si="4"/>
        <v>13355200</v>
      </c>
      <c r="H33" s="6"/>
      <c r="I33" s="6"/>
      <c r="J33" s="24"/>
      <c r="K33" s="1">
        <f t="shared" si="3"/>
        <v>44955</v>
      </c>
    </row>
    <row r="34" spans="1:11" x14ac:dyDescent="0.4">
      <c r="A34" s="15">
        <f>DAY(K34)</f>
        <v>30</v>
      </c>
      <c r="B34" s="21" t="str">
        <f t="shared" si="0"/>
        <v>月</v>
      </c>
      <c r="C34" s="23">
        <v>843800</v>
      </c>
      <c r="D34" s="7">
        <v>1000000</v>
      </c>
      <c r="E34" s="8">
        <f t="shared" si="1"/>
        <v>156200</v>
      </c>
      <c r="F34" s="28">
        <f t="shared" si="2"/>
        <v>0.84379999999999999</v>
      </c>
      <c r="G34" s="8">
        <f t="shared" si="4"/>
        <v>14199000</v>
      </c>
      <c r="H34" s="6">
        <v>650</v>
      </c>
      <c r="I34" s="6">
        <v>10</v>
      </c>
      <c r="J34" s="24">
        <v>0.7</v>
      </c>
      <c r="K34" s="1">
        <f t="shared" si="3"/>
        <v>44956</v>
      </c>
    </row>
    <row r="35" spans="1:11" ht="19.5" thickBot="1" x14ac:dyDescent="0.45">
      <c r="A35" s="19">
        <f>DAY(K35)</f>
        <v>31</v>
      </c>
      <c r="B35" s="22" t="str">
        <f t="shared" si="0"/>
        <v>火</v>
      </c>
      <c r="C35" s="25">
        <v>843800</v>
      </c>
      <c r="D35" s="11">
        <v>1000000</v>
      </c>
      <c r="E35" s="14">
        <f t="shared" si="1"/>
        <v>156200</v>
      </c>
      <c r="F35" s="29">
        <f t="shared" si="2"/>
        <v>0.84379999999999999</v>
      </c>
      <c r="G35" s="14">
        <f t="shared" si="4"/>
        <v>15042800</v>
      </c>
      <c r="H35" s="10">
        <v>650</v>
      </c>
      <c r="I35" s="10">
        <v>10</v>
      </c>
      <c r="J35" s="26">
        <v>0.7</v>
      </c>
      <c r="K35" s="1">
        <f t="shared" si="3"/>
        <v>44957</v>
      </c>
    </row>
    <row r="36" spans="1:11" ht="20.25" thickTop="1" thickBot="1" x14ac:dyDescent="0.45">
      <c r="A36" s="30" t="s">
        <v>47</v>
      </c>
      <c r="B36" s="31"/>
      <c r="C36" s="32">
        <f>SUM(C5:C35)</f>
        <v>5042800</v>
      </c>
      <c r="D36" s="32">
        <f>SUM(D5:D35)</f>
        <v>22000000</v>
      </c>
      <c r="E36" s="32">
        <f>SUM(E5:E35)</f>
        <v>16957200</v>
      </c>
      <c r="F36" s="33">
        <f>C36/D36</f>
        <v>0.22921818181818182</v>
      </c>
      <c r="G36" s="32">
        <f>G35</f>
        <v>15042800</v>
      </c>
      <c r="H36" s="34">
        <f>SUM(H5:H35)</f>
        <v>3540</v>
      </c>
      <c r="I36" s="34">
        <f>SUM(I5:I35)</f>
        <v>220</v>
      </c>
      <c r="J36" s="35">
        <f>AVERAGE(J5:J35)</f>
        <v>0.62272727272727246</v>
      </c>
    </row>
  </sheetData>
  <mergeCells count="3">
    <mergeCell ref="A3:A4"/>
    <mergeCell ref="F3:G3"/>
    <mergeCell ref="H3:I3"/>
  </mergeCells>
  <phoneticPr fontId="1"/>
  <conditionalFormatting sqref="B5:B35">
    <cfRule type="containsText" dxfId="8" priority="6" operator="containsText" text="土">
      <formula>NOT(ISERROR(SEARCH("土",B5)))</formula>
    </cfRule>
  </conditionalFormatting>
  <conditionalFormatting sqref="C6:C36">
    <cfRule type="cellIs" dxfId="6" priority="5" operator="lessThan">
      <formula>0</formula>
    </cfRule>
  </conditionalFormatting>
  <conditionalFormatting sqref="F5:H36">
    <cfRule type="cellIs" dxfId="5" priority="3" operator="lessThan">
      <formula>0</formula>
    </cfRule>
  </conditionalFormatting>
  <conditionalFormatting sqref="J3">
    <cfRule type="containsText" dxfId="4" priority="1" operator="containsText" text="buy">
      <formula>NOT(ISERROR(SEARCH("buy",J3)))</formula>
    </cfRule>
    <cfRule type="containsText" dxfId="3" priority="2" operator="containsText" text="sell">
      <formula>NOT(ISERROR(SEARCH("sell",J3)))</formula>
    </cfRule>
  </conditionalFormatting>
  <pageMargins left="0.7" right="0.7" top="0.75" bottom="0.75" header="0.3" footer="0.3"/>
  <pageSetup paperSize="9" scale="77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" operator="containsText" id="{5C7C7859-62C1-4A37-95B8-16E19851F34E}">
            <xm:f>NOT(ISERROR(SEARCH("日",B5)))</xm:f>
            <xm:f>"日"</xm:f>
            <x14:dxf>
              <fill>
                <patternFill>
                  <bgColor rgb="FFFF0000"/>
                </patternFill>
              </fill>
            </x14:dxf>
          </x14:cfRule>
          <xm:sqref>B5:B35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5F718-E27B-4AE6-A2E6-29D58B27DEB6}">
  <dimension ref="A1:K17"/>
  <sheetViews>
    <sheetView view="pageBreakPreview" zoomScaleNormal="66" zoomScaleSheetLayoutView="100" workbookViewId="0">
      <selection activeCell="G21" sqref="G21"/>
    </sheetView>
  </sheetViews>
  <sheetFormatPr defaultRowHeight="18.75" x14ac:dyDescent="0.4"/>
  <cols>
    <col min="1" max="1" width="11.375" bestFit="1" customWidth="1"/>
    <col min="2" max="2" width="12.375" bestFit="1" customWidth="1"/>
    <col min="4" max="4" width="11.75" bestFit="1" customWidth="1"/>
  </cols>
  <sheetData>
    <row r="1" spans="1:7" x14ac:dyDescent="0.4">
      <c r="C1" s="40"/>
      <c r="E1" s="40" t="s">
        <v>63</v>
      </c>
    </row>
    <row r="2" spans="1:7" ht="19.5" thickBot="1" x14ac:dyDescent="0.45">
      <c r="C2" s="142"/>
      <c r="E2" s="142" t="s">
        <v>62</v>
      </c>
    </row>
    <row r="3" spans="1:7" ht="19.5" thickBot="1" x14ac:dyDescent="0.45">
      <c r="A3" s="166" t="s">
        <v>1</v>
      </c>
      <c r="B3" s="161">
        <v>2023</v>
      </c>
      <c r="C3" s="162" t="s">
        <v>0</v>
      </c>
      <c r="D3" s="168" t="s">
        <v>68</v>
      </c>
      <c r="E3" s="155">
        <v>10000000</v>
      </c>
      <c r="F3" s="156"/>
      <c r="G3" s="165" t="s">
        <v>65</v>
      </c>
    </row>
    <row r="4" spans="1:7" ht="19.5" thickBot="1" x14ac:dyDescent="0.45">
      <c r="A4" s="167"/>
      <c r="B4" s="158" t="s">
        <v>4</v>
      </c>
      <c r="C4" s="158" t="s">
        <v>8</v>
      </c>
      <c r="D4" s="159" t="s">
        <v>66</v>
      </c>
      <c r="E4" s="158" t="s">
        <v>9</v>
      </c>
      <c r="F4" s="158" t="s">
        <v>69</v>
      </c>
      <c r="G4" s="160" t="s">
        <v>10</v>
      </c>
    </row>
    <row r="5" spans="1:7" x14ac:dyDescent="0.4">
      <c r="A5" s="16">
        <v>1</v>
      </c>
      <c r="B5" s="17">
        <v>843800</v>
      </c>
      <c r="C5" s="3">
        <v>650</v>
      </c>
      <c r="D5" s="5">
        <f>$E$3+B5</f>
        <v>10843800</v>
      </c>
      <c r="E5" s="3">
        <v>100</v>
      </c>
      <c r="F5" s="3">
        <v>90</v>
      </c>
      <c r="G5" s="18">
        <f>F5/E5</f>
        <v>0.9</v>
      </c>
    </row>
    <row r="6" spans="1:7" x14ac:dyDescent="0.4">
      <c r="A6" s="15">
        <v>2</v>
      </c>
      <c r="B6" s="23">
        <v>843800</v>
      </c>
      <c r="C6" s="6">
        <v>500</v>
      </c>
      <c r="D6" s="8">
        <f>$D5+B6</f>
        <v>11687600</v>
      </c>
      <c r="E6" s="6">
        <v>650</v>
      </c>
      <c r="F6" s="6">
        <v>450</v>
      </c>
      <c r="G6" s="24">
        <f t="shared" ref="G6:G16" si="0">F6/E6</f>
        <v>0.69230769230769229</v>
      </c>
    </row>
    <row r="7" spans="1:7" x14ac:dyDescent="0.4">
      <c r="A7" s="15">
        <v>3</v>
      </c>
      <c r="B7" s="23">
        <v>35000</v>
      </c>
      <c r="C7" s="6">
        <v>300</v>
      </c>
      <c r="D7" s="8">
        <f>$D6+B7</f>
        <v>11722600</v>
      </c>
      <c r="E7" s="6">
        <v>450</v>
      </c>
      <c r="F7" s="6">
        <v>300</v>
      </c>
      <c r="G7" s="24">
        <f t="shared" si="0"/>
        <v>0.66666666666666663</v>
      </c>
    </row>
    <row r="8" spans="1:7" x14ac:dyDescent="0.4">
      <c r="A8" s="15">
        <v>4</v>
      </c>
      <c r="B8" s="23">
        <v>-210000</v>
      </c>
      <c r="C8" s="6">
        <v>-150</v>
      </c>
      <c r="D8" s="8">
        <f>$D7+B8</f>
        <v>11512600</v>
      </c>
      <c r="E8" s="6">
        <v>300</v>
      </c>
      <c r="F8" s="6">
        <v>100</v>
      </c>
      <c r="G8" s="24">
        <f t="shared" si="0"/>
        <v>0.33333333333333331</v>
      </c>
    </row>
    <row r="9" spans="1:7" x14ac:dyDescent="0.4">
      <c r="A9" s="15">
        <v>5</v>
      </c>
      <c r="B9" s="23">
        <v>140000</v>
      </c>
      <c r="C9" s="6">
        <v>20</v>
      </c>
      <c r="D9" s="8">
        <f>$D8+B9</f>
        <v>11652600</v>
      </c>
      <c r="E9" s="6">
        <v>100</v>
      </c>
      <c r="F9" s="6">
        <v>80</v>
      </c>
      <c r="G9" s="24">
        <f t="shared" si="0"/>
        <v>0.8</v>
      </c>
    </row>
    <row r="10" spans="1:7" x14ac:dyDescent="0.4">
      <c r="A10" s="15">
        <v>6</v>
      </c>
      <c r="B10" s="23">
        <v>30000</v>
      </c>
      <c r="C10" s="6">
        <v>10</v>
      </c>
      <c r="D10" s="8">
        <f>$D9+B10</f>
        <v>11682600</v>
      </c>
      <c r="E10" s="6">
        <v>150</v>
      </c>
      <c r="F10" s="6">
        <v>120</v>
      </c>
      <c r="G10" s="24">
        <f t="shared" si="0"/>
        <v>0.8</v>
      </c>
    </row>
    <row r="11" spans="1:7" x14ac:dyDescent="0.4">
      <c r="A11" s="15">
        <v>7</v>
      </c>
      <c r="B11" s="23">
        <v>843800</v>
      </c>
      <c r="C11" s="6">
        <v>650</v>
      </c>
      <c r="D11" s="8">
        <f>$D10+B11</f>
        <v>12526400</v>
      </c>
      <c r="E11" s="6">
        <v>300</v>
      </c>
      <c r="F11" s="6">
        <v>220</v>
      </c>
      <c r="G11" s="24">
        <f t="shared" si="0"/>
        <v>0.73333333333333328</v>
      </c>
    </row>
    <row r="12" spans="1:7" x14ac:dyDescent="0.4">
      <c r="A12" s="15">
        <v>8</v>
      </c>
      <c r="B12" s="23">
        <v>843800</v>
      </c>
      <c r="C12" s="6">
        <v>650</v>
      </c>
      <c r="D12" s="8">
        <f>$D11+B12</f>
        <v>13370200</v>
      </c>
      <c r="E12" s="6">
        <v>250</v>
      </c>
      <c r="F12" s="6">
        <v>200</v>
      </c>
      <c r="G12" s="24">
        <f t="shared" si="0"/>
        <v>0.8</v>
      </c>
    </row>
    <row r="13" spans="1:7" x14ac:dyDescent="0.4">
      <c r="A13" s="15">
        <v>9</v>
      </c>
      <c r="B13" s="23">
        <v>843800</v>
      </c>
      <c r="C13" s="6">
        <v>650</v>
      </c>
      <c r="D13" s="8">
        <f>$D12+B13</f>
        <v>14214000</v>
      </c>
      <c r="E13" s="6">
        <v>650</v>
      </c>
      <c r="F13" s="6">
        <v>590</v>
      </c>
      <c r="G13" s="24">
        <f t="shared" si="0"/>
        <v>0.90769230769230769</v>
      </c>
    </row>
    <row r="14" spans="1:7" x14ac:dyDescent="0.4">
      <c r="A14" s="15">
        <v>10</v>
      </c>
      <c r="B14" s="23">
        <v>35000</v>
      </c>
      <c r="C14" s="6">
        <v>30</v>
      </c>
      <c r="D14" s="8">
        <f>$D13+B14</f>
        <v>14249000</v>
      </c>
      <c r="E14" s="6">
        <v>120</v>
      </c>
      <c r="F14" s="6">
        <v>100</v>
      </c>
      <c r="G14" s="24">
        <f t="shared" si="0"/>
        <v>0.83333333333333337</v>
      </c>
    </row>
    <row r="15" spans="1:7" x14ac:dyDescent="0.4">
      <c r="A15" s="15">
        <v>11</v>
      </c>
      <c r="B15" s="23">
        <v>-210000</v>
      </c>
      <c r="C15" s="6">
        <v>-150</v>
      </c>
      <c r="D15" s="8">
        <f>$D14+B15</f>
        <v>14039000</v>
      </c>
      <c r="E15" s="6">
        <v>150</v>
      </c>
      <c r="F15" s="6">
        <v>60</v>
      </c>
      <c r="G15" s="24">
        <f t="shared" si="0"/>
        <v>0.4</v>
      </c>
    </row>
    <row r="16" spans="1:7" ht="19.5" thickBot="1" x14ac:dyDescent="0.45">
      <c r="A16" s="15">
        <v>12</v>
      </c>
      <c r="B16" s="23">
        <v>140000</v>
      </c>
      <c r="C16" s="6">
        <v>20</v>
      </c>
      <c r="D16" s="8">
        <f>$D15+B16</f>
        <v>14179000</v>
      </c>
      <c r="E16" s="6">
        <v>300</v>
      </c>
      <c r="F16" s="6">
        <v>250</v>
      </c>
      <c r="G16" s="24">
        <f t="shared" si="0"/>
        <v>0.83333333333333337</v>
      </c>
    </row>
    <row r="17" spans="1:7" ht="20.25" thickTop="1" thickBot="1" x14ac:dyDescent="0.45">
      <c r="A17" s="30" t="s">
        <v>47</v>
      </c>
      <c r="B17" s="32">
        <f>SUM(B5:B16)</f>
        <v>4179000</v>
      </c>
      <c r="C17" s="34">
        <f>SUM(C5:C16)</f>
        <v>3180</v>
      </c>
      <c r="D17" s="32">
        <f>D16</f>
        <v>14179000</v>
      </c>
      <c r="E17" s="34">
        <f>SUM(E5:E16)</f>
        <v>3520</v>
      </c>
      <c r="F17" s="34">
        <f>SUM(F5:F16)</f>
        <v>2560</v>
      </c>
      <c r="G17" s="35">
        <f>AVERAGE(G5:G16)</f>
        <v>0.72500000000000009</v>
      </c>
    </row>
  </sheetData>
  <mergeCells count="2">
    <mergeCell ref="A3:A4"/>
    <mergeCell ref="E3:F3"/>
  </mergeCells>
  <phoneticPr fontId="1"/>
  <conditionalFormatting sqref="B5:E17">
    <cfRule type="cellIs" dxfId="2" priority="4" operator="lessThan">
      <formula>0</formula>
    </cfRule>
  </conditionalFormatting>
  <conditionalFormatting sqref="G3">
    <cfRule type="containsText" dxfId="1" priority="1" operator="containsText" text="buy">
      <formula>NOT(ISERROR(SEARCH("buy",G3)))</formula>
    </cfRule>
    <cfRule type="containsText" dxfId="0" priority="2" operator="containsText" text="sell">
      <formula>NOT(ISERROR(SEARCH("sell",G3)))</formula>
    </cfRule>
  </conditionalFormatting>
  <pageMargins left="0.7" right="0.7" top="0.75" bottom="0.75" header="0.3" footer="0.3"/>
  <pageSetup paperSize="9" scale="7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EC289-0C3C-4057-97A9-1DC407BE715A}">
  <sheetPr>
    <tabColor theme="1"/>
  </sheetPr>
  <dimension ref="A1:E10"/>
  <sheetViews>
    <sheetView workbookViewId="0">
      <selection activeCell="F10" sqref="F10"/>
    </sheetView>
  </sheetViews>
  <sheetFormatPr defaultRowHeight="18.75" outlineLevelCol="1" x14ac:dyDescent="0.4"/>
  <cols>
    <col min="1" max="1" width="10.25" customWidth="1" outlineLevel="1"/>
    <col min="2" max="2" width="12.125" customWidth="1" outlineLevel="1"/>
    <col min="3" max="4" width="9" customWidth="1" outlineLevel="1"/>
  </cols>
  <sheetData>
    <row r="1" spans="1:5" x14ac:dyDescent="0.4">
      <c r="A1" t="s">
        <v>32</v>
      </c>
      <c r="E1" t="s">
        <v>51</v>
      </c>
    </row>
    <row r="2" spans="1:5" x14ac:dyDescent="0.4">
      <c r="A2" t="s">
        <v>12</v>
      </c>
      <c r="B2" t="s">
        <v>37</v>
      </c>
      <c r="C2" t="s">
        <v>44</v>
      </c>
      <c r="E2" s="105" t="s">
        <v>52</v>
      </c>
    </row>
    <row r="3" spans="1:5" x14ac:dyDescent="0.4">
      <c r="A3" t="s">
        <v>20</v>
      </c>
      <c r="B3">
        <v>0.01</v>
      </c>
      <c r="C3" t="s">
        <v>46</v>
      </c>
      <c r="E3" s="105" t="s">
        <v>53</v>
      </c>
    </row>
    <row r="4" spans="1:5" x14ac:dyDescent="0.4">
      <c r="A4" t="s">
        <v>22</v>
      </c>
      <c r="B4">
        <v>1E-4</v>
      </c>
      <c r="C4" t="s">
        <v>45</v>
      </c>
    </row>
    <row r="5" spans="1:5" x14ac:dyDescent="0.4">
      <c r="A5" t="s">
        <v>23</v>
      </c>
      <c r="B5">
        <v>1E-4</v>
      </c>
      <c r="C5" t="s">
        <v>45</v>
      </c>
    </row>
    <row r="6" spans="1:5" x14ac:dyDescent="0.4">
      <c r="A6" t="s">
        <v>29</v>
      </c>
      <c r="B6">
        <v>1E-4</v>
      </c>
      <c r="C6" t="s">
        <v>45</v>
      </c>
    </row>
    <row r="7" spans="1:5" x14ac:dyDescent="0.4">
      <c r="A7" t="s">
        <v>25</v>
      </c>
      <c r="B7">
        <v>0.01</v>
      </c>
      <c r="C7" t="s">
        <v>46</v>
      </c>
    </row>
    <row r="8" spans="1:5" x14ac:dyDescent="0.4">
      <c r="A8" t="s">
        <v>27</v>
      </c>
      <c r="B8">
        <v>0.01</v>
      </c>
      <c r="C8" t="s">
        <v>46</v>
      </c>
    </row>
    <row r="9" spans="1:5" x14ac:dyDescent="0.4">
      <c r="A9" t="s">
        <v>39</v>
      </c>
      <c r="B9">
        <v>0.01</v>
      </c>
      <c r="C9" t="s">
        <v>46</v>
      </c>
    </row>
    <row r="10" spans="1:5" x14ac:dyDescent="0.4">
      <c r="A10" t="s">
        <v>31</v>
      </c>
      <c r="B10">
        <v>0.1</v>
      </c>
      <c r="C10" t="s">
        <v>45</v>
      </c>
      <c r="D10" t="s">
        <v>43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日集計用</vt:lpstr>
      <vt:lpstr>月集計</vt:lpstr>
      <vt:lpstr>各月集計</vt:lpstr>
      <vt:lpstr>諸係数</vt:lpstr>
      <vt:lpstr>各月集計!Print_Area</vt:lpstr>
      <vt:lpstr>月集計!Print_Area</vt:lpstr>
      <vt:lpstr>日集計用!Print_Area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2023-09-11T05:07:02Z</dcterms:created>
  <dcterms:modified xsi:type="dcterms:W3CDTF">2023-09-11T05:56:31Z</dcterms:modified>
</cp:coreProperties>
</file>