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itoyu\Documents\"/>
    </mc:Choice>
  </mc:AlternateContent>
  <bookViews>
    <workbookView xWindow="0" yWindow="0" windowWidth="28800" windowHeight="11910"/>
  </bookViews>
  <sheets>
    <sheet name="思案中" sheetId="1" r:id="rId1"/>
  </sheets>
  <externalReferences>
    <externalReference r:id="rId2"/>
  </externalReferences>
  <definedNames>
    <definedName name="Sheet1" localSheetId="0">#REF!</definedName>
    <definedName name="Sheet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" i="1" l="1"/>
  <c r="F13" i="1"/>
  <c r="S12" i="1"/>
  <c r="V12" i="1" s="1"/>
  <c r="AB11" i="1"/>
  <c r="AC11" i="1" s="1"/>
  <c r="AD11" i="1" s="1"/>
  <c r="AF11" i="1" s="1"/>
  <c r="AG11" i="1" s="1"/>
  <c r="S11" i="1"/>
  <c r="T12" i="1" s="1"/>
  <c r="AB10" i="1"/>
  <c r="AC10" i="1" s="1"/>
  <c r="AD10" i="1" s="1"/>
  <c r="AF10" i="1" s="1"/>
  <c r="AG10" i="1" s="1"/>
  <c r="S10" i="1"/>
  <c r="T10" i="1" s="1"/>
  <c r="AB9" i="1"/>
  <c r="AC9" i="1" s="1"/>
  <c r="AD9" i="1" s="1"/>
  <c r="AF9" i="1" s="1"/>
  <c r="AG9" i="1" s="1"/>
  <c r="V9" i="1" s="1"/>
  <c r="S9" i="1"/>
  <c r="AB8" i="1"/>
  <c r="AC8" i="1" s="1"/>
  <c r="AD8" i="1" s="1"/>
  <c r="AF8" i="1" s="1"/>
  <c r="AG8" i="1" s="1"/>
  <c r="S8" i="1"/>
  <c r="V8" i="1" s="1"/>
  <c r="F8" i="1"/>
  <c r="G4" i="1"/>
  <c r="AA22" i="1" l="1"/>
  <c r="AG12" i="1"/>
  <c r="V13" i="1"/>
  <c r="AA23" i="1" s="1"/>
  <c r="V11" i="1"/>
  <c r="T13" i="1"/>
  <c r="T8" i="1"/>
  <c r="V10" i="1"/>
  <c r="AA24" i="1" s="1"/>
  <c r="V14" i="1" l="1"/>
  <c r="AA25" i="1"/>
</calcChain>
</file>

<file path=xl/sharedStrings.xml><?xml version="1.0" encoding="utf-8"?>
<sst xmlns="http://schemas.openxmlformats.org/spreadsheetml/2006/main" count="85" uniqueCount="77">
  <si>
    <t>厚生年金保険料　算定案</t>
    <rPh sb="0" eb="2">
      <t>コウセイ</t>
    </rPh>
    <rPh sb="2" eb="4">
      <t>ネンキン</t>
    </rPh>
    <rPh sb="4" eb="7">
      <t>ホケンリョウ</t>
    </rPh>
    <rPh sb="8" eb="10">
      <t>サンテイ</t>
    </rPh>
    <rPh sb="10" eb="11">
      <t>アン</t>
    </rPh>
    <phoneticPr fontId="3"/>
  </si>
  <si>
    <t>↓調整額　算定案</t>
    <rPh sb="1" eb="3">
      <t>チョウセイ</t>
    </rPh>
    <rPh sb="3" eb="4">
      <t>ガク</t>
    </rPh>
    <rPh sb="5" eb="7">
      <t>サンテイ</t>
    </rPh>
    <rPh sb="7" eb="8">
      <t>アン</t>
    </rPh>
    <phoneticPr fontId="3"/>
  </si>
  <si>
    <t>期末処理　　算定案</t>
    <rPh sb="0" eb="2">
      <t>キマツ</t>
    </rPh>
    <rPh sb="2" eb="4">
      <t>ショリ</t>
    </rPh>
    <rPh sb="6" eb="8">
      <t>サンテイ</t>
    </rPh>
    <rPh sb="8" eb="9">
      <t>アン</t>
    </rPh>
    <phoneticPr fontId="3"/>
  </si>
  <si>
    <t>期中処理　この表までは2Qで作成済</t>
    <rPh sb="0" eb="2">
      <t>キチュウ</t>
    </rPh>
    <rPh sb="2" eb="4">
      <t>ショリ</t>
    </rPh>
    <rPh sb="7" eb="8">
      <t>ヒョウ</t>
    </rPh>
    <rPh sb="14" eb="16">
      <t>サクセイ</t>
    </rPh>
    <rPh sb="16" eb="17">
      <t>スミ</t>
    </rPh>
    <phoneticPr fontId="3"/>
  </si>
  <si>
    <t>保険料率(例)</t>
    <rPh sb="0" eb="2">
      <t>ホケン</t>
    </rPh>
    <rPh sb="2" eb="4">
      <t>リョウリツ</t>
    </rPh>
    <rPh sb="5" eb="6">
      <t>レイ</t>
    </rPh>
    <phoneticPr fontId="3"/>
  </si>
  <si>
    <t>分かりやすくするため、四半期毎の計上取消は省略。</t>
    <rPh sb="0" eb="1">
      <t>ワ</t>
    </rPh>
    <rPh sb="11" eb="14">
      <t>シハンキ</t>
    </rPh>
    <rPh sb="14" eb="15">
      <t>ゴト</t>
    </rPh>
    <rPh sb="16" eb="18">
      <t>ケイジョウ</t>
    </rPh>
    <rPh sb="18" eb="20">
      <t>トリケシ</t>
    </rPh>
    <rPh sb="21" eb="23">
      <t>ショウリャク</t>
    </rPh>
    <phoneticPr fontId="3"/>
  </si>
  <si>
    <t>社員№</t>
    <rPh sb="0" eb="2">
      <t>シャイン</t>
    </rPh>
    <phoneticPr fontId="5"/>
  </si>
  <si>
    <t>部署</t>
    <rPh sb="0" eb="2">
      <t>ブショ</t>
    </rPh>
    <phoneticPr fontId="3"/>
  </si>
  <si>
    <t>氏名</t>
    <rPh sb="0" eb="2">
      <t>シメイ</t>
    </rPh>
    <phoneticPr fontId="5"/>
  </si>
  <si>
    <t xml:space="preserve">年間賞与
</t>
    <rPh sb="0" eb="2">
      <t>ネンカン</t>
    </rPh>
    <rPh sb="2" eb="4">
      <t>ショウヨ</t>
    </rPh>
    <phoneticPr fontId="3"/>
  </si>
  <si>
    <t>年間賞与÷12ヶ月＝1ヶ月あたりの繰入額(100円単位四捨五入)端数3月へ寄せる</t>
    <rPh sb="0" eb="2">
      <t>ネンカン</t>
    </rPh>
    <rPh sb="2" eb="4">
      <t>ショウヨ</t>
    </rPh>
    <rPh sb="8" eb="9">
      <t>ゲツ</t>
    </rPh>
    <rPh sb="24" eb="25">
      <t>エン</t>
    </rPh>
    <rPh sb="25" eb="27">
      <t>タンイ</t>
    </rPh>
    <rPh sb="27" eb="31">
      <t>シシャゴニュウ</t>
    </rPh>
    <rPh sb="32" eb="34">
      <t>ハスウ</t>
    </rPh>
    <rPh sb="35" eb="36">
      <t>ガツ</t>
    </rPh>
    <rPh sb="37" eb="38">
      <t>ヨ</t>
    </rPh>
    <phoneticPr fontId="5"/>
  </si>
  <si>
    <t>4月(予算で計上)</t>
    <rPh sb="1" eb="2">
      <t>ガツ</t>
    </rPh>
    <rPh sb="3" eb="5">
      <t>ヨサン</t>
    </rPh>
    <rPh sb="6" eb="8">
      <t>ケイジョウ</t>
    </rPh>
    <phoneticPr fontId="5"/>
  </si>
  <si>
    <t>5月(予算で計上)</t>
    <rPh sb="1" eb="2">
      <t>ガツ</t>
    </rPh>
    <rPh sb="3" eb="5">
      <t>ヨサン</t>
    </rPh>
    <rPh sb="6" eb="8">
      <t>ケイジョウ</t>
    </rPh>
    <phoneticPr fontId="5"/>
  </si>
  <si>
    <t>6月</t>
    <phoneticPr fontId="5"/>
  </si>
  <si>
    <t>7月</t>
    <phoneticPr fontId="5"/>
  </si>
  <si>
    <t>8月</t>
    <phoneticPr fontId="5"/>
  </si>
  <si>
    <t>9月</t>
    <phoneticPr fontId="5"/>
  </si>
  <si>
    <t>10月</t>
    <rPh sb="2" eb="3">
      <t>ガツ</t>
    </rPh>
    <phoneticPr fontId="5"/>
  </si>
  <si>
    <t>11月</t>
    <phoneticPr fontId="5"/>
  </si>
  <si>
    <t>12月</t>
    <phoneticPr fontId="5"/>
  </si>
  <si>
    <t>1月</t>
    <phoneticPr fontId="5"/>
  </si>
  <si>
    <t>2月</t>
    <phoneticPr fontId="5"/>
  </si>
  <si>
    <t>3月</t>
    <phoneticPr fontId="5"/>
  </si>
  <si>
    <t>保険料合計</t>
    <rPh sb="0" eb="3">
      <t>ホケンリョウ</t>
    </rPh>
    <rPh sb="3" eb="5">
      <t>ゴウケイ</t>
    </rPh>
    <phoneticPr fontId="3"/>
  </si>
  <si>
    <t>期末処理の⑧より過剰計上分
3月調整額を年間保険料合計で割合按分　</t>
    <rPh sb="0" eb="2">
      <t>キマツ</t>
    </rPh>
    <rPh sb="2" eb="4">
      <t>ショリ</t>
    </rPh>
    <rPh sb="8" eb="10">
      <t>カジョウ</t>
    </rPh>
    <rPh sb="10" eb="12">
      <t>ケイジョウ</t>
    </rPh>
    <rPh sb="12" eb="13">
      <t>ブン</t>
    </rPh>
    <rPh sb="15" eb="16">
      <t>ガツ</t>
    </rPh>
    <rPh sb="16" eb="18">
      <t>チョウセイ</t>
    </rPh>
    <rPh sb="18" eb="19">
      <t>ガク</t>
    </rPh>
    <rPh sb="20" eb="22">
      <t>ネンカン</t>
    </rPh>
    <rPh sb="22" eb="25">
      <t>ホケンリョウ</t>
    </rPh>
    <rPh sb="25" eb="27">
      <t>ゴウケイ</t>
    </rPh>
    <rPh sb="28" eb="30">
      <t>ワリアイ</t>
    </rPh>
    <rPh sb="30" eb="32">
      <t>アンブン</t>
    </rPh>
    <phoneticPr fontId="3"/>
  </si>
  <si>
    <t>例</t>
    <rPh sb="0" eb="1">
      <t>レイ</t>
    </rPh>
    <phoneticPr fontId="3"/>
  </si>
  <si>
    <t>①.年間賞与の引当金繰入額(3月の最終版)</t>
    <rPh sb="2" eb="4">
      <t>ネンカン</t>
    </rPh>
    <rPh sb="4" eb="6">
      <t>ショウヨ</t>
    </rPh>
    <rPh sb="7" eb="9">
      <t>ヒキアテ</t>
    </rPh>
    <rPh sb="9" eb="10">
      <t>キン</t>
    </rPh>
    <rPh sb="10" eb="12">
      <t>クリイレ</t>
    </rPh>
    <rPh sb="12" eb="13">
      <t>ガク</t>
    </rPh>
    <rPh sb="15" eb="16">
      <t>ガツ</t>
    </rPh>
    <rPh sb="17" eb="19">
      <t>サイシュウ</t>
    </rPh>
    <rPh sb="19" eb="20">
      <t>バン</t>
    </rPh>
    <phoneticPr fontId="3"/>
  </si>
  <si>
    <t>②.12月の上期支給実績</t>
    <rPh sb="4" eb="5">
      <t>ガツ</t>
    </rPh>
    <rPh sb="6" eb="8">
      <t>カミキ</t>
    </rPh>
    <rPh sb="8" eb="10">
      <t>シキュウ</t>
    </rPh>
    <rPh sb="10" eb="12">
      <t>ジッセキ</t>
    </rPh>
    <phoneticPr fontId="3"/>
  </si>
  <si>
    <t>①-②＝③
③.下期賞与</t>
    <rPh sb="8" eb="10">
      <t>シモキ</t>
    </rPh>
    <rPh sb="10" eb="12">
      <t>ショウヨ</t>
    </rPh>
    <phoneticPr fontId="3"/>
  </si>
  <si>
    <t>④.もし下期賞与が150万超なら150万で算定し直して、下期厚生年金の算定元とする</t>
    <rPh sb="4" eb="6">
      <t>シモキ</t>
    </rPh>
    <rPh sb="6" eb="8">
      <t>ショウヨ</t>
    </rPh>
    <rPh sb="12" eb="13">
      <t>マン</t>
    </rPh>
    <rPh sb="13" eb="14">
      <t>チョウ</t>
    </rPh>
    <rPh sb="19" eb="20">
      <t>マン</t>
    </rPh>
    <rPh sb="21" eb="23">
      <t>サンテイ</t>
    </rPh>
    <rPh sb="24" eb="25">
      <t>ナオ</t>
    </rPh>
    <rPh sb="28" eb="30">
      <t>シモキ</t>
    </rPh>
    <rPh sb="30" eb="32">
      <t>コウセイ</t>
    </rPh>
    <rPh sb="32" eb="34">
      <t>ネンキン</t>
    </rPh>
    <rPh sb="34" eb="35">
      <t>ネンキン</t>
    </rPh>
    <rPh sb="35" eb="37">
      <t>サンテイ</t>
    </rPh>
    <rPh sb="37" eb="38">
      <t>モト</t>
    </rPh>
    <phoneticPr fontId="3"/>
  </si>
  <si>
    <t>⑤. ④.×保険料率＝下期保険料</t>
    <rPh sb="6" eb="9">
      <t>ホケンリョウ</t>
    </rPh>
    <rPh sb="9" eb="10">
      <t>リツ</t>
    </rPh>
    <rPh sb="11" eb="13">
      <t>シモキ</t>
    </rPh>
    <rPh sb="13" eb="16">
      <t>ホケンリョウ</t>
    </rPh>
    <phoneticPr fontId="3"/>
  </si>
  <si>
    <t>⑥. 12月実績厚生年金保険料＝上期保険料</t>
    <rPh sb="5" eb="6">
      <t>ガツ</t>
    </rPh>
    <rPh sb="6" eb="8">
      <t>ジッセキ</t>
    </rPh>
    <rPh sb="8" eb="10">
      <t>コウセイ</t>
    </rPh>
    <rPh sb="10" eb="12">
      <t>ネンキン</t>
    </rPh>
    <rPh sb="12" eb="15">
      <t>ホケンリョウ</t>
    </rPh>
    <rPh sb="16" eb="18">
      <t>カミキ</t>
    </rPh>
    <rPh sb="18" eb="21">
      <t>ホケンリョウ</t>
    </rPh>
    <phoneticPr fontId="3"/>
  </si>
  <si>
    <t>⑦年間計
⑤+⑥</t>
    <rPh sb="1" eb="3">
      <t>ネンカン</t>
    </rPh>
    <rPh sb="3" eb="4">
      <t>ケイ</t>
    </rPh>
    <phoneticPr fontId="3"/>
  </si>
  <si>
    <t>⑧　期中処理の年間保険料合計-⑦　＝過剰計上分　3月調整</t>
    <rPh sb="2" eb="4">
      <t>キチュウ</t>
    </rPh>
    <rPh sb="4" eb="6">
      <t>ショリ</t>
    </rPh>
    <rPh sb="7" eb="9">
      <t>ネンカン</t>
    </rPh>
    <rPh sb="9" eb="12">
      <t>ホケンリョウ</t>
    </rPh>
    <rPh sb="12" eb="14">
      <t>ゴウケイ</t>
    </rPh>
    <rPh sb="18" eb="20">
      <t>カジョウ</t>
    </rPh>
    <rPh sb="20" eb="22">
      <t>ケイジョウ</t>
    </rPh>
    <rPh sb="22" eb="23">
      <t>ブン</t>
    </rPh>
    <rPh sb="25" eb="26">
      <t>ガツ</t>
    </rPh>
    <rPh sb="26" eb="28">
      <t>チョウセイ</t>
    </rPh>
    <phoneticPr fontId="3"/>
  </si>
  <si>
    <t>01517</t>
    <phoneticPr fontId="3"/>
  </si>
  <si>
    <t>010</t>
    <phoneticPr fontId="3"/>
  </si>
  <si>
    <t>A</t>
    <phoneticPr fontId="3"/>
  </si>
  <si>
    <t>01517</t>
    <phoneticPr fontId="3"/>
  </si>
  <si>
    <t>Jさん</t>
    <phoneticPr fontId="3"/>
  </si>
  <si>
    <t>01817</t>
    <phoneticPr fontId="3"/>
  </si>
  <si>
    <t>011</t>
  </si>
  <si>
    <t>Cさん</t>
    <phoneticPr fontId="3"/>
  </si>
  <si>
    <t>01817</t>
    <phoneticPr fontId="3"/>
  </si>
  <si>
    <t>Cさん</t>
    <phoneticPr fontId="3"/>
  </si>
  <si>
    <t>01817</t>
    <phoneticPr fontId="3"/>
  </si>
  <si>
    <t>012</t>
  </si>
  <si>
    <t>Cさん②</t>
    <phoneticPr fontId="3"/>
  </si>
  <si>
    <t>01617</t>
    <phoneticPr fontId="3"/>
  </si>
  <si>
    <t>Uさん</t>
    <phoneticPr fontId="3"/>
  </si>
  <si>
    <t>01617</t>
    <phoneticPr fontId="3"/>
  </si>
  <si>
    <t>Bさん</t>
    <phoneticPr fontId="3"/>
  </si>
  <si>
    <t>01317</t>
    <phoneticPr fontId="3"/>
  </si>
  <si>
    <t>おおくぼさん</t>
    <phoneticPr fontId="3"/>
  </si>
  <si>
    <t>01617</t>
    <phoneticPr fontId="3"/>
  </si>
  <si>
    <t>Bさん②</t>
    <phoneticPr fontId="3"/>
  </si>
  <si>
    <t>おおくぼさん</t>
    <phoneticPr fontId="3"/>
  </si>
  <si>
    <t>←12月賞与支給後退職者、上期支給実績のみ有り＝上期実績保険料との差額のみ調整</t>
    <rPh sb="3" eb="4">
      <t>ガツ</t>
    </rPh>
    <rPh sb="4" eb="6">
      <t>ショウヨ</t>
    </rPh>
    <rPh sb="6" eb="8">
      <t>シキュウ</t>
    </rPh>
    <rPh sb="8" eb="9">
      <t>ゴ</t>
    </rPh>
    <rPh sb="9" eb="11">
      <t>タイショク</t>
    </rPh>
    <rPh sb="11" eb="12">
      <t>シャ</t>
    </rPh>
    <rPh sb="13" eb="15">
      <t>カミキ</t>
    </rPh>
    <rPh sb="15" eb="17">
      <t>シキュウ</t>
    </rPh>
    <rPh sb="17" eb="19">
      <t>ジッセキ</t>
    </rPh>
    <rPh sb="21" eb="22">
      <t>ア</t>
    </rPh>
    <rPh sb="24" eb="26">
      <t>カミキ</t>
    </rPh>
    <rPh sb="26" eb="28">
      <t>ジッセキ</t>
    </rPh>
    <rPh sb="28" eb="30">
      <t>ホケン</t>
    </rPh>
    <rPh sb="30" eb="31">
      <t>リョウ</t>
    </rPh>
    <rPh sb="33" eb="35">
      <t>サガク</t>
    </rPh>
    <rPh sb="37" eb="39">
      <t>チョウセイ</t>
    </rPh>
    <phoneticPr fontId="3"/>
  </si>
  <si>
    <t>期中部署異動のある人は、保険料の割合按分になるので端数調整で±1差額出る</t>
    <rPh sb="0" eb="2">
      <t>キチュウ</t>
    </rPh>
    <rPh sb="2" eb="4">
      <t>ブショ</t>
    </rPh>
    <rPh sb="4" eb="6">
      <t>イドウ</t>
    </rPh>
    <rPh sb="9" eb="10">
      <t>ヒト</t>
    </rPh>
    <rPh sb="12" eb="15">
      <t>ホケンリョウ</t>
    </rPh>
    <rPh sb="16" eb="18">
      <t>ワリアイ</t>
    </rPh>
    <rPh sb="18" eb="20">
      <t>アンブン</t>
    </rPh>
    <rPh sb="25" eb="27">
      <t>ハスウ</t>
    </rPh>
    <rPh sb="27" eb="29">
      <t>チョウセイ</t>
    </rPh>
    <rPh sb="32" eb="34">
      <t>サガク</t>
    </rPh>
    <rPh sb="34" eb="35">
      <t>デ</t>
    </rPh>
    <phoneticPr fontId="3"/>
  </si>
  <si>
    <t>部署CD</t>
    <rPh sb="0" eb="2">
      <t>ブショ</t>
    </rPh>
    <phoneticPr fontId="3"/>
  </si>
  <si>
    <t>もし下段に②がある社員は、②の行の分を合算し、無い場合はそのままの金額としたい</t>
    <rPh sb="2" eb="4">
      <t>ゲダン</t>
    </rPh>
    <rPh sb="9" eb="11">
      <t>シャイン</t>
    </rPh>
    <rPh sb="15" eb="16">
      <t>ギョウ</t>
    </rPh>
    <rPh sb="17" eb="18">
      <t>ブン</t>
    </rPh>
    <rPh sb="19" eb="21">
      <t>ガッサン</t>
    </rPh>
    <rPh sb="23" eb="24">
      <t>ナ</t>
    </rPh>
    <rPh sb="25" eb="27">
      <t>バアイ</t>
    </rPh>
    <rPh sb="33" eb="35">
      <t>キンガク</t>
    </rPh>
    <phoneticPr fontId="3"/>
  </si>
  <si>
    <t>期中部署異動者以外は⑧と一致</t>
    <rPh sb="0" eb="2">
      <t>キチュウ</t>
    </rPh>
    <rPh sb="2" eb="4">
      <t>ブショ</t>
    </rPh>
    <rPh sb="4" eb="6">
      <t>イドウ</t>
    </rPh>
    <rPh sb="6" eb="7">
      <t>シャ</t>
    </rPh>
    <rPh sb="7" eb="9">
      <t>イガイ</t>
    </rPh>
    <rPh sb="12" eb="14">
      <t>イッチ</t>
    </rPh>
    <phoneticPr fontId="3"/>
  </si>
  <si>
    <t>010</t>
    <phoneticPr fontId="3"/>
  </si>
  <si>
    <t>管理本部</t>
    <rPh sb="0" eb="2">
      <t>カンリ</t>
    </rPh>
    <rPh sb="2" eb="4">
      <t>ホンブ</t>
    </rPh>
    <phoneticPr fontId="3"/>
  </si>
  <si>
    <t>かつ、2行になっている社員は②のほうに合計額を表示する</t>
    <rPh sb="4" eb="5">
      <t>ギョウ</t>
    </rPh>
    <rPh sb="11" eb="13">
      <t>シャイン</t>
    </rPh>
    <rPh sb="19" eb="21">
      <t>ゴウケイ</t>
    </rPh>
    <rPh sb="21" eb="22">
      <t>ガク</t>
    </rPh>
    <rPh sb="23" eb="25">
      <t>ヒョウジ</t>
    </rPh>
    <phoneticPr fontId="3"/>
  </si>
  <si>
    <t>総務部</t>
    <rPh sb="0" eb="2">
      <t>ソウム</t>
    </rPh>
    <rPh sb="2" eb="3">
      <t>ブ</t>
    </rPh>
    <phoneticPr fontId="3"/>
  </si>
  <si>
    <t>②が最新の部署のため</t>
    <rPh sb="2" eb="4">
      <t>サイシン</t>
    </rPh>
    <rPh sb="5" eb="7">
      <t>ブショ</t>
    </rPh>
    <phoneticPr fontId="3"/>
  </si>
  <si>
    <t>経理部</t>
    <rPh sb="0" eb="2">
      <t>ケイリ</t>
    </rPh>
    <rPh sb="2" eb="3">
      <t>ブ</t>
    </rPh>
    <phoneticPr fontId="3"/>
  </si>
  <si>
    <t>厚生年金　部署集計</t>
    <rPh sb="0" eb="4">
      <t>コウセイネンキン</t>
    </rPh>
    <rPh sb="5" eb="7">
      <t>ブショ</t>
    </rPh>
    <rPh sb="7" eb="9">
      <t>シュウケイ</t>
    </rPh>
    <phoneticPr fontId="3"/>
  </si>
  <si>
    <t>所属名</t>
    <rPh sb="0" eb="2">
      <t>ショゾク</t>
    </rPh>
    <rPh sb="2" eb="3">
      <t>メイ</t>
    </rPh>
    <phoneticPr fontId="13"/>
  </si>
  <si>
    <t>CD</t>
    <phoneticPr fontId="13"/>
  </si>
  <si>
    <t>3月調整額</t>
    <rPh sb="2" eb="4">
      <t>チョウセイ</t>
    </rPh>
    <rPh sb="4" eb="5">
      <t>ガク</t>
    </rPh>
    <phoneticPr fontId="5"/>
  </si>
  <si>
    <t>管理本部</t>
    <rPh sb="0" eb="2">
      <t>カンリ</t>
    </rPh>
    <rPh sb="2" eb="4">
      <t>ホンブ</t>
    </rPh>
    <phoneticPr fontId="14"/>
  </si>
  <si>
    <t>010</t>
  </si>
  <si>
    <t>総務部</t>
    <rPh sb="0" eb="2">
      <t>ソウム</t>
    </rPh>
    <rPh sb="2" eb="3">
      <t>ブ</t>
    </rPh>
    <phoneticPr fontId="14"/>
  </si>
  <si>
    <t>経理部</t>
    <rPh sb="0" eb="2">
      <t>ケイリ</t>
    </rPh>
    <rPh sb="2" eb="3">
      <t>ブ</t>
    </rPh>
    <phoneticPr fontId="14"/>
  </si>
  <si>
    <t>合計</t>
    <rPh sb="0" eb="2">
      <t>ゴウケイ</t>
    </rPh>
    <phoneticPr fontId="3"/>
  </si>
  <si>
    <t>保険料　合計　2行の合算</t>
    <rPh sb="0" eb="3">
      <t>ホケンリョウ</t>
    </rPh>
    <rPh sb="4" eb="6">
      <t>ゴウケイ</t>
    </rPh>
    <rPh sb="8" eb="9">
      <t>ギョウ</t>
    </rPh>
    <rPh sb="10" eb="12">
      <t>ガッサン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</si>
</sst>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0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 tint="0.34998626667073579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System"/>
      <charset val="128"/>
    </font>
    <font>
      <b/>
      <sz val="1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38" fontId="2" fillId="0" borderId="0" xfId="1" applyFont="1">
      <alignment vertical="center"/>
    </xf>
    <xf numFmtId="38" fontId="0" fillId="0" borderId="0" xfId="1" applyFont="1">
      <alignment vertical="center"/>
    </xf>
    <xf numFmtId="0" fontId="4" fillId="2" borderId="0" xfId="0" applyFont="1" applyFill="1">
      <alignment vertical="center"/>
    </xf>
    <xf numFmtId="0" fontId="0" fillId="2" borderId="1" xfId="0" applyFill="1" applyBorder="1">
      <alignment vertical="center"/>
    </xf>
    <xf numFmtId="38" fontId="4" fillId="0" borderId="0" xfId="1" applyFont="1">
      <alignment vertical="center"/>
    </xf>
    <xf numFmtId="0" fontId="4" fillId="0" borderId="0" xfId="0" applyFont="1">
      <alignment vertical="center"/>
    </xf>
    <xf numFmtId="38" fontId="0" fillId="0" borderId="0" xfId="1" applyFont="1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38" fontId="7" fillId="3" borderId="3" xfId="1" applyFont="1" applyFill="1" applyBorder="1" applyAlignment="1">
      <alignment horizontal="center" wrapText="1"/>
    </xf>
    <xf numFmtId="38" fontId="0" fillId="4" borderId="1" xfId="1" applyFont="1" applyFill="1" applyBorder="1" applyAlignment="1">
      <alignment horizontal="center" wrapText="1"/>
    </xf>
    <xf numFmtId="38" fontId="8" fillId="4" borderId="1" xfId="1" applyFont="1" applyFill="1" applyBorder="1" applyAlignment="1">
      <alignment horizontal="center" wrapText="1"/>
    </xf>
    <xf numFmtId="38" fontId="8" fillId="5" borderId="0" xfId="1" applyFont="1" applyFill="1" applyBorder="1" applyAlignment="1">
      <alignment horizontal="center" wrapText="1"/>
    </xf>
    <xf numFmtId="38" fontId="8" fillId="0" borderId="0" xfId="1" applyFont="1" applyFill="1" applyBorder="1" applyAlignment="1">
      <alignment horizontal="center" wrapText="1"/>
    </xf>
    <xf numFmtId="38" fontId="0" fillId="6" borderId="1" xfId="1" applyFont="1" applyFill="1" applyBorder="1" applyAlignment="1">
      <alignment horizontal="center" wrapText="1"/>
    </xf>
    <xf numFmtId="38" fontId="8" fillId="0" borderId="1" xfId="1" applyFont="1" applyFill="1" applyBorder="1" applyAlignment="1">
      <alignment horizontal="center" wrapText="1"/>
    </xf>
    <xf numFmtId="38" fontId="0" fillId="4" borderId="2" xfId="1" applyFont="1" applyFill="1" applyBorder="1" applyAlignment="1">
      <alignment horizontal="center" wrapText="1"/>
    </xf>
    <xf numFmtId="38" fontId="0" fillId="4" borderId="2" xfId="1" applyFont="1" applyFill="1" applyBorder="1" applyAlignment="1">
      <alignment wrapText="1"/>
    </xf>
    <xf numFmtId="0" fontId="0" fillId="0" borderId="4" xfId="0" applyBorder="1">
      <alignment vertical="center"/>
    </xf>
    <xf numFmtId="0" fontId="9" fillId="0" borderId="4" xfId="0" applyFont="1" applyBorder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0" fillId="5" borderId="1" xfId="1" applyFont="1" applyFill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1" xfId="0" quotePrefix="1" applyBorder="1">
      <alignment vertical="center"/>
    </xf>
    <xf numFmtId="0" fontId="10" fillId="0" borderId="1" xfId="0" applyFont="1" applyFill="1" applyBorder="1">
      <alignment vertical="center"/>
    </xf>
    <xf numFmtId="38" fontId="0" fillId="0" borderId="1" xfId="0" applyNumberFormat="1" applyFill="1" applyBorder="1">
      <alignment vertical="center"/>
    </xf>
    <xf numFmtId="38" fontId="0" fillId="7" borderId="1" xfId="1" applyFont="1" applyFill="1" applyBorder="1">
      <alignment vertical="center"/>
    </xf>
    <xf numFmtId="38" fontId="0" fillId="8" borderId="5" xfId="1" applyFont="1" applyFill="1" applyBorder="1">
      <alignment vertical="center"/>
    </xf>
    <xf numFmtId="38" fontId="0" fillId="8" borderId="1" xfId="1" applyFont="1" applyFill="1" applyBorder="1">
      <alignment vertical="center"/>
    </xf>
    <xf numFmtId="38" fontId="0" fillId="8" borderId="1" xfId="0" applyNumberFormat="1" applyFill="1" applyBorder="1">
      <alignment vertical="center"/>
    </xf>
    <xf numFmtId="49" fontId="11" fillId="0" borderId="1" xfId="2" applyNumberFormat="1" applyFont="1" applyFill="1" applyBorder="1" applyAlignment="1"/>
    <xf numFmtId="38" fontId="0" fillId="9" borderId="1" xfId="1" applyFont="1" applyFill="1" applyBorder="1">
      <alignment vertical="center"/>
    </xf>
    <xf numFmtId="0" fontId="0" fillId="5" borderId="1" xfId="0" applyFill="1" applyBorder="1">
      <alignment vertical="center"/>
    </xf>
    <xf numFmtId="38" fontId="0" fillId="0" borderId="0" xfId="0" applyNumberFormat="1">
      <alignment vertical="center"/>
    </xf>
    <xf numFmtId="38" fontId="0" fillId="0" borderId="0" xfId="0" applyNumberFormat="1" applyFill="1">
      <alignment vertical="center"/>
    </xf>
    <xf numFmtId="38" fontId="0" fillId="5" borderId="0" xfId="1" applyFont="1" applyFill="1" applyBorder="1">
      <alignment vertical="center"/>
    </xf>
    <xf numFmtId="0" fontId="0" fillId="5" borderId="0" xfId="0" applyFill="1">
      <alignment vertical="center"/>
    </xf>
    <xf numFmtId="0" fontId="12" fillId="0" borderId="0" xfId="0" applyFont="1">
      <alignment vertical="center"/>
    </xf>
    <xf numFmtId="38" fontId="11" fillId="0" borderId="5" xfId="2" applyFont="1" applyFill="1" applyBorder="1" applyAlignment="1"/>
    <xf numFmtId="49" fontId="11" fillId="0" borderId="6" xfId="2" applyNumberFormat="1" applyFont="1" applyFill="1" applyBorder="1" applyAlignment="1">
      <alignment horizontal="center"/>
    </xf>
    <xf numFmtId="38" fontId="11" fillId="0" borderId="0" xfId="2" applyFont="1" applyFill="1" applyBorder="1" applyAlignment="1"/>
    <xf numFmtId="38" fontId="11" fillId="0" borderId="1" xfId="2" applyFont="1" applyFill="1" applyBorder="1" applyAlignment="1">
      <alignment horizontal="center"/>
    </xf>
    <xf numFmtId="38" fontId="11" fillId="0" borderId="1" xfId="2" applyFont="1" applyFill="1" applyBorder="1" applyAlignment="1">
      <alignment horizontal="center"/>
    </xf>
    <xf numFmtId="38" fontId="0" fillId="0" borderId="1" xfId="1" applyFont="1" applyFill="1" applyBorder="1" applyAlignment="1">
      <alignment horizont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5\01&#26412;&#31038;\20&#32076;&#29702;\1&#65294;&#27770;&#31639;&#36001;&#21209;&#12503;&#12525;&#12475;&#12473;&#65293;&#21336;&#20307;&#12473;&#12503;&#12524;&#12483;&#12489;&#12471;&#12540;&#12488;\62&#26399;\62&#26399;%20%20&#36062;&#19982;&#24341;&#24403;&#37329;\&#32207;&#21209;&#12363;&#12425;&#12398;&#12487;&#12540;&#12479;\1108&#25913;&#20462;&#20013;&#12288;&#36062;&#19982;&#31038;&#20250;&#20445;&#38522;&#26009;&#12398;&#31639;&#23450;&#35211;&#30452;&#12375;%2062&#26399;3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引当金合計データ貼付"/>
      <sheetName val="健保"/>
      <sheetName val="介護"/>
      <sheetName val="厚生"/>
      <sheetName val="児童"/>
      <sheetName val="経理に提出　部署別 社会保険料集計"/>
      <sheetName val="JCUさんの例"/>
      <sheetName val="思案中"/>
      <sheetName val="Sheet1"/>
      <sheetName val="OBICデータ貼付　引当金算定と同じものを流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25"/>
  <sheetViews>
    <sheetView tabSelected="1" zoomScaleNormal="100" workbookViewId="0">
      <selection activeCell="T26" sqref="T26"/>
    </sheetView>
  </sheetViews>
  <sheetFormatPr defaultRowHeight="13.5" x14ac:dyDescent="0.15"/>
  <cols>
    <col min="1" max="4" width="9" style="2"/>
    <col min="5" max="5" width="9.25" style="2" bestFit="1" customWidth="1"/>
    <col min="6" max="6" width="9" style="2"/>
    <col min="7" max="7" width="12.875" style="2" customWidth="1"/>
    <col min="8" max="19" width="9" style="2"/>
    <col min="20" max="20" width="67.375" style="3" customWidth="1"/>
    <col min="21" max="21" width="17" style="3" customWidth="1"/>
    <col min="22" max="22" width="13.875" style="3" bestFit="1" customWidth="1"/>
    <col min="23" max="23" width="20.625" style="3" customWidth="1"/>
    <col min="24" max="24" width="9" style="3"/>
    <col min="25" max="25" width="9.25" customWidth="1"/>
    <col min="26" max="26" width="25" style="6" customWidth="1"/>
    <col min="27" max="27" width="10.625" style="6" customWidth="1"/>
    <col min="28" max="28" width="10" style="6" customWidth="1"/>
    <col min="29" max="29" width="16.5" style="6" customWidth="1"/>
    <col min="30" max="30" width="10" style="6" customWidth="1"/>
  </cols>
  <sheetData>
    <row r="1" spans="1:47" ht="18.75" x14ac:dyDescent="0.15">
      <c r="A1" s="1" t="s">
        <v>0</v>
      </c>
      <c r="V1" s="4" t="s">
        <v>1</v>
      </c>
      <c r="X1" s="5" t="s">
        <v>2</v>
      </c>
    </row>
    <row r="2" spans="1:47" x14ac:dyDescent="0.15">
      <c r="A2" s="7"/>
    </row>
    <row r="3" spans="1:47" x14ac:dyDescent="0.15">
      <c r="A3" s="7" t="s">
        <v>3</v>
      </c>
      <c r="D3" s="7"/>
      <c r="G3" s="8" t="s">
        <v>4</v>
      </c>
      <c r="Z3" s="9"/>
    </row>
    <row r="4" spans="1:47" x14ac:dyDescent="0.15">
      <c r="G4" s="8">
        <f>G8/F8</f>
        <v>9.0009000900090008E-2</v>
      </c>
      <c r="Z4" s="9"/>
      <c r="AA4" s="10"/>
      <c r="AB4" s="9"/>
      <c r="AC4" s="9"/>
      <c r="AD4" s="9"/>
      <c r="AE4" s="10"/>
      <c r="AF4" s="10"/>
      <c r="AG4" s="10"/>
    </row>
    <row r="5" spans="1:47" ht="14.25" thickBot="1" x14ac:dyDescent="0.2">
      <c r="G5" s="2" t="s">
        <v>5</v>
      </c>
      <c r="T5" s="11"/>
      <c r="Z5" s="9"/>
      <c r="AA5" s="10"/>
      <c r="AB5" s="9"/>
      <c r="AC5" s="9"/>
      <c r="AD5" s="9"/>
      <c r="AE5" s="10"/>
      <c r="AF5" s="10"/>
      <c r="AG5" s="10"/>
    </row>
    <row r="6" spans="1:47" ht="108.75" thickBot="1" x14ac:dyDescent="0.2">
      <c r="A6" s="12"/>
      <c r="B6" s="13" t="s">
        <v>6</v>
      </c>
      <c r="C6" s="12" t="s">
        <v>7</v>
      </c>
      <c r="D6" s="14" t="s">
        <v>8</v>
      </c>
      <c r="E6" s="15" t="s">
        <v>9</v>
      </c>
      <c r="F6" s="16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7" t="s">
        <v>19</v>
      </c>
      <c r="P6" s="17" t="s">
        <v>20</v>
      </c>
      <c r="Q6" s="17" t="s">
        <v>21</v>
      </c>
      <c r="R6" s="17" t="s">
        <v>22</v>
      </c>
      <c r="S6" s="18" t="s">
        <v>23</v>
      </c>
      <c r="T6" s="19" t="s">
        <v>76</v>
      </c>
      <c r="U6" s="20"/>
      <c r="V6" s="21" t="s">
        <v>24</v>
      </c>
      <c r="W6" s="20"/>
      <c r="X6" s="22"/>
      <c r="Y6" s="12" t="s">
        <v>25</v>
      </c>
      <c r="Z6" s="23" t="s">
        <v>26</v>
      </c>
      <c r="AA6" s="23" t="s">
        <v>27</v>
      </c>
      <c r="AB6" s="23" t="s">
        <v>28</v>
      </c>
      <c r="AC6" s="24" t="s">
        <v>29</v>
      </c>
      <c r="AD6" s="23" t="s">
        <v>30</v>
      </c>
      <c r="AE6" s="17" t="s">
        <v>31</v>
      </c>
      <c r="AF6" s="17" t="s">
        <v>32</v>
      </c>
      <c r="AG6" s="17" t="s">
        <v>33</v>
      </c>
    </row>
    <row r="7" spans="1:47" x14ac:dyDescent="0.15">
      <c r="A7" s="12"/>
      <c r="B7" s="12"/>
      <c r="C7" s="25"/>
      <c r="D7" s="26"/>
      <c r="E7" s="25"/>
      <c r="F7" s="12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29"/>
      <c r="U7" s="11"/>
      <c r="V7" s="30"/>
      <c r="W7" s="11"/>
      <c r="X7" s="30"/>
      <c r="Y7" s="12"/>
      <c r="Z7" s="27"/>
      <c r="AA7" s="27"/>
      <c r="AB7" s="27"/>
      <c r="AC7" s="27"/>
      <c r="AD7" s="27"/>
      <c r="AE7" s="12"/>
      <c r="AF7" s="12"/>
      <c r="AG7" s="12"/>
    </row>
    <row r="8" spans="1:47" x14ac:dyDescent="0.15">
      <c r="A8" s="12"/>
      <c r="B8" s="31" t="s">
        <v>34</v>
      </c>
      <c r="C8" s="31" t="s">
        <v>35</v>
      </c>
      <c r="D8" s="32" t="s">
        <v>36</v>
      </c>
      <c r="E8" s="33">
        <v>3999600</v>
      </c>
      <c r="F8" s="33">
        <f>ROUND(E8/12,-2)</f>
        <v>333300</v>
      </c>
      <c r="G8" s="34">
        <v>30000</v>
      </c>
      <c r="H8" s="34">
        <v>30000</v>
      </c>
      <c r="I8" s="30">
        <v>30000</v>
      </c>
      <c r="J8" s="30">
        <v>30000</v>
      </c>
      <c r="K8" s="30">
        <v>30000</v>
      </c>
      <c r="L8" s="30">
        <v>30000</v>
      </c>
      <c r="M8" s="30">
        <v>30000</v>
      </c>
      <c r="N8" s="30">
        <v>30000</v>
      </c>
      <c r="O8" s="30">
        <v>30000</v>
      </c>
      <c r="P8" s="30">
        <v>30000</v>
      </c>
      <c r="Q8" s="30">
        <v>30000</v>
      </c>
      <c r="R8" s="30">
        <v>30000</v>
      </c>
      <c r="S8" s="35">
        <f t="shared" ref="S8:S13" si="0">SUM(G8:R8)</f>
        <v>360000</v>
      </c>
      <c r="T8" s="29">
        <f>SUM(S8)</f>
        <v>360000</v>
      </c>
      <c r="U8" s="11"/>
      <c r="V8" s="36">
        <f t="shared" ref="V8:V10" si="1">ROUND(VLOOKUP(B8,X:AG,10,FALSE)*S8/SUMIF(B:B,B8,S:S),0)</f>
        <v>80986</v>
      </c>
      <c r="W8" s="11"/>
      <c r="X8" s="31" t="s">
        <v>37</v>
      </c>
      <c r="Y8" s="32" t="s">
        <v>38</v>
      </c>
      <c r="Z8" s="27">
        <v>4000000</v>
      </c>
      <c r="AA8" s="27">
        <v>1600000</v>
      </c>
      <c r="AB8" s="36">
        <f>Z8-AA8</f>
        <v>2400000</v>
      </c>
      <c r="AC8" s="36">
        <f>IF(AB8&gt;=1500000,1500000,AB8)</f>
        <v>1500000</v>
      </c>
      <c r="AD8" s="36">
        <f>ROUND(ROUNDDOWN(AC8,-3)*$G$4,0)</f>
        <v>135014</v>
      </c>
      <c r="AE8" s="30">
        <v>144000</v>
      </c>
      <c r="AF8" s="37">
        <f>SUM(AD8:AE8)</f>
        <v>279014</v>
      </c>
      <c r="AG8" s="37">
        <f>SUMIF(B:B,X8,S:S)-AF8</f>
        <v>80986</v>
      </c>
    </row>
    <row r="9" spans="1:47" x14ac:dyDescent="0.15">
      <c r="A9" s="12"/>
      <c r="B9" s="31" t="s">
        <v>39</v>
      </c>
      <c r="C9" s="38" t="s">
        <v>40</v>
      </c>
      <c r="D9" s="32" t="s">
        <v>41</v>
      </c>
      <c r="E9" s="33">
        <v>2287200</v>
      </c>
      <c r="F9" s="33">
        <v>190600</v>
      </c>
      <c r="G9" s="34">
        <v>17385</v>
      </c>
      <c r="H9" s="34">
        <v>17385</v>
      </c>
      <c r="I9" s="30">
        <v>17385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5">
        <f t="shared" si="0"/>
        <v>52155</v>
      </c>
      <c r="T9" s="29"/>
      <c r="U9" s="11"/>
      <c r="V9" s="36">
        <f t="shared" si="1"/>
        <v>-17599</v>
      </c>
      <c r="W9" s="11"/>
      <c r="X9" s="31" t="s">
        <v>42</v>
      </c>
      <c r="Y9" s="32" t="s">
        <v>43</v>
      </c>
      <c r="Z9" s="27">
        <v>4000000</v>
      </c>
      <c r="AA9" s="27">
        <v>1600000</v>
      </c>
      <c r="AB9" s="36">
        <f>Z9-AA9</f>
        <v>2400000</v>
      </c>
      <c r="AC9" s="36">
        <f>IF(AB9&gt;=1500000,1500000,AB9)</f>
        <v>1500000</v>
      </c>
      <c r="AD9" s="36">
        <f>ROUND(ROUNDDOWN(AC9,-3)*$G$4,0)</f>
        <v>135014</v>
      </c>
      <c r="AE9" s="30">
        <v>144000</v>
      </c>
      <c r="AF9" s="37">
        <f>SUM(AD9:AE9)</f>
        <v>279014</v>
      </c>
      <c r="AG9" s="37">
        <f>SUMIF(B:B,X9,S:S)-AF9</f>
        <v>-70394</v>
      </c>
    </row>
    <row r="10" spans="1:47" x14ac:dyDescent="0.15">
      <c r="A10" s="12"/>
      <c r="B10" s="31" t="s">
        <v>44</v>
      </c>
      <c r="C10" s="38" t="s">
        <v>45</v>
      </c>
      <c r="D10" s="32" t="s">
        <v>46</v>
      </c>
      <c r="E10" s="33">
        <v>2287200</v>
      </c>
      <c r="F10" s="33">
        <v>190600</v>
      </c>
      <c r="G10" s="39">
        <v>0</v>
      </c>
      <c r="H10" s="39">
        <v>0</v>
      </c>
      <c r="I10" s="39">
        <v>0</v>
      </c>
      <c r="J10" s="30">
        <v>17385</v>
      </c>
      <c r="K10" s="30">
        <v>17385</v>
      </c>
      <c r="L10" s="30">
        <v>17385</v>
      </c>
      <c r="M10" s="30">
        <v>17385</v>
      </c>
      <c r="N10" s="30">
        <v>17385</v>
      </c>
      <c r="O10" s="30">
        <v>17385</v>
      </c>
      <c r="P10" s="30">
        <v>17385</v>
      </c>
      <c r="Q10" s="30">
        <v>17385</v>
      </c>
      <c r="R10" s="30">
        <v>17385</v>
      </c>
      <c r="S10" s="35">
        <f t="shared" si="0"/>
        <v>156465</v>
      </c>
      <c r="T10" s="29">
        <f>SUM(S9:S10)</f>
        <v>208620</v>
      </c>
      <c r="U10" s="11"/>
      <c r="V10" s="36">
        <f t="shared" si="1"/>
        <v>-52796</v>
      </c>
      <c r="W10" s="11"/>
      <c r="X10" s="31" t="s">
        <v>47</v>
      </c>
      <c r="Y10" s="32" t="s">
        <v>48</v>
      </c>
      <c r="Z10" s="27">
        <v>2000000</v>
      </c>
      <c r="AA10" s="27">
        <v>1000000</v>
      </c>
      <c r="AB10" s="36">
        <f>Z10-AA10</f>
        <v>1000000</v>
      </c>
      <c r="AC10" s="36">
        <f>IF(AB10&gt;=1500000,1500000,AB10)</f>
        <v>1000000</v>
      </c>
      <c r="AD10" s="36">
        <f>ROUND(ROUNDDOWN(AC10,-3)*$G$4,0)</f>
        <v>90009</v>
      </c>
      <c r="AE10" s="30">
        <v>100000</v>
      </c>
      <c r="AF10" s="37">
        <f>SUM(AD10:AE10)</f>
        <v>190009</v>
      </c>
      <c r="AG10" s="37">
        <f>SUMIF(B:B,X10,S:S)-AF10</f>
        <v>18611</v>
      </c>
    </row>
    <row r="11" spans="1:47" x14ac:dyDescent="0.15">
      <c r="A11" s="12"/>
      <c r="B11" s="31" t="s">
        <v>49</v>
      </c>
      <c r="C11" s="38" t="s">
        <v>40</v>
      </c>
      <c r="D11" s="32" t="s">
        <v>50</v>
      </c>
      <c r="E11" s="27">
        <v>1999200</v>
      </c>
      <c r="F11" s="33">
        <v>166600</v>
      </c>
      <c r="G11" s="34">
        <v>17385</v>
      </c>
      <c r="H11" s="34">
        <v>17385</v>
      </c>
      <c r="I11" s="30">
        <v>17385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5">
        <f t="shared" si="0"/>
        <v>52155</v>
      </c>
      <c r="T11" s="40"/>
      <c r="V11" s="36">
        <f>ROUND(VLOOKUP(B11,X:AG,10,FALSE)*S11/SUMIF(B:B,B11,S:S),0)</f>
        <v>4653</v>
      </c>
      <c r="X11" s="31" t="s">
        <v>51</v>
      </c>
      <c r="Y11" s="32" t="s">
        <v>52</v>
      </c>
      <c r="Z11" s="27">
        <v>1600000</v>
      </c>
      <c r="AA11" s="27">
        <v>1600000</v>
      </c>
      <c r="AB11" s="36">
        <f>Z11-AA11</f>
        <v>0</v>
      </c>
      <c r="AC11" s="36">
        <f>IF(AB11&gt;=1500000,1500000,AB11)</f>
        <v>0</v>
      </c>
      <c r="AD11" s="36">
        <f>ROUND(ROUNDDOWN(AC11,-3)*$G$4,0)</f>
        <v>0</v>
      </c>
      <c r="AE11" s="27">
        <v>130000</v>
      </c>
      <c r="AF11" s="36">
        <f>SUM(AD11:AE11)</f>
        <v>130000</v>
      </c>
      <c r="AG11" s="36">
        <f>SUMIF(B:B,X11,S:S)-AF11</f>
        <v>14000</v>
      </c>
    </row>
    <row r="12" spans="1:47" x14ac:dyDescent="0.15">
      <c r="A12" s="12"/>
      <c r="B12" s="31" t="s">
        <v>53</v>
      </c>
      <c r="C12" s="38" t="s">
        <v>45</v>
      </c>
      <c r="D12" s="32" t="s">
        <v>54</v>
      </c>
      <c r="E12" s="27">
        <v>1999200</v>
      </c>
      <c r="F12" s="33">
        <v>166600</v>
      </c>
      <c r="G12" s="39">
        <v>0</v>
      </c>
      <c r="H12" s="39">
        <v>0</v>
      </c>
      <c r="I12" s="39">
        <v>0</v>
      </c>
      <c r="J12" s="30">
        <v>17385</v>
      </c>
      <c r="K12" s="30">
        <v>17385</v>
      </c>
      <c r="L12" s="30">
        <v>17385</v>
      </c>
      <c r="M12" s="30">
        <v>17385</v>
      </c>
      <c r="N12" s="30">
        <v>17385</v>
      </c>
      <c r="O12" s="30">
        <v>17385</v>
      </c>
      <c r="P12" s="30">
        <v>17385</v>
      </c>
      <c r="Q12" s="30">
        <v>17385</v>
      </c>
      <c r="R12" s="30">
        <v>17385</v>
      </c>
      <c r="S12" s="35">
        <f t="shared" si="0"/>
        <v>156465</v>
      </c>
      <c r="T12" s="29">
        <f>SUM(S11:S12)</f>
        <v>208620</v>
      </c>
      <c r="V12" s="36">
        <f t="shared" ref="V12:V13" si="2">ROUND(VLOOKUP(B12,X:AG,10,FALSE)*S12/SUMIF(B:B,B12,S:S),0)</f>
        <v>13958</v>
      </c>
      <c r="AG12" s="41">
        <f>SUM(AG8:AG11)</f>
        <v>43203</v>
      </c>
    </row>
    <row r="13" spans="1:47" x14ac:dyDescent="0.15">
      <c r="A13" s="12"/>
      <c r="B13" s="31" t="s">
        <v>51</v>
      </c>
      <c r="C13" s="38" t="s">
        <v>40</v>
      </c>
      <c r="D13" s="32" t="s">
        <v>55</v>
      </c>
      <c r="E13" s="27">
        <v>1600000</v>
      </c>
      <c r="F13" s="33">
        <f>ROUND(E13/12,-2)</f>
        <v>133300</v>
      </c>
      <c r="G13" s="34">
        <v>16000</v>
      </c>
      <c r="H13" s="34">
        <v>16000</v>
      </c>
      <c r="I13" s="30">
        <v>16000</v>
      </c>
      <c r="J13" s="30">
        <v>16000</v>
      </c>
      <c r="K13" s="30">
        <v>16000</v>
      </c>
      <c r="L13" s="30">
        <v>16000</v>
      </c>
      <c r="M13" s="30">
        <v>16000</v>
      </c>
      <c r="N13" s="30">
        <v>16000</v>
      </c>
      <c r="O13" s="30">
        <v>16000</v>
      </c>
      <c r="P13" s="30">
        <v>0</v>
      </c>
      <c r="Q13" s="30">
        <v>0</v>
      </c>
      <c r="R13" s="30">
        <v>0</v>
      </c>
      <c r="S13" s="35">
        <f t="shared" si="0"/>
        <v>144000</v>
      </c>
      <c r="T13" s="29">
        <f>SUM(S13)</f>
        <v>144000</v>
      </c>
      <c r="U13" s="11"/>
      <c r="V13" s="36">
        <f t="shared" si="2"/>
        <v>14000</v>
      </c>
      <c r="W13" s="3" t="s">
        <v>56</v>
      </c>
    </row>
    <row r="14" spans="1:47" x14ac:dyDescent="0.15">
      <c r="V14" s="42">
        <f>SUM(V8:V13)</f>
        <v>43202</v>
      </c>
      <c r="W14" s="3" t="s">
        <v>57</v>
      </c>
    </row>
    <row r="15" spans="1:47" x14ac:dyDescent="0.15">
      <c r="C15" s="2" t="s">
        <v>58</v>
      </c>
      <c r="T15" s="43" t="s">
        <v>59</v>
      </c>
      <c r="W15" s="3" t="s">
        <v>60</v>
      </c>
    </row>
    <row r="16" spans="1:47" ht="17.25" x14ac:dyDescent="0.15">
      <c r="C16" s="31" t="s">
        <v>61</v>
      </c>
      <c r="D16" s="2" t="s">
        <v>62</v>
      </c>
      <c r="T16" s="44" t="s">
        <v>63</v>
      </c>
      <c r="X16" s="45"/>
      <c r="Z1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3:47" x14ac:dyDescent="0.15">
      <c r="C17" s="38" t="s">
        <v>40</v>
      </c>
      <c r="D17" s="2" t="s">
        <v>64</v>
      </c>
      <c r="T17" s="44" t="s">
        <v>65</v>
      </c>
      <c r="X17"/>
      <c r="Z17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3:47" x14ac:dyDescent="0.15">
      <c r="C18" s="38" t="s">
        <v>45</v>
      </c>
      <c r="D18" s="2" t="s">
        <v>66</v>
      </c>
      <c r="X18"/>
      <c r="Z18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3:47" ht="17.25" x14ac:dyDescent="0.15">
      <c r="X19" s="45" t="s">
        <v>67</v>
      </c>
      <c r="Z19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3:47" ht="17.25" x14ac:dyDescent="0.15">
      <c r="X20" s="45"/>
      <c r="Z20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3:47" x14ac:dyDescent="0.15">
      <c r="X21" s="49" t="s">
        <v>68</v>
      </c>
      <c r="Y21" s="49"/>
      <c r="Z21" s="50" t="s">
        <v>69</v>
      </c>
      <c r="AA21" s="51" t="s">
        <v>70</v>
      </c>
      <c r="AB21"/>
      <c r="AC21"/>
      <c r="AD21"/>
    </row>
    <row r="22" spans="3:47" x14ac:dyDescent="0.15">
      <c r="X22" s="46" t="s">
        <v>71</v>
      </c>
      <c r="Y22" s="47"/>
      <c r="Z22" s="38" t="s">
        <v>72</v>
      </c>
      <c r="AA22" s="36">
        <f>SUMIF(C:C,Z22,V:V)</f>
        <v>80986</v>
      </c>
      <c r="AB22"/>
      <c r="AC22"/>
      <c r="AD22"/>
    </row>
    <row r="23" spans="3:47" x14ac:dyDescent="0.15">
      <c r="X23" s="46" t="s">
        <v>73</v>
      </c>
      <c r="Y23" s="47"/>
      <c r="Z23" s="38" t="s">
        <v>40</v>
      </c>
      <c r="AA23" s="36">
        <f t="shared" ref="AA23:AA24" si="3">SUMIF(C:C,Z23,V:V)</f>
        <v>1054</v>
      </c>
      <c r="AB23"/>
      <c r="AC23"/>
      <c r="AD23"/>
    </row>
    <row r="24" spans="3:47" x14ac:dyDescent="0.15">
      <c r="X24" s="46" t="s">
        <v>74</v>
      </c>
      <c r="Y24" s="47"/>
      <c r="Z24" s="38" t="s">
        <v>45</v>
      </c>
      <c r="AA24" s="36">
        <f t="shared" si="3"/>
        <v>-38838</v>
      </c>
      <c r="AB24"/>
      <c r="AC24"/>
      <c r="AD24"/>
    </row>
    <row r="25" spans="3:47" x14ac:dyDescent="0.15">
      <c r="X25" s="48" t="s">
        <v>75</v>
      </c>
      <c r="AA25" s="6">
        <f>SUM(AA22:AA24)</f>
        <v>43202</v>
      </c>
    </row>
  </sheetData>
  <mergeCells count="1">
    <mergeCell ref="X21:Y2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思案中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saitoyukari</dc:creator>
  <cp:lastModifiedBy>saitoyukari</cp:lastModifiedBy>
  <dcterms:created xsi:type="dcterms:W3CDTF">2021-11-08T07:00:23Z</dcterms:created>
  <dcterms:modified xsi:type="dcterms:W3CDTF">2021-11-08T07:03:22Z</dcterms:modified>
</cp:coreProperties>
</file>