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7.xml" ContentType="application/vnd.openxmlformats-officedocument.drawing+xml"/>
  <Override PartName="/xl/ctrlProps/ctrlProp10.xml" ContentType="application/vnd.ms-excel.controlproperties+xml"/>
  <Override PartName="/xl/drawings/drawing8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D:\Dropbox\市野江フォルダ\花火の計算\"/>
    </mc:Choice>
  </mc:AlternateContent>
  <xr:revisionPtr revIDLastSave="0" documentId="13_ncr:1_{B093BA67-1276-4E47-98D6-400A0131D187}" xr6:coauthVersionLast="36" xr6:coauthVersionMax="47" xr10:uidLastSave="{00000000-0000-0000-0000-000000000000}"/>
  <bookViews>
    <workbookView xWindow="0" yWindow="0" windowWidth="28800" windowHeight="12135" tabRatio="741" firstSheet="1" activeTab="7" xr2:uid="{00000000-000D-0000-FFFF-FFFF00000000}"/>
  </bookViews>
  <sheets>
    <sheet name="輸送手段マスタ" sheetId="73" state="hidden" r:id="rId1"/>
    <sheet name="プラットフォームマスタ" sheetId="74" r:id="rId2"/>
    <sheet name="商品マスタ" sheetId="69" r:id="rId3"/>
    <sheet name="出品管理設定" sheetId="94" state="hidden" r:id="rId4"/>
    <sheet name="売上管理" sheetId="84" state="hidden" r:id="rId5"/>
    <sheet name="在庫管理" sheetId="86" state="hidden" r:id="rId6"/>
    <sheet name="Format販売データ" sheetId="80" state="hidden" r:id="rId7"/>
    <sheet name="メイン" sheetId="76" r:id="rId8"/>
    <sheet name="販売データ" sheetId="83" r:id="rId9"/>
    <sheet name="発注管理" sheetId="88" r:id="rId10"/>
    <sheet name="出品用CSV_amazon" sheetId="95" state="hidden" r:id="rId11"/>
    <sheet name="出品用CSV_STORES" sheetId="96" state="hidden" r:id="rId12"/>
  </sheets>
  <functionGroups builtInGroupCount="19"/>
  <externalReferences>
    <externalReference r:id="rId13"/>
  </externalReferences>
  <definedNames>
    <definedName name="_xlnm._FilterDatabase" localSheetId="6" hidden="1">Format販売データ!$C$8:$L$8</definedName>
    <definedName name="_xlnm._FilterDatabase" localSheetId="5" hidden="1">在庫管理!$A$9:$CC$14</definedName>
    <definedName name="_xlnm._FilterDatabase" localSheetId="4" hidden="1">売上管理!$B$7:$C$14</definedName>
    <definedName name="_xlnm._FilterDatabase" localSheetId="9" hidden="1">発注管理!$B$7:$C$24</definedName>
    <definedName name="_xlnm._FilterDatabase" localSheetId="8" hidden="1">販売データ!$A$8:$O$8</definedName>
    <definedName name="Charge">メイン!$G$15</definedName>
    <definedName name="Cost">メイン!$H$15</definedName>
    <definedName name="Deliverly">メイン!$I$15</definedName>
    <definedName name="LastExecDate">メイン!$C$5</definedName>
    <definedName name="Pool">メイン!$H$10</definedName>
    <definedName name="PrePool">メイン!$I$10</definedName>
    <definedName name="Purchase">メイン!$G$10</definedName>
    <definedName name="SKU" localSheetId="6">商品マスタ[SKU]</definedName>
    <definedName name="SKU" localSheetId="5">商品マスタ[SKU]</definedName>
    <definedName name="SKU" localSheetId="11">商品マスタ[SKU]</definedName>
    <definedName name="SKU" localSheetId="9">商品マスタ[SKU]</definedName>
    <definedName name="SKU">商品マスタ[SKU]</definedName>
    <definedName name="プラットフォーム" localSheetId="5">手数料率マスタ[[プラットフォーム名]:[検索ID]]</definedName>
    <definedName name="プラットフォーム" localSheetId="11">手数料率マスタ[[プラットフォーム名]:[検索ID]]</definedName>
    <definedName name="プラットフォーム" localSheetId="9">手数料率マスタ[[プラットフォーム名]:[検索ID]]</definedName>
    <definedName name="プラットフォーム">手数料率マスタ[[プラットフォーム名]:[検索ID]]</definedName>
    <definedName name="広告料">販売データ!$I$4</definedName>
    <definedName name="登録料">販売データ!$I$3</definedName>
    <definedName name="輸送手段名" localSheetId="6">輸送手段マスタ[輸送手段名]</definedName>
    <definedName name="輸送手段名" localSheetId="5">輸送手段マスタ[輸送手段名]</definedName>
    <definedName name="輸送手段名" localSheetId="11">輸送手段マスタ[輸送手段名]</definedName>
    <definedName name="輸送手段名" localSheetId="9">輸送手段マスタ[輸送手段名]</definedName>
    <definedName name="輸送手段名">輸送手段マスタ[輸送手段名]</definedName>
  </definedNames>
  <calcPr calcId="179021" calcMode="manual"/>
</workbook>
</file>

<file path=xl/calcChain.xml><?xml version="1.0" encoding="utf-8"?>
<calcChain xmlns="http://schemas.openxmlformats.org/spreadsheetml/2006/main">
  <c r="B21" i="76" l="1"/>
  <c r="K11" i="76" l="1"/>
  <c r="K10" i="76"/>
  <c r="L4" i="83" l="1"/>
  <c r="J21" i="76" s="1"/>
  <c r="K4" i="83"/>
  <c r="I21" i="76" s="1"/>
  <c r="J4" i="83"/>
  <c r="H21" i="76" s="1"/>
  <c r="H22" i="76" s="1"/>
  <c r="K26" i="88"/>
  <c r="H26" i="88"/>
  <c r="K25" i="88"/>
  <c r="K24" i="88"/>
  <c r="K23" i="88"/>
  <c r="H23" i="88"/>
  <c r="N22" i="88"/>
  <c r="K22" i="88"/>
  <c r="H22" i="88"/>
  <c r="N21" i="88"/>
  <c r="K21" i="88"/>
  <c r="H21" i="88"/>
  <c r="N20" i="88"/>
  <c r="K20" i="88"/>
  <c r="H20" i="88"/>
  <c r="N19" i="88"/>
  <c r="K19" i="88"/>
  <c r="H19" i="88"/>
  <c r="N18" i="88"/>
  <c r="K18" i="88"/>
  <c r="H18" i="88"/>
  <c r="N17" i="88"/>
  <c r="K17" i="88"/>
  <c r="H17" i="88"/>
  <c r="N16" i="88"/>
  <c r="K16" i="88"/>
  <c r="H16" i="88"/>
  <c r="N15" i="88"/>
  <c r="K15" i="88"/>
  <c r="H15" i="88"/>
  <c r="N14" i="88"/>
  <c r="K14" i="88"/>
  <c r="H14" i="88"/>
  <c r="N13" i="88"/>
  <c r="K13" i="88"/>
  <c r="H13" i="88"/>
  <c r="N12" i="88"/>
  <c r="K12" i="88"/>
  <c r="H12" i="88"/>
  <c r="N11" i="88"/>
  <c r="K11" i="88"/>
  <c r="H11" i="88"/>
  <c r="N10" i="88"/>
  <c r="K10" i="88"/>
  <c r="H10" i="88"/>
  <c r="F16" i="76" l="1"/>
  <c r="C17" i="76"/>
  <c r="D17" i="76"/>
  <c r="G17" i="76"/>
  <c r="H17" i="76"/>
  <c r="H16" i="76"/>
  <c r="G16" i="76"/>
  <c r="C16" i="76"/>
  <c r="C4" i="88"/>
  <c r="E17" i="76" l="1"/>
  <c r="D16" i="76"/>
  <c r="E16" i="76" s="1"/>
  <c r="J16" i="76" s="1"/>
  <c r="G4" i="88"/>
  <c r="J17" i="76" l="1"/>
  <c r="K17" i="76" s="1"/>
  <c r="L17" i="76"/>
  <c r="H16" i="86"/>
  <c r="I16" i="86" s="1"/>
  <c r="H15" i="86"/>
  <c r="I15" i="86" s="1"/>
  <c r="G16" i="84"/>
  <c r="F16" i="84"/>
  <c r="L16" i="84" s="1"/>
  <c r="G15" i="84"/>
  <c r="F15" i="84"/>
  <c r="L15" i="84" s="1"/>
  <c r="D4" i="83"/>
  <c r="D5" i="83"/>
  <c r="I15" i="76"/>
  <c r="G15" i="76"/>
  <c r="M15" i="86" l="1"/>
  <c r="N15" i="86" s="1"/>
  <c r="J15" i="86"/>
  <c r="M16" i="86"/>
  <c r="N16" i="86" s="1"/>
  <c r="J16" i="86"/>
  <c r="K15" i="84"/>
  <c r="K16" i="84"/>
  <c r="H15" i="76" l="1"/>
  <c r="F15" i="76"/>
  <c r="C15" i="76"/>
  <c r="B12" i="69"/>
  <c r="D12" i="69"/>
  <c r="B11" i="69"/>
  <c r="D11" i="69"/>
  <c r="D15" i="76" l="1"/>
  <c r="L15" i="76" s="1"/>
  <c r="L16" i="76"/>
  <c r="G10" i="84"/>
  <c r="E15" i="76" l="1"/>
  <c r="J15" i="76"/>
  <c r="K16" i="76"/>
  <c r="C10" i="94"/>
  <c r="C11" i="94"/>
  <c r="C12" i="94"/>
  <c r="C13" i="94"/>
  <c r="C14" i="94"/>
  <c r="C15" i="94"/>
  <c r="C16" i="94"/>
  <c r="C17" i="94"/>
  <c r="C18" i="94"/>
  <c r="C19" i="94"/>
  <c r="C20" i="94"/>
  <c r="C21" i="94"/>
  <c r="C22" i="94"/>
  <c r="C23" i="94"/>
  <c r="C24" i="94"/>
  <c r="C25" i="94"/>
  <c r="C26" i="94"/>
  <c r="C27" i="94"/>
  <c r="F27" i="94"/>
  <c r="F26" i="94"/>
  <c r="F25" i="94"/>
  <c r="F24" i="94"/>
  <c r="F23" i="94"/>
  <c r="F22" i="94"/>
  <c r="F21" i="94"/>
  <c r="F20" i="94"/>
  <c r="F19" i="94"/>
  <c r="F18" i="94"/>
  <c r="F17" i="94"/>
  <c r="F16" i="94"/>
  <c r="F15" i="94"/>
  <c r="F14" i="94"/>
  <c r="F13" i="94"/>
  <c r="F12" i="94"/>
  <c r="F11" i="94"/>
  <c r="C9" i="94"/>
  <c r="F10" i="94"/>
  <c r="F6" i="94"/>
  <c r="F7" i="94"/>
  <c r="F8" i="94"/>
  <c r="F9" i="94"/>
  <c r="C7" i="94"/>
  <c r="C8" i="94"/>
  <c r="C6" i="94"/>
  <c r="C4" i="84"/>
  <c r="C4" i="86"/>
  <c r="L4" i="86"/>
  <c r="F4" i="86"/>
  <c r="K4" i="86"/>
  <c r="G4" i="86"/>
  <c r="E4" i="86"/>
  <c r="L11" i="76" l="1"/>
  <c r="L10" i="76"/>
  <c r="K15" i="76"/>
  <c r="AX1" i="86"/>
  <c r="R1" i="86"/>
  <c r="AV1" i="84"/>
  <c r="P1" i="84"/>
  <c r="J3" i="84"/>
  <c r="I3" i="84"/>
  <c r="D7" i="74" l="1"/>
  <c r="D6" i="74"/>
  <c r="I9" i="84"/>
  <c r="H6" i="74"/>
  <c r="Q7" i="84" s="1"/>
  <c r="H7" i="74"/>
  <c r="AY7" i="86" s="1"/>
  <c r="AY1" i="86" s="1"/>
  <c r="J9" i="84"/>
  <c r="J16" i="84" l="1"/>
  <c r="J15" i="84"/>
  <c r="I16" i="84"/>
  <c r="I15" i="84"/>
  <c r="H15" i="84" s="1"/>
  <c r="M15" i="84" s="1"/>
  <c r="N15" i="84" s="1"/>
  <c r="AW7" i="84"/>
  <c r="AW1" i="84" s="1"/>
  <c r="S7" i="86"/>
  <c r="S1" i="86" s="1"/>
  <c r="Q1" i="84"/>
  <c r="H16" i="84" l="1"/>
  <c r="M16" i="84" s="1"/>
  <c r="N16" i="84" s="1"/>
  <c r="H12" i="86"/>
  <c r="H14" i="86"/>
  <c r="H11" i="86"/>
  <c r="H13" i="86"/>
  <c r="F13" i="84" l="1"/>
  <c r="I13" i="86"/>
  <c r="I11" i="86"/>
  <c r="F11" i="84"/>
  <c r="I14" i="86"/>
  <c r="F14" i="84"/>
  <c r="I12" i="86"/>
  <c r="F12" i="84"/>
  <c r="H10" i="86"/>
  <c r="I10" i="86" s="1"/>
  <c r="J12" i="84"/>
  <c r="J13" i="84"/>
  <c r="J14" i="84"/>
  <c r="J11" i="84"/>
  <c r="H4" i="86"/>
  <c r="L11" i="84" l="1"/>
  <c r="K11" i="84"/>
  <c r="L12" i="84"/>
  <c r="K12" i="84"/>
  <c r="L13" i="84"/>
  <c r="K13" i="84"/>
  <c r="L14" i="84"/>
  <c r="K14" i="84"/>
  <c r="J12" i="86"/>
  <c r="M12" i="86"/>
  <c r="N12" i="86" s="1"/>
  <c r="M14" i="86"/>
  <c r="N14" i="86" s="1"/>
  <c r="J14" i="86"/>
  <c r="J11" i="86"/>
  <c r="M11" i="86"/>
  <c r="N11" i="86" s="1"/>
  <c r="M13" i="86"/>
  <c r="N13" i="86" s="1"/>
  <c r="J13" i="86"/>
  <c r="F10" i="84"/>
  <c r="I11" i="84"/>
  <c r="H11" i="84" s="1"/>
  <c r="G11" i="84"/>
  <c r="I13" i="84"/>
  <c r="H13" i="84" s="1"/>
  <c r="G13" i="84"/>
  <c r="G12" i="84"/>
  <c r="I12" i="84"/>
  <c r="H12" i="84" s="1"/>
  <c r="G14" i="84"/>
  <c r="I14" i="84"/>
  <c r="H14" i="84" s="1"/>
  <c r="I4" i="86"/>
  <c r="F4" i="84"/>
  <c r="J10" i="86" l="1"/>
  <c r="L10" i="84"/>
  <c r="K10" i="84"/>
  <c r="M10" i="86"/>
  <c r="N10" i="86" s="1"/>
  <c r="M13" i="84"/>
  <c r="N13" i="84" s="1"/>
  <c r="M11" i="84"/>
  <c r="N11" i="84" s="1"/>
  <c r="M14" i="84"/>
  <c r="N14" i="84" s="1"/>
  <c r="M12" i="84"/>
  <c r="N12" i="84" s="1"/>
  <c r="J10" i="84"/>
  <c r="I10" i="84"/>
  <c r="K4" i="84"/>
  <c r="I4" i="84"/>
  <c r="J4" i="86"/>
  <c r="J4" i="84"/>
  <c r="G4" i="84"/>
  <c r="L4" i="84"/>
  <c r="H4" i="84" l="1"/>
  <c r="H10" i="84"/>
  <c r="M4" i="84" l="1"/>
  <c r="M10" i="84"/>
  <c r="N10" i="84" s="1"/>
  <c r="N4" i="84" l="1"/>
  <c r="D5" i="80"/>
  <c r="D4" i="80"/>
  <c r="E4" i="76" l="1"/>
  <c r="C4" i="76"/>
  <c r="B7" i="76" s="1"/>
  <c r="B7" i="74"/>
  <c r="C2" i="74"/>
  <c r="B6" i="74"/>
  <c r="D7" i="73"/>
  <c r="B7" i="73"/>
  <c r="D6" i="73"/>
  <c r="B6" i="73"/>
  <c r="D6" i="69"/>
  <c r="D7" i="69"/>
  <c r="D8" i="69"/>
  <c r="D9" i="69"/>
  <c r="D10" i="69"/>
  <c r="B6" i="69"/>
  <c r="B7" i="69"/>
  <c r="B8" i="69"/>
  <c r="B9" i="69"/>
  <c r="B10" i="69"/>
  <c r="C3" i="88" l="1"/>
  <c r="C3" i="86"/>
  <c r="C3" i="84"/>
  <c r="C1" i="73"/>
  <c r="C1" i="74"/>
  <c r="C2" i="73"/>
  <c r="C2" i="69"/>
  <c r="C1" i="69"/>
  <c r="AW8" i="84" l="1"/>
  <c r="Q8" i="84"/>
  <c r="AY8" i="86"/>
  <c r="S8" i="86"/>
  <c r="S2" i="86" l="1"/>
  <c r="T8" i="86"/>
  <c r="S9" i="86"/>
  <c r="S3" i="86" s="1"/>
  <c r="AY9" i="86"/>
  <c r="AY3" i="86" s="1"/>
  <c r="AZ8" i="86"/>
  <c r="AY2" i="86"/>
  <c r="R8" i="84"/>
  <c r="Q9" i="84"/>
  <c r="Q3" i="84" s="1"/>
  <c r="Q2" i="84"/>
  <c r="AW2" i="84"/>
  <c r="AW9" i="84"/>
  <c r="AW3" i="84" s="1"/>
  <c r="AX8" i="84"/>
  <c r="S8" i="84" l="1"/>
  <c r="R9" i="84"/>
  <c r="R3" i="84" s="1"/>
  <c r="R2" i="84"/>
  <c r="AZ2" i="86"/>
  <c r="AZ9" i="86"/>
  <c r="AZ3" i="86" s="1"/>
  <c r="BA8" i="86"/>
  <c r="AX2" i="84"/>
  <c r="AX9" i="84"/>
  <c r="AX3" i="84" s="1"/>
  <c r="AY8" i="84"/>
  <c r="T9" i="86"/>
  <c r="T3" i="86" s="1"/>
  <c r="U8" i="86"/>
  <c r="T2" i="86"/>
  <c r="BA9" i="86" l="1"/>
  <c r="BA3" i="86" s="1"/>
  <c r="BA2" i="86"/>
  <c r="BB8" i="86"/>
  <c r="U2" i="86"/>
  <c r="V8" i="86"/>
  <c r="U9" i="86"/>
  <c r="U3" i="86" s="1"/>
  <c r="AY2" i="84"/>
  <c r="AZ8" i="84"/>
  <c r="AY9" i="84"/>
  <c r="AY3" i="84" s="1"/>
  <c r="T8" i="84"/>
  <c r="S9" i="84"/>
  <c r="S3" i="84" s="1"/>
  <c r="S2" i="84"/>
  <c r="T9" i="84" l="1"/>
  <c r="T3" i="84" s="1"/>
  <c r="U8" i="84"/>
  <c r="T2" i="84"/>
  <c r="AZ9" i="84"/>
  <c r="AZ3" i="84" s="1"/>
  <c r="AZ2" i="84"/>
  <c r="BA8" i="84"/>
  <c r="V2" i="86"/>
  <c r="V9" i="86"/>
  <c r="V3" i="86" s="1"/>
  <c r="W8" i="86"/>
  <c r="BB9" i="86"/>
  <c r="BB3" i="86" s="1"/>
  <c r="BB2" i="86"/>
  <c r="BC8" i="86"/>
  <c r="BD8" i="86" l="1"/>
  <c r="BC9" i="86"/>
  <c r="BC3" i="86" s="1"/>
  <c r="BC2" i="86"/>
  <c r="U2" i="84"/>
  <c r="U9" i="84"/>
  <c r="U3" i="84" s="1"/>
  <c r="V8" i="84"/>
  <c r="BA2" i="84"/>
  <c r="BA9" i="84"/>
  <c r="BA3" i="84" s="1"/>
  <c r="BB8" i="84"/>
  <c r="X8" i="86"/>
  <c r="W9" i="86"/>
  <c r="W3" i="86" s="1"/>
  <c r="W2" i="86"/>
  <c r="W8" i="84" l="1"/>
  <c r="V2" i="84"/>
  <c r="V9" i="84"/>
  <c r="V3" i="84" s="1"/>
  <c r="Y8" i="86"/>
  <c r="X2" i="86"/>
  <c r="X9" i="86"/>
  <c r="X3" i="86" s="1"/>
  <c r="BB9" i="84"/>
  <c r="BB3" i="84" s="1"/>
  <c r="BC8" i="84"/>
  <c r="BB2" i="84"/>
  <c r="BE8" i="86"/>
  <c r="BD9" i="86"/>
  <c r="BD3" i="86" s="1"/>
  <c r="BD2" i="86"/>
  <c r="Z8" i="86" l="1"/>
  <c r="Y9" i="86"/>
  <c r="Y3" i="86" s="1"/>
  <c r="Y2" i="86"/>
  <c r="BE2" i="86"/>
  <c r="BF8" i="86"/>
  <c r="BE9" i="86"/>
  <c r="BE3" i="86" s="1"/>
  <c r="BC2" i="84"/>
  <c r="BD8" i="84"/>
  <c r="BC9" i="84"/>
  <c r="BC3" i="84" s="1"/>
  <c r="W2" i="84"/>
  <c r="W9" i="84"/>
  <c r="W3" i="84" s="1"/>
  <c r="X8" i="84"/>
  <c r="BD2" i="84" l="1"/>
  <c r="BD9" i="84"/>
  <c r="BD3" i="84" s="1"/>
  <c r="BE8" i="84"/>
  <c r="BF9" i="86"/>
  <c r="BF3" i="86" s="1"/>
  <c r="BF2" i="86"/>
  <c r="BG8" i="86"/>
  <c r="Y8" i="84"/>
  <c r="X9" i="84"/>
  <c r="X3" i="84" s="1"/>
  <c r="X2" i="84"/>
  <c r="Z2" i="86"/>
  <c r="AA8" i="86"/>
  <c r="Z9" i="86"/>
  <c r="Z3" i="86" s="1"/>
  <c r="Y9" i="84" l="1"/>
  <c r="Y3" i="84" s="1"/>
  <c r="Z8" i="84"/>
  <c r="Y2" i="84"/>
  <c r="BG9" i="86"/>
  <c r="BG3" i="86" s="1"/>
  <c r="BH8" i="86"/>
  <c r="BG2" i="86"/>
  <c r="AB8" i="86"/>
  <c r="AA2" i="86"/>
  <c r="AA9" i="86"/>
  <c r="AA3" i="86" s="1"/>
  <c r="BE2" i="84"/>
  <c r="BE9" i="84"/>
  <c r="BE3" i="84" s="1"/>
  <c r="BF8" i="84"/>
  <c r="BF2" i="84" l="1"/>
  <c r="BG8" i="84"/>
  <c r="BF9" i="84"/>
  <c r="BF3" i="84" s="1"/>
  <c r="AB2" i="86"/>
  <c r="AC8" i="86"/>
  <c r="AB9" i="86"/>
  <c r="AB3" i="86" s="1"/>
  <c r="BH2" i="86"/>
  <c r="BH9" i="86"/>
  <c r="BH3" i="86" s="1"/>
  <c r="BI8" i="86"/>
  <c r="Z9" i="84"/>
  <c r="Z3" i="84" s="1"/>
  <c r="Z2" i="84"/>
  <c r="AA8" i="84"/>
  <c r="AC2" i="86" l="1"/>
  <c r="AD8" i="86"/>
  <c r="AC9" i="86"/>
  <c r="AC3" i="86" s="1"/>
  <c r="BG9" i="84"/>
  <c r="BG3" i="84" s="1"/>
  <c r="BG2" i="84"/>
  <c r="BH8" i="84"/>
  <c r="AB8" i="84"/>
  <c r="AA2" i="84"/>
  <c r="AA9" i="84"/>
  <c r="AA3" i="84" s="1"/>
  <c r="BJ8" i="86"/>
  <c r="BI9" i="86"/>
  <c r="BI3" i="86" s="1"/>
  <c r="BI2" i="86"/>
  <c r="AB9" i="84" l="1"/>
  <c r="AB3" i="84" s="1"/>
  <c r="AB2" i="84"/>
  <c r="AC8" i="84"/>
  <c r="BH9" i="84"/>
  <c r="BH3" i="84" s="1"/>
  <c r="BI8" i="84"/>
  <c r="BH2" i="84"/>
  <c r="AD2" i="86"/>
  <c r="AE8" i="86"/>
  <c r="AD9" i="86"/>
  <c r="AD3" i="86" s="1"/>
  <c r="BJ2" i="86"/>
  <c r="BK8" i="86"/>
  <c r="BJ9" i="86"/>
  <c r="BJ3" i="86" s="1"/>
  <c r="AF8" i="86" l="1"/>
  <c r="AE2" i="86"/>
  <c r="AE9" i="86"/>
  <c r="AE3" i="86" s="1"/>
  <c r="AD8" i="84"/>
  <c r="AC2" i="84"/>
  <c r="AC9" i="84"/>
  <c r="AC3" i="84" s="1"/>
  <c r="BI9" i="84"/>
  <c r="BI3" i="84" s="1"/>
  <c r="BJ8" i="84"/>
  <c r="BI2" i="84"/>
  <c r="BL8" i="86"/>
  <c r="BK9" i="86"/>
  <c r="BK3" i="86" s="1"/>
  <c r="BK2" i="86"/>
  <c r="BJ9" i="84" l="1"/>
  <c r="BJ3" i="84" s="1"/>
  <c r="BK8" i="84"/>
  <c r="BJ2" i="84"/>
  <c r="AD9" i="84"/>
  <c r="AD3" i="84" s="1"/>
  <c r="AD2" i="84"/>
  <c r="AE8" i="84"/>
  <c r="BL2" i="86"/>
  <c r="BM8" i="86"/>
  <c r="BL9" i="86"/>
  <c r="BL3" i="86" s="1"/>
  <c r="AF2" i="86"/>
  <c r="AG8" i="86"/>
  <c r="AF9" i="86"/>
  <c r="AF3" i="86" s="1"/>
  <c r="AE9" i="84" l="1"/>
  <c r="AE3" i="84" s="1"/>
  <c r="AE2" i="84"/>
  <c r="AF8" i="84"/>
  <c r="BK9" i="84"/>
  <c r="BK3" i="84" s="1"/>
  <c r="BL8" i="84"/>
  <c r="BK2" i="84"/>
  <c r="BN8" i="86"/>
  <c r="BM9" i="86"/>
  <c r="BM3" i="86" s="1"/>
  <c r="BM2" i="86"/>
  <c r="AG9" i="86"/>
  <c r="AG3" i="86" s="1"/>
  <c r="AG2" i="86"/>
  <c r="AH8" i="86"/>
  <c r="AH9" i="86" l="1"/>
  <c r="AH3" i="86" s="1"/>
  <c r="AH2" i="86"/>
  <c r="AI8" i="86"/>
  <c r="AF9" i="84"/>
  <c r="AF3" i="84" s="1"/>
  <c r="AF2" i="84"/>
  <c r="AG8" i="84"/>
  <c r="BO8" i="86"/>
  <c r="BN9" i="86"/>
  <c r="BN3" i="86" s="1"/>
  <c r="BN2" i="86"/>
  <c r="BM8" i="84"/>
  <c r="BL2" i="84"/>
  <c r="BL9" i="84"/>
  <c r="BL3" i="84" s="1"/>
  <c r="BO2" i="86" l="1"/>
  <c r="BP8" i="86"/>
  <c r="BO9" i="86"/>
  <c r="BO3" i="86" s="1"/>
  <c r="AI2" i="86"/>
  <c r="AI9" i="86"/>
  <c r="AI3" i="86" s="1"/>
  <c r="AJ8" i="86"/>
  <c r="BM9" i="84"/>
  <c r="BM3" i="84" s="1"/>
  <c r="BM2" i="84"/>
  <c r="BN8" i="84"/>
  <c r="AG2" i="84"/>
  <c r="AG9" i="84"/>
  <c r="AG3" i="84" s="1"/>
  <c r="AH8" i="84"/>
  <c r="AJ2" i="86" l="1"/>
  <c r="AK8" i="86"/>
  <c r="AJ9" i="86"/>
  <c r="AJ3" i="86" s="1"/>
  <c r="BQ8" i="86"/>
  <c r="BP2" i="86"/>
  <c r="BP9" i="86"/>
  <c r="BP3" i="86" s="1"/>
  <c r="AH2" i="84"/>
  <c r="AI8" i="84"/>
  <c r="AH9" i="84"/>
  <c r="AH3" i="84" s="1"/>
  <c r="BN9" i="84"/>
  <c r="BN3" i="84" s="1"/>
  <c r="BN2" i="84"/>
  <c r="BO8" i="84"/>
  <c r="AI2" i="84" l="1"/>
  <c r="AJ8" i="84"/>
  <c r="AI9" i="84"/>
  <c r="AI3" i="84" s="1"/>
  <c r="BR8" i="86"/>
  <c r="BQ9" i="86"/>
  <c r="BQ3" i="86" s="1"/>
  <c r="BQ2" i="86"/>
  <c r="AL8" i="86"/>
  <c r="AK9" i="86"/>
  <c r="AK3" i="86" s="1"/>
  <c r="AK2" i="86"/>
  <c r="BO2" i="84"/>
  <c r="BO9" i="84"/>
  <c r="BO3" i="84" s="1"/>
  <c r="BP8" i="84"/>
  <c r="AM8" i="86" l="1"/>
  <c r="AL9" i="86"/>
  <c r="AL3" i="86" s="1"/>
  <c r="AL2" i="86"/>
  <c r="BP2" i="84"/>
  <c r="BP9" i="84"/>
  <c r="BP3" i="84" s="1"/>
  <c r="BQ8" i="84"/>
  <c r="AK8" i="84"/>
  <c r="AJ2" i="84"/>
  <c r="AJ9" i="84"/>
  <c r="AJ3" i="84" s="1"/>
  <c r="BS8" i="86"/>
  <c r="BR9" i="86"/>
  <c r="BR3" i="86" s="1"/>
  <c r="BR2" i="86"/>
  <c r="BQ2" i="84" l="1"/>
  <c r="BQ9" i="84"/>
  <c r="BQ3" i="84" s="1"/>
  <c r="BR8" i="84"/>
  <c r="AL8" i="84"/>
  <c r="AK9" i="84"/>
  <c r="AK3" i="84" s="1"/>
  <c r="AK2" i="84"/>
  <c r="BT8" i="86"/>
  <c r="BS9" i="86"/>
  <c r="BS3" i="86" s="1"/>
  <c r="BS2" i="86"/>
  <c r="AM9" i="86"/>
  <c r="AM3" i="86" s="1"/>
  <c r="AN8" i="86"/>
  <c r="AM2" i="86"/>
  <c r="BR2" i="84" l="1"/>
  <c r="BR9" i="84"/>
  <c r="BR3" i="84" s="1"/>
  <c r="BS8" i="84"/>
  <c r="BU8" i="86"/>
  <c r="BT9" i="86"/>
  <c r="BT3" i="86" s="1"/>
  <c r="BT2" i="86"/>
  <c r="AL9" i="84"/>
  <c r="AL3" i="84" s="1"/>
  <c r="AL2" i="84"/>
  <c r="AM8" i="84"/>
  <c r="AO8" i="86"/>
  <c r="AN9" i="86"/>
  <c r="AN3" i="86" s="1"/>
  <c r="AN2" i="86"/>
  <c r="BU9" i="86" l="1"/>
  <c r="BU3" i="86" s="1"/>
  <c r="BV8" i="86"/>
  <c r="BU2" i="86"/>
  <c r="BT8" i="84"/>
  <c r="BS9" i="84"/>
  <c r="BS3" i="84" s="1"/>
  <c r="BS2" i="84"/>
  <c r="AO9" i="86"/>
  <c r="AO3" i="86" s="1"/>
  <c r="AP8" i="86"/>
  <c r="AO2" i="86"/>
  <c r="AM2" i="84"/>
  <c r="AM9" i="84"/>
  <c r="AM3" i="84" s="1"/>
  <c r="AN8" i="84"/>
  <c r="AP2" i="86" l="1"/>
  <c r="AQ8" i="86"/>
  <c r="AP9" i="86"/>
  <c r="AP3" i="86" s="1"/>
  <c r="AO8" i="84"/>
  <c r="AN9" i="84"/>
  <c r="AN3" i="84" s="1"/>
  <c r="BT2" i="84"/>
  <c r="BT9" i="84"/>
  <c r="BT3" i="84" s="1"/>
  <c r="BU8" i="84"/>
  <c r="BV9" i="86"/>
  <c r="BV3" i="86" s="1"/>
  <c r="BV2" i="86"/>
  <c r="BW8" i="86"/>
  <c r="AO2" i="84" l="1"/>
  <c r="AO9" i="84"/>
  <c r="AO3" i="84" s="1"/>
  <c r="AP8" i="84"/>
  <c r="AQ2" i="86"/>
  <c r="AR8" i="86"/>
  <c r="AQ9" i="86"/>
  <c r="AQ3" i="86" s="1"/>
  <c r="BU2" i="84"/>
  <c r="BV8" i="84"/>
  <c r="BU9" i="84"/>
  <c r="BU3" i="84" s="1"/>
  <c r="BW2" i="86"/>
  <c r="BX8" i="86"/>
  <c r="BW9" i="86"/>
  <c r="BW3" i="86" s="1"/>
  <c r="BV2" i="84" l="1"/>
  <c r="BV9" i="84"/>
  <c r="BV3" i="84" s="1"/>
  <c r="BW8" i="84"/>
  <c r="AR2" i="86"/>
  <c r="AS8" i="86"/>
  <c r="AR9" i="86"/>
  <c r="AR3" i="86" s="1"/>
  <c r="BY8" i="86"/>
  <c r="BX9" i="86"/>
  <c r="BX3" i="86" s="1"/>
  <c r="BX2" i="86"/>
  <c r="AQ8" i="84"/>
  <c r="AP2" i="84"/>
  <c r="AP9" i="84"/>
  <c r="AP3" i="84" s="1"/>
  <c r="AT8" i="86" l="1"/>
  <c r="AS9" i="86"/>
  <c r="AS3" i="86" s="1"/>
  <c r="AS2" i="86"/>
  <c r="BZ8" i="86"/>
  <c r="BY9" i="86"/>
  <c r="BY3" i="86" s="1"/>
  <c r="BY2" i="86"/>
  <c r="AR8" i="84"/>
  <c r="AQ2" i="84"/>
  <c r="AQ9" i="84"/>
  <c r="AQ3" i="84" s="1"/>
  <c r="BW2" i="84"/>
  <c r="BW9" i="84"/>
  <c r="BW3" i="84" s="1"/>
  <c r="BX8" i="84"/>
  <c r="BX2" i="84" l="1"/>
  <c r="BX9" i="84"/>
  <c r="BX3" i="84" s="1"/>
  <c r="BY8" i="84"/>
  <c r="AS8" i="84"/>
  <c r="AR2" i="84"/>
  <c r="AR9" i="84"/>
  <c r="AR3" i="84" s="1"/>
  <c r="CA8" i="86"/>
  <c r="BZ9" i="86"/>
  <c r="BZ3" i="86" s="1"/>
  <c r="BZ2" i="86"/>
  <c r="AU8" i="86"/>
  <c r="AT2" i="86"/>
  <c r="AT9" i="86"/>
  <c r="AT3" i="86" s="1"/>
  <c r="CB8" i="86" l="1"/>
  <c r="CA9" i="86"/>
  <c r="CA3" i="86" s="1"/>
  <c r="CA2" i="86"/>
  <c r="BY2" i="84"/>
  <c r="BY9" i="84"/>
  <c r="BY3" i="84" s="1"/>
  <c r="BZ8" i="84"/>
  <c r="AS9" i="84"/>
  <c r="AS3" i="84" s="1"/>
  <c r="AS2" i="84"/>
  <c r="AT8" i="84"/>
  <c r="AV8" i="86"/>
  <c r="AU9" i="86"/>
  <c r="AU3" i="86" s="1"/>
  <c r="AU2" i="86"/>
  <c r="CA8" i="84" l="1"/>
  <c r="BZ2" i="84"/>
  <c r="BZ9" i="84"/>
  <c r="BZ3" i="84" s="1"/>
  <c r="AV9" i="86"/>
  <c r="AV3" i="86" s="1"/>
  <c r="AW8" i="86"/>
  <c r="AV2" i="86"/>
  <c r="AU8" i="84"/>
  <c r="AT9" i="84"/>
  <c r="AT3" i="84" s="1"/>
  <c r="AT2" i="84"/>
  <c r="CB9" i="86"/>
  <c r="CB3" i="86" s="1"/>
  <c r="CB2" i="86"/>
  <c r="CC8" i="86"/>
  <c r="AW2" i="86" l="1"/>
  <c r="AW9" i="86"/>
  <c r="AW3" i="86" s="1"/>
  <c r="AU2" i="84"/>
  <c r="AU9" i="84"/>
  <c r="AU3" i="84" s="1"/>
  <c r="CC9" i="86"/>
  <c r="CC3" i="86" s="1"/>
  <c r="CC2" i="86"/>
  <c r="CA2" i="84"/>
  <c r="CA9" i="84"/>
  <c r="CA3" i="84" s="1"/>
  <c r="F4" i="88"/>
  <c r="M4" i="88"/>
  <c r="J4" i="88"/>
  <c r="I4" i="88"/>
  <c r="L4" i="88"/>
  <c r="G10" i="76" l="1"/>
</calcChain>
</file>

<file path=xl/sharedStrings.xml><?xml version="1.0" encoding="utf-8"?>
<sst xmlns="http://schemas.openxmlformats.org/spreadsheetml/2006/main" count="323" uniqueCount="195">
  <si>
    <t>売価</t>
    <rPh sb="0" eb="2">
      <t>バイカ</t>
    </rPh>
    <phoneticPr fontId="8"/>
  </si>
  <si>
    <t>原価</t>
    <rPh sb="0" eb="2">
      <t>ゲンカ</t>
    </rPh>
    <phoneticPr fontId="8"/>
  </si>
  <si>
    <t>SKU</t>
    <phoneticPr fontId="8"/>
  </si>
  <si>
    <t>手数料</t>
    <rPh sb="0" eb="3">
      <t>テスウ</t>
    </rPh>
    <phoneticPr fontId="8"/>
  </si>
  <si>
    <t>商品名</t>
    <rPh sb="0" eb="3">
      <t>ショウヒンメイ</t>
    </rPh>
    <phoneticPr fontId="8"/>
  </si>
  <si>
    <t>登録日</t>
    <rPh sb="0" eb="3">
      <t>トウロクビ</t>
    </rPh>
    <phoneticPr fontId="8"/>
  </si>
  <si>
    <t>SKU重複判定</t>
    <rPh sb="3" eb="5">
      <t>ジュウフク</t>
    </rPh>
    <rPh sb="5" eb="7">
      <t>ハンテイ</t>
    </rPh>
    <phoneticPr fontId="8"/>
  </si>
  <si>
    <t>商品名重複判定</t>
    <rPh sb="0" eb="3">
      <t>ショウヒンメイ</t>
    </rPh>
    <rPh sb="3" eb="7">
      <t>ジュウフクハンテイ</t>
    </rPh>
    <phoneticPr fontId="8"/>
  </si>
  <si>
    <t>Memo</t>
    <phoneticPr fontId="8"/>
  </si>
  <si>
    <t>エラー：SKU重複数</t>
    <rPh sb="7" eb="9">
      <t>ジュウフク</t>
    </rPh>
    <rPh sb="9" eb="10">
      <t>スウ</t>
    </rPh>
    <phoneticPr fontId="8"/>
  </si>
  <si>
    <t>エラー：商品名重複数</t>
    <rPh sb="4" eb="7">
      <t>ショウヒンメイ</t>
    </rPh>
    <rPh sb="7" eb="9">
      <t>ジュウフク</t>
    </rPh>
    <rPh sb="9" eb="10">
      <t>スウ</t>
    </rPh>
    <phoneticPr fontId="8"/>
  </si>
  <si>
    <t>ID</t>
    <phoneticPr fontId="8"/>
  </si>
  <si>
    <t>ID重複判定</t>
    <rPh sb="2" eb="4">
      <t>ジュウフク</t>
    </rPh>
    <rPh sb="4" eb="6">
      <t>ハンテイ</t>
    </rPh>
    <phoneticPr fontId="8"/>
  </si>
  <si>
    <t>輸送手段名</t>
    <rPh sb="0" eb="2">
      <t>ユソウ</t>
    </rPh>
    <rPh sb="2" eb="5">
      <t>シュダンメイ</t>
    </rPh>
    <phoneticPr fontId="8"/>
  </si>
  <si>
    <t>船便</t>
    <phoneticPr fontId="8"/>
  </si>
  <si>
    <t>航空便</t>
    <phoneticPr fontId="8"/>
  </si>
  <si>
    <t>輸送手段名重複判定</t>
    <rPh sb="0" eb="2">
      <t>ユソウシュダン2</t>
    </rPh>
    <rPh sb="5" eb="7">
      <t>ジュウフク</t>
    </rPh>
    <rPh sb="7" eb="9">
      <t>ハンテイ</t>
    </rPh>
    <phoneticPr fontId="8"/>
  </si>
  <si>
    <t>エラー：ID重複数</t>
    <rPh sb="6" eb="8">
      <t>ジュウフク</t>
    </rPh>
    <rPh sb="8" eb="9">
      <t>スウ</t>
    </rPh>
    <phoneticPr fontId="8"/>
  </si>
  <si>
    <t>エラー：輸送手段名重複数</t>
    <rPh sb="4" eb="6">
      <t>ユソウ</t>
    </rPh>
    <rPh sb="6" eb="8">
      <t>シュダン</t>
    </rPh>
    <rPh sb="8" eb="9">
      <t>メイ</t>
    </rPh>
    <rPh sb="9" eb="11">
      <t>ジュウフク</t>
    </rPh>
    <rPh sb="11" eb="12">
      <t>スウ</t>
    </rPh>
    <phoneticPr fontId="8"/>
  </si>
  <si>
    <t>リードタイム（日）</t>
    <rPh sb="7" eb="8">
      <t>ヒ</t>
    </rPh>
    <phoneticPr fontId="8"/>
  </si>
  <si>
    <t>DLV-01</t>
    <phoneticPr fontId="8"/>
  </si>
  <si>
    <t>手数料率</t>
    <rPh sb="0" eb="4">
      <t>テスウリョウリツ</t>
    </rPh>
    <phoneticPr fontId="8"/>
  </si>
  <si>
    <t>プラット</t>
    <phoneticPr fontId="8"/>
  </si>
  <si>
    <t>フォーム</t>
    <phoneticPr fontId="8"/>
  </si>
  <si>
    <t>氏名</t>
  </si>
  <si>
    <t>かな</t>
  </si>
  <si>
    <t>郵便番号</t>
  </si>
  <si>
    <t>住所</t>
  </si>
  <si>
    <t>金額</t>
  </si>
  <si>
    <t>タイトル</t>
  </si>
  <si>
    <t>メルカリ</t>
  </si>
  <si>
    <t>販売実績日付</t>
    <rPh sb="0" eb="2">
      <t>ハンバイ</t>
    </rPh>
    <rPh sb="2" eb="4">
      <t>ジッセキ</t>
    </rPh>
    <rPh sb="4" eb="6">
      <t>ヒヅケ</t>
    </rPh>
    <phoneticPr fontId="8"/>
  </si>
  <si>
    <t>日付</t>
    <rPh sb="0" eb="2">
      <t>ヒヅケ</t>
    </rPh>
    <phoneticPr fontId="8"/>
  </si>
  <si>
    <t>曜日</t>
    <rPh sb="0" eb="2">
      <t>ヨウビ</t>
    </rPh>
    <phoneticPr fontId="8"/>
  </si>
  <si>
    <t>販売情報</t>
    <rPh sb="0" eb="2">
      <t>ハンバイ</t>
    </rPh>
    <rPh sb="2" eb="4">
      <t>ジョウホウ</t>
    </rPh>
    <phoneticPr fontId="8"/>
  </si>
  <si>
    <t>水</t>
  </si>
  <si>
    <t>プラットフォーム</t>
    <phoneticPr fontId="8"/>
  </si>
  <si>
    <t>タイトル</t>
    <phoneticPr fontId="8"/>
  </si>
  <si>
    <t>プラットフォーム名</t>
    <rPh sb="8" eb="9">
      <t>メイ</t>
    </rPh>
    <phoneticPr fontId="8"/>
  </si>
  <si>
    <t>プラットフォーム名重複判定</t>
    <rPh sb="9" eb="11">
      <t>ジュウフク</t>
    </rPh>
    <rPh sb="11" eb="13">
      <t>ハンテイ</t>
    </rPh>
    <phoneticPr fontId="8"/>
  </si>
  <si>
    <t>エラー：プラットフォーム名重複数</t>
    <rPh sb="13" eb="15">
      <t>ジュウフク</t>
    </rPh>
    <rPh sb="15" eb="16">
      <t>スウ</t>
    </rPh>
    <phoneticPr fontId="8"/>
  </si>
  <si>
    <t>PFM-001</t>
    <phoneticPr fontId="8"/>
  </si>
  <si>
    <t>PFM-002</t>
  </si>
  <si>
    <t>マスターチェック結果</t>
    <rPh sb="8" eb="10">
      <t>ケッカ</t>
    </rPh>
    <phoneticPr fontId="8"/>
  </si>
  <si>
    <t>マスターチェックエラー数</t>
    <rPh sb="11" eb="12">
      <t>スウ</t>
    </rPh>
    <phoneticPr fontId="8"/>
  </si>
  <si>
    <t>m12-004</t>
  </si>
  <si>
    <t>基礎データ</t>
    <rPh sb="0" eb="2">
      <t>キソデ</t>
    </rPh>
    <phoneticPr fontId="8"/>
  </si>
  <si>
    <t>利益情報</t>
    <rPh sb="0" eb="4">
      <t>リエキ</t>
    </rPh>
    <phoneticPr fontId="8"/>
  </si>
  <si>
    <t>日別売上</t>
    <rPh sb="0" eb="2">
      <t>ヒベテゥ</t>
    </rPh>
    <rPh sb="2" eb="4">
      <t>ウリアゲ</t>
    </rPh>
    <phoneticPr fontId="8"/>
  </si>
  <si>
    <t>SKU</t>
  </si>
  <si>
    <t>仕入
単価</t>
    <rPh sb="0" eb="2">
      <t>シイレ</t>
    </rPh>
    <rPh sb="3" eb="5">
      <t>タンカ</t>
    </rPh>
    <phoneticPr fontId="8"/>
  </si>
  <si>
    <t>国内
送料</t>
    <rPh sb="0" eb="2">
      <t>コクナイ</t>
    </rPh>
    <rPh sb="3" eb="5">
      <t>ソウリョ</t>
    </rPh>
    <phoneticPr fontId="8"/>
  </si>
  <si>
    <t>当月
出荷数</t>
    <rPh sb="0" eb="2">
      <t>トウゲ</t>
    </rPh>
    <rPh sb="3" eb="6">
      <t>シュッカ</t>
    </rPh>
    <phoneticPr fontId="8"/>
  </si>
  <si>
    <t>売上高</t>
    <rPh sb="0" eb="3">
      <t>ウリアゲ</t>
    </rPh>
    <phoneticPr fontId="8"/>
  </si>
  <si>
    <t>原価</t>
    <rPh sb="0" eb="2">
      <t xml:space="preserve">ゲンカ </t>
    </rPh>
    <phoneticPr fontId="8"/>
  </si>
  <si>
    <t>配送費</t>
    <rPh sb="0" eb="3">
      <t>ハイソウ</t>
    </rPh>
    <phoneticPr fontId="8"/>
  </si>
  <si>
    <t>利益</t>
    <rPh sb="0" eb="2">
      <t>リエキ</t>
    </rPh>
    <phoneticPr fontId="8"/>
  </si>
  <si>
    <t>利益率</t>
    <rPh sb="0" eb="3">
      <t>リエキ</t>
    </rPh>
    <phoneticPr fontId="8"/>
  </si>
  <si>
    <t>合計</t>
    <rPh sb="0" eb="2">
      <t>ゴウケイ</t>
    </rPh>
    <phoneticPr fontId="8"/>
  </si>
  <si>
    <t>対象年月</t>
    <rPh sb="0" eb="2">
      <t>タイショウ</t>
    </rPh>
    <rPh sb="2" eb="4">
      <t>ネンゲツ</t>
    </rPh>
    <phoneticPr fontId="8"/>
  </si>
  <si>
    <t>仕入
単価</t>
    <rPh sb="0" eb="2">
      <t>シイレ</t>
    </rPh>
    <phoneticPr fontId="8"/>
  </si>
  <si>
    <t>商品名</t>
    <rPh sb="0" eb="3">
      <t>ショウヒn</t>
    </rPh>
    <phoneticPr fontId="8"/>
  </si>
  <si>
    <t>検索ID</t>
    <rPh sb="0" eb="2">
      <t>ケンサク</t>
    </rPh>
    <phoneticPr fontId="8"/>
  </si>
  <si>
    <t>明細数</t>
    <rPh sb="0" eb="3">
      <t>メイサイスウ</t>
    </rPh>
    <phoneticPr fontId="8"/>
  </si>
  <si>
    <t>基礎</t>
    <rPh sb="0" eb="2">
      <t>キソ</t>
    </rPh>
    <phoneticPr fontId="8"/>
  </si>
  <si>
    <t>売上管理</t>
    <rPh sb="0" eb="2">
      <t>ウリアゲ</t>
    </rPh>
    <rPh sb="2" eb="4">
      <t>カンリ</t>
    </rPh>
    <phoneticPr fontId="8"/>
  </si>
  <si>
    <t>在庫管理</t>
    <rPh sb="0" eb="2">
      <t>ザイコ</t>
    </rPh>
    <rPh sb="2" eb="4">
      <t>カンリ</t>
    </rPh>
    <phoneticPr fontId="8"/>
  </si>
  <si>
    <t>期首
在庫</t>
    <rPh sb="0" eb="2">
      <t xml:space="preserve">キシュ </t>
    </rPh>
    <rPh sb="3" eb="5">
      <t>ザイコ</t>
    </rPh>
    <phoneticPr fontId="8"/>
  </si>
  <si>
    <t>当月
入荷</t>
    <rPh sb="0" eb="2">
      <t>トウゲテゥ</t>
    </rPh>
    <rPh sb="2" eb="4">
      <t>ニュウカ</t>
    </rPh>
    <phoneticPr fontId="8"/>
  </si>
  <si>
    <t>当月
廃棄</t>
    <rPh sb="0" eb="2">
      <t>トウゲテゥ</t>
    </rPh>
    <rPh sb="3" eb="5">
      <t>ハイキ</t>
    </rPh>
    <phoneticPr fontId="8"/>
  </si>
  <si>
    <t>在庫
数</t>
    <rPh sb="0" eb="2">
      <t xml:space="preserve">ザイコ </t>
    </rPh>
    <rPh sb="3" eb="4">
      <t>スウ</t>
    </rPh>
    <phoneticPr fontId="8"/>
  </si>
  <si>
    <t>在庫
金額</t>
    <rPh sb="0" eb="2">
      <t>ザイコ</t>
    </rPh>
    <rPh sb="3" eb="5">
      <t>キンガク</t>
    </rPh>
    <phoneticPr fontId="8"/>
  </si>
  <si>
    <t>必要
発注数</t>
    <rPh sb="0" eb="2">
      <t>ヒツヨウ</t>
    </rPh>
    <rPh sb="3" eb="6">
      <t>ハッチュウスウ</t>
    </rPh>
    <phoneticPr fontId="8"/>
  </si>
  <si>
    <t>発注
済数</t>
    <rPh sb="0" eb="2">
      <t>ハッチュウ</t>
    </rPh>
    <rPh sb="3" eb="4">
      <t>スミ</t>
    </rPh>
    <rPh sb="4" eb="5">
      <t>スウ</t>
    </rPh>
    <phoneticPr fontId="8"/>
  </si>
  <si>
    <t>発注アラート</t>
    <phoneticPr fontId="8"/>
  </si>
  <si>
    <t>先月情報</t>
    <rPh sb="0" eb="2">
      <t>センゲツ</t>
    </rPh>
    <rPh sb="2" eb="4">
      <t>ジョウホウ</t>
    </rPh>
    <phoneticPr fontId="8"/>
  </si>
  <si>
    <t>販売数</t>
    <rPh sb="0" eb="2">
      <t>ハンバイ</t>
    </rPh>
    <rPh sb="2" eb="3">
      <t>スウ</t>
    </rPh>
    <phoneticPr fontId="8"/>
  </si>
  <si>
    <t>利益額</t>
    <rPh sb="0" eb="3">
      <t>リエキガク</t>
    </rPh>
    <phoneticPr fontId="8"/>
  </si>
  <si>
    <t>在庫情報</t>
    <rPh sb="0" eb="2">
      <t>ザイコ</t>
    </rPh>
    <rPh sb="2" eb="4">
      <t>ジョウホウ</t>
    </rPh>
    <phoneticPr fontId="8"/>
  </si>
  <si>
    <t>未満</t>
    <phoneticPr fontId="8"/>
  </si>
  <si>
    <t>仕入れNG利益率：</t>
    <rPh sb="0" eb="2">
      <t>シイ</t>
    </rPh>
    <phoneticPr fontId="8"/>
  </si>
  <si>
    <t>リピート月利額</t>
    <rPh sb="4" eb="6">
      <t>ゲツリ</t>
    </rPh>
    <rPh sb="6" eb="7">
      <t>ガク</t>
    </rPh>
    <phoneticPr fontId="8"/>
  </si>
  <si>
    <t>発注数掛率</t>
    <rPh sb="0" eb="3">
      <t>ハッチュウスウ</t>
    </rPh>
    <rPh sb="3" eb="4">
      <t>カ</t>
    </rPh>
    <rPh sb="4" eb="5">
      <t>リツ</t>
    </rPh>
    <phoneticPr fontId="8"/>
  </si>
  <si>
    <t>販売
価格
調整</t>
    <phoneticPr fontId="8"/>
  </si>
  <si>
    <t>売上高</t>
  </si>
  <si>
    <t>手数料</t>
  </si>
  <si>
    <t>原価</t>
  </si>
  <si>
    <t>配送費</t>
  </si>
  <si>
    <t>利益率</t>
  </si>
  <si>
    <t>平均
単価</t>
    <rPh sb="0" eb="2">
      <t>ヘイキn</t>
    </rPh>
    <rPh sb="3" eb="5">
      <t>タンカ</t>
    </rPh>
    <phoneticPr fontId="8"/>
  </si>
  <si>
    <t>利益</t>
    <rPh sb="0" eb="2">
      <t>リエキ</t>
    </rPh>
    <phoneticPr fontId="8"/>
  </si>
  <si>
    <t>DLV-02</t>
    <phoneticPr fontId="8"/>
  </si>
  <si>
    <t>最終処理日時</t>
    <rPh sb="0" eb="2">
      <t>サイシュウ</t>
    </rPh>
    <rPh sb="2" eb="6">
      <t>ショリニチジ</t>
    </rPh>
    <phoneticPr fontId="8"/>
  </si>
  <si>
    <t>日付</t>
    <phoneticPr fontId="8"/>
  </si>
  <si>
    <t>曜日</t>
    <phoneticPr fontId="8"/>
  </si>
  <si>
    <t>氏名</t>
    <phoneticPr fontId="8"/>
  </si>
  <si>
    <t>郵便番号</t>
    <phoneticPr fontId="8"/>
  </si>
  <si>
    <t>住所</t>
    <phoneticPr fontId="8"/>
  </si>
  <si>
    <t>金額</t>
    <phoneticPr fontId="8"/>
  </si>
  <si>
    <t>発注
予定</t>
    <rPh sb="0" eb="2">
      <t>ハッチュウ</t>
    </rPh>
    <rPh sb="3" eb="5">
      <t>ヨテイ</t>
    </rPh>
    <phoneticPr fontId="8"/>
  </si>
  <si>
    <t>発注管理</t>
    <rPh sb="0" eb="2">
      <t>ハッチュウ</t>
    </rPh>
    <rPh sb="2" eb="4">
      <t>カンリ</t>
    </rPh>
    <phoneticPr fontId="8"/>
  </si>
  <si>
    <t>仕入
金額</t>
    <rPh sb="0" eb="2">
      <t>シイレ</t>
    </rPh>
    <rPh sb="3" eb="5">
      <t>キンガク</t>
    </rPh>
    <phoneticPr fontId="8"/>
  </si>
  <si>
    <t>仕入先URL</t>
    <rPh sb="0" eb="2">
      <t>シイレ</t>
    </rPh>
    <rPh sb="2" eb="3">
      <t>サキ</t>
    </rPh>
    <phoneticPr fontId="8"/>
  </si>
  <si>
    <t>発注
予定</t>
    <phoneticPr fontId="8"/>
  </si>
  <si>
    <t>仕入
金額</t>
    <phoneticPr fontId="8"/>
  </si>
  <si>
    <t>日数</t>
    <rPh sb="0" eb="2">
      <t>ニッスウ</t>
    </rPh>
    <phoneticPr fontId="8"/>
  </si>
  <si>
    <t>在庫数</t>
    <rPh sb="0" eb="3">
      <t>ザイコスウ</t>
    </rPh>
    <phoneticPr fontId="8"/>
  </si>
  <si>
    <t>From</t>
    <phoneticPr fontId="8"/>
  </si>
  <si>
    <t>To</t>
    <phoneticPr fontId="8"/>
  </si>
  <si>
    <t>バッファ</t>
  </si>
  <si>
    <t>出品管理設定</t>
    <rPh sb="0" eb="2">
      <t>シュッピン</t>
    </rPh>
    <rPh sb="2" eb="4">
      <t>カンリ</t>
    </rPh>
    <rPh sb="4" eb="6">
      <t>セッテイ</t>
    </rPh>
    <phoneticPr fontId="8"/>
  </si>
  <si>
    <t>SKU</t>
    <phoneticPr fontId="8"/>
  </si>
  <si>
    <t>メモ</t>
    <phoneticPr fontId="8"/>
  </si>
  <si>
    <t>VG-AYAC-QGP3</t>
  </si>
  <si>
    <t>5A-Y3CW-1BM4</t>
  </si>
  <si>
    <t>IX-RM6F-KTBY</t>
  </si>
  <si>
    <t xml:space="preserve">シャンパン花火・パーティー花火【１袋６本】＋クリップ１個 ハッピーバースデーキャンドル」検品済み、日 </t>
  </si>
  <si>
    <t xml:space="preserve">シャンパン花火 パーティー花火【１０袋６０本】＋クリップ２個 ハッピーバースデーキャンドル」検品済み、 </t>
  </si>
  <si>
    <t xml:space="preserve">シャンパン花火・パーティー花火【１袋６本】＋クリップ1個＋クラッカー２本 ハッピーバースデーキャンドル </t>
  </si>
  <si>
    <t xml:space="preserve">シャンパン花火・パーティー花火【２袋１２本】＋クリップ１個 ハッピーバースデーキャンドル」【日本国内 </t>
  </si>
  <si>
    <t>シャンパン花火・パーティー花火【１袋６本】「 ハッピーバースデーキャンドル」【日本国内検品発送】</t>
  </si>
  <si>
    <t>個数</t>
    <rPh sb="0" eb="2">
      <t>コスウ</t>
    </rPh>
    <phoneticPr fontId="8"/>
  </si>
  <si>
    <t>メールアドレス</t>
    <phoneticPr fontId="8"/>
  </si>
  <si>
    <t>個数</t>
    <phoneticPr fontId="8"/>
  </si>
  <si>
    <t>amazon</t>
    <phoneticPr fontId="8"/>
  </si>
  <si>
    <t xml:space="preserve">シャンパン花火 パーティー花火【１０袋６０本】＋クリップ２個 ハッピーバースデーキャンドル」検品済み、 </t>
    <phoneticPr fontId="8"/>
  </si>
  <si>
    <t xml:space="preserve">シャンパン花火・パーティー花火【１袋６本】＋クリップ１個 ハッピーバースデーキャンドル」検品済み、日 </t>
    <phoneticPr fontId="8"/>
  </si>
  <si>
    <t>シャンパン花火・パーティー花火【１袋６本】「 ハッピーバースデーキャンドル」【日本国内検品発送】</t>
    <phoneticPr fontId="8"/>
  </si>
  <si>
    <t xml:space="preserve">シャンパン花火・パーティー花火【２袋１２本】＋クリップ１個 ハッピーバースデーキャンドル」【日本国内 </t>
    <phoneticPr fontId="8"/>
  </si>
  <si>
    <t xml:space="preserve">シャンパン花火・パーティー花火【１袋６本】＋クリップ1個＋クラッカー２本 ハッピーバースデーキャンドル </t>
    <phoneticPr fontId="8"/>
  </si>
  <si>
    <t>STORES</t>
    <phoneticPr fontId="8"/>
  </si>
  <si>
    <t>amazon</t>
    <phoneticPr fontId="8"/>
  </si>
  <si>
    <t>STORES</t>
    <phoneticPr fontId="8"/>
  </si>
  <si>
    <t>amazon出品用データ</t>
    <phoneticPr fontId="8"/>
  </si>
  <si>
    <t>STORES出品用データ</t>
    <phoneticPr fontId="8"/>
  </si>
  <si>
    <t>SP-BOTTLE5-CLIP</t>
  </si>
  <si>
    <t>前回発注</t>
    <rPh sb="0" eb="2">
      <t>ゼンカイ</t>
    </rPh>
    <rPh sb="2" eb="4">
      <t>ハッチュウ</t>
    </rPh>
    <phoneticPr fontId="8"/>
  </si>
  <si>
    <t>今回発注</t>
    <rPh sb="0" eb="2">
      <t>コンカイ</t>
    </rPh>
    <rPh sb="2" eb="4">
      <t>ハッチュウ</t>
    </rPh>
    <phoneticPr fontId="8"/>
  </si>
  <si>
    <t>次回発注予定</t>
    <rPh sb="0" eb="2">
      <t>ジカイ</t>
    </rPh>
    <rPh sb="2" eb="4">
      <t>ハッチュウ</t>
    </rPh>
    <rPh sb="4" eb="6">
      <t>ヨテイ</t>
    </rPh>
    <phoneticPr fontId="8"/>
  </si>
  <si>
    <t>前回発注情報</t>
    <rPh sb="0" eb="2">
      <t>ゼンカイ</t>
    </rPh>
    <rPh sb="2" eb="4">
      <t>ハッチュウ</t>
    </rPh>
    <rPh sb="4" eb="6">
      <t>ジョウホウ</t>
    </rPh>
    <phoneticPr fontId="8"/>
  </si>
  <si>
    <t>今回発注情報</t>
    <rPh sb="0" eb="2">
      <t>コンカイ</t>
    </rPh>
    <rPh sb="2" eb="4">
      <t>ハッチュウ</t>
    </rPh>
    <rPh sb="4" eb="6">
      <t>ジョウホウ</t>
    </rPh>
    <phoneticPr fontId="8"/>
  </si>
  <si>
    <t>次回発注情報</t>
    <rPh sb="0" eb="2">
      <t>ジカイ</t>
    </rPh>
    <rPh sb="2" eb="4">
      <t>ハッチュウ</t>
    </rPh>
    <rPh sb="4" eb="6">
      <t>ジョウホウ</t>
    </rPh>
    <phoneticPr fontId="8"/>
  </si>
  <si>
    <t>JM-CI92-IQNA</t>
  </si>
  <si>
    <t>シャンパン花火用ボトルクリップ５個 cawaiiplus</t>
  </si>
  <si>
    <t>シャンパン花火・パーティー花火【２袋１２本】＋クリップ1個＋クラッカー３本 国内検品 cawaiiplus</t>
  </si>
  <si>
    <t>クリップ</t>
    <phoneticPr fontId="8"/>
  </si>
  <si>
    <t>プール金</t>
    <rPh sb="3" eb="4">
      <t>キン</t>
    </rPh>
    <phoneticPr fontId="8"/>
  </si>
  <si>
    <t>総出荷数</t>
    <rPh sb="0" eb="1">
      <t>ソウ</t>
    </rPh>
    <phoneticPr fontId="8"/>
  </si>
  <si>
    <t>対象年月日</t>
    <rPh sb="0" eb="2">
      <t>タイショウ</t>
    </rPh>
    <rPh sb="2" eb="4">
      <t>ネンゲツ</t>
    </rPh>
    <rPh sb="4" eb="5">
      <t>ヒ</t>
    </rPh>
    <phoneticPr fontId="8"/>
  </si>
  <si>
    <t>今回仕入れ</t>
    <rPh sb="0" eb="2">
      <t>コンカイ</t>
    </rPh>
    <rPh sb="2" eb="4">
      <t>シイ</t>
    </rPh>
    <phoneticPr fontId="8"/>
  </si>
  <si>
    <t>原価</t>
    <phoneticPr fontId="8"/>
  </si>
  <si>
    <t>手数料</t>
    <rPh sb="0" eb="3">
      <t>テスウリョウ</t>
    </rPh>
    <phoneticPr fontId="8"/>
  </si>
  <si>
    <t>シャンパン花火・パーティー花火【２袋１２本】＋クリップ1個＋クラッカー３本 国内検品 cawaiiplus</t>
    <phoneticPr fontId="8"/>
  </si>
  <si>
    <t>シャンパン花火用ボトルクリップ５個 cawaiiplus</t>
    <phoneticPr fontId="8"/>
  </si>
  <si>
    <t>税額</t>
    <rPh sb="0" eb="2">
      <t>ゼイガクガク</t>
    </rPh>
    <phoneticPr fontId="8"/>
  </si>
  <si>
    <t>総売上</t>
    <phoneticPr fontId="8"/>
  </si>
  <si>
    <t>分配</t>
    <rPh sb="0" eb="2">
      <t>ブンパイ</t>
    </rPh>
    <phoneticPr fontId="8"/>
  </si>
  <si>
    <r>
      <rPr>
        <sz val="12"/>
        <color theme="1"/>
        <rFont val="メイリオ"/>
        <family val="3"/>
        <charset val="128"/>
      </rPr>
      <t>雑費</t>
    </r>
    <r>
      <rPr>
        <sz val="10"/>
        <color theme="1"/>
        <rFont val="メイリオ"/>
        <family val="3"/>
        <charset val="128"/>
      </rPr>
      <t xml:space="preserve">
※仕入れから引く</t>
    </r>
    <rPh sb="0" eb="2">
      <t>ザッピ</t>
    </rPh>
    <rPh sb="4" eb="6">
      <t>シイ</t>
    </rPh>
    <rPh sb="9" eb="10">
      <t>ヒ</t>
    </rPh>
    <phoneticPr fontId="8"/>
  </si>
  <si>
    <t>計</t>
    <rPh sb="0" eb="1">
      <t>ケイ</t>
    </rPh>
    <phoneticPr fontId="8"/>
  </si>
  <si>
    <t>沼田</t>
    <rPh sb="0" eb="2">
      <t>ヌマタ</t>
    </rPh>
    <phoneticPr fontId="8"/>
  </si>
  <si>
    <t>橋本</t>
    <rPh sb="0" eb="2">
      <t>ハシモト</t>
    </rPh>
    <phoneticPr fontId="8"/>
  </si>
  <si>
    <t>シャンパン花火</t>
  </si>
  <si>
    <t>クリップ</t>
  </si>
  <si>
    <t>スパーク花火</t>
  </si>
  <si>
    <t>スパーク花火　土台</t>
  </si>
  <si>
    <t>ケーブル</t>
  </si>
  <si>
    <t>プチプチ</t>
  </si>
  <si>
    <t>封筒</t>
  </si>
  <si>
    <t>チラシ</t>
  </si>
  <si>
    <t>税関</t>
  </si>
  <si>
    <t>備品予備金（沼田）</t>
  </si>
  <si>
    <t>stores（橋本）</t>
  </si>
  <si>
    <t>スマホ（橋本）</t>
  </si>
  <si>
    <t>雑費
※仕入れから引く</t>
    <rPh sb="0" eb="2">
      <t>ザッピ</t>
    </rPh>
    <rPh sb="4" eb="6">
      <t>シイ</t>
    </rPh>
    <rPh sb="9" eb="10">
      <t>ヒ</t>
    </rPh>
    <phoneticPr fontId="8"/>
  </si>
  <si>
    <t>販売本数</t>
    <rPh sb="0" eb="4">
      <t>ハンバイホンスウ</t>
    </rPh>
    <phoneticPr fontId="8"/>
  </si>
  <si>
    <t>シャンパン</t>
    <phoneticPr fontId="8"/>
  </si>
  <si>
    <t>スパーク</t>
    <phoneticPr fontId="8"/>
  </si>
  <si>
    <t>本数</t>
    <rPh sb="0" eb="2">
      <t>ホンスウ</t>
    </rPh>
    <phoneticPr fontId="8"/>
  </si>
  <si>
    <t>箱</t>
    <rPh sb="0" eb="1">
      <t>ハコ</t>
    </rPh>
    <phoneticPr fontId="8"/>
  </si>
  <si>
    <t>登録料</t>
    <phoneticPr fontId="8"/>
  </si>
  <si>
    <t>広告料</t>
    <phoneticPr fontId="8"/>
  </si>
  <si>
    <t>前回残</t>
    <phoneticPr fontId="8"/>
  </si>
  <si>
    <t>広告・登録料</t>
    <rPh sb="0" eb="2">
      <t>コウコク</t>
    </rPh>
    <rPh sb="3" eb="5">
      <t>トウロク</t>
    </rPh>
    <rPh sb="5" eb="6">
      <t>リョウ</t>
    </rPh>
    <phoneticPr fontId="8"/>
  </si>
  <si>
    <t>シール</t>
    <phoneticPr fontId="8"/>
  </si>
  <si>
    <t>電池 23A12V</t>
    <phoneticPr fontId="8"/>
  </si>
  <si>
    <t>角電池</t>
    <rPh sb="0" eb="1">
      <t>カク</t>
    </rPh>
    <rPh sb="1" eb="3">
      <t>デンチ</t>
    </rPh>
    <phoneticPr fontId="8"/>
  </si>
  <si>
    <t>雑品堂</t>
    <rPh sb="0" eb="3">
      <t>ザッピンドウ</t>
    </rPh>
    <phoneticPr fontId="8"/>
  </si>
  <si>
    <t>シャンパン</t>
    <phoneticPr fontId="8"/>
  </si>
  <si>
    <t>クリップ</t>
    <phoneticPr fontId="8"/>
  </si>
  <si>
    <t>クラッカー</t>
    <phoneticPr fontId="8"/>
  </si>
  <si>
    <t>スパーク</t>
    <phoneticPr fontId="8"/>
  </si>
  <si>
    <t>税額</t>
    <rPh sb="0" eb="2">
      <t>ゼイガク</t>
    </rPh>
    <phoneticPr fontId="8"/>
  </si>
  <si>
    <t>引当金</t>
    <rPh sb="0" eb="3">
      <t>ヒキアテキン</t>
    </rPh>
    <phoneticPr fontId="8"/>
  </si>
  <si>
    <t>期首残高</t>
    <rPh sb="0" eb="2">
      <t>キシュ</t>
    </rPh>
    <rPh sb="2" eb="4">
      <t>ザンダカ</t>
    </rPh>
    <phoneticPr fontId="8"/>
  </si>
  <si>
    <t>その他</t>
    <rPh sb="2" eb="3">
      <t>タ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</si>
</sst>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¥&quot;#,##0;[Red]&quot;¥&quot;\-#,##0"/>
    <numFmt numFmtId="176" formatCode="0.0%"/>
    <numFmt numFmtId="177" formatCode="yyyy/mm/dd"/>
    <numFmt numFmtId="178" formatCode="yyyy&quot;年&quot;mm&quot;月&quot;"/>
    <numFmt numFmtId="179" formatCode="dd"/>
    <numFmt numFmtId="180" formatCode="yyyy/mm/dd\ hh:mm:ss"/>
    <numFmt numFmtId="181" formatCode="0_);[Red]\(0\)"/>
    <numFmt numFmtId="182" formatCode="&quot;～　&quot;yyyy&quot;年&quot;mm&quot;月&quot;dd&quot;日&quot;"/>
    <numFmt numFmtId="183" formatCode="yyyy&quot;年&quot;mm&quot;月&quot;dd&quot;日　&quot;"/>
    <numFmt numFmtId="184" formatCode="#,##0&quot;本&quot;"/>
    <numFmt numFmtId="185" formatCode="#,##0&quot;個&quot;"/>
    <numFmt numFmtId="186" formatCode="0.00&quot;箱&quot;"/>
  </numFmts>
  <fonts count="55"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indexed="8"/>
      <name val="ＭＳ Ｐゴシック"/>
      <family val="2"/>
      <charset val="128"/>
    </font>
    <font>
      <sz val="11"/>
      <color indexed="8"/>
      <name val="ＭＳ Ｐゴシック"/>
      <family val="2"/>
      <charset val="128"/>
    </font>
    <font>
      <sz val="12"/>
      <name val="宋体"/>
      <family val="3"/>
      <charset val="128"/>
    </font>
    <font>
      <u/>
      <sz val="12"/>
      <color indexed="12"/>
      <name val="宋体"/>
    </font>
    <font>
      <u/>
      <sz val="12"/>
      <color indexed="20"/>
      <name val="宋体"/>
    </font>
    <font>
      <u/>
      <sz val="12"/>
      <color theme="1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b/>
      <sz val="12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1"/>
      <color rgb="FF000000"/>
      <name val="メイリオ"/>
      <family val="3"/>
      <charset val="128"/>
    </font>
    <font>
      <sz val="8"/>
      <color rgb="FF637145"/>
      <name val="Trebuchet MS"/>
      <family val="2"/>
    </font>
    <font>
      <sz val="1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6"/>
      <color theme="1"/>
      <name val="メイリオ"/>
      <family val="3"/>
      <charset val="128"/>
    </font>
    <font>
      <sz val="12"/>
      <color rgb="FF000000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sz val="26"/>
      <color theme="1"/>
      <name val="メイリオ"/>
      <family val="3"/>
      <charset val="128"/>
    </font>
    <font>
      <sz val="20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b/>
      <sz val="11"/>
      <color rgb="FFFF0000"/>
      <name val="メイリオ"/>
      <family val="3"/>
      <charset val="128"/>
    </font>
    <font>
      <u/>
      <sz val="12"/>
      <color theme="10"/>
      <name val="メイリオ"/>
      <family val="3"/>
      <charset val="128"/>
    </font>
    <font>
      <b/>
      <sz val="12"/>
      <color theme="0"/>
      <name val="メイリオ"/>
      <family val="3"/>
      <charset val="128"/>
    </font>
    <font>
      <sz val="9"/>
      <color rgb="FFFF0000"/>
      <name val="メイリオ"/>
      <family val="3"/>
      <charset val="128"/>
    </font>
    <font>
      <sz val="11"/>
      <color rgb="FFFF0000"/>
      <name val="メイリオ"/>
      <family val="3"/>
      <charset val="128"/>
    </font>
    <font>
      <sz val="10"/>
      <color rgb="FFFF0000"/>
      <name val="メイリオ"/>
      <family val="3"/>
      <charset val="128"/>
    </font>
    <font>
      <b/>
      <sz val="10"/>
      <color theme="1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12"/>
      <name val="メイリオ"/>
      <family val="3"/>
      <charset val="128"/>
    </font>
  </fonts>
  <fills count="5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6" tint="0.59996337778862885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005">
    <xf numFmtId="0" fontId="0" fillId="0" borderId="0"/>
    <xf numFmtId="38" fontId="7" fillId="0" borderId="0" applyFont="0" applyFill="0" applyBorder="0" applyAlignment="0" applyProtection="0"/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0" borderId="0"/>
    <xf numFmtId="0" fontId="1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7" borderId="5" applyNumberFormat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8" borderId="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9" borderId="9" applyNumberFormat="0" applyFont="0" applyAlignment="0" applyProtection="0">
      <alignment vertical="center"/>
    </xf>
    <xf numFmtId="0" fontId="1" fillId="0" borderId="0">
      <alignment vertical="center"/>
    </xf>
    <xf numFmtId="0" fontId="1" fillId="9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36" fillId="0" borderId="0"/>
    <xf numFmtId="38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6" fontId="3" fillId="0" borderId="0" applyFont="0" applyFill="0" applyBorder="0" applyAlignment="0" applyProtection="0">
      <alignment vertical="center"/>
    </xf>
  </cellStyleXfs>
  <cellXfs count="265">
    <xf numFmtId="0" fontId="0" fillId="0" borderId="0" xfId="0"/>
    <xf numFmtId="0" fontId="31" fillId="0" borderId="0" xfId="0" applyFont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31" fillId="0" borderId="0" xfId="0" applyFont="1" applyAlignment="1">
      <alignment vertical="center"/>
    </xf>
    <xf numFmtId="38" fontId="31" fillId="0" borderId="0" xfId="1" applyFont="1" applyAlignment="1">
      <alignment vertical="center"/>
    </xf>
    <xf numFmtId="177" fontId="31" fillId="0" borderId="0" xfId="0" applyNumberFormat="1" applyFont="1" applyAlignment="1">
      <alignment vertical="center"/>
    </xf>
    <xf numFmtId="0" fontId="33" fillId="34" borderId="1" xfId="0" applyFont="1" applyFill="1" applyBorder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177" fontId="31" fillId="0" borderId="0" xfId="0" applyNumberFormat="1" applyFont="1" applyAlignment="1">
      <alignment horizontal="center" vertical="center"/>
    </xf>
    <xf numFmtId="0" fontId="37" fillId="0" borderId="0" xfId="1001" applyFont="1" applyAlignment="1">
      <alignment vertical="center"/>
    </xf>
    <xf numFmtId="49" fontId="37" fillId="0" borderId="0" xfId="1001" applyNumberFormat="1" applyFont="1" applyAlignment="1">
      <alignment vertical="center"/>
    </xf>
    <xf numFmtId="0" fontId="37" fillId="0" borderId="0" xfId="1001" applyFont="1" applyAlignment="1">
      <alignment horizontal="center" vertical="center"/>
    </xf>
    <xf numFmtId="0" fontId="38" fillId="0" borderId="0" xfId="981" applyFont="1" applyAlignment="1">
      <alignment horizontal="center" vertical="center"/>
    </xf>
    <xf numFmtId="0" fontId="38" fillId="0" borderId="0" xfId="981" applyFont="1">
      <alignment vertical="center"/>
    </xf>
    <xf numFmtId="0" fontId="38" fillId="37" borderId="11" xfId="981" applyFont="1" applyFill="1" applyBorder="1" applyAlignment="1">
      <alignment horizontal="center" vertical="center" wrapText="1"/>
    </xf>
    <xf numFmtId="0" fontId="38" fillId="36" borderId="1" xfId="981" applyFont="1" applyFill="1" applyBorder="1" applyAlignment="1">
      <alignment horizontal="center" vertical="center"/>
    </xf>
    <xf numFmtId="0" fontId="38" fillId="37" borderId="12" xfId="981" applyFont="1" applyFill="1" applyBorder="1" applyAlignment="1">
      <alignment horizontal="center" vertical="center" wrapText="1"/>
    </xf>
    <xf numFmtId="0" fontId="38" fillId="38" borderId="1" xfId="981" applyFont="1" applyFill="1" applyBorder="1" applyAlignment="1">
      <alignment horizontal="center" vertical="center"/>
    </xf>
    <xf numFmtId="177" fontId="38" fillId="0" borderId="1" xfId="981" applyNumberFormat="1" applyFont="1" applyBorder="1" applyAlignment="1">
      <alignment horizontal="center" vertical="center"/>
    </xf>
    <xf numFmtId="0" fontId="38" fillId="0" borderId="1" xfId="981" applyFont="1" applyBorder="1" applyAlignment="1">
      <alignment horizontal="center" vertical="center"/>
    </xf>
    <xf numFmtId="0" fontId="38" fillId="0" borderId="1" xfId="981" applyFont="1" applyBorder="1" applyAlignment="1">
      <alignment horizontal="left" vertical="center"/>
    </xf>
    <xf numFmtId="3" fontId="38" fillId="0" borderId="1" xfId="981" applyNumberFormat="1" applyFont="1" applyBorder="1" applyAlignment="1">
      <alignment horizontal="right" vertical="center"/>
    </xf>
    <xf numFmtId="0" fontId="38" fillId="36" borderId="1" xfId="981" applyFont="1" applyFill="1" applyBorder="1" applyAlignment="1">
      <alignment horizontal="center" vertical="center" shrinkToFit="1"/>
    </xf>
    <xf numFmtId="0" fontId="38" fillId="35" borderId="1" xfId="981" applyFont="1" applyFill="1" applyBorder="1" applyAlignment="1">
      <alignment horizontal="center" vertical="center"/>
    </xf>
    <xf numFmtId="0" fontId="38" fillId="0" borderId="1" xfId="981" applyFont="1" applyFill="1" applyBorder="1" applyAlignment="1">
      <alignment horizontal="center" vertical="center"/>
    </xf>
    <xf numFmtId="0" fontId="38" fillId="36" borderId="1" xfId="981" applyFont="1" applyFill="1" applyBorder="1" applyAlignment="1">
      <alignment horizontal="left" vertical="center" shrinkToFit="1"/>
    </xf>
    <xf numFmtId="0" fontId="38" fillId="36" borderId="1" xfId="981" applyFont="1" applyFill="1" applyBorder="1" applyAlignment="1">
      <alignment horizontal="left" vertical="center"/>
    </xf>
    <xf numFmtId="0" fontId="38" fillId="0" borderId="1" xfId="981" applyFont="1" applyBorder="1" applyAlignment="1">
      <alignment horizontal="right" vertical="center"/>
    </xf>
    <xf numFmtId="38" fontId="31" fillId="0" borderId="0" xfId="158" applyFont="1" applyAlignment="1">
      <alignment vertical="center"/>
    </xf>
    <xf numFmtId="38" fontId="31" fillId="0" borderId="1" xfId="158" applyFont="1" applyBorder="1" applyAlignment="1">
      <alignment vertical="center" shrinkToFit="1"/>
    </xf>
    <xf numFmtId="0" fontId="39" fillId="0" borderId="0" xfId="0" applyFont="1" applyAlignment="1">
      <alignment vertical="center"/>
    </xf>
    <xf numFmtId="0" fontId="31" fillId="36" borderId="1" xfId="0" applyFont="1" applyFill="1" applyBorder="1" applyAlignment="1">
      <alignment horizontal="center" vertical="center"/>
    </xf>
    <xf numFmtId="0" fontId="31" fillId="35" borderId="11" xfId="0" applyFont="1" applyFill="1" applyBorder="1" applyAlignment="1">
      <alignment horizontal="center" vertical="center"/>
    </xf>
    <xf numFmtId="0" fontId="31" fillId="35" borderId="16" xfId="0" applyFont="1" applyFill="1" applyBorder="1" applyAlignment="1">
      <alignment vertical="center"/>
    </xf>
    <xf numFmtId="0" fontId="31" fillId="39" borderId="16" xfId="0" applyFont="1" applyFill="1" applyBorder="1" applyAlignment="1">
      <alignment vertical="center"/>
    </xf>
    <xf numFmtId="179" fontId="31" fillId="35" borderId="1" xfId="0" applyNumberFormat="1" applyFont="1" applyFill="1" applyBorder="1" applyAlignment="1">
      <alignment horizontal="center" vertical="center"/>
    </xf>
    <xf numFmtId="0" fontId="31" fillId="35" borderId="14" xfId="0" applyFont="1" applyFill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31" fillId="0" borderId="1" xfId="0" applyFont="1" applyBorder="1" applyAlignment="1">
      <alignment vertical="center"/>
    </xf>
    <xf numFmtId="0" fontId="31" fillId="39" borderId="14" xfId="0" applyFont="1" applyFill="1" applyBorder="1" applyAlignment="1">
      <alignment vertical="center"/>
    </xf>
    <xf numFmtId="179" fontId="31" fillId="39" borderId="1" xfId="0" applyNumberFormat="1" applyFont="1" applyFill="1" applyBorder="1" applyAlignment="1">
      <alignment horizontal="center" vertical="center"/>
    </xf>
    <xf numFmtId="0" fontId="31" fillId="39" borderId="11" xfId="0" applyFont="1" applyFill="1" applyBorder="1" applyAlignment="1">
      <alignment horizontal="center" vertical="center"/>
    </xf>
    <xf numFmtId="0" fontId="31" fillId="41" borderId="1" xfId="0" applyFont="1" applyFill="1" applyBorder="1" applyAlignment="1">
      <alignment vertical="center" shrinkToFit="1"/>
    </xf>
    <xf numFmtId="0" fontId="31" fillId="41" borderId="17" xfId="0" applyFont="1" applyFill="1" applyBorder="1" applyAlignment="1">
      <alignment vertical="center"/>
    </xf>
    <xf numFmtId="176" fontId="31" fillId="41" borderId="1" xfId="100" applyNumberFormat="1" applyFont="1" applyFill="1" applyBorder="1" applyAlignment="1">
      <alignment vertical="center" shrinkToFit="1"/>
    </xf>
    <xf numFmtId="0" fontId="31" fillId="41" borderId="1" xfId="0" applyFont="1" applyFill="1" applyBorder="1" applyAlignment="1">
      <alignment horizontal="center" vertical="center" wrapText="1"/>
    </xf>
    <xf numFmtId="176" fontId="31" fillId="0" borderId="1" xfId="159" applyNumberFormat="1" applyFont="1" applyBorder="1" applyAlignment="1">
      <alignment horizontal="center" vertical="center" shrinkToFit="1"/>
    </xf>
    <xf numFmtId="38" fontId="31" fillId="41" borderId="1" xfId="158" applyFont="1" applyFill="1" applyBorder="1" applyAlignment="1">
      <alignment horizontal="center" vertical="center"/>
    </xf>
    <xf numFmtId="38" fontId="31" fillId="40" borderId="1" xfId="1" applyFont="1" applyFill="1" applyBorder="1" applyAlignment="1">
      <alignment vertical="center" shrinkToFit="1"/>
    </xf>
    <xf numFmtId="38" fontId="31" fillId="0" borderId="1" xfId="1" applyFont="1" applyBorder="1" applyAlignment="1">
      <alignment vertical="center" shrinkToFit="1"/>
    </xf>
    <xf numFmtId="38" fontId="31" fillId="39" borderId="1" xfId="1" applyFont="1" applyFill="1" applyBorder="1" applyAlignment="1">
      <alignment vertical="center" shrinkToFit="1"/>
    </xf>
    <xf numFmtId="0" fontId="31" fillId="0" borderId="1" xfId="0" applyFont="1" applyBorder="1" applyAlignment="1">
      <alignment vertical="center" shrinkToFit="1"/>
    </xf>
    <xf numFmtId="0" fontId="31" fillId="0" borderId="0" xfId="0" applyFont="1" applyAlignment="1">
      <alignment horizontal="right" vertical="center"/>
    </xf>
    <xf numFmtId="38" fontId="31" fillId="40" borderId="17" xfId="1" applyFont="1" applyFill="1" applyBorder="1" applyAlignment="1">
      <alignment vertical="center" shrinkToFit="1"/>
    </xf>
    <xf numFmtId="38" fontId="31" fillId="0" borderId="1" xfId="1" applyFont="1" applyBorder="1" applyAlignment="1">
      <alignment horizontal="center" vertical="center" shrinkToFit="1"/>
    </xf>
    <xf numFmtId="0" fontId="31" fillId="0" borderId="0" xfId="0" applyFont="1" applyFill="1" applyBorder="1" applyAlignment="1">
      <alignment vertical="center"/>
    </xf>
    <xf numFmtId="38" fontId="31" fillId="0" borderId="0" xfId="158" applyFont="1" applyFill="1" applyBorder="1" applyAlignment="1">
      <alignment vertical="center" wrapText="1"/>
    </xf>
    <xf numFmtId="38" fontId="31" fillId="0" borderId="0" xfId="158" applyFont="1" applyFill="1" applyBorder="1" applyAlignment="1">
      <alignment vertical="center" shrinkToFit="1"/>
    </xf>
    <xf numFmtId="176" fontId="31" fillId="0" borderId="0" xfId="159" applyNumberFormat="1" applyFont="1" applyFill="1" applyBorder="1" applyAlignment="1">
      <alignment horizontal="center" vertical="center" shrinkToFit="1"/>
    </xf>
    <xf numFmtId="9" fontId="34" fillId="44" borderId="1" xfId="0" applyNumberFormat="1" applyFont="1" applyFill="1" applyBorder="1" applyAlignment="1">
      <alignment horizontal="center" vertical="center"/>
    </xf>
    <xf numFmtId="9" fontId="34" fillId="44" borderId="1" xfId="0" applyNumberFormat="1" applyFont="1" applyFill="1" applyBorder="1" applyAlignment="1">
      <alignment horizontal="center" vertical="center" shrinkToFit="1"/>
    </xf>
    <xf numFmtId="38" fontId="34" fillId="44" borderId="1" xfId="1" applyFont="1" applyFill="1" applyBorder="1" applyAlignment="1">
      <alignment horizontal="center" vertical="center" shrinkToFit="1"/>
    </xf>
    <xf numFmtId="38" fontId="31" fillId="0" borderId="17" xfId="1" applyFont="1" applyBorder="1" applyAlignment="1">
      <alignment horizontal="center" vertical="center" shrinkToFit="1"/>
    </xf>
    <xf numFmtId="38" fontId="31" fillId="43" borderId="1" xfId="1" applyFont="1" applyFill="1" applyBorder="1" applyAlignment="1">
      <alignment vertical="center" shrinkToFit="1"/>
    </xf>
    <xf numFmtId="178" fontId="34" fillId="45" borderId="1" xfId="0" applyNumberFormat="1" applyFont="1" applyFill="1" applyBorder="1" applyAlignment="1">
      <alignment horizontal="center" vertical="center"/>
    </xf>
    <xf numFmtId="38" fontId="34" fillId="45" borderId="1" xfId="1" applyFont="1" applyFill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5" fillId="0" borderId="0" xfId="1001" applyNumberFormat="1" applyFont="1" applyAlignment="1">
      <alignment vertical="center"/>
    </xf>
    <xf numFmtId="38" fontId="31" fillId="0" borderId="17" xfId="1" applyFont="1" applyBorder="1" applyAlignment="1">
      <alignment horizontal="right" vertical="center" shrinkToFit="1"/>
    </xf>
    <xf numFmtId="0" fontId="31" fillId="0" borderId="1" xfId="0" applyFont="1" applyFill="1" applyBorder="1" applyAlignment="1">
      <alignment vertical="center"/>
    </xf>
    <xf numFmtId="49" fontId="46" fillId="0" borderId="1" xfId="1003" applyNumberFormat="1" applyFont="1" applyFill="1" applyBorder="1" applyAlignment="1">
      <alignment vertical="center" shrinkToFit="1"/>
    </xf>
    <xf numFmtId="38" fontId="46" fillId="0" borderId="1" xfId="1003" applyNumberFormat="1" applyFont="1" applyFill="1" applyBorder="1" applyAlignment="1">
      <alignment vertical="center" shrinkToFit="1"/>
    </xf>
    <xf numFmtId="0" fontId="31" fillId="48" borderId="1" xfId="0" applyFont="1" applyFill="1" applyBorder="1" applyAlignment="1">
      <alignment vertical="center"/>
    </xf>
    <xf numFmtId="38" fontId="31" fillId="42" borderId="18" xfId="158" applyFont="1" applyFill="1" applyBorder="1" applyAlignment="1">
      <alignment horizontal="center" vertical="center" wrapText="1"/>
    </xf>
    <xf numFmtId="0" fontId="41" fillId="0" borderId="0" xfId="0" applyFont="1" applyBorder="1" applyAlignment="1">
      <alignment horizontal="left" vertical="center"/>
    </xf>
    <xf numFmtId="38" fontId="31" fillId="0" borderId="1" xfId="1" applyFont="1" applyFill="1" applyBorder="1" applyAlignment="1" applyProtection="1">
      <alignment vertical="center" shrinkToFit="1"/>
      <protection locked="0"/>
    </xf>
    <xf numFmtId="0" fontId="31" fillId="2" borderId="1" xfId="0" applyFont="1" applyFill="1" applyBorder="1" applyAlignment="1">
      <alignment vertical="center"/>
    </xf>
    <xf numFmtId="9" fontId="31" fillId="2" borderId="1" xfId="100" applyFont="1" applyFill="1" applyBorder="1" applyAlignment="1">
      <alignment vertical="center"/>
    </xf>
    <xf numFmtId="9" fontId="31" fillId="2" borderId="1" xfId="100" applyNumberFormat="1" applyFont="1" applyFill="1" applyBorder="1" applyAlignment="1">
      <alignment vertical="center"/>
    </xf>
    <xf numFmtId="9" fontId="31" fillId="0" borderId="1" xfId="100" applyFont="1" applyFill="1" applyBorder="1" applyAlignment="1" applyProtection="1">
      <alignment vertical="center"/>
      <protection locked="0"/>
    </xf>
    <xf numFmtId="0" fontId="31" fillId="0" borderId="1" xfId="0" applyFont="1" applyFill="1" applyBorder="1" applyAlignment="1" applyProtection="1">
      <alignment vertical="center"/>
      <protection locked="0"/>
    </xf>
    <xf numFmtId="0" fontId="47" fillId="46" borderId="14" xfId="0" applyFont="1" applyFill="1" applyBorder="1" applyAlignment="1">
      <alignment horizontal="center" vertical="center" wrapText="1"/>
    </xf>
    <xf numFmtId="0" fontId="47" fillId="2" borderId="11" xfId="0" applyFont="1" applyFill="1" applyBorder="1" applyAlignment="1">
      <alignment horizontal="center" vertical="center" wrapText="1"/>
    </xf>
    <xf numFmtId="0" fontId="47" fillId="2" borderId="11" xfId="0" applyFont="1" applyFill="1" applyBorder="1" applyAlignment="1">
      <alignment horizontal="center" vertical="center"/>
    </xf>
    <xf numFmtId="38" fontId="47" fillId="46" borderId="25" xfId="158" applyFont="1" applyFill="1" applyBorder="1" applyAlignment="1">
      <alignment horizontal="center" vertical="center" wrapText="1"/>
    </xf>
    <xf numFmtId="0" fontId="47" fillId="46" borderId="18" xfId="0" applyFont="1" applyFill="1" applyBorder="1" applyAlignment="1">
      <alignment horizontal="center" vertical="center" wrapText="1"/>
    </xf>
    <xf numFmtId="38" fontId="47" fillId="2" borderId="18" xfId="158" applyFont="1" applyFill="1" applyBorder="1" applyAlignment="1">
      <alignment horizontal="center" vertical="center" wrapText="1"/>
    </xf>
    <xf numFmtId="0" fontId="41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1" fillId="0" borderId="0" xfId="0" applyFont="1"/>
    <xf numFmtId="0" fontId="34" fillId="0" borderId="0" xfId="0" applyFont="1" applyAlignment="1">
      <alignment vertical="center"/>
    </xf>
    <xf numFmtId="0" fontId="31" fillId="47" borderId="0" xfId="0" applyFont="1" applyFill="1" applyAlignment="1">
      <alignment horizontal="center" vertical="center"/>
    </xf>
    <xf numFmtId="0" fontId="31" fillId="49" borderId="0" xfId="0" applyFont="1" applyFill="1" applyAlignment="1">
      <alignment horizontal="center" vertical="center"/>
    </xf>
    <xf numFmtId="0" fontId="38" fillId="35" borderId="1" xfId="981" applyFont="1" applyFill="1" applyBorder="1" applyAlignment="1">
      <alignment horizontal="center" vertical="center"/>
    </xf>
    <xf numFmtId="0" fontId="38" fillId="38" borderId="1" xfId="981" applyFont="1" applyFill="1" applyBorder="1" applyAlignment="1">
      <alignment horizontal="center" vertical="center"/>
    </xf>
    <xf numFmtId="0" fontId="38" fillId="36" borderId="1" xfId="981" applyFont="1" applyFill="1" applyBorder="1" applyAlignment="1">
      <alignment horizontal="center" vertical="center"/>
    </xf>
    <xf numFmtId="0" fontId="38" fillId="36" borderId="1" xfId="981" applyFont="1" applyFill="1" applyBorder="1" applyAlignment="1">
      <alignment horizontal="center" vertical="center" shrinkToFit="1"/>
    </xf>
    <xf numFmtId="0" fontId="38" fillId="37" borderId="1" xfId="981" applyFont="1" applyFill="1" applyBorder="1" applyAlignment="1">
      <alignment horizontal="center" vertical="center" wrapText="1"/>
    </xf>
    <xf numFmtId="177" fontId="38" fillId="35" borderId="1" xfId="981" applyNumberFormat="1" applyFont="1" applyFill="1" applyBorder="1" applyAlignment="1">
      <alignment horizontal="center" vertical="center"/>
    </xf>
    <xf numFmtId="3" fontId="38" fillId="38" borderId="1" xfId="981" applyNumberFormat="1" applyFont="1" applyFill="1" applyBorder="1" applyAlignment="1">
      <alignment horizontal="center" vertical="center"/>
    </xf>
    <xf numFmtId="0" fontId="41" fillId="0" borderId="0" xfId="0" applyFont="1" applyAlignment="1">
      <alignment horizontal="left" vertical="center"/>
    </xf>
    <xf numFmtId="181" fontId="31" fillId="0" borderId="1" xfId="159" applyNumberFormat="1" applyFont="1" applyBorder="1" applyAlignment="1">
      <alignment horizontal="center" vertical="center" shrinkToFit="1"/>
    </xf>
    <xf numFmtId="0" fontId="48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49" fillId="0" borderId="0" xfId="1001" applyFont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1001" applyFont="1" applyAlignment="1">
      <alignment vertical="center"/>
    </xf>
    <xf numFmtId="0" fontId="31" fillId="2" borderId="0" xfId="0" applyNumberFormat="1" applyFont="1" applyFill="1" applyAlignment="1">
      <alignment horizontal="center" vertical="center"/>
    </xf>
    <xf numFmtId="38" fontId="39" fillId="0" borderId="1" xfId="158" applyFont="1" applyBorder="1" applyAlignment="1">
      <alignment horizontal="right" vertical="center" shrinkToFit="1"/>
    </xf>
    <xf numFmtId="38" fontId="39" fillId="0" borderId="1" xfId="158" applyFont="1" applyBorder="1" applyAlignment="1">
      <alignment vertical="center" shrinkToFit="1"/>
    </xf>
    <xf numFmtId="38" fontId="39" fillId="48" borderId="1" xfId="158" applyFont="1" applyFill="1" applyBorder="1" applyAlignment="1">
      <alignment vertical="center" shrinkToFit="1"/>
    </xf>
    <xf numFmtId="38" fontId="39" fillId="0" borderId="24" xfId="158" applyFont="1" applyBorder="1" applyAlignment="1">
      <alignment vertical="center" shrinkToFit="1"/>
    </xf>
    <xf numFmtId="38" fontId="39" fillId="0" borderId="17" xfId="158" applyFont="1" applyBorder="1" applyAlignment="1">
      <alignment horizontal="right" vertical="center" shrinkToFit="1"/>
    </xf>
    <xf numFmtId="0" fontId="44" fillId="35" borderId="37" xfId="0" applyFont="1" applyFill="1" applyBorder="1" applyAlignment="1">
      <alignment horizontal="center" vertical="center"/>
    </xf>
    <xf numFmtId="0" fontId="44" fillId="39" borderId="35" xfId="0" applyFont="1" applyFill="1" applyBorder="1" applyAlignment="1">
      <alignment horizontal="center" vertical="center"/>
    </xf>
    <xf numFmtId="176" fontId="39" fillId="0" borderId="1" xfId="159" applyNumberFormat="1" applyFont="1" applyBorder="1" applyAlignment="1">
      <alignment horizontal="right" vertical="center" shrinkToFit="1"/>
    </xf>
    <xf numFmtId="38" fontId="53" fillId="0" borderId="17" xfId="158" applyFont="1" applyBorder="1" applyAlignment="1">
      <alignment horizontal="right" vertical="center" shrinkToFit="1"/>
    </xf>
    <xf numFmtId="38" fontId="53" fillId="0" borderId="1" xfId="158" applyFont="1" applyBorder="1" applyAlignment="1">
      <alignment horizontal="right" vertical="center" shrinkToFit="1"/>
    </xf>
    <xf numFmtId="38" fontId="53" fillId="0" borderId="1" xfId="158" applyFont="1" applyBorder="1" applyAlignment="1">
      <alignment vertical="center" shrinkToFit="1"/>
    </xf>
    <xf numFmtId="176" fontId="53" fillId="0" borderId="1" xfId="159" applyNumberFormat="1" applyFont="1" applyBorder="1" applyAlignment="1">
      <alignment horizontal="right" vertical="center" shrinkToFit="1"/>
    </xf>
    <xf numFmtId="38" fontId="53" fillId="0" borderId="24" xfId="158" applyFont="1" applyBorder="1" applyAlignment="1">
      <alignment vertical="center" shrinkToFit="1"/>
    </xf>
    <xf numFmtId="0" fontId="52" fillId="41" borderId="37" xfId="0" applyFont="1" applyFill="1" applyBorder="1" applyAlignment="1">
      <alignment horizontal="center" vertical="center" wrapText="1"/>
    </xf>
    <xf numFmtId="38" fontId="53" fillId="0" borderId="1" xfId="158" applyFont="1" applyFill="1" applyBorder="1" applyAlignment="1">
      <alignment vertical="center" shrinkToFit="1"/>
    </xf>
    <xf numFmtId="0" fontId="31" fillId="36" borderId="20" xfId="0" applyFont="1" applyFill="1" applyBorder="1" applyAlignment="1">
      <alignment horizontal="center" vertical="center"/>
    </xf>
    <xf numFmtId="0" fontId="31" fillId="36" borderId="19" xfId="0" applyFont="1" applyFill="1" applyBorder="1" applyAlignment="1">
      <alignment horizontal="center" vertical="center"/>
    </xf>
    <xf numFmtId="0" fontId="41" fillId="0" borderId="0" xfId="0" applyFont="1" applyAlignment="1">
      <alignment horizontal="left" vertical="center"/>
    </xf>
    <xf numFmtId="38" fontId="54" fillId="0" borderId="0" xfId="1" applyFont="1" applyAlignment="1">
      <alignment vertical="center"/>
    </xf>
    <xf numFmtId="0" fontId="38" fillId="38" borderId="1" xfId="981" applyFont="1" applyFill="1" applyBorder="1" applyAlignment="1">
      <alignment horizontal="center" vertical="center"/>
    </xf>
    <xf numFmtId="0" fontId="31" fillId="43" borderId="42" xfId="0" applyFont="1" applyFill="1" applyBorder="1" applyAlignment="1">
      <alignment vertical="center"/>
    </xf>
    <xf numFmtId="0" fontId="37" fillId="51" borderId="27" xfId="1001" applyFont="1" applyFill="1" applyBorder="1" applyAlignment="1">
      <alignment horizontal="center" vertical="center"/>
    </xf>
    <xf numFmtId="0" fontId="37" fillId="51" borderId="35" xfId="1001" applyFont="1" applyFill="1" applyBorder="1" applyAlignment="1">
      <alignment horizontal="center" vertical="center"/>
    </xf>
    <xf numFmtId="38" fontId="31" fillId="36" borderId="1" xfId="158" applyFont="1" applyFill="1" applyBorder="1" applyAlignment="1">
      <alignment horizontal="center" vertical="center" wrapText="1"/>
    </xf>
    <xf numFmtId="0" fontId="37" fillId="51" borderId="45" xfId="1001" applyFont="1" applyFill="1" applyBorder="1" applyAlignment="1">
      <alignment horizontal="center" vertical="center"/>
    </xf>
    <xf numFmtId="0" fontId="37" fillId="0" borderId="36" xfId="1001" applyFont="1" applyBorder="1" applyAlignment="1">
      <alignment vertical="center"/>
    </xf>
    <xf numFmtId="0" fontId="37" fillId="0" borderId="27" xfId="1001" applyFont="1" applyBorder="1" applyAlignment="1">
      <alignment vertical="center"/>
    </xf>
    <xf numFmtId="0" fontId="37" fillId="51" borderId="46" xfId="1001" applyFont="1" applyFill="1" applyBorder="1" applyAlignment="1">
      <alignment horizontal="center" vertical="center"/>
    </xf>
    <xf numFmtId="0" fontId="37" fillId="0" borderId="35" xfId="1001" applyFont="1" applyBorder="1" applyAlignment="1">
      <alignment vertical="center"/>
    </xf>
    <xf numFmtId="0" fontId="37" fillId="0" borderId="40" xfId="1001" applyFont="1" applyBorder="1" applyAlignment="1">
      <alignment vertical="center"/>
    </xf>
    <xf numFmtId="38" fontId="37" fillId="0" borderId="13" xfId="1001" applyNumberFormat="1" applyFont="1" applyBorder="1" applyAlignment="1">
      <alignment vertical="center"/>
    </xf>
    <xf numFmtId="38" fontId="37" fillId="0" borderId="39" xfId="1001" applyNumberFormat="1" applyFont="1" applyBorder="1" applyAlignment="1">
      <alignment vertical="center"/>
    </xf>
    <xf numFmtId="6" fontId="37" fillId="0" borderId="36" xfId="1004" applyFont="1" applyBorder="1" applyAlignment="1">
      <alignment vertical="center"/>
    </xf>
    <xf numFmtId="6" fontId="37" fillId="0" borderId="35" xfId="1004" applyFont="1" applyBorder="1" applyAlignment="1">
      <alignment vertical="center"/>
    </xf>
    <xf numFmtId="0" fontId="31" fillId="43" borderId="43" xfId="0" applyFont="1" applyFill="1" applyBorder="1" applyAlignment="1">
      <alignment horizontal="center" vertical="center"/>
    </xf>
    <xf numFmtId="38" fontId="31" fillId="0" borderId="1" xfId="158" applyFont="1" applyFill="1" applyBorder="1" applyAlignment="1">
      <alignment vertical="center" shrinkToFit="1"/>
    </xf>
    <xf numFmtId="0" fontId="38" fillId="0" borderId="20" xfId="981" applyFont="1" applyBorder="1">
      <alignment vertical="center"/>
    </xf>
    <xf numFmtId="0" fontId="38" fillId="0" borderId="21" xfId="981" applyFont="1" applyBorder="1">
      <alignment vertical="center"/>
    </xf>
    <xf numFmtId="0" fontId="38" fillId="0" borderId="47" xfId="981" applyFont="1" applyBorder="1">
      <alignment vertical="center"/>
    </xf>
    <xf numFmtId="0" fontId="38" fillId="0" borderId="19" xfId="981" applyFont="1" applyBorder="1">
      <alignment vertical="center"/>
    </xf>
    <xf numFmtId="0" fontId="38" fillId="0" borderId="48" xfId="981" applyFont="1" applyBorder="1">
      <alignment vertical="center"/>
    </xf>
    <xf numFmtId="0" fontId="38" fillId="0" borderId="49" xfId="981" applyFont="1" applyBorder="1">
      <alignment vertical="center"/>
    </xf>
    <xf numFmtId="0" fontId="38" fillId="38" borderId="20" xfId="981" applyFont="1" applyFill="1" applyBorder="1" applyAlignment="1">
      <alignment horizontal="center" vertical="center"/>
    </xf>
    <xf numFmtId="3" fontId="38" fillId="0" borderId="47" xfId="981" applyNumberFormat="1" applyFont="1" applyBorder="1" applyAlignment="1">
      <alignment horizontal="right" vertical="center"/>
    </xf>
    <xf numFmtId="0" fontId="38" fillId="38" borderId="19" xfId="981" applyFont="1" applyFill="1" applyBorder="1" applyAlignment="1">
      <alignment horizontal="center" vertical="center"/>
    </xf>
    <xf numFmtId="3" fontId="38" fillId="0" borderId="49" xfId="981" applyNumberFormat="1" applyFont="1" applyBorder="1" applyAlignment="1">
      <alignment horizontal="right" vertical="center"/>
    </xf>
    <xf numFmtId="184" fontId="37" fillId="0" borderId="36" xfId="1001" applyNumberFormat="1" applyFont="1" applyBorder="1" applyAlignment="1">
      <alignment vertical="center"/>
    </xf>
    <xf numFmtId="185" fontId="37" fillId="0" borderId="36" xfId="1001" applyNumberFormat="1" applyFont="1" applyBorder="1" applyAlignment="1">
      <alignment vertical="center"/>
    </xf>
    <xf numFmtId="186" fontId="37" fillId="0" borderId="35" xfId="1001" applyNumberFormat="1" applyFont="1" applyBorder="1" applyAlignment="1">
      <alignment vertical="center"/>
    </xf>
    <xf numFmtId="0" fontId="31" fillId="43" borderId="23" xfId="0" applyFont="1" applyFill="1" applyBorder="1" applyAlignment="1">
      <alignment horizontal="center" vertical="center"/>
    </xf>
    <xf numFmtId="0" fontId="31" fillId="43" borderId="1" xfId="0" applyFont="1" applyFill="1" applyBorder="1" applyAlignment="1">
      <alignment horizontal="center" vertical="center"/>
    </xf>
    <xf numFmtId="38" fontId="39" fillId="0" borderId="50" xfId="158" applyFont="1" applyBorder="1" applyAlignment="1">
      <alignment horizontal="right" vertical="center" shrinkToFit="1"/>
    </xf>
    <xf numFmtId="38" fontId="39" fillId="0" borderId="48" xfId="158" applyFont="1" applyBorder="1" applyAlignment="1">
      <alignment horizontal="right" vertical="center" shrinkToFit="1"/>
    </xf>
    <xf numFmtId="38" fontId="39" fillId="48" borderId="48" xfId="158" applyFont="1" applyFill="1" applyBorder="1" applyAlignment="1">
      <alignment vertical="center" shrinkToFit="1"/>
    </xf>
    <xf numFmtId="38" fontId="39" fillId="0" borderId="48" xfId="158" applyFont="1" applyBorder="1" applyAlignment="1">
      <alignment vertical="center" shrinkToFit="1"/>
    </xf>
    <xf numFmtId="176" fontId="39" fillId="0" borderId="48" xfId="159" applyNumberFormat="1" applyFont="1" applyBorder="1" applyAlignment="1">
      <alignment horizontal="right" vertical="center" shrinkToFit="1"/>
    </xf>
    <xf numFmtId="38" fontId="39" fillId="0" borderId="49" xfId="158" applyFont="1" applyBorder="1" applyAlignment="1">
      <alignment vertical="center" shrinkToFit="1"/>
    </xf>
    <xf numFmtId="0" fontId="47" fillId="46" borderId="1" xfId="0" applyFont="1" applyFill="1" applyBorder="1" applyAlignment="1">
      <alignment horizontal="center" vertical="center"/>
    </xf>
    <xf numFmtId="0" fontId="31" fillId="35" borderId="16" xfId="0" applyFont="1" applyFill="1" applyBorder="1" applyAlignment="1">
      <alignment horizontal="center" vertical="center"/>
    </xf>
    <xf numFmtId="0" fontId="31" fillId="35" borderId="17" xfId="0" applyFont="1" applyFill="1" applyBorder="1" applyAlignment="1">
      <alignment horizontal="center" vertical="center"/>
    </xf>
    <xf numFmtId="0" fontId="31" fillId="39" borderId="16" xfId="0" applyFont="1" applyFill="1" applyBorder="1" applyAlignment="1">
      <alignment horizontal="center" vertical="center"/>
    </xf>
    <xf numFmtId="0" fontId="31" fillId="39" borderId="17" xfId="0" applyFont="1" applyFill="1" applyBorder="1" applyAlignment="1">
      <alignment horizontal="center" vertical="center"/>
    </xf>
    <xf numFmtId="0" fontId="31" fillId="35" borderId="18" xfId="0" applyFont="1" applyFill="1" applyBorder="1" applyAlignment="1">
      <alignment horizontal="center" vertical="center"/>
    </xf>
    <xf numFmtId="0" fontId="31" fillId="39" borderId="18" xfId="0" applyFont="1" applyFill="1" applyBorder="1" applyAlignment="1">
      <alignment horizontal="center" vertical="center"/>
    </xf>
    <xf numFmtId="0" fontId="31" fillId="41" borderId="1" xfId="0" applyFont="1" applyFill="1" applyBorder="1" applyAlignment="1">
      <alignment horizontal="center" vertical="center" wrapText="1"/>
    </xf>
    <xf numFmtId="0" fontId="31" fillId="41" borderId="15" xfId="0" applyFont="1" applyFill="1" applyBorder="1" applyAlignment="1">
      <alignment horizontal="center" vertical="center" wrapText="1"/>
    </xf>
    <xf numFmtId="38" fontId="31" fillId="41" borderId="15" xfId="158" applyFont="1" applyFill="1" applyBorder="1" applyAlignment="1">
      <alignment horizontal="center" vertical="center" wrapText="1"/>
    </xf>
    <xf numFmtId="38" fontId="31" fillId="41" borderId="1" xfId="158" applyFont="1" applyFill="1" applyBorder="1" applyAlignment="1">
      <alignment horizontal="center" vertical="center" wrapText="1"/>
    </xf>
    <xf numFmtId="38" fontId="31" fillId="42" borderId="11" xfId="158" applyFont="1" applyFill="1" applyBorder="1" applyAlignment="1">
      <alignment horizontal="center" vertical="center" wrapText="1"/>
    </xf>
    <xf numFmtId="38" fontId="31" fillId="42" borderId="18" xfId="158" applyFont="1" applyFill="1" applyBorder="1" applyAlignment="1">
      <alignment horizontal="center" vertical="center" wrapText="1"/>
    </xf>
    <xf numFmtId="38" fontId="31" fillId="42" borderId="12" xfId="158" applyFont="1" applyFill="1" applyBorder="1" applyAlignment="1">
      <alignment horizontal="center" vertical="center" wrapText="1"/>
    </xf>
    <xf numFmtId="0" fontId="41" fillId="0" borderId="0" xfId="0" applyFont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31" fillId="41" borderId="1" xfId="0" applyFont="1" applyFill="1" applyBorder="1" applyAlignment="1">
      <alignment horizontal="center" vertical="center"/>
    </xf>
    <xf numFmtId="38" fontId="31" fillId="41" borderId="15" xfId="158" applyFont="1" applyFill="1" applyBorder="1" applyAlignment="1">
      <alignment horizontal="center" vertical="center"/>
    </xf>
    <xf numFmtId="38" fontId="31" fillId="41" borderId="16" xfId="158" applyFont="1" applyFill="1" applyBorder="1" applyAlignment="1">
      <alignment horizontal="center" vertical="center"/>
    </xf>
    <xf numFmtId="38" fontId="31" fillId="41" borderId="17" xfId="158" applyFont="1" applyFill="1" applyBorder="1" applyAlignment="1">
      <alignment horizontal="center" vertical="center"/>
    </xf>
    <xf numFmtId="0" fontId="31" fillId="42" borderId="1" xfId="0" applyFont="1" applyFill="1" applyBorder="1" applyAlignment="1">
      <alignment horizontal="center" vertical="center" wrapText="1"/>
    </xf>
    <xf numFmtId="38" fontId="31" fillId="42" borderId="1" xfId="158" applyFont="1" applyFill="1" applyBorder="1" applyAlignment="1">
      <alignment horizontal="center" vertical="center" wrapText="1"/>
    </xf>
    <xf numFmtId="0" fontId="31" fillId="42" borderId="1" xfId="0" applyFont="1" applyFill="1" applyBorder="1" applyAlignment="1">
      <alignment horizontal="center" vertical="center"/>
    </xf>
    <xf numFmtId="0" fontId="31" fillId="42" borderId="15" xfId="0" applyFont="1" applyFill="1" applyBorder="1" applyAlignment="1">
      <alignment horizontal="center" vertical="center"/>
    </xf>
    <xf numFmtId="0" fontId="31" fillId="42" borderId="17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 shrinkToFit="1"/>
    </xf>
    <xf numFmtId="0" fontId="31" fillId="42" borderId="11" xfId="0" applyFont="1" applyFill="1" applyBorder="1" applyAlignment="1">
      <alignment horizontal="center" vertical="center" wrapText="1"/>
    </xf>
    <xf numFmtId="0" fontId="31" fillId="42" borderId="18" xfId="0" applyFont="1" applyFill="1" applyBorder="1" applyAlignment="1">
      <alignment horizontal="center" vertical="center"/>
    </xf>
    <xf numFmtId="0" fontId="31" fillId="42" borderId="12" xfId="0" applyFont="1" applyFill="1" applyBorder="1" applyAlignment="1">
      <alignment horizontal="center" vertical="center"/>
    </xf>
    <xf numFmtId="0" fontId="31" fillId="42" borderId="14" xfId="0" applyFont="1" applyFill="1" applyBorder="1" applyAlignment="1">
      <alignment horizontal="center" vertical="center"/>
    </xf>
    <xf numFmtId="0" fontId="31" fillId="42" borderId="16" xfId="0" applyFont="1" applyFill="1" applyBorder="1" applyAlignment="1">
      <alignment horizontal="center" vertical="center"/>
    </xf>
    <xf numFmtId="0" fontId="38" fillId="35" borderId="1" xfId="981" applyFont="1" applyFill="1" applyBorder="1" applyAlignment="1">
      <alignment horizontal="center" vertical="center"/>
    </xf>
    <xf numFmtId="0" fontId="38" fillId="38" borderId="1" xfId="981" applyFont="1" applyFill="1" applyBorder="1" applyAlignment="1">
      <alignment horizontal="center" vertical="center"/>
    </xf>
    <xf numFmtId="0" fontId="38" fillId="36" borderId="1" xfId="981" applyFont="1" applyFill="1" applyBorder="1" applyAlignment="1">
      <alignment horizontal="center" vertical="center"/>
    </xf>
    <xf numFmtId="0" fontId="38" fillId="43" borderId="34" xfId="0" applyFont="1" applyFill="1" applyBorder="1" applyAlignment="1">
      <alignment horizontal="center" vertical="center" wrapText="1"/>
    </xf>
    <xf numFmtId="0" fontId="38" fillId="43" borderId="44" xfId="0" applyFont="1" applyFill="1" applyBorder="1" applyAlignment="1">
      <alignment horizontal="center" vertical="center" wrapText="1"/>
    </xf>
    <xf numFmtId="0" fontId="31" fillId="43" borderId="34" xfId="0" applyFont="1" applyFill="1" applyBorder="1" applyAlignment="1">
      <alignment horizontal="center" vertical="center"/>
    </xf>
    <xf numFmtId="0" fontId="31" fillId="43" borderId="44" xfId="0" applyFont="1" applyFill="1" applyBorder="1" applyAlignment="1">
      <alignment horizontal="center" vertical="center"/>
    </xf>
    <xf numFmtId="0" fontId="31" fillId="43" borderId="31" xfId="0" applyFont="1" applyFill="1" applyBorder="1" applyAlignment="1">
      <alignment horizontal="center" vertical="center"/>
    </xf>
    <xf numFmtId="0" fontId="31" fillId="43" borderId="32" xfId="0" applyFont="1" applyFill="1" applyBorder="1" applyAlignment="1">
      <alignment horizontal="center" vertical="center"/>
    </xf>
    <xf numFmtId="0" fontId="31" fillId="43" borderId="23" xfId="0" applyFont="1" applyFill="1" applyBorder="1" applyAlignment="1">
      <alignment horizontal="center" vertical="center"/>
    </xf>
    <xf numFmtId="0" fontId="31" fillId="43" borderId="17" xfId="0" applyFont="1" applyFill="1" applyBorder="1" applyAlignment="1">
      <alignment horizontal="center" vertical="center"/>
    </xf>
    <xf numFmtId="0" fontId="31" fillId="43" borderId="21" xfId="0" applyFont="1" applyFill="1" applyBorder="1" applyAlignment="1">
      <alignment horizontal="center" vertical="center"/>
    </xf>
    <xf numFmtId="0" fontId="31" fillId="43" borderId="1" xfId="0" applyFont="1" applyFill="1" applyBorder="1" applyAlignment="1">
      <alignment horizontal="center" vertical="center"/>
    </xf>
    <xf numFmtId="0" fontId="31" fillId="43" borderId="29" xfId="0" applyFont="1" applyFill="1" applyBorder="1" applyAlignment="1">
      <alignment horizontal="center" vertical="center"/>
    </xf>
    <xf numFmtId="0" fontId="31" fillId="43" borderId="12" xfId="0" applyFont="1" applyFill="1" applyBorder="1" applyAlignment="1">
      <alignment horizontal="center" vertical="center"/>
    </xf>
    <xf numFmtId="0" fontId="31" fillId="43" borderId="36" xfId="0" applyFont="1" applyFill="1" applyBorder="1" applyAlignment="1">
      <alignment horizontal="center" vertical="center"/>
    </xf>
    <xf numFmtId="0" fontId="31" fillId="43" borderId="37" xfId="0" applyFont="1" applyFill="1" applyBorder="1" applyAlignment="1">
      <alignment horizontal="center" vertical="center"/>
    </xf>
    <xf numFmtId="182" fontId="34" fillId="50" borderId="26" xfId="0" applyNumberFormat="1" applyFont="1" applyFill="1" applyBorder="1" applyAlignment="1">
      <alignment horizontal="left" vertical="center"/>
    </xf>
    <xf numFmtId="182" fontId="34" fillId="50" borderId="27" xfId="0" applyNumberFormat="1" applyFont="1" applyFill="1" applyBorder="1" applyAlignment="1">
      <alignment horizontal="left" vertical="center"/>
    </xf>
    <xf numFmtId="0" fontId="31" fillId="43" borderId="33" xfId="0" applyFont="1" applyFill="1" applyBorder="1" applyAlignment="1">
      <alignment horizontal="center" vertical="center"/>
    </xf>
    <xf numFmtId="180" fontId="34" fillId="50" borderId="38" xfId="0" applyNumberFormat="1" applyFont="1" applyFill="1" applyBorder="1" applyAlignment="1">
      <alignment horizontal="center" vertical="center"/>
    </xf>
    <xf numFmtId="180" fontId="34" fillId="50" borderId="39" xfId="0" applyNumberFormat="1" applyFont="1" applyFill="1" applyBorder="1" applyAlignment="1">
      <alignment horizontal="center" vertical="center"/>
    </xf>
    <xf numFmtId="180" fontId="34" fillId="50" borderId="40" xfId="0" applyNumberFormat="1" applyFont="1" applyFill="1" applyBorder="1" applyAlignment="1">
      <alignment horizontal="center" vertical="center"/>
    </xf>
    <xf numFmtId="183" fontId="34" fillId="50" borderId="22" xfId="0" applyNumberFormat="1" applyFont="1" applyFill="1" applyBorder="1" applyAlignment="1">
      <alignment horizontal="right" vertical="center"/>
    </xf>
    <xf numFmtId="183" fontId="34" fillId="50" borderId="26" xfId="0" applyNumberFormat="1" applyFont="1" applyFill="1" applyBorder="1" applyAlignment="1">
      <alignment horizontal="right" vertical="center"/>
    </xf>
    <xf numFmtId="0" fontId="31" fillId="43" borderId="41" xfId="0" applyFont="1" applyFill="1" applyBorder="1" applyAlignment="1">
      <alignment horizontal="center" vertical="center"/>
    </xf>
    <xf numFmtId="0" fontId="31" fillId="43" borderId="28" xfId="0" applyFont="1" applyFill="1" applyBorder="1" applyAlignment="1">
      <alignment horizontal="center" vertical="center"/>
    </xf>
    <xf numFmtId="0" fontId="31" fillId="43" borderId="30" xfId="0" applyFont="1" applyFill="1" applyBorder="1" applyAlignment="1">
      <alignment horizontal="center" vertical="center"/>
    </xf>
    <xf numFmtId="38" fontId="39" fillId="0" borderId="34" xfId="158" applyFont="1" applyBorder="1" applyAlignment="1">
      <alignment horizontal="center" vertical="center" shrinkToFit="1"/>
    </xf>
    <xf numFmtId="38" fontId="39" fillId="0" borderId="44" xfId="158" applyFont="1" applyBorder="1" applyAlignment="1">
      <alignment horizontal="center" vertical="center" shrinkToFit="1"/>
    </xf>
    <xf numFmtId="38" fontId="39" fillId="48" borderId="34" xfId="158" applyFont="1" applyFill="1" applyBorder="1" applyAlignment="1">
      <alignment horizontal="center" vertical="center" shrinkToFit="1"/>
    </xf>
    <xf numFmtId="38" fontId="39" fillId="48" borderId="44" xfId="158" applyFont="1" applyFill="1" applyBorder="1" applyAlignment="1">
      <alignment horizontal="center" vertical="center" shrinkToFit="1"/>
    </xf>
    <xf numFmtId="0" fontId="38" fillId="36" borderId="1" xfId="981" applyFont="1" applyFill="1" applyBorder="1" applyAlignment="1">
      <alignment horizontal="center" vertical="center" shrinkToFit="1"/>
    </xf>
    <xf numFmtId="0" fontId="51" fillId="36" borderId="1" xfId="981" applyFont="1" applyFill="1" applyBorder="1" applyAlignment="1">
      <alignment horizontal="center" vertical="center"/>
    </xf>
    <xf numFmtId="38" fontId="31" fillId="39" borderId="11" xfId="158" applyFont="1" applyFill="1" applyBorder="1" applyAlignment="1">
      <alignment horizontal="center" vertical="center" wrapText="1"/>
    </xf>
    <xf numFmtId="38" fontId="31" fillId="39" borderId="12" xfId="158" applyFont="1" applyFill="1" applyBorder="1" applyAlignment="1">
      <alignment horizontal="center" vertical="center" wrapText="1"/>
    </xf>
    <xf numFmtId="0" fontId="31" fillId="39" borderId="1" xfId="0" applyFont="1" applyFill="1" applyBorder="1" applyAlignment="1">
      <alignment horizontal="center" vertical="center"/>
    </xf>
    <xf numFmtId="0" fontId="31" fillId="39" borderId="15" xfId="0" applyFont="1" applyFill="1" applyBorder="1" applyAlignment="1">
      <alignment horizontal="center" vertical="center"/>
    </xf>
    <xf numFmtId="0" fontId="31" fillId="46" borderId="1" xfId="0" applyFont="1" applyFill="1" applyBorder="1" applyAlignment="1">
      <alignment horizontal="center" vertical="center"/>
    </xf>
    <xf numFmtId="0" fontId="31" fillId="46" borderId="1" xfId="0" applyFont="1" applyFill="1" applyBorder="1" applyAlignment="1">
      <alignment horizontal="center" vertical="center" wrapText="1"/>
    </xf>
    <xf numFmtId="0" fontId="31" fillId="39" borderId="11" xfId="0" applyFont="1" applyFill="1" applyBorder="1" applyAlignment="1">
      <alignment horizontal="center" vertical="center" wrapText="1"/>
    </xf>
    <xf numFmtId="0" fontId="31" fillId="39" borderId="12" xfId="0" applyFont="1" applyFill="1" applyBorder="1" applyAlignment="1">
      <alignment horizontal="center" vertical="center" wrapText="1"/>
    </xf>
    <xf numFmtId="38" fontId="31" fillId="36" borderId="1" xfId="158" applyFont="1" applyFill="1" applyBorder="1" applyAlignment="1">
      <alignment horizontal="center" vertical="center" wrapText="1"/>
    </xf>
    <xf numFmtId="38" fontId="31" fillId="46" borderId="11" xfId="158" applyFont="1" applyFill="1" applyBorder="1" applyAlignment="1">
      <alignment horizontal="center" vertical="center" wrapText="1"/>
    </xf>
    <xf numFmtId="38" fontId="31" fillId="46" borderId="18" xfId="158" applyFont="1" applyFill="1" applyBorder="1" applyAlignment="1">
      <alignment horizontal="center" vertical="center" wrapText="1"/>
    </xf>
    <xf numFmtId="38" fontId="31" fillId="46" borderId="12" xfId="158" applyFont="1" applyFill="1" applyBorder="1" applyAlignment="1">
      <alignment horizontal="center" vertical="center" wrapText="1"/>
    </xf>
    <xf numFmtId="38" fontId="31" fillId="41" borderId="11" xfId="158" applyFont="1" applyFill="1" applyBorder="1" applyAlignment="1">
      <alignment horizontal="center" vertical="center" wrapText="1"/>
    </xf>
    <xf numFmtId="38" fontId="31" fillId="41" borderId="12" xfId="158" applyFont="1" applyFill="1" applyBorder="1" applyAlignment="1">
      <alignment horizontal="center" vertical="center" wrapText="1"/>
    </xf>
    <xf numFmtId="0" fontId="31" fillId="46" borderId="15" xfId="0" applyFont="1" applyFill="1" applyBorder="1" applyAlignment="1">
      <alignment horizontal="center" vertical="center"/>
    </xf>
    <xf numFmtId="0" fontId="31" fillId="46" borderId="17" xfId="0" applyFont="1" applyFill="1" applyBorder="1" applyAlignment="1">
      <alignment horizontal="center" vertical="center"/>
    </xf>
    <xf numFmtId="0" fontId="31" fillId="46" borderId="11" xfId="0" applyFont="1" applyFill="1" applyBorder="1" applyAlignment="1">
      <alignment horizontal="center" vertical="center" wrapText="1"/>
    </xf>
    <xf numFmtId="0" fontId="31" fillId="46" borderId="12" xfId="0" applyFont="1" applyFill="1" applyBorder="1" applyAlignment="1">
      <alignment horizontal="center" vertical="center" wrapText="1"/>
    </xf>
    <xf numFmtId="0" fontId="31" fillId="41" borderId="15" xfId="0" applyFont="1" applyFill="1" applyBorder="1" applyAlignment="1">
      <alignment horizontal="center" vertical="center"/>
    </xf>
    <xf numFmtId="0" fontId="31" fillId="41" borderId="17" xfId="0" applyFont="1" applyFill="1" applyBorder="1" applyAlignment="1">
      <alignment horizontal="center" vertical="center"/>
    </xf>
    <xf numFmtId="0" fontId="31" fillId="41" borderId="11" xfId="0" applyFont="1" applyFill="1" applyBorder="1" applyAlignment="1">
      <alignment horizontal="center" vertical="center" wrapText="1"/>
    </xf>
    <xf numFmtId="0" fontId="31" fillId="41" borderId="12" xfId="0" applyFont="1" applyFill="1" applyBorder="1" applyAlignment="1">
      <alignment horizontal="center" vertical="center" wrapText="1"/>
    </xf>
    <xf numFmtId="10" fontId="31" fillId="0" borderId="0" xfId="100" applyNumberFormat="1" applyFont="1" applyAlignment="1">
      <alignment vertical="center"/>
    </xf>
    <xf numFmtId="0" fontId="37" fillId="43" borderId="34" xfId="1001" applyFont="1" applyFill="1" applyBorder="1" applyAlignment="1">
      <alignment horizontal="center" vertical="center"/>
    </xf>
    <xf numFmtId="0" fontId="37" fillId="52" borderId="34" xfId="1001" applyFont="1" applyFill="1" applyBorder="1" applyAlignment="1">
      <alignment horizontal="center" vertical="center"/>
    </xf>
    <xf numFmtId="0" fontId="37" fillId="43" borderId="44" xfId="1001" applyFont="1" applyFill="1" applyBorder="1" applyAlignment="1">
      <alignment horizontal="center" vertical="center"/>
    </xf>
    <xf numFmtId="0" fontId="37" fillId="52" borderId="44" xfId="1001" applyFont="1" applyFill="1" applyBorder="1" applyAlignment="1">
      <alignment horizontal="center" vertical="center"/>
    </xf>
    <xf numFmtId="3" fontId="37" fillId="0" borderId="34" xfId="1001" applyNumberFormat="1" applyFont="1" applyBorder="1" applyAlignment="1">
      <alignment horizontal="center" vertical="center"/>
    </xf>
    <xf numFmtId="0" fontId="37" fillId="0" borderId="34" xfId="1001" applyFont="1" applyBorder="1" applyAlignment="1">
      <alignment horizontal="center" vertical="center"/>
    </xf>
    <xf numFmtId="0" fontId="37" fillId="48" borderId="34" xfId="1001" applyFont="1" applyFill="1" applyBorder="1" applyAlignment="1">
      <alignment horizontal="center" vertical="center"/>
    </xf>
    <xf numFmtId="3" fontId="37" fillId="0" borderId="44" xfId="1001" applyNumberFormat="1" applyFont="1" applyBorder="1" applyAlignment="1">
      <alignment horizontal="center" vertical="center"/>
    </xf>
    <xf numFmtId="0" fontId="37" fillId="0" borderId="44" xfId="1001" applyFont="1" applyBorder="1" applyAlignment="1">
      <alignment horizontal="center" vertical="center"/>
    </xf>
    <xf numFmtId="0" fontId="37" fillId="48" borderId="44" xfId="1001" applyFont="1" applyFill="1" applyBorder="1" applyAlignment="1">
      <alignment horizontal="center" vertical="center"/>
    </xf>
  </cellXfs>
  <cellStyles count="1005">
    <cellStyle name="20% - アクセント 1" xfId="956" builtinId="30" customBuiltin="1"/>
    <cellStyle name="20% - アクセント 1 2" xfId="983" xr:uid="{0ADF7BE1-211B-4B9D-A260-2F62175F10B4}"/>
    <cellStyle name="20% - アクセント 2" xfId="960" builtinId="34" customBuiltin="1"/>
    <cellStyle name="20% - アクセント 2 2" xfId="986" xr:uid="{79585143-91A4-4496-A4E0-6F8C562B3FA8}"/>
    <cellStyle name="20% - アクセント 3" xfId="964" builtinId="38" customBuiltin="1"/>
    <cellStyle name="20% - アクセント 3 2" xfId="989" xr:uid="{6A4FD9E7-554A-49BE-AA12-FAA643D3567F}"/>
    <cellStyle name="20% - アクセント 4" xfId="968" builtinId="42" customBuiltin="1"/>
    <cellStyle name="20% - アクセント 4 2" xfId="992" xr:uid="{B957DB2E-8B40-446A-A58B-534AE84F6CAD}"/>
    <cellStyle name="20% - アクセント 5" xfId="972" builtinId="46" customBuiltin="1"/>
    <cellStyle name="20% - アクセント 5 2" xfId="995" xr:uid="{9EAC16EA-EDA6-4C88-8203-E65C24D2958E}"/>
    <cellStyle name="20% - アクセント 6" xfId="976" builtinId="50" customBuiltin="1"/>
    <cellStyle name="20% - アクセント 6 2" xfId="998" xr:uid="{88FBAE83-6729-4965-9323-681A4E6483E7}"/>
    <cellStyle name="40% - アクセント 1" xfId="957" builtinId="31" customBuiltin="1"/>
    <cellStyle name="40% - アクセント 1 2" xfId="984" xr:uid="{0DA04BA0-8426-4313-85CF-7259D3A239E2}"/>
    <cellStyle name="40% - アクセント 2" xfId="961" builtinId="35" customBuiltin="1"/>
    <cellStyle name="40% - アクセント 2 2" xfId="987" xr:uid="{D32C012B-3531-4A1E-832B-06D231AC4DA9}"/>
    <cellStyle name="40% - アクセント 3" xfId="965" builtinId="39" customBuiltin="1"/>
    <cellStyle name="40% - アクセント 3 2" xfId="990" xr:uid="{E3D1F519-52FB-4055-912B-BCD1E7C77BB7}"/>
    <cellStyle name="40% - アクセント 4" xfId="969" builtinId="43" customBuiltin="1"/>
    <cellStyle name="40% - アクセント 4 2" xfId="993" xr:uid="{646A0BD0-1D18-42ED-A719-C2D92F623B8C}"/>
    <cellStyle name="40% - アクセント 5" xfId="973" builtinId="47" customBuiltin="1"/>
    <cellStyle name="40% - アクセント 5 2" xfId="996" xr:uid="{B1E6A929-BCEE-47AB-8947-0F060B79927E}"/>
    <cellStyle name="40% - アクセント 6" xfId="977" builtinId="51" customBuiltin="1"/>
    <cellStyle name="40% - アクセント 6 2" xfId="999" xr:uid="{3CA51BF7-0FD9-4078-9E9A-62D8711080DC}"/>
    <cellStyle name="60% - アクセント 1" xfId="958" builtinId="32" customBuiltin="1"/>
    <cellStyle name="60% - アクセント 1 2" xfId="985" xr:uid="{E0F60322-CC6C-42C2-8514-7521B74135C6}"/>
    <cellStyle name="60% - アクセント 2" xfId="962" builtinId="36" customBuiltin="1"/>
    <cellStyle name="60% - アクセント 2 2" xfId="988" xr:uid="{31567739-C936-43AB-96EC-AC2BE6E133E5}"/>
    <cellStyle name="60% - アクセント 3" xfId="966" builtinId="40" customBuiltin="1"/>
    <cellStyle name="60% - アクセント 3 2" xfId="991" xr:uid="{F83948E0-E7E4-4134-A0B8-9ABF95238EB1}"/>
    <cellStyle name="60% - アクセント 4" xfId="970" builtinId="44" customBuiltin="1"/>
    <cellStyle name="60% - アクセント 4 2" xfId="994" xr:uid="{7D84EB02-C290-43BA-B62D-5CB5CCEDC6C7}"/>
    <cellStyle name="60% - アクセント 5" xfId="974" builtinId="48" customBuiltin="1"/>
    <cellStyle name="60% - アクセント 5 2" xfId="997" xr:uid="{BBB3E0D2-F44B-4E1B-84EC-5A1FDEC81582}"/>
    <cellStyle name="60% - アクセント 6" xfId="978" builtinId="52" customBuiltin="1"/>
    <cellStyle name="60% - アクセント 6 2" xfId="1000" xr:uid="{9F42F692-AA3F-498F-80A2-80437FE65F38}"/>
    <cellStyle name="アクセント 1" xfId="955" builtinId="29" customBuiltin="1"/>
    <cellStyle name="アクセント 2" xfId="959" builtinId="33" customBuiltin="1"/>
    <cellStyle name="アクセント 3" xfId="963" builtinId="37" customBuiltin="1"/>
    <cellStyle name="アクセント 4" xfId="967" builtinId="41" customBuiltin="1"/>
    <cellStyle name="アクセント 5" xfId="971" builtinId="45" customBuiltin="1"/>
    <cellStyle name="アクセント 6" xfId="975" builtinId="49" customBuiltin="1"/>
    <cellStyle name="タイトル" xfId="939" builtinId="15" customBuiltin="1"/>
    <cellStyle name="チェック セル" xfId="951" builtinId="23" customBuiltin="1"/>
    <cellStyle name="どちらでもない" xfId="946" builtinId="28" customBuiltin="1"/>
    <cellStyle name="パーセント" xfId="100" builtinId="5"/>
    <cellStyle name="パーセント 2" xfId="11" xr:uid="{00000000-0005-0000-0000-000001000000}"/>
    <cellStyle name="パーセント 2 2" xfId="12" xr:uid="{00000000-0005-0000-0000-000002000000}"/>
    <cellStyle name="パーセント 2 2 2" xfId="13" xr:uid="{00000000-0005-0000-0000-000003000000}"/>
    <cellStyle name="パーセント 2 2 2 2" xfId="14" xr:uid="{00000000-0005-0000-0000-000004000000}"/>
    <cellStyle name="パーセント 2 2 2 2 2" xfId="15" xr:uid="{00000000-0005-0000-0000-000005000000}"/>
    <cellStyle name="パーセント 2 2 2 2 2 2" xfId="16" xr:uid="{00000000-0005-0000-0000-000006000000}"/>
    <cellStyle name="パーセント 2 2 2 3" xfId="17" xr:uid="{00000000-0005-0000-0000-000007000000}"/>
    <cellStyle name="パーセント 2 2 2 4" xfId="18" xr:uid="{00000000-0005-0000-0000-000008000000}"/>
    <cellStyle name="パーセント 2 3" xfId="19" xr:uid="{00000000-0005-0000-0000-000009000000}"/>
    <cellStyle name="パーセント 2 4" xfId="7" xr:uid="{00000000-0005-0000-0000-00000A000000}"/>
    <cellStyle name="パーセント 2 5" xfId="20" xr:uid="{00000000-0005-0000-0000-00000B000000}"/>
    <cellStyle name="パーセント 2 5 2" xfId="21" xr:uid="{00000000-0005-0000-0000-00000C000000}"/>
    <cellStyle name="パーセント 2 6" xfId="22" xr:uid="{00000000-0005-0000-0000-00000D000000}"/>
    <cellStyle name="パーセント 2 7" xfId="23" xr:uid="{00000000-0005-0000-0000-00000E000000}"/>
    <cellStyle name="パーセント 2 7 2" xfId="24" xr:uid="{00000000-0005-0000-0000-00000F000000}"/>
    <cellStyle name="パーセント 3" xfId="25" xr:uid="{00000000-0005-0000-0000-000010000000}"/>
    <cellStyle name="パーセント 3 2" xfId="26" xr:uid="{00000000-0005-0000-0000-000011000000}"/>
    <cellStyle name="パーセント 3 2 2" xfId="27" xr:uid="{00000000-0005-0000-0000-000012000000}"/>
    <cellStyle name="パーセント 3 2 3" xfId="28" xr:uid="{00000000-0005-0000-0000-000013000000}"/>
    <cellStyle name="パーセント 3 2 4" xfId="29" xr:uid="{00000000-0005-0000-0000-000014000000}"/>
    <cellStyle name="パーセント 3 2 5" xfId="30" xr:uid="{00000000-0005-0000-0000-000015000000}"/>
    <cellStyle name="パーセント 4" xfId="31" xr:uid="{00000000-0005-0000-0000-000016000000}"/>
    <cellStyle name="パーセント 5" xfId="159" xr:uid="{00000000-0005-0000-0000-000017000000}"/>
    <cellStyle name="ハイパーリンク" xfId="73" builtinId="8" hidden="1"/>
    <cellStyle name="ハイパーリンク" xfId="74" builtinId="8" hidden="1"/>
    <cellStyle name="ハイパーリンク" xfId="75" builtinId="8" hidden="1"/>
    <cellStyle name="ハイパーリンク" xfId="76" builtinId="8" hidden="1"/>
    <cellStyle name="ハイパーリンク" xfId="77" builtinId="8" hidden="1"/>
    <cellStyle name="ハイパーリンク" xfId="78" builtinId="8" hidden="1"/>
    <cellStyle name="ハイパーリンク" xfId="79" builtinId="8" hidden="1"/>
    <cellStyle name="ハイパーリンク" xfId="80" builtinId="8" hidden="1"/>
    <cellStyle name="ハイパーリンク" xfId="81" builtinId="8" hidden="1"/>
    <cellStyle name="ハイパーリンク" xfId="82" builtinId="8" hidden="1"/>
    <cellStyle name="ハイパーリンク" xfId="83" builtinId="8" hidden="1"/>
    <cellStyle name="ハイパーリンク" xfId="84" builtinId="8" hidden="1"/>
    <cellStyle name="ハイパーリンク" xfId="85" builtinId="8" hidden="1"/>
    <cellStyle name="ハイパーリンク" xfId="86" builtinId="8" hidden="1"/>
    <cellStyle name="ハイパーリンク" xfId="87" builtinId="8" hidden="1"/>
    <cellStyle name="ハイパーリンク" xfId="88" builtinId="8" hidden="1"/>
    <cellStyle name="ハイパーリンク" xfId="89" builtinId="8" hidden="1"/>
    <cellStyle name="ハイパーリンク" xfId="90" builtinId="8" hidden="1"/>
    <cellStyle name="ハイパーリンク" xfId="91" builtinId="8" hidden="1"/>
    <cellStyle name="ハイパーリンク" xfId="92" builtinId="8" hidden="1"/>
    <cellStyle name="ハイパーリンク" xfId="93" builtinId="8" hidden="1"/>
    <cellStyle name="ハイパーリンク" xfId="94" builtinId="8" hidden="1"/>
    <cellStyle name="ハイパーリンク" xfId="95" builtinId="8" hidden="1"/>
    <cellStyle name="ハイパーリンク" xfId="96" builtinId="8" hidden="1"/>
    <cellStyle name="ハイパーリンク" xfId="97" builtinId="8" hidden="1"/>
    <cellStyle name="ハイパーリンク" xfId="98" builtinId="8" hidden="1"/>
    <cellStyle name="ハイパーリンク" xfId="99" builtinId="8" hidden="1"/>
    <cellStyle name="ハイパーリンク" xfId="101" builtinId="8" hidden="1"/>
    <cellStyle name="ハイパーリンク" xfId="102" builtinId="8" hidden="1"/>
    <cellStyle name="ハイパーリンク" xfId="103" builtinId="8" hidden="1"/>
    <cellStyle name="ハイパーリンク" xfId="104" builtinId="8" hidden="1"/>
    <cellStyle name="ハイパーリンク" xfId="105" builtinId="8" hidden="1"/>
    <cellStyle name="ハイパーリンク" xfId="106" builtinId="8" hidden="1"/>
    <cellStyle name="ハイパーリンク" xfId="107" builtinId="8" hidden="1"/>
    <cellStyle name="ハイパーリンク" xfId="108" builtinId="8" hidden="1"/>
    <cellStyle name="ハイパーリンク" xfId="109" builtinId="8" hidden="1"/>
    <cellStyle name="ハイパーリンク" xfId="110" builtinId="8" hidden="1"/>
    <cellStyle name="ハイパーリンク" xfId="111" builtinId="8" hidden="1"/>
    <cellStyle name="ハイパーリンク" xfId="112" builtinId="8" hidden="1"/>
    <cellStyle name="ハイパーリンク" xfId="113" builtinId="8" hidden="1"/>
    <cellStyle name="ハイパーリンク" xfId="114" builtinId="8" hidden="1"/>
    <cellStyle name="ハイパーリンク" xfId="115" builtinId="8" hidden="1"/>
    <cellStyle name="ハイパーリンク" xfId="116" builtinId="8" hidden="1"/>
    <cellStyle name="ハイパーリンク" xfId="117" builtinId="8" hidden="1"/>
    <cellStyle name="ハイパーリンク" xfId="118" builtinId="8" hidden="1"/>
    <cellStyle name="ハイパーリンク" xfId="119" builtinId="8" hidden="1"/>
    <cellStyle name="ハイパーリンク" xfId="120" builtinId="8" hidden="1"/>
    <cellStyle name="ハイパーリンク" xfId="121" builtinId="8" hidden="1"/>
    <cellStyle name="ハイパーリンク" xfId="122" builtinId="8" hidden="1"/>
    <cellStyle name="ハイパーリンク" xfId="123" builtinId="8" hidden="1"/>
    <cellStyle name="ハイパーリンク" xfId="124" builtinId="8" hidden="1"/>
    <cellStyle name="ハイパーリンク" xfId="125" builtinId="8" hidden="1"/>
    <cellStyle name="ハイパーリンク" xfId="126" builtinId="8" hidden="1"/>
    <cellStyle name="ハイパーリンク" xfId="127" builtinId="8" hidden="1"/>
    <cellStyle name="ハイパーリンク" xfId="128" builtinId="8" hidden="1"/>
    <cellStyle name="ハイパーリンク" xfId="129" builtinId="8" hidden="1"/>
    <cellStyle name="ハイパーリンク" xfId="130" builtinId="8" hidden="1"/>
    <cellStyle name="ハイパーリンク" xfId="131" builtinId="8" hidden="1"/>
    <cellStyle name="ハイパーリンク" xfId="132" builtinId="8" hidden="1"/>
    <cellStyle name="ハイパーリンク" xfId="133" builtinId="8" hidden="1"/>
    <cellStyle name="ハイパーリンク" xfId="134" builtinId="8" hidden="1"/>
    <cellStyle name="ハイパーリンク" xfId="135" builtinId="8" hidden="1"/>
    <cellStyle name="ハイパーリンク" xfId="136" builtinId="8" hidden="1"/>
    <cellStyle name="ハイパーリンク" xfId="137" builtinId="8" hidden="1"/>
    <cellStyle name="ハイパーリンク" xfId="138" builtinId="8" hidden="1"/>
    <cellStyle name="ハイパーリンク" xfId="139" builtinId="8" hidden="1"/>
    <cellStyle name="ハイパーリンク" xfId="140" builtinId="8" hidden="1"/>
    <cellStyle name="ハイパーリンク" xfId="141" builtinId="8" hidden="1"/>
    <cellStyle name="ハイパーリンク" xfId="142" builtinId="8" hidden="1"/>
    <cellStyle name="ハイパーリンク" xfId="143" builtinId="8" hidden="1"/>
    <cellStyle name="ハイパーリンク" xfId="144" builtinId="8" hidden="1"/>
    <cellStyle name="ハイパーリンク" xfId="145" builtinId="8" hidden="1"/>
    <cellStyle name="ハイパーリンク" xfId="146" builtinId="8" hidden="1"/>
    <cellStyle name="ハイパーリンク" xfId="147" builtinId="8" hidden="1"/>
    <cellStyle name="ハイパーリンク" xfId="148" builtinId="8" hidden="1"/>
    <cellStyle name="ハイパーリンク" xfId="149" builtinId="8" hidden="1"/>
    <cellStyle name="ハイパーリンク" xfId="150" builtinId="8" hidden="1"/>
    <cellStyle name="ハイパーリンク" xfId="151" builtinId="8" hidden="1"/>
    <cellStyle name="ハイパーリンク" xfId="152" builtinId="8" hidden="1"/>
    <cellStyle name="ハイパーリンク" xfId="153" builtinId="8" hidden="1"/>
    <cellStyle name="ハイパーリンク" xfId="154" builtinId="8" hidden="1"/>
    <cellStyle name="ハイパーリンク" xfId="155" builtinId="8" hidden="1"/>
    <cellStyle name="ハイパーリンク" xfId="156" builtinId="8" hidden="1"/>
    <cellStyle name="ハイパーリンク" xfId="160" builtinId="8" hidden="1"/>
    <cellStyle name="ハイパーリンク" xfId="161" builtinId="8" hidden="1"/>
    <cellStyle name="ハイパーリンク" xfId="162" builtinId="8" hidden="1"/>
    <cellStyle name="ハイパーリンク" xfId="163" builtinId="8" hidden="1"/>
    <cellStyle name="ハイパーリンク" xfId="164" builtinId="8" hidden="1"/>
    <cellStyle name="ハイパーリンク" xfId="165" builtinId="8" hidden="1"/>
    <cellStyle name="ハイパーリンク" xfId="166" builtinId="8" hidden="1"/>
    <cellStyle name="ハイパーリンク" xfId="167" builtinId="8" hidden="1"/>
    <cellStyle name="ハイパーリンク" xfId="168" builtinId="8" hidden="1"/>
    <cellStyle name="ハイパーリンク" xfId="169" builtinId="8" hidden="1"/>
    <cellStyle name="ハイパーリンク" xfId="170" builtinId="8" hidden="1"/>
    <cellStyle name="ハイパーリンク" xfId="171" builtinId="8" hidden="1"/>
    <cellStyle name="ハイパーリンク" xfId="172" builtinId="8" hidden="1"/>
    <cellStyle name="ハイパーリンク" xfId="173" builtinId="8" hidden="1"/>
    <cellStyle name="ハイパーリンク" xfId="174" builtinId="8" hidden="1"/>
    <cellStyle name="ハイパーリンク" xfId="175" builtinId="8" hidden="1"/>
    <cellStyle name="ハイパーリンク" xfId="176" builtinId="8" hidden="1"/>
    <cellStyle name="ハイパーリンク" xfId="177" builtinId="8" hidden="1"/>
    <cellStyle name="ハイパーリンク" xfId="178" builtinId="8" hidden="1"/>
    <cellStyle name="ハイパーリンク" xfId="179" builtinId="8" hidden="1"/>
    <cellStyle name="ハイパーリンク" xfId="180" builtinId="8" hidden="1"/>
    <cellStyle name="ハイパーリンク" xfId="181" builtinId="8" hidden="1"/>
    <cellStyle name="ハイパーリンク" xfId="182" builtinId="8" hidden="1"/>
    <cellStyle name="ハイパーリンク" xfId="183" builtinId="8" hidden="1"/>
    <cellStyle name="ハイパーリンク" xfId="184" builtinId="8" hidden="1"/>
    <cellStyle name="ハイパーリンク" xfId="185" builtinId="8" hidden="1"/>
    <cellStyle name="ハイパーリンク" xfId="186" builtinId="8" hidden="1"/>
    <cellStyle name="ハイパーリンク" xfId="187" builtinId="8" hidden="1"/>
    <cellStyle name="ハイパーリンク" xfId="188" builtinId="8" hidden="1"/>
    <cellStyle name="ハイパーリンク" xfId="189" builtinId="8" hidden="1"/>
    <cellStyle name="ハイパーリンク" xfId="190" builtinId="8" hidden="1"/>
    <cellStyle name="ハイパーリンク" xfId="191" builtinId="8" hidden="1"/>
    <cellStyle name="ハイパーリンク" xfId="192" builtinId="8" hidden="1"/>
    <cellStyle name="ハイパーリンク" xfId="193" builtinId="8" hidden="1"/>
    <cellStyle name="ハイパーリンク" xfId="194" builtinId="8" hidden="1"/>
    <cellStyle name="ハイパーリンク" xfId="195" builtinId="8" hidden="1"/>
    <cellStyle name="ハイパーリンク" xfId="196" builtinId="8" hidden="1"/>
    <cellStyle name="ハイパーリンク" xfId="197" builtinId="8" hidden="1"/>
    <cellStyle name="ハイパーリンク" xfId="198" builtinId="8" hidden="1"/>
    <cellStyle name="ハイパーリンク" xfId="199" builtinId="8" hidden="1"/>
    <cellStyle name="ハイパーリンク" xfId="200" builtinId="8" hidden="1"/>
    <cellStyle name="ハイパーリンク" xfId="201" builtinId="8" hidden="1"/>
    <cellStyle name="ハイパーリンク" xfId="202" builtinId="8" hidden="1"/>
    <cellStyle name="ハイパーリンク" xfId="203" builtinId="8" hidden="1"/>
    <cellStyle name="ハイパーリンク" xfId="204" builtinId="8" hidden="1"/>
    <cellStyle name="ハイパーリンク" xfId="205" builtinId="8" hidden="1"/>
    <cellStyle name="ハイパーリンク" xfId="206" builtinId="8" hidden="1"/>
    <cellStyle name="ハイパーリンク" xfId="207" builtinId="8" hidden="1"/>
    <cellStyle name="ハイパーリンク" xfId="208" builtinId="8" hidden="1"/>
    <cellStyle name="ハイパーリンク" xfId="209" builtinId="8" hidden="1"/>
    <cellStyle name="ハイパーリンク" xfId="210" builtinId="8" hidden="1"/>
    <cellStyle name="ハイパーリンク" xfId="211" builtinId="8" hidden="1"/>
    <cellStyle name="ハイパーリンク" xfId="212" builtinId="8" hidden="1"/>
    <cellStyle name="ハイパーリンク" xfId="213" builtinId="8" hidden="1"/>
    <cellStyle name="ハイパーリンク" xfId="214" builtinId="8" hidden="1"/>
    <cellStyle name="ハイパーリンク" xfId="215" builtinId="8" hidden="1"/>
    <cellStyle name="ハイパーリンク" xfId="216" builtinId="8" hidden="1"/>
    <cellStyle name="ハイパーリンク" xfId="217" builtinId="8" hidden="1"/>
    <cellStyle name="ハイパーリンク" xfId="218" builtinId="8" hidden="1"/>
    <cellStyle name="ハイパーリンク" xfId="219" builtinId="8" hidden="1"/>
    <cellStyle name="ハイパーリンク" xfId="220" builtinId="8" hidden="1"/>
    <cellStyle name="ハイパーリンク" xfId="221" builtinId="8" hidden="1"/>
    <cellStyle name="ハイパーリンク" xfId="222" builtinId="8" hidden="1"/>
    <cellStyle name="ハイパーリンク" xfId="223" builtinId="8" hidden="1"/>
    <cellStyle name="ハイパーリンク" xfId="224" builtinId="8" hidden="1"/>
    <cellStyle name="ハイパーリンク" xfId="225" builtinId="8" hidden="1"/>
    <cellStyle name="ハイパーリンク" xfId="226" builtinId="8" hidden="1"/>
    <cellStyle name="ハイパーリンク" xfId="227" builtinId="8" hidden="1"/>
    <cellStyle name="ハイパーリンク" xfId="228" builtinId="8" hidden="1"/>
    <cellStyle name="ハイパーリンク" xfId="229" builtinId="8" hidden="1"/>
    <cellStyle name="ハイパーリンク" xfId="230" builtinId="8" hidden="1"/>
    <cellStyle name="ハイパーリンク" xfId="231" builtinId="8" hidden="1"/>
    <cellStyle name="ハイパーリンク" xfId="232" builtinId="8" hidden="1"/>
    <cellStyle name="ハイパーリンク" xfId="233" builtinId="8" hidden="1"/>
    <cellStyle name="ハイパーリンク" xfId="234" builtinId="8" hidden="1"/>
    <cellStyle name="ハイパーリンク" xfId="235" builtinId="8" hidden="1"/>
    <cellStyle name="ハイパーリンク" xfId="236" builtinId="8" hidden="1"/>
    <cellStyle name="ハイパーリンク" xfId="237" builtinId="8" hidden="1"/>
    <cellStyle name="ハイパーリンク" xfId="238" builtinId="8" hidden="1"/>
    <cellStyle name="ハイパーリンク" xfId="239" builtinId="8" hidden="1"/>
    <cellStyle name="ハイパーリンク" xfId="240" builtinId="8" hidden="1"/>
    <cellStyle name="ハイパーリンク" xfId="241" builtinId="8" hidden="1"/>
    <cellStyle name="ハイパーリンク" xfId="242" builtinId="8" hidden="1"/>
    <cellStyle name="ハイパーリンク" xfId="243" builtinId="8" hidden="1"/>
    <cellStyle name="ハイパーリンク" xfId="244" builtinId="8" hidden="1"/>
    <cellStyle name="ハイパーリンク" xfId="245" builtinId="8" hidden="1"/>
    <cellStyle name="ハイパーリンク" xfId="246" builtinId="8" hidden="1"/>
    <cellStyle name="ハイパーリンク" xfId="247" builtinId="8" hidden="1"/>
    <cellStyle name="ハイパーリンク" xfId="248" builtinId="8" hidden="1"/>
    <cellStyle name="ハイパーリンク" xfId="249" builtinId="8" hidden="1"/>
    <cellStyle name="ハイパーリンク" xfId="250" builtinId="8" hidden="1"/>
    <cellStyle name="ハイパーリンク" xfId="251" builtinId="8" hidden="1"/>
    <cellStyle name="ハイパーリンク" xfId="252" builtinId="8" hidden="1"/>
    <cellStyle name="ハイパーリンク" xfId="253" builtinId="8" hidden="1"/>
    <cellStyle name="ハイパーリンク" xfId="254" builtinId="8" hidden="1"/>
    <cellStyle name="ハイパーリンク" xfId="255" builtinId="8" hidden="1"/>
    <cellStyle name="ハイパーリンク" xfId="256" builtinId="8" hidden="1"/>
    <cellStyle name="ハイパーリンク" xfId="257" builtinId="8" hidden="1"/>
    <cellStyle name="ハイパーリンク" xfId="258" builtinId="8" hidden="1"/>
    <cellStyle name="ハイパーリンク" xfId="259" builtinId="8" hidden="1"/>
    <cellStyle name="ハイパーリンク" xfId="260" builtinId="8" hidden="1"/>
    <cellStyle name="ハイパーリンク" xfId="261" builtinId="8" hidden="1"/>
    <cellStyle name="ハイパーリンク" xfId="262" builtinId="8" hidden="1"/>
    <cellStyle name="ハイパーリンク" xfId="263" builtinId="8" hidden="1"/>
    <cellStyle name="ハイパーリンク" xfId="264" builtinId="8" hidden="1"/>
    <cellStyle name="ハイパーリンク" xfId="265" builtinId="8" hidden="1"/>
    <cellStyle name="ハイパーリンク" xfId="266" builtinId="8" hidden="1"/>
    <cellStyle name="ハイパーリンク" xfId="267" builtinId="8" hidden="1"/>
    <cellStyle name="ハイパーリンク" xfId="268" builtinId="8" hidden="1"/>
    <cellStyle name="ハイパーリンク" xfId="269" builtinId="8" hidden="1"/>
    <cellStyle name="ハイパーリンク" xfId="270" builtinId="8" hidden="1"/>
    <cellStyle name="ハイパーリンク" xfId="271" builtinId="8" hidden="1"/>
    <cellStyle name="ハイパーリンク" xfId="272" builtinId="8" hidden="1"/>
    <cellStyle name="ハイパーリンク" xfId="273" builtinId="8" hidden="1"/>
    <cellStyle name="ハイパーリンク" xfId="274" builtinId="8" hidden="1"/>
    <cellStyle name="ハイパーリンク" xfId="275" builtinId="8" hidden="1"/>
    <cellStyle name="ハイパーリンク" xfId="276" builtinId="8" hidden="1"/>
    <cellStyle name="ハイパーリンク" xfId="277" builtinId="8" hidden="1"/>
    <cellStyle name="ハイパーリンク" xfId="278" builtinId="8" hidden="1"/>
    <cellStyle name="ハイパーリンク" xfId="279" builtinId="8" hidden="1"/>
    <cellStyle name="ハイパーリンク" xfId="280" builtinId="8" hidden="1"/>
    <cellStyle name="ハイパーリンク" xfId="281" builtinId="8" hidden="1"/>
    <cellStyle name="ハイパーリンク" xfId="282" builtinId="8" hidden="1"/>
    <cellStyle name="ハイパーリンク" xfId="283" builtinId="8" hidden="1"/>
    <cellStyle name="ハイパーリンク" xfId="284" builtinId="8" hidden="1"/>
    <cellStyle name="ハイパーリンク" xfId="285" builtinId="8" hidden="1"/>
    <cellStyle name="ハイパーリンク" xfId="286" builtinId="8" hidden="1"/>
    <cellStyle name="ハイパーリンク" xfId="287" builtinId="8" hidden="1"/>
    <cellStyle name="ハイパーリンク" xfId="288" builtinId="8" hidden="1"/>
    <cellStyle name="ハイパーリンク" xfId="289" builtinId="8" hidden="1"/>
    <cellStyle name="ハイパーリンク" xfId="290" builtinId="8" hidden="1"/>
    <cellStyle name="ハイパーリンク" xfId="291" builtinId="8" hidden="1"/>
    <cellStyle name="ハイパーリンク" xfId="292" builtinId="8" hidden="1"/>
    <cellStyle name="ハイパーリンク" xfId="293" builtinId="8" hidden="1"/>
    <cellStyle name="ハイパーリンク" xfId="294" builtinId="8" hidden="1"/>
    <cellStyle name="ハイパーリンク" xfId="295" builtinId="8" hidden="1"/>
    <cellStyle name="ハイパーリンク" xfId="296" builtinId="8" hidden="1"/>
    <cellStyle name="ハイパーリンク" xfId="297" builtinId="8" hidden="1"/>
    <cellStyle name="ハイパーリンク" xfId="298" builtinId="8" hidden="1"/>
    <cellStyle name="ハイパーリンク" xfId="299" builtinId="8" hidden="1"/>
    <cellStyle name="ハイパーリンク" xfId="300" builtinId="8" hidden="1"/>
    <cellStyle name="ハイパーリンク" xfId="301" builtinId="8" hidden="1"/>
    <cellStyle name="ハイパーリンク" xfId="302" builtinId="8" hidden="1"/>
    <cellStyle name="ハイパーリンク" xfId="303" builtinId="8" hidden="1"/>
    <cellStyle name="ハイパーリンク" xfId="304" builtinId="8" hidden="1"/>
    <cellStyle name="ハイパーリンク" xfId="305" builtinId="8" hidden="1"/>
    <cellStyle name="ハイパーリンク" xfId="306" builtinId="8" hidden="1"/>
    <cellStyle name="ハイパーリンク" xfId="307" builtinId="8" hidden="1"/>
    <cellStyle name="ハイパーリンク" xfId="308" builtinId="8" hidden="1"/>
    <cellStyle name="ハイパーリンク" xfId="309" builtinId="8" hidden="1"/>
    <cellStyle name="ハイパーリンク" xfId="310" builtinId="8" hidden="1"/>
    <cellStyle name="ハイパーリンク" xfId="311" builtinId="8" hidden="1"/>
    <cellStyle name="ハイパーリンク" xfId="312" builtinId="8" hidden="1"/>
    <cellStyle name="ハイパーリンク" xfId="313" builtinId="8" hidden="1"/>
    <cellStyle name="ハイパーリンク" xfId="314" builtinId="8" hidden="1"/>
    <cellStyle name="ハイパーリンク" xfId="315" builtinId="8" hidden="1"/>
    <cellStyle name="ハイパーリンク" xfId="316" builtinId="8" hidden="1"/>
    <cellStyle name="ハイパーリンク" xfId="317" builtinId="8" hidden="1"/>
    <cellStyle name="ハイパーリンク" xfId="318" builtinId="8" hidden="1"/>
    <cellStyle name="ハイパーリンク" xfId="319" builtinId="8" hidden="1"/>
    <cellStyle name="ハイパーリンク" xfId="320" builtinId="8" hidden="1"/>
    <cellStyle name="ハイパーリンク" xfId="321" builtinId="8" hidden="1"/>
    <cellStyle name="ハイパーリンク" xfId="322" builtinId="8" hidden="1"/>
    <cellStyle name="ハイパーリンク" xfId="323" builtinId="8" hidden="1"/>
    <cellStyle name="ハイパーリンク" xfId="324" builtinId="8" hidden="1"/>
    <cellStyle name="ハイパーリンク" xfId="325" builtinId="8" hidden="1"/>
    <cellStyle name="ハイパーリンク" xfId="326" builtinId="8" hidden="1"/>
    <cellStyle name="ハイパーリンク" xfId="327" builtinId="8" hidden="1"/>
    <cellStyle name="ハイパーリンク" xfId="328" builtinId="8" hidden="1"/>
    <cellStyle name="ハイパーリンク" xfId="329" builtinId="8" hidden="1"/>
    <cellStyle name="ハイパーリンク" xfId="330" builtinId="8" hidden="1"/>
    <cellStyle name="ハイパーリンク" xfId="331" builtinId="8" hidden="1"/>
    <cellStyle name="ハイパーリンク" xfId="332" builtinId="8" hidden="1"/>
    <cellStyle name="ハイパーリンク" xfId="333" builtinId="8" hidden="1"/>
    <cellStyle name="ハイパーリンク" xfId="334" builtinId="8" hidden="1"/>
    <cellStyle name="ハイパーリンク" xfId="335" builtinId="8" hidden="1"/>
    <cellStyle name="ハイパーリンク" xfId="336" builtinId="8" hidden="1"/>
    <cellStyle name="ハイパーリンク" xfId="337" builtinId="8" hidden="1"/>
    <cellStyle name="ハイパーリンク" xfId="338" builtinId="8" hidden="1"/>
    <cellStyle name="ハイパーリンク" xfId="339" builtinId="8" hidden="1"/>
    <cellStyle name="ハイパーリンク" xfId="340" builtinId="8" hidden="1"/>
    <cellStyle name="ハイパーリンク" xfId="341" builtinId="8" hidden="1"/>
    <cellStyle name="ハイパーリンク" xfId="342" builtinId="8" hidden="1"/>
    <cellStyle name="ハイパーリンク" xfId="343" builtinId="8" hidden="1"/>
    <cellStyle name="ハイパーリンク" xfId="344" builtinId="8" hidden="1"/>
    <cellStyle name="ハイパーリンク" xfId="345" builtinId="8" hidden="1"/>
    <cellStyle name="ハイパーリンク" xfId="346" builtinId="8" hidden="1"/>
    <cellStyle name="ハイパーリンク" xfId="347" builtinId="8" hidden="1"/>
    <cellStyle name="ハイパーリンク" xfId="348" builtinId="8" hidden="1"/>
    <cellStyle name="ハイパーリンク" xfId="349" builtinId="8" hidden="1"/>
    <cellStyle name="ハイパーリンク" xfId="350" builtinId="8" hidden="1"/>
    <cellStyle name="ハイパーリンク" xfId="351" builtinId="8" hidden="1"/>
    <cellStyle name="ハイパーリンク" xfId="352" builtinId="8" hidden="1"/>
    <cellStyle name="ハイパーリンク" xfId="353" builtinId="8" hidden="1"/>
    <cellStyle name="ハイパーリンク" xfId="354" builtinId="8" hidden="1"/>
    <cellStyle name="ハイパーリンク" xfId="355" builtinId="8" hidden="1"/>
    <cellStyle name="ハイパーリンク" xfId="356" builtinId="8" hidden="1"/>
    <cellStyle name="ハイパーリンク" xfId="357" builtinId="8" hidden="1"/>
    <cellStyle name="ハイパーリンク" xfId="358" builtinId="8" hidden="1"/>
    <cellStyle name="ハイパーリンク" xfId="359" builtinId="8" hidden="1"/>
    <cellStyle name="ハイパーリンク" xfId="360" builtinId="8" hidden="1"/>
    <cellStyle name="ハイパーリンク" xfId="361" builtinId="8" hidden="1"/>
    <cellStyle name="ハイパーリンク" xfId="362" builtinId="8" hidden="1"/>
    <cellStyle name="ハイパーリンク" xfId="363" builtinId="8" hidden="1"/>
    <cellStyle name="ハイパーリンク" xfId="364" builtinId="8" hidden="1"/>
    <cellStyle name="ハイパーリンク" xfId="365" builtinId="8" hidden="1"/>
    <cellStyle name="ハイパーリンク" xfId="366" builtinId="8" hidden="1"/>
    <cellStyle name="ハイパーリンク" xfId="367" builtinId="8" hidden="1"/>
    <cellStyle name="ハイパーリンク" xfId="368" builtinId="8" hidden="1"/>
    <cellStyle name="ハイパーリンク" xfId="369" builtinId="8" hidden="1"/>
    <cellStyle name="ハイパーリンク" xfId="370" builtinId="8" hidden="1"/>
    <cellStyle name="ハイパーリンク" xfId="371" builtinId="8" hidden="1"/>
    <cellStyle name="ハイパーリンク" xfId="372" builtinId="8" hidden="1"/>
    <cellStyle name="ハイパーリンク" xfId="373" builtinId="8" hidden="1"/>
    <cellStyle name="ハイパーリンク" xfId="374" builtinId="8" hidden="1"/>
    <cellStyle name="ハイパーリンク" xfId="375" builtinId="8" hidden="1"/>
    <cellStyle name="ハイパーリンク" xfId="376" builtinId="8" hidden="1"/>
    <cellStyle name="ハイパーリンク" xfId="377" builtinId="8" hidden="1"/>
    <cellStyle name="ハイパーリンク" xfId="378" builtinId="8" hidden="1"/>
    <cellStyle name="ハイパーリンク" xfId="379" builtinId="8" hidden="1"/>
    <cellStyle name="ハイパーリンク" xfId="380" builtinId="8" hidden="1"/>
    <cellStyle name="ハイパーリンク" xfId="381" builtinId="8" hidden="1"/>
    <cellStyle name="ハイパーリンク" xfId="382" builtinId="8" hidden="1"/>
    <cellStyle name="ハイパーリンク" xfId="383" builtinId="8" hidden="1"/>
    <cellStyle name="ハイパーリンク" xfId="384" builtinId="8" hidden="1"/>
    <cellStyle name="ハイパーリンク" xfId="385" builtinId="8" hidden="1"/>
    <cellStyle name="ハイパーリンク" xfId="386" builtinId="8" hidden="1"/>
    <cellStyle name="ハイパーリンク" xfId="387" builtinId="8" hidden="1"/>
    <cellStyle name="ハイパーリンク" xfId="388" builtinId="8" hidden="1"/>
    <cellStyle name="ハイパーリンク" xfId="389" builtinId="8" hidden="1"/>
    <cellStyle name="ハイパーリンク" xfId="390" builtinId="8" hidden="1"/>
    <cellStyle name="ハイパーリンク" xfId="391" builtinId="8" hidden="1"/>
    <cellStyle name="ハイパーリンク" xfId="392" builtinId="8" hidden="1"/>
    <cellStyle name="ハイパーリンク" xfId="393" builtinId="8" hidden="1"/>
    <cellStyle name="ハイパーリンク" xfId="394" builtinId="8" hidden="1"/>
    <cellStyle name="ハイパーリンク" xfId="395" builtinId="8" hidden="1"/>
    <cellStyle name="ハイパーリンク" xfId="396" builtinId="8" hidden="1"/>
    <cellStyle name="ハイパーリンク" xfId="397" builtinId="8" hidden="1"/>
    <cellStyle name="ハイパーリンク" xfId="398" builtinId="8" hidden="1"/>
    <cellStyle name="ハイパーリンク" xfId="399" builtinId="8" hidden="1"/>
    <cellStyle name="ハイパーリンク" xfId="400" builtinId="8" hidden="1"/>
    <cellStyle name="ハイパーリンク" xfId="401" builtinId="8" hidden="1"/>
    <cellStyle name="ハイパーリンク" xfId="402" builtinId="8" hidden="1"/>
    <cellStyle name="ハイパーリンク" xfId="403" builtinId="8" hidden="1"/>
    <cellStyle name="ハイパーリンク" xfId="404" builtinId="8" hidden="1"/>
    <cellStyle name="ハイパーリンク" xfId="405" builtinId="8" hidden="1"/>
    <cellStyle name="ハイパーリンク" xfId="406" builtinId="8" hidden="1"/>
    <cellStyle name="ハイパーリンク" xfId="407" builtinId="8" hidden="1"/>
    <cellStyle name="ハイパーリンク" xfId="408" builtinId="8" hidden="1"/>
    <cellStyle name="ハイパーリンク" xfId="409" builtinId="8" hidden="1"/>
    <cellStyle name="ハイパーリンク" xfId="410" builtinId="8" hidden="1"/>
    <cellStyle name="ハイパーリンク" xfId="411" builtinId="8" hidden="1"/>
    <cellStyle name="ハイパーリンク" xfId="412" builtinId="8" hidden="1"/>
    <cellStyle name="ハイパーリンク" xfId="413" builtinId="8" hidden="1"/>
    <cellStyle name="ハイパーリンク" xfId="414" builtinId="8" hidden="1"/>
    <cellStyle name="ハイパーリンク" xfId="415" builtinId="8" hidden="1"/>
    <cellStyle name="ハイパーリンク" xfId="416" builtinId="8" hidden="1"/>
    <cellStyle name="ハイパーリンク" xfId="417" builtinId="8" hidden="1"/>
    <cellStyle name="ハイパーリンク" xfId="418" builtinId="8" hidden="1"/>
    <cellStyle name="ハイパーリンク" xfId="419" builtinId="8" hidden="1"/>
    <cellStyle name="ハイパーリンク" xfId="420" builtinId="8" hidden="1"/>
    <cellStyle name="ハイパーリンク" xfId="421" builtinId="8" hidden="1"/>
    <cellStyle name="ハイパーリンク" xfId="422" builtinId="8" hidden="1"/>
    <cellStyle name="ハイパーリンク" xfId="423" builtinId="8" hidden="1"/>
    <cellStyle name="ハイパーリンク" xfId="424" builtinId="8" hidden="1"/>
    <cellStyle name="ハイパーリンク" xfId="425" builtinId="8" hidden="1"/>
    <cellStyle name="ハイパーリンク" xfId="426" builtinId="8" hidden="1"/>
    <cellStyle name="ハイパーリンク" xfId="427" builtinId="8" hidden="1"/>
    <cellStyle name="ハイパーリンク" xfId="428" builtinId="8" hidden="1"/>
    <cellStyle name="ハイパーリンク" xfId="429" builtinId="8" hidden="1"/>
    <cellStyle name="ハイパーリンク" xfId="430" builtinId="8" hidden="1"/>
    <cellStyle name="ハイパーリンク" xfId="431" builtinId="8" hidden="1"/>
    <cellStyle name="ハイパーリンク" xfId="432" builtinId="8" hidden="1"/>
    <cellStyle name="ハイパーリンク" xfId="433" builtinId="8" hidden="1"/>
    <cellStyle name="ハイパーリンク" xfId="434" builtinId="8" hidden="1"/>
    <cellStyle name="ハイパーリンク" xfId="435" builtinId="8" hidden="1"/>
    <cellStyle name="ハイパーリンク" xfId="436" builtinId="8" hidden="1"/>
    <cellStyle name="ハイパーリンク" xfId="437" builtinId="8" hidden="1"/>
    <cellStyle name="ハイパーリンク" xfId="438" builtinId="8" hidden="1"/>
    <cellStyle name="ハイパーリンク" xfId="439" builtinId="8" hidden="1"/>
    <cellStyle name="ハイパーリンク" xfId="440" builtinId="8" hidden="1"/>
    <cellStyle name="ハイパーリンク" xfId="441" builtinId="8" hidden="1"/>
    <cellStyle name="ハイパーリンク" xfId="442" builtinId="8" hidden="1"/>
    <cellStyle name="ハイパーリンク" xfId="443" builtinId="8" hidden="1"/>
    <cellStyle name="ハイパーリンク" xfId="444" builtinId="8" hidden="1"/>
    <cellStyle name="ハイパーリンク" xfId="445" builtinId="8" hidden="1"/>
    <cellStyle name="ハイパーリンク" xfId="446" builtinId="8" hidden="1"/>
    <cellStyle name="ハイパーリンク" xfId="447" builtinId="8" hidden="1"/>
    <cellStyle name="ハイパーリンク" xfId="448" builtinId="8" hidden="1"/>
    <cellStyle name="ハイパーリンク" xfId="449" builtinId="8" hidden="1"/>
    <cellStyle name="ハイパーリンク" xfId="450" builtinId="8" hidden="1"/>
    <cellStyle name="ハイパーリンク" xfId="451" builtinId="8" hidden="1"/>
    <cellStyle name="ハイパーリンク" xfId="452" builtinId="8" hidden="1"/>
    <cellStyle name="ハイパーリンク" xfId="453" builtinId="8" hidden="1"/>
    <cellStyle name="ハイパーリンク" xfId="454" builtinId="8" hidden="1"/>
    <cellStyle name="ハイパーリンク" xfId="455" builtinId="8" hidden="1"/>
    <cellStyle name="ハイパーリンク" xfId="456" builtinId="8" hidden="1"/>
    <cellStyle name="ハイパーリンク" xfId="457" builtinId="8" hidden="1"/>
    <cellStyle name="ハイパーリンク" xfId="458" builtinId="8" hidden="1"/>
    <cellStyle name="ハイパーリンク" xfId="459" builtinId="8" hidden="1"/>
    <cellStyle name="ハイパーリンク" xfId="460" builtinId="8" hidden="1"/>
    <cellStyle name="ハイパーリンク" xfId="461" builtinId="8" hidden="1"/>
    <cellStyle name="ハイパーリンク" xfId="462" builtinId="8" hidden="1"/>
    <cellStyle name="ハイパーリンク" xfId="463" builtinId="8" hidden="1"/>
    <cellStyle name="ハイパーリンク" xfId="464" builtinId="8" hidden="1"/>
    <cellStyle name="ハイパーリンク" xfId="465" builtinId="8" hidden="1"/>
    <cellStyle name="ハイパーリンク" xfId="466" builtinId="8" hidden="1"/>
    <cellStyle name="ハイパーリンク" xfId="467" builtinId="8" hidden="1"/>
    <cellStyle name="ハイパーリンク" xfId="468" builtinId="8" hidden="1"/>
    <cellStyle name="ハイパーリンク" xfId="469" builtinId="8" hidden="1"/>
    <cellStyle name="ハイパーリンク" xfId="470" builtinId="8" hidden="1"/>
    <cellStyle name="ハイパーリンク" xfId="471" builtinId="8" hidden="1"/>
    <cellStyle name="ハイパーリンク" xfId="472" builtinId="8" hidden="1"/>
    <cellStyle name="ハイパーリンク" xfId="473" builtinId="8" hidden="1"/>
    <cellStyle name="ハイパーリンク" xfId="474" builtinId="8" hidden="1"/>
    <cellStyle name="ハイパーリンク" xfId="475" builtinId="8" hidden="1"/>
    <cellStyle name="ハイパーリンク" xfId="476" builtinId="8" hidden="1"/>
    <cellStyle name="ハイパーリンク" xfId="477" builtinId="8" hidden="1"/>
    <cellStyle name="ハイパーリンク" xfId="478" builtinId="8" hidden="1"/>
    <cellStyle name="ハイパーリンク" xfId="479" builtinId="8" hidden="1"/>
    <cellStyle name="ハイパーリンク" xfId="480" builtinId="8" hidden="1"/>
    <cellStyle name="ハイパーリンク" xfId="481" builtinId="8" hidden="1"/>
    <cellStyle name="ハイパーリンク" xfId="482" builtinId="8" hidden="1"/>
    <cellStyle name="ハイパーリンク" xfId="483" builtinId="8" hidden="1"/>
    <cellStyle name="ハイパーリンク" xfId="484" builtinId="8" hidden="1"/>
    <cellStyle name="ハイパーリンク" xfId="485" builtinId="8" hidden="1"/>
    <cellStyle name="ハイパーリンク" xfId="486" builtinId="8" hidden="1"/>
    <cellStyle name="ハイパーリンク" xfId="487" builtinId="8" hidden="1"/>
    <cellStyle name="ハイパーリンク" xfId="488" builtinId="8" hidden="1"/>
    <cellStyle name="ハイパーリンク" xfId="489" builtinId="8" hidden="1"/>
    <cellStyle name="ハイパーリンク" xfId="490" builtinId="8" hidden="1"/>
    <cellStyle name="ハイパーリンク" xfId="491" builtinId="8" hidden="1"/>
    <cellStyle name="ハイパーリンク" xfId="492" builtinId="8" hidden="1"/>
    <cellStyle name="ハイパーリンク" xfId="493" builtinId="8" hidden="1"/>
    <cellStyle name="ハイパーリンク" xfId="494" builtinId="8" hidden="1"/>
    <cellStyle name="ハイパーリンク" xfId="495" builtinId="8" hidden="1"/>
    <cellStyle name="ハイパーリンク" xfId="496" builtinId="8" hidden="1"/>
    <cellStyle name="ハイパーリンク" xfId="497" builtinId="8" hidden="1"/>
    <cellStyle name="ハイパーリンク" xfId="498" builtinId="8" hidden="1"/>
    <cellStyle name="ハイパーリンク" xfId="499" builtinId="8" hidden="1"/>
    <cellStyle name="ハイパーリンク" xfId="500" builtinId="8" hidden="1"/>
    <cellStyle name="ハイパーリンク" xfId="501" builtinId="8" hidden="1"/>
    <cellStyle name="ハイパーリンク" xfId="502" builtinId="8" hidden="1"/>
    <cellStyle name="ハイパーリンク" xfId="503" builtinId="8" hidden="1"/>
    <cellStyle name="ハイパーリンク" xfId="504" builtinId="8" hidden="1"/>
    <cellStyle name="ハイパーリンク" xfId="505" builtinId="8" hidden="1"/>
    <cellStyle name="ハイパーリンク" xfId="506" builtinId="8" hidden="1"/>
    <cellStyle name="ハイパーリンク" xfId="507" builtinId="8" hidden="1"/>
    <cellStyle name="ハイパーリンク" xfId="508" builtinId="8" hidden="1"/>
    <cellStyle name="ハイパーリンク" xfId="509" builtinId="8" hidden="1"/>
    <cellStyle name="ハイパーリンク" xfId="510" builtinId="8" hidden="1"/>
    <cellStyle name="ハイパーリンク" xfId="511" builtinId="8" hidden="1"/>
    <cellStyle name="ハイパーリンク" xfId="512" builtinId="8" hidden="1"/>
    <cellStyle name="ハイパーリンク" xfId="513" builtinId="8" hidden="1"/>
    <cellStyle name="ハイパーリンク" xfId="514" builtinId="8" hidden="1"/>
    <cellStyle name="ハイパーリンク" xfId="515" builtinId="8" hidden="1"/>
    <cellStyle name="ハイパーリンク" xfId="516" builtinId="8" hidden="1"/>
    <cellStyle name="ハイパーリンク" xfId="517" builtinId="8" hidden="1"/>
    <cellStyle name="ハイパーリンク" xfId="518" builtinId="8" hidden="1"/>
    <cellStyle name="ハイパーリンク" xfId="519" builtinId="8" hidden="1"/>
    <cellStyle name="ハイパーリンク" xfId="520" builtinId="8" hidden="1"/>
    <cellStyle name="ハイパーリンク" xfId="521" builtinId="8" hidden="1"/>
    <cellStyle name="ハイパーリンク" xfId="522" builtinId="8" hidden="1"/>
    <cellStyle name="ハイパーリンク" xfId="523" builtinId="8" hidden="1"/>
    <cellStyle name="ハイパーリンク" xfId="524" builtinId="8" hidden="1"/>
    <cellStyle name="ハイパーリンク" xfId="525" builtinId="8" hidden="1"/>
    <cellStyle name="ハイパーリンク" xfId="526" builtinId="8" hidden="1"/>
    <cellStyle name="ハイパーリンク" xfId="527" builtinId="8" hidden="1"/>
    <cellStyle name="ハイパーリンク" xfId="528" builtinId="8" hidden="1"/>
    <cellStyle name="ハイパーリンク" xfId="529" builtinId="8" hidden="1"/>
    <cellStyle name="ハイパーリンク" xfId="530" builtinId="8" hidden="1"/>
    <cellStyle name="ハイパーリンク" xfId="531" builtinId="8" hidden="1"/>
    <cellStyle name="ハイパーリンク" xfId="532" builtinId="8" hidden="1"/>
    <cellStyle name="ハイパーリンク" xfId="533" builtinId="8" hidden="1"/>
    <cellStyle name="ハイパーリンク" xfId="534" builtinId="8" hidden="1"/>
    <cellStyle name="ハイパーリンク" xfId="535" builtinId="8" hidden="1"/>
    <cellStyle name="ハイパーリンク" xfId="536" builtinId="8" hidden="1"/>
    <cellStyle name="ハイパーリンク" xfId="537" builtinId="8" hidden="1"/>
    <cellStyle name="ハイパーリンク" xfId="538" builtinId="8" hidden="1"/>
    <cellStyle name="ハイパーリンク" xfId="539" builtinId="8" hidden="1"/>
    <cellStyle name="ハイパーリンク" xfId="540" builtinId="8" hidden="1"/>
    <cellStyle name="ハイパーリンク" xfId="541" builtinId="8" hidden="1"/>
    <cellStyle name="ハイパーリンク" xfId="542" builtinId="8" hidden="1"/>
    <cellStyle name="ハイパーリンク" xfId="543" builtinId="8" hidden="1"/>
    <cellStyle name="ハイパーリンク" xfId="544" builtinId="8" hidden="1"/>
    <cellStyle name="ハイパーリンク" xfId="545" builtinId="8" hidden="1"/>
    <cellStyle name="ハイパーリンク" xfId="546" builtinId="8" hidden="1"/>
    <cellStyle name="ハイパーリンク" xfId="547" builtinId="8" hidden="1"/>
    <cellStyle name="ハイパーリンク" xfId="548" builtinId="8" hidden="1"/>
    <cellStyle name="ハイパーリンク" xfId="549" builtinId="8" hidden="1"/>
    <cellStyle name="ハイパーリンク" xfId="550" builtinId="8" hidden="1"/>
    <cellStyle name="ハイパーリンク" xfId="551" builtinId="8" hidden="1"/>
    <cellStyle name="ハイパーリンク" xfId="552" builtinId="8" hidden="1"/>
    <cellStyle name="ハイパーリンク" xfId="553" builtinId="8" hidden="1"/>
    <cellStyle name="ハイパーリンク" xfId="554" builtinId="8" hidden="1"/>
    <cellStyle name="ハイパーリンク" xfId="555" builtinId="8" hidden="1"/>
    <cellStyle name="ハイパーリンク" xfId="556" builtinId="8" hidden="1"/>
    <cellStyle name="ハイパーリンク" xfId="557" builtinId="8" hidden="1"/>
    <cellStyle name="ハイパーリンク" xfId="558" builtinId="8" hidden="1"/>
    <cellStyle name="ハイパーリンク" xfId="559" builtinId="8" hidden="1"/>
    <cellStyle name="ハイパーリンク" xfId="560" builtinId="8" hidden="1"/>
    <cellStyle name="ハイパーリンク" xfId="561" builtinId="8" hidden="1"/>
    <cellStyle name="ハイパーリンク" xfId="562" builtinId="8" hidden="1"/>
    <cellStyle name="ハイパーリンク" xfId="563" builtinId="8" hidden="1"/>
    <cellStyle name="ハイパーリンク" xfId="564" builtinId="8" hidden="1"/>
    <cellStyle name="ハイパーリンク" xfId="565" builtinId="8" hidden="1"/>
    <cellStyle name="ハイパーリンク" xfId="566" builtinId="8" hidden="1"/>
    <cellStyle name="ハイパーリンク" xfId="567" builtinId="8" hidden="1"/>
    <cellStyle name="ハイパーリンク" xfId="568" builtinId="8" hidden="1"/>
    <cellStyle name="ハイパーリンク" xfId="569" builtinId="8" hidden="1"/>
    <cellStyle name="ハイパーリンク" xfId="570" builtinId="8" hidden="1"/>
    <cellStyle name="ハイパーリンク" xfId="571" builtinId="8" hidden="1"/>
    <cellStyle name="ハイパーリンク" xfId="572" builtinId="8" hidden="1"/>
    <cellStyle name="ハイパーリンク" xfId="573" builtinId="8" hidden="1"/>
    <cellStyle name="ハイパーリンク" xfId="574" builtinId="8" hidden="1"/>
    <cellStyle name="ハイパーリンク" xfId="575" builtinId="8" hidden="1"/>
    <cellStyle name="ハイパーリンク" xfId="576" builtinId="8" hidden="1"/>
    <cellStyle name="ハイパーリンク" xfId="577" builtinId="8" hidden="1"/>
    <cellStyle name="ハイパーリンク" xfId="578" builtinId="8" hidden="1"/>
    <cellStyle name="ハイパーリンク" xfId="579" builtinId="8" hidden="1"/>
    <cellStyle name="ハイパーリンク" xfId="580" builtinId="8" hidden="1"/>
    <cellStyle name="ハイパーリンク" xfId="581" builtinId="8" hidden="1"/>
    <cellStyle name="ハイパーリンク" xfId="582" builtinId="8" hidden="1"/>
    <cellStyle name="ハイパーリンク" xfId="583" builtinId="8" hidden="1"/>
    <cellStyle name="ハイパーリンク" xfId="584" builtinId="8" hidden="1"/>
    <cellStyle name="ハイパーリンク" xfId="585" builtinId="8" hidden="1"/>
    <cellStyle name="ハイパーリンク" xfId="586" builtinId="8" hidden="1"/>
    <cellStyle name="ハイパーリンク" xfId="587" builtinId="8" hidden="1"/>
    <cellStyle name="ハイパーリンク" xfId="588" builtinId="8" hidden="1"/>
    <cellStyle name="ハイパーリンク" xfId="589" builtinId="8" hidden="1"/>
    <cellStyle name="ハイパーリンク" xfId="590" builtinId="8" hidden="1"/>
    <cellStyle name="ハイパーリンク" xfId="591" builtinId="8" hidden="1"/>
    <cellStyle name="ハイパーリンク" xfId="592" builtinId="8" hidden="1"/>
    <cellStyle name="ハイパーリンク" xfId="593" builtinId="8" hidden="1"/>
    <cellStyle name="ハイパーリンク" xfId="594" builtinId="8" hidden="1"/>
    <cellStyle name="ハイパーリンク" xfId="595" builtinId="8" hidden="1"/>
    <cellStyle name="ハイパーリンク" xfId="596" builtinId="8" hidden="1"/>
    <cellStyle name="ハイパーリンク" xfId="597" builtinId="8" hidden="1"/>
    <cellStyle name="ハイパーリンク" xfId="598" builtinId="8" hidden="1"/>
    <cellStyle name="ハイパーリンク" xfId="599" builtinId="8" hidden="1"/>
    <cellStyle name="ハイパーリンク" xfId="600" builtinId="8" hidden="1"/>
    <cellStyle name="ハイパーリンク" xfId="601" builtinId="8" hidden="1"/>
    <cellStyle name="ハイパーリンク" xfId="602" builtinId="8" hidden="1"/>
    <cellStyle name="ハイパーリンク" xfId="603" builtinId="8" hidden="1"/>
    <cellStyle name="ハイパーリンク" xfId="604" builtinId="8" hidden="1"/>
    <cellStyle name="ハイパーリンク" xfId="605" builtinId="8" hidden="1"/>
    <cellStyle name="ハイパーリンク" xfId="606" builtinId="8" hidden="1"/>
    <cellStyle name="ハイパーリンク" xfId="607" builtinId="8" hidden="1"/>
    <cellStyle name="ハイパーリンク" xfId="608" builtinId="8" hidden="1"/>
    <cellStyle name="ハイパーリンク" xfId="609" builtinId="8" hidden="1"/>
    <cellStyle name="ハイパーリンク" xfId="610" builtinId="8" hidden="1"/>
    <cellStyle name="ハイパーリンク" xfId="611" builtinId="8" hidden="1"/>
    <cellStyle name="ハイパーリンク" xfId="612" builtinId="8" hidden="1"/>
    <cellStyle name="ハイパーリンク" xfId="613" builtinId="8" hidden="1"/>
    <cellStyle name="ハイパーリンク" xfId="614" builtinId="8" hidden="1"/>
    <cellStyle name="ハイパーリンク" xfId="615" builtinId="8" hidden="1"/>
    <cellStyle name="ハイパーリンク" xfId="616" builtinId="8" hidden="1"/>
    <cellStyle name="ハイパーリンク" xfId="617" builtinId="8" hidden="1"/>
    <cellStyle name="ハイパーリンク" xfId="618" builtinId="8" hidden="1"/>
    <cellStyle name="ハイパーリンク" xfId="619" builtinId="8" hidden="1"/>
    <cellStyle name="ハイパーリンク" xfId="620" builtinId="8" hidden="1"/>
    <cellStyle name="ハイパーリンク" xfId="621" builtinId="8" hidden="1"/>
    <cellStyle name="ハイパーリンク" xfId="622" builtinId="8" hidden="1"/>
    <cellStyle name="ハイパーリンク" xfId="623" builtinId="8" hidden="1"/>
    <cellStyle name="ハイパーリンク" xfId="624" builtinId="8" hidden="1"/>
    <cellStyle name="ハイパーリンク" xfId="625" builtinId="8" hidden="1"/>
    <cellStyle name="ハイパーリンク" xfId="626" builtinId="8" hidden="1"/>
    <cellStyle name="ハイパーリンク" xfId="627" builtinId="8" hidden="1"/>
    <cellStyle name="ハイパーリンク" xfId="628" builtinId="8" hidden="1"/>
    <cellStyle name="ハイパーリンク" xfId="629" builtinId="8" hidden="1"/>
    <cellStyle name="ハイパーリンク" xfId="630" builtinId="8" hidden="1"/>
    <cellStyle name="ハイパーリンク" xfId="631" builtinId="8" hidden="1"/>
    <cellStyle name="ハイパーリンク" xfId="632" builtinId="8" hidden="1"/>
    <cellStyle name="ハイパーリンク" xfId="633" builtinId="8" hidden="1"/>
    <cellStyle name="ハイパーリンク" xfId="634" builtinId="8" hidden="1"/>
    <cellStyle name="ハイパーリンク" xfId="635" builtinId="8" hidden="1"/>
    <cellStyle name="ハイパーリンク" xfId="636" builtinId="8" hidden="1"/>
    <cellStyle name="ハイパーリンク" xfId="637" builtinId="8" hidden="1"/>
    <cellStyle name="ハイパーリンク" xfId="638" builtinId="8" hidden="1"/>
    <cellStyle name="ハイパーリンク" xfId="639" builtinId="8" hidden="1"/>
    <cellStyle name="ハイパーリンク" xfId="640" builtinId="8" hidden="1"/>
    <cellStyle name="ハイパーリンク" xfId="641" builtinId="8" hidden="1"/>
    <cellStyle name="ハイパーリンク" xfId="642" builtinId="8" hidden="1"/>
    <cellStyle name="ハイパーリンク" xfId="643" builtinId="8" hidden="1"/>
    <cellStyle name="ハイパーリンク" xfId="644" builtinId="8" hidden="1"/>
    <cellStyle name="ハイパーリンク" xfId="645" builtinId="8" hidden="1"/>
    <cellStyle name="ハイパーリンク" xfId="646" builtinId="8" hidden="1"/>
    <cellStyle name="ハイパーリンク" xfId="647" builtinId="8" hidden="1"/>
    <cellStyle name="ハイパーリンク" xfId="648" builtinId="8" hidden="1"/>
    <cellStyle name="ハイパーリンク" xfId="649" builtinId="8" hidden="1"/>
    <cellStyle name="ハイパーリンク" xfId="650" builtinId="8" hidden="1"/>
    <cellStyle name="ハイパーリンク" xfId="651" builtinId="8" hidden="1"/>
    <cellStyle name="ハイパーリンク" xfId="652" builtinId="8" hidden="1"/>
    <cellStyle name="ハイパーリンク" xfId="653" builtinId="8" hidden="1"/>
    <cellStyle name="ハイパーリンク" xfId="654" builtinId="8" hidden="1"/>
    <cellStyle name="ハイパーリンク" xfId="655" builtinId="8" hidden="1"/>
    <cellStyle name="ハイパーリンク" xfId="656" builtinId="8" hidden="1"/>
    <cellStyle name="ハイパーリンク" xfId="657" builtinId="8" hidden="1"/>
    <cellStyle name="ハイパーリンク" xfId="658" builtinId="8" hidden="1"/>
    <cellStyle name="ハイパーリンク" xfId="659" builtinId="8" hidden="1"/>
    <cellStyle name="ハイパーリンク" xfId="660" builtinId="8" hidden="1"/>
    <cellStyle name="ハイパーリンク" xfId="661" builtinId="8" hidden="1"/>
    <cellStyle name="ハイパーリンク" xfId="662" builtinId="8" hidden="1"/>
    <cellStyle name="ハイパーリンク" xfId="663" builtinId="8" hidden="1"/>
    <cellStyle name="ハイパーリンク" xfId="664" builtinId="8" hidden="1"/>
    <cellStyle name="ハイパーリンク" xfId="665" builtinId="8" hidden="1"/>
    <cellStyle name="ハイパーリンク" xfId="666" builtinId="8" hidden="1"/>
    <cellStyle name="ハイパーリンク" xfId="667" builtinId="8" hidden="1"/>
    <cellStyle name="ハイパーリンク" xfId="668" builtinId="8" hidden="1"/>
    <cellStyle name="ハイパーリンク" xfId="669" builtinId="8" hidden="1"/>
    <cellStyle name="ハイパーリンク" xfId="670" builtinId="8" hidden="1"/>
    <cellStyle name="ハイパーリンク" xfId="671" builtinId="8" hidden="1"/>
    <cellStyle name="ハイパーリンク" xfId="672" builtinId="8" hidden="1"/>
    <cellStyle name="ハイパーリンク" xfId="673" builtinId="8" hidden="1"/>
    <cellStyle name="ハイパーリンク" xfId="674" builtinId="8" hidden="1"/>
    <cellStyle name="ハイパーリンク" xfId="675" builtinId="8" hidden="1"/>
    <cellStyle name="ハイパーリンク" xfId="676" builtinId="8" hidden="1"/>
    <cellStyle name="ハイパーリンク" xfId="677" builtinId="8" hidden="1"/>
    <cellStyle name="ハイパーリンク" xfId="678" builtinId="8" hidden="1"/>
    <cellStyle name="ハイパーリンク" xfId="679" builtinId="8" hidden="1"/>
    <cellStyle name="ハイパーリンク" xfId="680" builtinId="8" hidden="1"/>
    <cellStyle name="ハイパーリンク" xfId="681" builtinId="8" hidden="1"/>
    <cellStyle name="ハイパーリンク" xfId="682" builtinId="8" hidden="1"/>
    <cellStyle name="ハイパーリンク" xfId="683" builtinId="8" hidden="1"/>
    <cellStyle name="ハイパーリンク" xfId="684" builtinId="8" hidden="1"/>
    <cellStyle name="ハイパーリンク" xfId="685" builtinId="8" hidden="1"/>
    <cellStyle name="ハイパーリンク" xfId="686" builtinId="8" hidden="1"/>
    <cellStyle name="ハイパーリンク" xfId="687" builtinId="8" hidden="1"/>
    <cellStyle name="ハイパーリンク" xfId="688" builtinId="8" hidden="1"/>
    <cellStyle name="ハイパーリンク" xfId="689" builtinId="8" hidden="1"/>
    <cellStyle name="ハイパーリンク" xfId="690" builtinId="8" hidden="1"/>
    <cellStyle name="ハイパーリンク" xfId="691" builtinId="8" hidden="1"/>
    <cellStyle name="ハイパーリンク" xfId="692" builtinId="8" hidden="1"/>
    <cellStyle name="ハイパーリンク" xfId="693" builtinId="8" hidden="1"/>
    <cellStyle name="ハイパーリンク" xfId="694" builtinId="8" hidden="1"/>
    <cellStyle name="ハイパーリンク" xfId="695" builtinId="8" hidden="1"/>
    <cellStyle name="ハイパーリンク" xfId="696" builtinId="8" hidden="1"/>
    <cellStyle name="ハイパーリンク" xfId="697" builtinId="8" hidden="1"/>
    <cellStyle name="ハイパーリンク" xfId="698" builtinId="8" hidden="1"/>
    <cellStyle name="ハイパーリンク" xfId="699" builtinId="8" hidden="1"/>
    <cellStyle name="ハイパーリンク" xfId="700" builtinId="8" hidden="1"/>
    <cellStyle name="ハイパーリンク" xfId="701" builtinId="8" hidden="1"/>
    <cellStyle name="ハイパーリンク" xfId="702" builtinId="8" hidden="1"/>
    <cellStyle name="ハイパーリンク" xfId="703" builtinId="8" hidden="1"/>
    <cellStyle name="ハイパーリンク" xfId="704" builtinId="8" hidden="1"/>
    <cellStyle name="ハイパーリンク" xfId="705" builtinId="8" hidden="1"/>
    <cellStyle name="ハイパーリンク" xfId="706" builtinId="8" hidden="1"/>
    <cellStyle name="ハイパーリンク" xfId="707" builtinId="8" hidden="1"/>
    <cellStyle name="ハイパーリンク" xfId="708" builtinId="8" hidden="1"/>
    <cellStyle name="ハイパーリンク" xfId="709" builtinId="8" hidden="1"/>
    <cellStyle name="ハイパーリンク" xfId="710" builtinId="8" hidden="1"/>
    <cellStyle name="ハイパーリンク" xfId="711" builtinId="8" hidden="1"/>
    <cellStyle name="ハイパーリンク" xfId="712" builtinId="8" hidden="1"/>
    <cellStyle name="ハイパーリンク" xfId="713" builtinId="8" hidden="1"/>
    <cellStyle name="ハイパーリンク" xfId="714" builtinId="8" hidden="1"/>
    <cellStyle name="ハイパーリンク" xfId="715" builtinId="8" hidden="1"/>
    <cellStyle name="ハイパーリンク" xfId="716" builtinId="8" hidden="1"/>
    <cellStyle name="ハイパーリンク" xfId="717" builtinId="8" hidden="1"/>
    <cellStyle name="ハイパーリンク" xfId="718" builtinId="8" hidden="1"/>
    <cellStyle name="ハイパーリンク" xfId="719" builtinId="8" hidden="1"/>
    <cellStyle name="ハイパーリンク" xfId="720" builtinId="8" hidden="1"/>
    <cellStyle name="ハイパーリンク" xfId="721" builtinId="8" hidden="1"/>
    <cellStyle name="ハイパーリンク" xfId="722" builtinId="8" hidden="1"/>
    <cellStyle name="ハイパーリンク" xfId="723" builtinId="8" hidden="1"/>
    <cellStyle name="ハイパーリンク" xfId="724" builtinId="8" hidden="1"/>
    <cellStyle name="ハイパーリンク" xfId="725" builtinId="8" hidden="1"/>
    <cellStyle name="ハイパーリンク" xfId="726" builtinId="8" hidden="1"/>
    <cellStyle name="ハイパーリンク" xfId="727" builtinId="8" hidden="1"/>
    <cellStyle name="ハイパーリンク" xfId="728" builtinId="8" hidden="1"/>
    <cellStyle name="ハイパーリンク" xfId="729" builtinId="8" hidden="1"/>
    <cellStyle name="ハイパーリンク" xfId="730" builtinId="8" hidden="1"/>
    <cellStyle name="ハイパーリンク" xfId="731" builtinId="8" hidden="1"/>
    <cellStyle name="ハイパーリンク" xfId="732" builtinId="8" hidden="1"/>
    <cellStyle name="ハイパーリンク" xfId="733" builtinId="8" hidden="1"/>
    <cellStyle name="ハイパーリンク" xfId="734" builtinId="8" hidden="1"/>
    <cellStyle name="ハイパーリンク" xfId="735" builtinId="8" hidden="1"/>
    <cellStyle name="ハイパーリンク" xfId="736" builtinId="8" hidden="1"/>
    <cellStyle name="ハイパーリンク" xfId="737" builtinId="8" hidden="1"/>
    <cellStyle name="ハイパーリンク" xfId="738" builtinId="8" hidden="1"/>
    <cellStyle name="ハイパーリンク" xfId="739" builtinId="8" hidden="1"/>
    <cellStyle name="ハイパーリンク" xfId="740" builtinId="8" hidden="1"/>
    <cellStyle name="ハイパーリンク" xfId="741" builtinId="8" hidden="1"/>
    <cellStyle name="ハイパーリンク" xfId="742" builtinId="8" hidden="1"/>
    <cellStyle name="ハイパーリンク" xfId="743" builtinId="8" hidden="1"/>
    <cellStyle name="ハイパーリンク" xfId="744" builtinId="8" hidden="1"/>
    <cellStyle name="ハイパーリンク" xfId="745" builtinId="8" hidden="1"/>
    <cellStyle name="ハイパーリンク" xfId="746" builtinId="8" hidden="1"/>
    <cellStyle name="ハイパーリンク" xfId="747" builtinId="8" hidden="1"/>
    <cellStyle name="ハイパーリンク" xfId="748" builtinId="8" hidden="1"/>
    <cellStyle name="ハイパーリンク" xfId="749" builtinId="8" hidden="1"/>
    <cellStyle name="ハイパーリンク" xfId="750" builtinId="8" hidden="1"/>
    <cellStyle name="ハイパーリンク" xfId="751" builtinId="8" hidden="1"/>
    <cellStyle name="ハイパーリンク" xfId="752" builtinId="8" hidden="1"/>
    <cellStyle name="ハイパーリンク" xfId="753" builtinId="8" hidden="1"/>
    <cellStyle name="ハイパーリンク" xfId="754" builtinId="8" hidden="1"/>
    <cellStyle name="ハイパーリンク" xfId="755" builtinId="8" hidden="1"/>
    <cellStyle name="ハイパーリンク" xfId="756" builtinId="8" hidden="1"/>
    <cellStyle name="ハイパーリンク" xfId="757" builtinId="8" hidden="1"/>
    <cellStyle name="ハイパーリンク" xfId="758" builtinId="8" hidden="1"/>
    <cellStyle name="ハイパーリンク" xfId="759" builtinId="8" hidden="1"/>
    <cellStyle name="ハイパーリンク" xfId="760" builtinId="8" hidden="1"/>
    <cellStyle name="ハイパーリンク" xfId="761" builtinId="8" hidden="1"/>
    <cellStyle name="ハイパーリンク" xfId="762" builtinId="8" hidden="1"/>
    <cellStyle name="ハイパーリンク" xfId="763" builtinId="8" hidden="1"/>
    <cellStyle name="ハイパーリンク" xfId="764" builtinId="8" hidden="1"/>
    <cellStyle name="ハイパーリンク" xfId="765" builtinId="8" hidden="1"/>
    <cellStyle name="ハイパーリンク" xfId="766" builtinId="8" hidden="1"/>
    <cellStyle name="ハイパーリンク" xfId="767" builtinId="8" hidden="1"/>
    <cellStyle name="ハイパーリンク" xfId="768" builtinId="8" hidden="1"/>
    <cellStyle name="ハイパーリンク" xfId="769" builtinId="8" hidden="1"/>
    <cellStyle name="ハイパーリンク" xfId="770" builtinId="8" hidden="1"/>
    <cellStyle name="ハイパーリンク" xfId="771" builtinId="8" hidden="1"/>
    <cellStyle name="ハイパーリンク" xfId="772" builtinId="8" hidden="1"/>
    <cellStyle name="ハイパーリンク" xfId="773" builtinId="8" hidden="1"/>
    <cellStyle name="ハイパーリンク" xfId="774" builtinId="8" hidden="1"/>
    <cellStyle name="ハイパーリンク" xfId="775" builtinId="8" hidden="1"/>
    <cellStyle name="ハイパーリンク" xfId="776" builtinId="8" hidden="1"/>
    <cellStyle name="ハイパーリンク" xfId="777" builtinId="8" hidden="1"/>
    <cellStyle name="ハイパーリンク" xfId="778" builtinId="8" hidden="1"/>
    <cellStyle name="ハイパーリンク" xfId="779" builtinId="8" hidden="1"/>
    <cellStyle name="ハイパーリンク" xfId="780" builtinId="8" hidden="1"/>
    <cellStyle name="ハイパーリンク" xfId="781" builtinId="8" hidden="1"/>
    <cellStyle name="ハイパーリンク" xfId="782" builtinId="8" hidden="1"/>
    <cellStyle name="ハイパーリンク" xfId="783" builtinId="8" hidden="1"/>
    <cellStyle name="ハイパーリンク" xfId="784" builtinId="8" hidden="1"/>
    <cellStyle name="ハイパーリンク" xfId="785" builtinId="8" hidden="1"/>
    <cellStyle name="ハイパーリンク" xfId="786" builtinId="8" hidden="1"/>
    <cellStyle name="ハイパーリンク" xfId="787" builtinId="8" hidden="1"/>
    <cellStyle name="ハイパーリンク" xfId="788" builtinId="8" hidden="1"/>
    <cellStyle name="ハイパーリンク" xfId="789" builtinId="8" hidden="1"/>
    <cellStyle name="ハイパーリンク" xfId="790" builtinId="8" hidden="1"/>
    <cellStyle name="ハイパーリンク" xfId="791" builtinId="8" hidden="1"/>
    <cellStyle name="ハイパーリンク" xfId="792" builtinId="8" hidden="1"/>
    <cellStyle name="ハイパーリンク" xfId="793" builtinId="8" hidden="1"/>
    <cellStyle name="ハイパーリンク" xfId="794" builtinId="8" hidden="1"/>
    <cellStyle name="ハイパーリンク" xfId="795" builtinId="8" hidden="1"/>
    <cellStyle name="ハイパーリンク" xfId="796" builtinId="8" hidden="1"/>
    <cellStyle name="ハイパーリンク" xfId="797" builtinId="8" hidden="1"/>
    <cellStyle name="ハイパーリンク" xfId="798" builtinId="8" hidden="1"/>
    <cellStyle name="ハイパーリンク" xfId="799" builtinId="8" hidden="1"/>
    <cellStyle name="ハイパーリンク" xfId="800" builtinId="8" hidden="1"/>
    <cellStyle name="ハイパーリンク" xfId="801" builtinId="8" hidden="1"/>
    <cellStyle name="ハイパーリンク" xfId="802" builtinId="8" hidden="1"/>
    <cellStyle name="ハイパーリンク" xfId="803" builtinId="8" hidden="1"/>
    <cellStyle name="ハイパーリンク" xfId="804" builtinId="8" hidden="1"/>
    <cellStyle name="ハイパーリンク" xfId="805" builtinId="8" hidden="1"/>
    <cellStyle name="ハイパーリンク" xfId="806" builtinId="8" hidden="1"/>
    <cellStyle name="ハイパーリンク" xfId="807" builtinId="8" hidden="1"/>
    <cellStyle name="ハイパーリンク" xfId="808" builtinId="8" hidden="1"/>
    <cellStyle name="ハイパーリンク" xfId="809" builtinId="8" hidden="1"/>
    <cellStyle name="ハイパーリンク" xfId="810" builtinId="8" hidden="1"/>
    <cellStyle name="ハイパーリンク" xfId="811" builtinId="8" hidden="1"/>
    <cellStyle name="ハイパーリンク" xfId="812" builtinId="8" hidden="1"/>
    <cellStyle name="ハイパーリンク" xfId="813" builtinId="8" hidden="1"/>
    <cellStyle name="ハイパーリンク" xfId="814" builtinId="8" hidden="1"/>
    <cellStyle name="ハイパーリンク" xfId="815" builtinId="8" hidden="1"/>
    <cellStyle name="ハイパーリンク" xfId="816" builtinId="8" hidden="1"/>
    <cellStyle name="ハイパーリンク" xfId="817" builtinId="8" hidden="1"/>
    <cellStyle name="ハイパーリンク" xfId="818" builtinId="8" hidden="1"/>
    <cellStyle name="ハイパーリンク" xfId="819" builtinId="8" hidden="1"/>
    <cellStyle name="ハイパーリンク" xfId="820" builtinId="8" hidden="1"/>
    <cellStyle name="ハイパーリンク" xfId="821" builtinId="8" hidden="1"/>
    <cellStyle name="ハイパーリンク" xfId="822" builtinId="8" hidden="1"/>
    <cellStyle name="ハイパーリンク" xfId="823" builtinId="8" hidden="1"/>
    <cellStyle name="ハイパーリンク" xfId="824" builtinId="8" hidden="1"/>
    <cellStyle name="ハイパーリンク" xfId="825" builtinId="8" hidden="1"/>
    <cellStyle name="ハイパーリンク" xfId="826" builtinId="8" hidden="1"/>
    <cellStyle name="ハイパーリンク" xfId="827" builtinId="8" hidden="1"/>
    <cellStyle name="ハイパーリンク" xfId="828" builtinId="8" hidden="1"/>
    <cellStyle name="ハイパーリンク" xfId="829" builtinId="8" hidden="1"/>
    <cellStyle name="ハイパーリンク" xfId="830" builtinId="8" hidden="1"/>
    <cellStyle name="ハイパーリンク" xfId="831" builtinId="8" hidden="1"/>
    <cellStyle name="ハイパーリンク" xfId="832" builtinId="8" hidden="1"/>
    <cellStyle name="ハイパーリンク" xfId="833" builtinId="8" hidden="1"/>
    <cellStyle name="ハイパーリンク" xfId="834" builtinId="8" hidden="1"/>
    <cellStyle name="ハイパーリンク" xfId="835" builtinId="8" hidden="1"/>
    <cellStyle name="ハイパーリンク" xfId="836" builtinId="8" hidden="1"/>
    <cellStyle name="ハイパーリンク" xfId="837" builtinId="8" hidden="1"/>
    <cellStyle name="ハイパーリンク" xfId="838" builtinId="8" hidden="1"/>
    <cellStyle name="ハイパーリンク" xfId="839" builtinId="8" hidden="1"/>
    <cellStyle name="ハイパーリンク" xfId="840" builtinId="8" hidden="1"/>
    <cellStyle name="ハイパーリンク" xfId="841" builtinId="8" hidden="1"/>
    <cellStyle name="ハイパーリンク" xfId="842" builtinId="8" hidden="1"/>
    <cellStyle name="ハイパーリンク" xfId="843" builtinId="8" hidden="1"/>
    <cellStyle name="ハイパーリンク" xfId="844" builtinId="8" hidden="1"/>
    <cellStyle name="ハイパーリンク" xfId="845" builtinId="8" hidden="1"/>
    <cellStyle name="ハイパーリンク" xfId="846" builtinId="8" hidden="1"/>
    <cellStyle name="ハイパーリンク" xfId="847" builtinId="8" hidden="1"/>
    <cellStyle name="ハイパーリンク" xfId="848" builtinId="8" hidden="1"/>
    <cellStyle name="ハイパーリンク" xfId="849" builtinId="8" hidden="1"/>
    <cellStyle name="ハイパーリンク" xfId="850" builtinId="8" hidden="1"/>
    <cellStyle name="ハイパーリンク" xfId="851" builtinId="8" hidden="1"/>
    <cellStyle name="ハイパーリンク" xfId="852" builtinId="8" hidden="1"/>
    <cellStyle name="ハイパーリンク" xfId="853" builtinId="8" hidden="1"/>
    <cellStyle name="ハイパーリンク" xfId="854" builtinId="8" hidden="1"/>
    <cellStyle name="ハイパーリンク" xfId="855" builtinId="8" hidden="1"/>
    <cellStyle name="ハイパーリンク" xfId="856" builtinId="8" hidden="1"/>
    <cellStyle name="ハイパーリンク" xfId="857" builtinId="8" hidden="1"/>
    <cellStyle name="ハイパーリンク" xfId="858" builtinId="8" hidden="1"/>
    <cellStyle name="ハイパーリンク" xfId="859" builtinId="8" hidden="1"/>
    <cellStyle name="ハイパーリンク" xfId="860" builtinId="8" hidden="1"/>
    <cellStyle name="ハイパーリンク" xfId="861" builtinId="8" hidden="1"/>
    <cellStyle name="ハイパーリンク" xfId="862" builtinId="8" hidden="1"/>
    <cellStyle name="ハイパーリンク" xfId="863" builtinId="8" hidden="1"/>
    <cellStyle name="ハイパーリンク" xfId="864" builtinId="8" hidden="1"/>
    <cellStyle name="ハイパーリンク" xfId="865" builtinId="8" hidden="1"/>
    <cellStyle name="ハイパーリンク" xfId="866" builtinId="8" hidden="1"/>
    <cellStyle name="ハイパーリンク" xfId="867" builtinId="8" hidden="1"/>
    <cellStyle name="ハイパーリンク" xfId="868" builtinId="8" hidden="1"/>
    <cellStyle name="ハイパーリンク" xfId="869" builtinId="8" hidden="1"/>
    <cellStyle name="ハイパーリンク" xfId="870" builtinId="8" hidden="1"/>
    <cellStyle name="ハイパーリンク" xfId="871" builtinId="8" hidden="1"/>
    <cellStyle name="ハイパーリンク" xfId="872" builtinId="8" hidden="1"/>
    <cellStyle name="ハイパーリンク" xfId="873" builtinId="8" hidden="1"/>
    <cellStyle name="ハイパーリンク" xfId="874" builtinId="8" hidden="1"/>
    <cellStyle name="ハイパーリンク" xfId="875" builtinId="8" hidden="1"/>
    <cellStyle name="ハイパーリンク" xfId="876" builtinId="8" hidden="1"/>
    <cellStyle name="ハイパーリンク" xfId="877" builtinId="8" hidden="1"/>
    <cellStyle name="ハイパーリンク" xfId="878" builtinId="8" hidden="1"/>
    <cellStyle name="ハイパーリンク" xfId="879" builtinId="8" hidden="1"/>
    <cellStyle name="ハイパーリンク" xfId="880" builtinId="8" hidden="1"/>
    <cellStyle name="ハイパーリンク" xfId="881" builtinId="8" hidden="1"/>
    <cellStyle name="ハイパーリンク" xfId="882" builtinId="8" hidden="1"/>
    <cellStyle name="ハイパーリンク" xfId="883" builtinId="8" hidden="1"/>
    <cellStyle name="ハイパーリンク" xfId="884" builtinId="8" hidden="1"/>
    <cellStyle name="ハイパーリンク" xfId="885" builtinId="8" hidden="1"/>
    <cellStyle name="ハイパーリンク" xfId="886" builtinId="8" hidden="1"/>
    <cellStyle name="ハイパーリンク" xfId="887" builtinId="8" hidden="1"/>
    <cellStyle name="ハイパーリンク" xfId="888" builtinId="8" hidden="1"/>
    <cellStyle name="ハイパーリンク" xfId="889" builtinId="8" hidden="1"/>
    <cellStyle name="ハイパーリンク" xfId="890" builtinId="8" hidden="1"/>
    <cellStyle name="ハイパーリンク" xfId="891" builtinId="8" hidden="1"/>
    <cellStyle name="ハイパーリンク" xfId="892" builtinId="8" hidden="1"/>
    <cellStyle name="ハイパーリンク" xfId="893" builtinId="8" hidden="1"/>
    <cellStyle name="ハイパーリンク" xfId="894" builtinId="8" hidden="1"/>
    <cellStyle name="ハイパーリンク" xfId="895" builtinId="8" hidden="1"/>
    <cellStyle name="ハイパーリンク" xfId="896" builtinId="8" hidden="1"/>
    <cellStyle name="ハイパーリンク" xfId="897" builtinId="8" hidden="1"/>
    <cellStyle name="ハイパーリンク" xfId="898" builtinId="8" hidden="1"/>
    <cellStyle name="ハイパーリンク" xfId="899" builtinId="8" hidden="1"/>
    <cellStyle name="ハイパーリンク" xfId="900" builtinId="8" hidden="1"/>
    <cellStyle name="ハイパーリンク" xfId="901" builtinId="8" hidden="1"/>
    <cellStyle name="ハイパーリンク" xfId="902" builtinId="8" hidden="1"/>
    <cellStyle name="ハイパーリンク" xfId="903" builtinId="8" hidden="1"/>
    <cellStyle name="ハイパーリンク" xfId="904" builtinId="8" hidden="1"/>
    <cellStyle name="ハイパーリンク" xfId="905" builtinId="8" hidden="1"/>
    <cellStyle name="ハイパーリンク" xfId="906" builtinId="8" hidden="1"/>
    <cellStyle name="ハイパーリンク" xfId="907" builtinId="8" hidden="1"/>
    <cellStyle name="ハイパーリンク" xfId="908" builtinId="8" hidden="1"/>
    <cellStyle name="ハイパーリンク" xfId="909" builtinId="8" hidden="1"/>
    <cellStyle name="ハイパーリンク" xfId="910" builtinId="8" hidden="1"/>
    <cellStyle name="ハイパーリンク" xfId="911" builtinId="8" hidden="1"/>
    <cellStyle name="ハイパーリンク" xfId="912" builtinId="8" hidden="1"/>
    <cellStyle name="ハイパーリンク" xfId="913" builtinId="8" hidden="1"/>
    <cellStyle name="ハイパーリンク" xfId="914" builtinId="8" hidden="1"/>
    <cellStyle name="ハイパーリンク" xfId="915" builtinId="8" hidden="1"/>
    <cellStyle name="ハイパーリンク" xfId="916" builtinId="8" hidden="1"/>
    <cellStyle name="ハイパーリンク" xfId="917" builtinId="8" hidden="1"/>
    <cellStyle name="ハイパーリンク" xfId="918" builtinId="8" hidden="1"/>
    <cellStyle name="ハイパーリンク" xfId="919" builtinId="8" hidden="1"/>
    <cellStyle name="ハイパーリンク" xfId="920" builtinId="8" hidden="1"/>
    <cellStyle name="ハイパーリンク" xfId="921" builtinId="8" hidden="1"/>
    <cellStyle name="ハイパーリンク" xfId="922" builtinId="8" hidden="1"/>
    <cellStyle name="ハイパーリンク" xfId="923" builtinId="8" hidden="1"/>
    <cellStyle name="ハイパーリンク" xfId="924" builtinId="8" hidden="1"/>
    <cellStyle name="ハイパーリンク" xfId="925" builtinId="8" hidden="1"/>
    <cellStyle name="ハイパーリンク" xfId="926" builtinId="8" hidden="1"/>
    <cellStyle name="ハイパーリンク" xfId="927" builtinId="8" hidden="1"/>
    <cellStyle name="ハイパーリンク" xfId="928" builtinId="8" hidden="1"/>
    <cellStyle name="ハイパーリンク" xfId="929" builtinId="8" hidden="1"/>
    <cellStyle name="ハイパーリンク" xfId="930" builtinId="8" hidden="1"/>
    <cellStyle name="ハイパーリンク" xfId="931" builtinId="8" hidden="1"/>
    <cellStyle name="ハイパーリンク" xfId="932" builtinId="8" hidden="1"/>
    <cellStyle name="ハイパーリンク" xfId="933" builtinId="8" hidden="1"/>
    <cellStyle name="ハイパーリンク" xfId="934" builtinId="8" hidden="1"/>
    <cellStyle name="ハイパーリンク" xfId="935" builtinId="8" hidden="1"/>
    <cellStyle name="ハイパーリンク" xfId="936" builtinId="8" hidden="1"/>
    <cellStyle name="ハイパーリンク" xfId="937" builtinId="8" hidden="1"/>
    <cellStyle name="ハイパーリンク" xfId="938" builtinId="8" hidden="1"/>
    <cellStyle name="ハイパーリンク" xfId="1003" builtinId="8"/>
    <cellStyle name="ハイパーリンク 2" xfId="32" xr:uid="{00000000-0005-0000-0000-000076030000}"/>
    <cellStyle name="メモ 2" xfId="980" xr:uid="{5AD1A1BF-5DBA-4068-831B-ADF758FB0327}"/>
    <cellStyle name="メモ 3" xfId="982" xr:uid="{46ECFF7F-C385-4975-9295-99699610C640}"/>
    <cellStyle name="リンク セル" xfId="950" builtinId="24" customBuiltin="1"/>
    <cellStyle name="悪い" xfId="945" builtinId="27" customBuiltin="1"/>
    <cellStyle name="計算" xfId="949" builtinId="22" customBuiltin="1"/>
    <cellStyle name="警告文" xfId="952" builtinId="11" customBuiltin="1"/>
    <cellStyle name="桁区切り" xfId="1" builtinId="6"/>
    <cellStyle name="桁区切り 2" xfId="6" xr:uid="{00000000-0005-0000-0000-000078030000}"/>
    <cellStyle name="桁区切り 2 2" xfId="33" xr:uid="{00000000-0005-0000-0000-000079030000}"/>
    <cellStyle name="桁区切り 2 2 2" xfId="34" xr:uid="{00000000-0005-0000-0000-00007A030000}"/>
    <cellStyle name="桁区切り 2 2 2 2" xfId="35" xr:uid="{00000000-0005-0000-0000-00007B030000}"/>
    <cellStyle name="桁区切り 2 2 2 2 2" xfId="36" xr:uid="{00000000-0005-0000-0000-00007C030000}"/>
    <cellStyle name="桁区切り 2 2 2 2 2 2" xfId="37" xr:uid="{00000000-0005-0000-0000-00007D030000}"/>
    <cellStyle name="桁区切り 2 2 2 3" xfId="38" xr:uid="{00000000-0005-0000-0000-00007E030000}"/>
    <cellStyle name="桁区切り 2 2 2 4" xfId="39" xr:uid="{00000000-0005-0000-0000-00007F030000}"/>
    <cellStyle name="桁区切り 2 3" xfId="40" xr:uid="{00000000-0005-0000-0000-000080030000}"/>
    <cellStyle name="桁区切り 2 4" xfId="5" xr:uid="{00000000-0005-0000-0000-000081030000}"/>
    <cellStyle name="桁区切り 2 5" xfId="41" xr:uid="{00000000-0005-0000-0000-000082030000}"/>
    <cellStyle name="桁区切り 2 5 2" xfId="42" xr:uid="{00000000-0005-0000-0000-000083030000}"/>
    <cellStyle name="桁区切り 2 6" xfId="43" xr:uid="{00000000-0005-0000-0000-000084030000}"/>
    <cellStyle name="桁区切り 2 7" xfId="44" xr:uid="{00000000-0005-0000-0000-000085030000}"/>
    <cellStyle name="桁区切り 2 7 2" xfId="45" xr:uid="{00000000-0005-0000-0000-000086030000}"/>
    <cellStyle name="桁区切り 2 8" xfId="69" xr:uid="{00000000-0005-0000-0000-000087030000}"/>
    <cellStyle name="桁区切り 2 9" xfId="71" xr:uid="{00000000-0005-0000-0000-000088030000}"/>
    <cellStyle name="桁区切り 3" xfId="46" xr:uid="{00000000-0005-0000-0000-000089030000}"/>
    <cellStyle name="桁区切り 4" xfId="47" xr:uid="{00000000-0005-0000-0000-00008A030000}"/>
    <cellStyle name="桁区切り 5" xfId="68" xr:uid="{00000000-0005-0000-0000-00008B030000}"/>
    <cellStyle name="桁区切り 6" xfId="70" xr:uid="{00000000-0005-0000-0000-00008C030000}"/>
    <cellStyle name="桁区切り 6 2" xfId="158" xr:uid="{00000000-0005-0000-0000-00008D030000}"/>
    <cellStyle name="桁区切り 7" xfId="157" xr:uid="{00000000-0005-0000-0000-00008E030000}"/>
    <cellStyle name="桁区切り 8" xfId="1002" xr:uid="{DB9604E6-21EB-46BC-9A14-48CA9A8BC8D9}"/>
    <cellStyle name="見出し 1" xfId="940" builtinId="16" customBuiltin="1"/>
    <cellStyle name="見出し 2" xfId="941" builtinId="17" customBuiltin="1"/>
    <cellStyle name="見出し 3" xfId="942" builtinId="18" customBuiltin="1"/>
    <cellStyle name="見出し 4" xfId="943" builtinId="19" customBuiltin="1"/>
    <cellStyle name="集計" xfId="954" builtinId="25" customBuiltin="1"/>
    <cellStyle name="出力" xfId="948" builtinId="21" customBuiltin="1"/>
    <cellStyle name="説明文" xfId="953" builtinId="53" customBuiltin="1"/>
    <cellStyle name="通貨" xfId="1004" builtinId="7"/>
    <cellStyle name="入力" xfId="947" builtinId="20" customBuiltin="1"/>
    <cellStyle name="標準" xfId="0" builtinId="0"/>
    <cellStyle name="標準 10" xfId="981" xr:uid="{AD3D2678-73D7-4605-B12D-CEC396FD7EB4}"/>
    <cellStyle name="標準 2" xfId="9" xr:uid="{00000000-0005-0000-0000-000090030000}"/>
    <cellStyle name="標準 2 10" xfId="1001" xr:uid="{E10A032D-416E-4CA9-9BF4-DA5607536749}"/>
    <cellStyle name="標準 2 2" xfId="48" xr:uid="{00000000-0005-0000-0000-000091030000}"/>
    <cellStyle name="標準 2 2 2" xfId="49" xr:uid="{00000000-0005-0000-0000-000092030000}"/>
    <cellStyle name="標準 2 2 2 2" xfId="50" xr:uid="{00000000-0005-0000-0000-000093030000}"/>
    <cellStyle name="標準 2 2 2 2 2" xfId="51" xr:uid="{00000000-0005-0000-0000-000094030000}"/>
    <cellStyle name="標準 2 2 2 2 2 2" xfId="52" xr:uid="{00000000-0005-0000-0000-000095030000}"/>
    <cellStyle name="標準 2 2 2 2 2 2 2" xfId="53" xr:uid="{00000000-0005-0000-0000-000096030000}"/>
    <cellStyle name="標準 2 2 2 3" xfId="54" xr:uid="{00000000-0005-0000-0000-000097030000}"/>
    <cellStyle name="標準 2 2 2 4" xfId="55" xr:uid="{00000000-0005-0000-0000-000098030000}"/>
    <cellStyle name="標準 2 2 2 4 2" xfId="56" xr:uid="{00000000-0005-0000-0000-000099030000}"/>
    <cellStyle name="標準 2 3" xfId="57" xr:uid="{00000000-0005-0000-0000-00009A030000}"/>
    <cellStyle name="標準 2 4" xfId="2" xr:uid="{00000000-0005-0000-0000-00009B030000}"/>
    <cellStyle name="標準 2 5" xfId="58" xr:uid="{00000000-0005-0000-0000-00009C030000}"/>
    <cellStyle name="標準 2 5 2" xfId="59" xr:uid="{00000000-0005-0000-0000-00009D030000}"/>
    <cellStyle name="標準 2 6" xfId="60" xr:uid="{00000000-0005-0000-0000-00009E030000}"/>
    <cellStyle name="標準 2 7" xfId="61" xr:uid="{00000000-0005-0000-0000-00009F030000}"/>
    <cellStyle name="標準 2 7 2" xfId="62" xr:uid="{00000000-0005-0000-0000-0000A0030000}"/>
    <cellStyle name="標準 2 8" xfId="67" xr:uid="{00000000-0005-0000-0000-0000A1030000}"/>
    <cellStyle name="標準 2 9" xfId="72" xr:uid="{00000000-0005-0000-0000-0000A2030000}"/>
    <cellStyle name="標準 3" xfId="3" xr:uid="{00000000-0005-0000-0000-0000A3030000}"/>
    <cellStyle name="標準 3 2" xfId="63" xr:uid="{00000000-0005-0000-0000-0000A4030000}"/>
    <cellStyle name="標準 4" xfId="64" xr:uid="{00000000-0005-0000-0000-0000A5030000}"/>
    <cellStyle name="標準 5" xfId="10" xr:uid="{00000000-0005-0000-0000-0000A6030000}"/>
    <cellStyle name="標準 6" xfId="4" xr:uid="{00000000-0005-0000-0000-0000A7030000}"/>
    <cellStyle name="標準 7" xfId="65" xr:uid="{00000000-0005-0000-0000-0000A8030000}"/>
    <cellStyle name="標準 8" xfId="8" xr:uid="{00000000-0005-0000-0000-0000A9030000}"/>
    <cellStyle name="標準 9" xfId="979" xr:uid="{1087C37B-E963-4421-91CA-10B1B1CF6862}"/>
    <cellStyle name="表示済みのハイパーリンク" xfId="66" xr:uid="{00000000-0005-0000-0000-0000AA030000}"/>
    <cellStyle name="良い" xfId="944" builtinId="26" customBuiltin="1"/>
  </cellStyles>
  <dxfs count="4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FFFF00"/>
        </patternFill>
      </fill>
    </dxf>
    <dxf>
      <font>
        <color theme="5" tint="0.79998168889431442"/>
      </font>
    </dxf>
    <dxf>
      <font>
        <color theme="8" tint="0.59996337778862885"/>
      </font>
    </dxf>
    <dxf>
      <font>
        <color theme="5" tint="0.79998168889431442"/>
      </font>
    </dxf>
    <dxf>
      <font>
        <color theme="8" tint="0.59996337778862885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numFmt numFmtId="13" formatCode="0%"/>
      <fill>
        <patternFill patternType="none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メイリオ"/>
        <family val="3"/>
        <charset val="128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メイリオ"/>
        <family val="3"/>
        <charset val="128"/>
        <scheme val="none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メイリオ"/>
        <family val="3"/>
        <charset val="128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numFmt numFmtId="176" formatCode="0.0%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メイリオ"/>
        <family val="3"/>
        <charset val="128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numFmt numFmtId="6" formatCode="#,##0;[Red]\-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メイリオ"/>
        <family val="3"/>
        <charset val="128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メイリオ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Medium4"/>
  <colors>
    <mruColors>
      <color rgb="FFFFFF99"/>
      <color rgb="FF00FFFF"/>
      <color rgb="FFCCFF99"/>
      <color rgb="FFDDD9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104775</xdr:rowOff>
        </xdr:from>
        <xdr:to>
          <xdr:col>0</xdr:col>
          <xdr:colOff>1924050</xdr:colOff>
          <xdr:row>1</xdr:row>
          <xdr:rowOff>228600</xdr:rowOff>
        </xdr:to>
        <xdr:sp macro="" textlink="">
          <xdr:nvSpPr>
            <xdr:cNvPr id="27652" name="Button 4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2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マスタ反映処理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0</xdr:row>
          <xdr:rowOff>57150</xdr:rowOff>
        </xdr:from>
        <xdr:to>
          <xdr:col>2</xdr:col>
          <xdr:colOff>2428875</xdr:colOff>
          <xdr:row>1</xdr:row>
          <xdr:rowOff>180975</xdr:rowOff>
        </xdr:to>
        <xdr:sp macro="" textlink="">
          <xdr:nvSpPr>
            <xdr:cNvPr id="47106" name="Button 2" hidden="1">
              <a:extLst>
                <a:ext uri="{63B3BB69-23CF-44E3-9099-C40C66FF867C}">
                  <a14:compatExt spid="_x0000_s47106"/>
                </a:ext>
                <a:ext uri="{FF2B5EF4-FFF2-40B4-BE49-F238E27FC236}">
                  <a16:creationId xmlns:a16="http://schemas.microsoft.com/office/drawing/2014/main" id="{00000000-0008-0000-0400-000002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発注商品一覧作成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0</xdr:row>
          <xdr:rowOff>57150</xdr:rowOff>
        </xdr:from>
        <xdr:to>
          <xdr:col>2</xdr:col>
          <xdr:colOff>2381250</xdr:colOff>
          <xdr:row>1</xdr:row>
          <xdr:rowOff>180975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  <a:ext uri="{FF2B5EF4-FFF2-40B4-BE49-F238E27FC236}">
                  <a16:creationId xmlns:a16="http://schemas.microsoft.com/office/drawing/2014/main" id="{00000000-0008-0000-0500-00000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発注商品一覧作成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400050</xdr:colOff>
          <xdr:row>2</xdr:row>
          <xdr:rowOff>114300</xdr:rowOff>
        </xdr:from>
        <xdr:to>
          <xdr:col>17</xdr:col>
          <xdr:colOff>0</xdr:colOff>
          <xdr:row>3</xdr:row>
          <xdr:rowOff>247650</xdr:rowOff>
        </xdr:to>
        <xdr:sp macro="" textlink="">
          <xdr:nvSpPr>
            <xdr:cNvPr id="24580" name="Button 4" hidden="1">
              <a:extLst>
                <a:ext uri="{63B3BB69-23CF-44E3-9099-C40C66FF867C}">
                  <a14:compatExt spid="_x0000_s24580"/>
                </a:ext>
                <a:ext uri="{FF2B5EF4-FFF2-40B4-BE49-F238E27FC236}">
                  <a16:creationId xmlns:a16="http://schemas.microsoft.com/office/drawing/2014/main" id="{00000000-0008-0000-0500-00000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価格調整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</xdr:colOff>
          <xdr:row>0</xdr:row>
          <xdr:rowOff>57150</xdr:rowOff>
        </xdr:from>
        <xdr:to>
          <xdr:col>15</xdr:col>
          <xdr:colOff>419100</xdr:colOff>
          <xdr:row>1</xdr:row>
          <xdr:rowOff>180975</xdr:rowOff>
        </xdr:to>
        <xdr:sp macro="" textlink="">
          <xdr:nvSpPr>
            <xdr:cNvPr id="24581" name="Button 5" hidden="1">
              <a:extLst>
                <a:ext uri="{63B3BB69-23CF-44E3-9099-C40C66FF867C}">
                  <a14:compatExt spid="_x0000_s24581"/>
                </a:ext>
                <a:ext uri="{FF2B5EF4-FFF2-40B4-BE49-F238E27FC236}">
                  <a16:creationId xmlns:a16="http://schemas.microsoft.com/office/drawing/2014/main" id="{00000000-0008-0000-0500-00000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出品情報作成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85725</xdr:rowOff>
        </xdr:from>
        <xdr:to>
          <xdr:col>3</xdr:col>
          <xdr:colOff>390525</xdr:colOff>
          <xdr:row>0</xdr:row>
          <xdr:rowOff>619125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6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マスターチェック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1</xdr:row>
          <xdr:rowOff>38100</xdr:rowOff>
        </xdr:from>
        <xdr:to>
          <xdr:col>2</xdr:col>
          <xdr:colOff>1990725</xdr:colOff>
          <xdr:row>1</xdr:row>
          <xdr:rowOff>695325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7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販売データ取り込み処理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455083</xdr:colOff>
      <xdr:row>23</xdr:row>
      <xdr:rowOff>21165</xdr:rowOff>
    </xdr:from>
    <xdr:to>
      <xdr:col>2</xdr:col>
      <xdr:colOff>1005417</xdr:colOff>
      <xdr:row>28</xdr:row>
      <xdr:rowOff>74082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9CE326AF-1DAA-4A36-9811-585D4AEA97FD}"/>
            </a:ext>
          </a:extLst>
        </xdr:cNvPr>
        <xdr:cNvSpPr/>
      </xdr:nvSpPr>
      <xdr:spPr>
        <a:xfrm>
          <a:off x="687916" y="6233582"/>
          <a:ext cx="1746251" cy="1270000"/>
        </a:xfrm>
        <a:prstGeom prst="wedgeRoundRectCallout">
          <a:avLst>
            <a:gd name="adj1" fmla="val 10658"/>
            <a:gd name="adj2" fmla="val -83333"/>
            <a:gd name="adj3" fmla="val 16667"/>
          </a:avLst>
        </a:prstGeom>
        <a:noFill/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テキスト内の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</a:rPr>
            <a:t>Current Reserve Amount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1132416</xdr:colOff>
      <xdr:row>23</xdr:row>
      <xdr:rowOff>21165</xdr:rowOff>
    </xdr:from>
    <xdr:to>
      <xdr:col>5</xdr:col>
      <xdr:colOff>21166</xdr:colOff>
      <xdr:row>28</xdr:row>
      <xdr:rowOff>74082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F200D7B0-EA7B-4B72-AA91-CA44A5D6790A}"/>
            </a:ext>
          </a:extLst>
        </xdr:cNvPr>
        <xdr:cNvSpPr/>
      </xdr:nvSpPr>
      <xdr:spPr>
        <a:xfrm>
          <a:off x="2561166" y="6233582"/>
          <a:ext cx="2476500" cy="1270000"/>
        </a:xfrm>
        <a:prstGeom prst="wedgeRoundRectCallout">
          <a:avLst>
            <a:gd name="adj1" fmla="val -26685"/>
            <a:gd name="adj2" fmla="val -85833"/>
            <a:gd name="adj3" fmla="val 16667"/>
          </a:avLst>
        </a:prstGeom>
        <a:noFill/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テキスト内の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</a:rPr>
            <a:t>Previous Reserve Amount Balance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910166</xdr:colOff>
      <xdr:row>1</xdr:row>
      <xdr:rowOff>232833</xdr:rowOff>
    </xdr:from>
    <xdr:to>
      <xdr:col>8</xdr:col>
      <xdr:colOff>994833</xdr:colOff>
      <xdr:row>6</xdr:row>
      <xdr:rowOff>148166</xdr:rowOff>
    </xdr:to>
    <xdr:sp macro="" textlink="">
      <xdr:nvSpPr>
        <xdr:cNvPr id="5" name="吹き出し: 角を丸めた四角形 4">
          <a:extLst>
            <a:ext uri="{FF2B5EF4-FFF2-40B4-BE49-F238E27FC236}">
              <a16:creationId xmlns:a16="http://schemas.microsoft.com/office/drawing/2014/main" id="{1555FDB2-C3D2-497B-9779-37F4053C1DA4}"/>
            </a:ext>
          </a:extLst>
        </xdr:cNvPr>
        <xdr:cNvSpPr/>
      </xdr:nvSpPr>
      <xdr:spPr>
        <a:xfrm>
          <a:off x="7122583" y="296333"/>
          <a:ext cx="2476500" cy="1270000"/>
        </a:xfrm>
        <a:prstGeom prst="wedgeRoundRectCallout">
          <a:avLst>
            <a:gd name="adj1" fmla="val -163010"/>
            <a:gd name="adj2" fmla="val 231668"/>
            <a:gd name="adj3" fmla="val 16667"/>
          </a:avLst>
        </a:prstGeom>
        <a:noFill/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売上高＝総売上</a:t>
          </a:r>
          <a:r>
            <a:rPr kumimoji="1" lang="en-US" altLang="ja-JP" sz="1100">
              <a:solidFill>
                <a:sysClr val="windowText" lastClr="000000"/>
              </a:solidFill>
            </a:rPr>
            <a:t>+</a:t>
          </a:r>
          <a:r>
            <a:rPr kumimoji="1" lang="ja-JP" altLang="en-US" sz="1100">
              <a:solidFill>
                <a:sysClr val="windowText" lastClr="000000"/>
              </a:solidFill>
            </a:rPr>
            <a:t>期首残高</a:t>
          </a:r>
          <a:r>
            <a:rPr kumimoji="1" lang="en-US" altLang="ja-JP" sz="1100">
              <a:solidFill>
                <a:sysClr val="windowText" lastClr="000000"/>
              </a:solidFill>
            </a:rPr>
            <a:t>-</a:t>
          </a:r>
          <a:r>
            <a:rPr kumimoji="1" lang="ja-JP" altLang="en-US" sz="1100">
              <a:solidFill>
                <a:sysClr val="windowText" lastClr="000000"/>
              </a:solidFill>
            </a:rPr>
            <a:t>広告・登録料</a:t>
          </a:r>
          <a:r>
            <a:rPr kumimoji="1" lang="en-US" altLang="ja-JP" sz="1100">
              <a:solidFill>
                <a:sysClr val="windowText" lastClr="000000"/>
              </a:solidFill>
            </a:rPr>
            <a:t>-</a:t>
          </a:r>
          <a:r>
            <a:rPr kumimoji="1" lang="ja-JP" altLang="en-US" sz="1100">
              <a:solidFill>
                <a:sysClr val="windowText" lastClr="000000"/>
              </a:solidFill>
            </a:rPr>
            <a:t>手数料</a:t>
          </a:r>
          <a:r>
            <a:rPr kumimoji="1" lang="en-US" altLang="ja-JP" sz="1100">
              <a:solidFill>
                <a:sysClr val="windowText" lastClr="000000"/>
              </a:solidFill>
            </a:rPr>
            <a:t>-</a:t>
          </a:r>
          <a:r>
            <a:rPr kumimoji="1" lang="ja-JP" altLang="en-US" sz="1100">
              <a:solidFill>
                <a:sysClr val="windowText" lastClr="000000"/>
              </a:solidFill>
            </a:rPr>
            <a:t>その他</a:t>
          </a:r>
          <a:r>
            <a:rPr kumimoji="1" lang="en-US" altLang="ja-JP" sz="1100">
              <a:solidFill>
                <a:sysClr val="windowText" lastClr="000000"/>
              </a:solidFill>
            </a:rPr>
            <a:t>-</a:t>
          </a:r>
          <a:r>
            <a:rPr kumimoji="1" lang="ja-JP" altLang="en-US" sz="1100">
              <a:solidFill>
                <a:sysClr val="windowText" lastClr="000000"/>
              </a:solidFill>
            </a:rPr>
            <a:t>引当金</a:t>
          </a:r>
        </a:p>
      </xdr:txBody>
    </xdr:sp>
    <xdr:clientData/>
  </xdr:twoCellAnchor>
  <xdr:twoCellAnchor>
    <xdr:from>
      <xdr:col>5</xdr:col>
      <xdr:colOff>412749</xdr:colOff>
      <xdr:row>23</xdr:row>
      <xdr:rowOff>21165</xdr:rowOff>
    </xdr:from>
    <xdr:to>
      <xdr:col>6</xdr:col>
      <xdr:colOff>984249</xdr:colOff>
      <xdr:row>28</xdr:row>
      <xdr:rowOff>74082</xdr:rowOff>
    </xdr:to>
    <xdr:sp macro="" textlink="">
      <xdr:nvSpPr>
        <xdr:cNvPr id="6" name="吹き出し: 角を丸めた四角形 5">
          <a:extLst>
            <a:ext uri="{FF2B5EF4-FFF2-40B4-BE49-F238E27FC236}">
              <a16:creationId xmlns:a16="http://schemas.microsoft.com/office/drawing/2014/main" id="{7C8607F5-B90F-4187-B8A5-7020251D7D24}"/>
            </a:ext>
          </a:extLst>
        </xdr:cNvPr>
        <xdr:cNvSpPr/>
      </xdr:nvSpPr>
      <xdr:spPr>
        <a:xfrm>
          <a:off x="5429249" y="6233582"/>
          <a:ext cx="1767417" cy="1270000"/>
        </a:xfrm>
        <a:prstGeom prst="wedgeRoundRectCallout">
          <a:avLst>
            <a:gd name="adj1" fmla="val -96095"/>
            <a:gd name="adj2" fmla="val -86666"/>
            <a:gd name="adj3" fmla="val 16667"/>
          </a:avLst>
        </a:prstGeom>
        <a:noFill/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配送費のように先に入力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76200</xdr:rowOff>
        </xdr:from>
        <xdr:to>
          <xdr:col>1</xdr:col>
          <xdr:colOff>828675</xdr:colOff>
          <xdr:row>0</xdr:row>
          <xdr:rowOff>400050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8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マスター反映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0</xdr:row>
          <xdr:rowOff>66675</xdr:rowOff>
        </xdr:from>
        <xdr:to>
          <xdr:col>3</xdr:col>
          <xdr:colOff>419100</xdr:colOff>
          <xdr:row>0</xdr:row>
          <xdr:rowOff>390525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8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明細削除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0</xdr:row>
          <xdr:rowOff>133350</xdr:rowOff>
        </xdr:from>
        <xdr:to>
          <xdr:col>2</xdr:col>
          <xdr:colOff>2390775</xdr:colOff>
          <xdr:row>2</xdr:row>
          <xdr:rowOff>66675</xdr:rowOff>
        </xdr:to>
        <xdr:sp macro="" textlink="">
          <xdr:nvSpPr>
            <xdr:cNvPr id="40962" name="Button 2" hidden="1">
              <a:extLst>
                <a:ext uri="{63B3BB69-23CF-44E3-9099-C40C66FF867C}">
                  <a14:compatExt spid="_x0000_s40962"/>
                </a:ext>
                <a:ext uri="{FF2B5EF4-FFF2-40B4-BE49-F238E27FC236}">
                  <a16:creationId xmlns:a16="http://schemas.microsoft.com/office/drawing/2014/main" id="{00000000-0008-0000-0A00-00000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出品用CSVファイル出力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0</xdr:row>
          <xdr:rowOff>133350</xdr:rowOff>
        </xdr:from>
        <xdr:to>
          <xdr:col>2</xdr:col>
          <xdr:colOff>2390775</xdr:colOff>
          <xdr:row>2</xdr:row>
          <xdr:rowOff>66675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0B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出品用CSVファイル出力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waiiplus&#31649;&#29702;&#12471;&#12473;&#12486;&#12512;2208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輸送手段マスタ"/>
      <sheetName val="プラットフォームマスタ"/>
      <sheetName val="商品マスタ"/>
      <sheetName val="出品管理設定"/>
      <sheetName val="売上管理"/>
      <sheetName val="在庫管理"/>
      <sheetName val="Format販売データ"/>
      <sheetName val="メイン"/>
      <sheetName val="販売データ"/>
      <sheetName val="発注管理"/>
      <sheetName val="出品用CSV_amazon"/>
      <sheetName val="出品用CSV_ST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9">
          <cell r="L9">
            <v>436</v>
          </cell>
        </row>
        <row r="10">
          <cell r="L10">
            <v>820</v>
          </cell>
        </row>
        <row r="11">
          <cell r="L11">
            <v>1910</v>
          </cell>
        </row>
        <row r="12">
          <cell r="L12">
            <v>382</v>
          </cell>
        </row>
        <row r="13">
          <cell r="L13">
            <v>227</v>
          </cell>
        </row>
        <row r="14">
          <cell r="L14">
            <v>3272</v>
          </cell>
        </row>
        <row r="15">
          <cell r="L15">
            <v>1146</v>
          </cell>
        </row>
        <row r="16">
          <cell r="L16">
            <v>764</v>
          </cell>
        </row>
        <row r="17">
          <cell r="L17">
            <v>227</v>
          </cell>
        </row>
        <row r="18">
          <cell r="L18">
            <v>6544</v>
          </cell>
        </row>
        <row r="19">
          <cell r="L19">
            <v>382</v>
          </cell>
        </row>
        <row r="20">
          <cell r="L20">
            <v>227</v>
          </cell>
        </row>
        <row r="21">
          <cell r="L21">
            <v>382</v>
          </cell>
        </row>
        <row r="22">
          <cell r="L22">
            <v>492</v>
          </cell>
        </row>
        <row r="23">
          <cell r="L23">
            <v>364</v>
          </cell>
        </row>
        <row r="24">
          <cell r="L24">
            <v>164</v>
          </cell>
        </row>
        <row r="25">
          <cell r="L25">
            <v>764</v>
          </cell>
        </row>
        <row r="26">
          <cell r="L26">
            <v>164</v>
          </cell>
        </row>
        <row r="27">
          <cell r="L27">
            <v>227</v>
          </cell>
        </row>
        <row r="28">
          <cell r="L28">
            <v>492</v>
          </cell>
        </row>
        <row r="29">
          <cell r="L29">
            <v>492</v>
          </cell>
        </row>
        <row r="30">
          <cell r="L30">
            <v>3820</v>
          </cell>
        </row>
        <row r="31">
          <cell r="L31">
            <v>164</v>
          </cell>
        </row>
        <row r="32">
          <cell r="L32">
            <v>1636</v>
          </cell>
        </row>
      </sheetData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3B4608-62A5-458D-9B97-7EE7160CF117}" name="輸送手段マスタ" displayName="輸送手段マスタ" ref="A5:G7" totalsRowShown="0" headerRowDxfId="46" dataDxfId="45">
  <autoFilter ref="A5:G7" xr:uid="{433580DE-55D3-4D9A-9A33-750C52B1EC34}"/>
  <tableColumns count="7">
    <tableColumn id="1" xr3:uid="{C7460150-3450-46EB-84DE-1858DE5B0C00}" name="ID" dataDxfId="44"/>
    <tableColumn id="12" xr3:uid="{937A5E4A-A39C-43B3-B5D9-EF9BEC313AB2}" name="ID重複判定" dataDxfId="43">
      <calculatedColumnFormula>IF(COUNTIF(輸送手段マスタ[ID],輸送手段マスタ[[#This Row],[ID]])&gt;1,"重複あり","")</calculatedColumnFormula>
    </tableColumn>
    <tableColumn id="2" xr3:uid="{271AC2ED-BF33-41FD-BA0B-CABF46F325C1}" name="輸送手段名" dataDxfId="42"/>
    <tableColumn id="14" xr3:uid="{78BE4807-1981-424F-ACE1-0A5EE7B57276}" name="輸送手段名重複判定" dataDxfId="41">
      <calculatedColumnFormula>IF(COUNTIF(輸送手段マスタ[輸送手段名],輸送手段マスタ[[#This Row],[輸送手段名]])&gt;1,"重複あり","")</calculatedColumnFormula>
    </tableColumn>
    <tableColumn id="3" xr3:uid="{6F31EC15-3082-48EA-BCA3-8A0481D93D9F}" name="リードタイム（日）" dataDxfId="40"/>
    <tableColumn id="15" xr3:uid="{C828DD87-89AA-4A64-8DC4-3FB3CE8F7BA1}" name="登録日" dataDxfId="39"/>
    <tableColumn id="13" xr3:uid="{C95B00CE-5D5B-49FC-9449-9EC3391F68C0}" name="Memo" dataDxfId="3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AB43EA9-B916-4A29-B37A-E661C7D706E3}" name="手数料率マスタ" displayName="手数料率マスタ" ref="A5:H7" totalsRowShown="0" headerRowDxfId="35" dataDxfId="34">
  <autoFilter ref="A5:H7" xr:uid="{433580DE-55D3-4D9A-9A33-750C52B1EC34}"/>
  <tableColumns count="8">
    <tableColumn id="1" xr3:uid="{1963F70D-F25C-40E1-80FB-DF4ED9C7769A}" name="ID" dataDxfId="33"/>
    <tableColumn id="12" xr3:uid="{A3D31D1F-37F8-489D-B693-90E465AEFCB4}" name="ID重複判定" dataDxfId="32">
      <calculatedColumnFormula>IF(COUNTIF(手数料率マスタ[ID],手数料率マスタ[[#This Row],[ID]])&gt;1,"重複あり","")</calculatedColumnFormula>
    </tableColumn>
    <tableColumn id="2" xr3:uid="{81F6C858-71C8-41BD-948F-0123A6E93EAA}" name="プラットフォーム名" dataDxfId="31"/>
    <tableColumn id="14" xr3:uid="{75D0F0DE-CB7F-4A65-BBF6-A9CC229E6B75}" name="プラットフォーム名重複判定" dataDxfId="30">
      <calculatedColumnFormula>IF(COUNTIF(手数料率マスタ[プラットフォーム名],手数料率マスタ[[#This Row],[プラットフォーム名]])&gt;1,"重複あり","")</calculatedColumnFormula>
    </tableColumn>
    <tableColumn id="3" xr3:uid="{4B97EE7F-056F-440A-BBD4-628221E21A26}" name="手数料率" dataDxfId="29"/>
    <tableColumn id="15" xr3:uid="{3FE65500-4BC2-4E41-97E3-A89CD5A96874}" name="登録日" dataDxfId="28"/>
    <tableColumn id="13" xr3:uid="{BBF1596D-34F8-440A-BC6E-CEA77EE086FA}" name="Memo" dataDxfId="27"/>
    <tableColumn id="4" xr3:uid="{241A5C4F-2084-4D63-B5BB-0FC86EE4D799}" name="検索ID" dataDxfId="26">
      <calculatedColumnFormula>手数料率マスタ[[#This Row],[ID]]</calculatedColumn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3580DE-55D3-4D9A-9A33-750C52B1EC34}" name="商品マスタ" displayName="商品マスタ" ref="A5:F12" totalsRowShown="0" headerRowDxfId="24" dataDxfId="23">
  <autoFilter ref="A5:F12" xr:uid="{433580DE-55D3-4D9A-9A33-750C52B1EC34}"/>
  <tableColumns count="6">
    <tableColumn id="1" xr3:uid="{7E09DD8C-5A4B-481C-9EBB-69DBC9CC36F2}" name="SKU" dataDxfId="22"/>
    <tableColumn id="12" xr3:uid="{DFAE096D-D9FA-4421-BD3B-6F67C4B5E0E5}" name="SKU重複判定" dataDxfId="21">
      <calculatedColumnFormula>IF(COUNTIF(商品マスタ[SKU],商品マスタ[[#This Row],[SKU]])&gt;1,"重複あり","")</calculatedColumnFormula>
    </tableColumn>
    <tableColumn id="2" xr3:uid="{1D234657-5173-4761-A73E-BD679516BB71}" name="商品名" dataDxfId="20"/>
    <tableColumn id="14" xr3:uid="{471DE878-180C-4DDD-9B9F-972EDD11190F}" name="商品名重複判定" dataDxfId="19">
      <calculatedColumnFormula>IF(COUNTIF(商品マスタ[商品名],商品マスタ[[#This Row],[商品名]])&gt;1,"重複あり","")</calculatedColumnFormula>
    </tableColumn>
    <tableColumn id="5" xr3:uid="{288031D8-2771-434A-B98F-E0E2F042C322}" name="売価" dataDxfId="18" dataCellStyle="桁区切り"/>
    <tableColumn id="3" xr3:uid="{7041334F-8FCB-478D-A33D-E3B369A5675D}" name="原価" dataDxfId="17" dataCellStyle="桁区切り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20F6BCE-E434-4696-ADBE-5C24268EB0C6}" name="出品設定テーブル" displayName="出品設定テーブル" ref="B5:F27" totalsRowShown="0" headerRowDxfId="16" headerRowBorderDxfId="15" tableBorderDxfId="14" totalsRowBorderDxfId="13" headerRowCellStyle="桁区切り 6 2">
  <tableColumns count="5">
    <tableColumn id="1" xr3:uid="{942D4652-305C-400F-BDBB-78601BC81083}" name="From" dataDxfId="12"/>
    <tableColumn id="2" xr3:uid="{6D477B55-BCA6-4830-A111-D846D44B5FE1}" name="To" dataDxfId="11">
      <calculatedColumnFormula>IF(B7&gt;0,B7-1,"")</calculatedColumnFormula>
    </tableColumn>
    <tableColumn id="6" xr3:uid="{CE4BD5EC-7604-4972-8454-FCC240F70F3B}" name="バッファ" dataDxfId="10" dataCellStyle="桁区切り"/>
    <tableColumn id="3" xr3:uid="{ABEC50FF-38B7-4AE0-844A-EA3315E3EBFD}" name="amazon" dataDxfId="9" dataCellStyle="パーセント"/>
    <tableColumn id="4" xr3:uid="{5311735E-33C5-49DA-9C28-2FE47B23078E}" name="STORES" dataDxfId="8" dataCellStyle="パーセント">
      <calculatedColumnFormula>IF(出品設定テーブル[[#This Row],[amazon]]&lt;&gt;0,1-E6,"")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m02-003/" TargetMode="External"/><Relationship Id="rId2" Type="http://schemas.openxmlformats.org/officeDocument/2006/relationships/hyperlink" Target="https://m02-004/" TargetMode="External"/><Relationship Id="rId1" Type="http://schemas.openxmlformats.org/officeDocument/2006/relationships/hyperlink" Target="https://m02-005/" TargetMode="External"/><Relationship Id="rId6" Type="http://schemas.openxmlformats.org/officeDocument/2006/relationships/printerSettings" Target="../printerSettings/printerSettings10.bin"/><Relationship Id="rId5" Type="http://schemas.openxmlformats.org/officeDocument/2006/relationships/hyperlink" Target="https://coconala.com/talkrooms/8052899" TargetMode="External"/><Relationship Id="rId4" Type="http://schemas.openxmlformats.org/officeDocument/2006/relationships/hyperlink" Target="https://m02-002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49AFF-57B6-46C0-B2B8-CB42364089DF}">
  <sheetPr codeName="Sheet3">
    <tabColor theme="1"/>
  </sheetPr>
  <dimension ref="A1:G7"/>
  <sheetViews>
    <sheetView zoomScale="85" zoomScaleNormal="85" workbookViewId="0">
      <pane ySplit="5" topLeftCell="A6" activePane="bottomLeft" state="frozen"/>
      <selection activeCell="D22" sqref="D22"/>
      <selection pane="bottomLeft" activeCell="A8" sqref="A8"/>
    </sheetView>
  </sheetViews>
  <sheetFormatPr defaultColWidth="11.25" defaultRowHeight="19.5"/>
  <cols>
    <col min="1" max="1" width="11.625" style="1" bestFit="1" customWidth="1"/>
    <col min="2" max="2" width="28.75" style="1" bestFit="1" customWidth="1"/>
    <col min="3" max="3" width="17.125" style="3" bestFit="1" customWidth="1"/>
    <col min="4" max="4" width="21.875" style="1" bestFit="1" customWidth="1"/>
    <col min="5" max="5" width="26.5" style="3" bestFit="1" customWidth="1"/>
    <col min="6" max="6" width="14.875" style="3" bestFit="1" customWidth="1"/>
    <col min="7" max="7" width="73.25" style="3" bestFit="1" customWidth="1"/>
    <col min="8" max="11" width="6.5" style="3" bestFit="1" customWidth="1"/>
    <col min="12" max="12" width="7.5" style="3" bestFit="1" customWidth="1"/>
    <col min="13" max="16384" width="11.25" style="3"/>
  </cols>
  <sheetData>
    <row r="1" spans="1:7">
      <c r="B1" s="6" t="s">
        <v>17</v>
      </c>
      <c r="C1" s="7">
        <f>COUNTIF(輸送手段マスタ[ID重複判定],"重複あり")</f>
        <v>0</v>
      </c>
    </row>
    <row r="2" spans="1:7">
      <c r="B2" s="6" t="s">
        <v>18</v>
      </c>
      <c r="C2" s="7">
        <f>COUNTIF(輸送手段マスタ[輸送手段名重複判定],"重複あり")</f>
        <v>0</v>
      </c>
    </row>
    <row r="3" spans="1:7">
      <c r="C3" s="1"/>
    </row>
    <row r="5" spans="1:7">
      <c r="A5" s="1" t="s">
        <v>11</v>
      </c>
      <c r="B5" s="2" t="s">
        <v>12</v>
      </c>
      <c r="C5" s="1" t="s">
        <v>13</v>
      </c>
      <c r="D5" s="2" t="s">
        <v>16</v>
      </c>
      <c r="E5" s="1" t="s">
        <v>19</v>
      </c>
      <c r="F5" s="1" t="s">
        <v>5</v>
      </c>
      <c r="G5" s="1" t="s">
        <v>8</v>
      </c>
    </row>
    <row r="6" spans="1:7">
      <c r="A6" s="1" t="s">
        <v>20</v>
      </c>
      <c r="B6" s="2" t="str">
        <f>IF(COUNTIF(輸送手段マスタ[ID],輸送手段マスタ[[#This Row],[ID]])&gt;1,"重複あり","")</f>
        <v/>
      </c>
      <c r="C6" s="1" t="s">
        <v>14</v>
      </c>
      <c r="D6" s="2" t="str">
        <f>IF(COUNTIF(輸送手段マスタ[輸送手段名],輸送手段マスタ[[#This Row],[輸送手段名]])&gt;1,"重複あり","")</f>
        <v/>
      </c>
      <c r="E6" s="1"/>
      <c r="F6" s="8"/>
    </row>
    <row r="7" spans="1:7">
      <c r="A7" s="1" t="s">
        <v>91</v>
      </c>
      <c r="B7" s="2" t="str">
        <f>IF(COUNTIF(輸送手段マスタ[ID],輸送手段マスタ[[#This Row],[ID]])&gt;1,"重複あり","")</f>
        <v/>
      </c>
      <c r="C7" s="1" t="s">
        <v>15</v>
      </c>
      <c r="D7" s="2" t="str">
        <f>IF(COUNTIF(輸送手段マスタ[輸送手段名],輸送手段マスタ[[#This Row],[輸送手段名]])&gt;1,"重複あり","")</f>
        <v/>
      </c>
      <c r="E7" s="1"/>
      <c r="F7" s="8"/>
    </row>
  </sheetData>
  <phoneticPr fontId="8"/>
  <conditionalFormatting sqref="B6:B7 D6:D7">
    <cfRule type="cellIs" dxfId="47" priority="2" operator="equal">
      <formula>"重複あり"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1B528-5EFD-49A4-9A70-3E8DA126976A}">
  <sheetPr codeName="Sheet5">
    <tabColor theme="1"/>
  </sheetPr>
  <dimension ref="A1:H7"/>
  <sheetViews>
    <sheetView zoomScale="85" zoomScaleNormal="85" workbookViewId="0">
      <pane ySplit="5" topLeftCell="A6" activePane="bottomLeft" state="frozen"/>
      <selection activeCell="D22" sqref="D22"/>
      <selection pane="bottomLeft" activeCell="D16" sqref="D16"/>
    </sheetView>
  </sheetViews>
  <sheetFormatPr defaultColWidth="11.25" defaultRowHeight="19.5"/>
  <cols>
    <col min="1" max="1" width="11.625" style="1" bestFit="1" customWidth="1"/>
    <col min="2" max="2" width="38.125" style="1" bestFit="1" customWidth="1"/>
    <col min="3" max="3" width="28.25" style="3" customWidth="1"/>
    <col min="4" max="4" width="35.75" style="1" bestFit="1" customWidth="1"/>
    <col min="5" max="5" width="15" style="3" bestFit="1" customWidth="1"/>
    <col min="6" max="6" width="14.875" style="3" bestFit="1" customWidth="1"/>
    <col min="7" max="7" width="73.25" style="3" bestFit="1" customWidth="1"/>
    <col min="8" max="11" width="6.5" style="3" bestFit="1" customWidth="1"/>
    <col min="12" max="12" width="7.5" style="3" bestFit="1" customWidth="1"/>
    <col min="13" max="16384" width="11.25" style="3"/>
  </cols>
  <sheetData>
    <row r="1" spans="1:8">
      <c r="B1" s="6" t="s">
        <v>17</v>
      </c>
      <c r="C1" s="7">
        <f>COUNTIF(手数料率マスタ[ID重複判定],"重複あり")</f>
        <v>0</v>
      </c>
    </row>
    <row r="2" spans="1:8">
      <c r="B2" s="6" t="s">
        <v>40</v>
      </c>
      <c r="C2" s="7">
        <f>COUNTIF(手数料率マスタ[プラットフォーム名重複判定],"重複あり")</f>
        <v>0</v>
      </c>
    </row>
    <row r="3" spans="1:8">
      <c r="C3" s="1"/>
    </row>
    <row r="5" spans="1:8">
      <c r="A5" s="1" t="s">
        <v>11</v>
      </c>
      <c r="B5" s="2" t="s">
        <v>12</v>
      </c>
      <c r="C5" s="1" t="s">
        <v>38</v>
      </c>
      <c r="D5" s="2" t="s">
        <v>39</v>
      </c>
      <c r="E5" s="1" t="s">
        <v>21</v>
      </c>
      <c r="F5" s="1" t="s">
        <v>5</v>
      </c>
      <c r="G5" s="1" t="s">
        <v>8</v>
      </c>
      <c r="H5" s="1" t="s">
        <v>62</v>
      </c>
    </row>
    <row r="6" spans="1:8">
      <c r="A6" s="1" t="s">
        <v>41</v>
      </c>
      <c r="B6" s="2" t="str">
        <f>IF(COUNTIF(手数料率マスタ[ID],手数料率マスタ[[#This Row],[ID]])&gt;1,"重複あり","")</f>
        <v/>
      </c>
      <c r="C6" s="3" t="s">
        <v>124</v>
      </c>
      <c r="D6" s="2" t="str">
        <f>IF(COUNTIF(手数料率マスタ[プラットフォーム名],手数料率マスタ[[#This Row],[プラットフォーム名]])&gt;1,"重複あり","")</f>
        <v/>
      </c>
      <c r="E6" s="254">
        <v>0.1095</v>
      </c>
      <c r="F6" s="5"/>
      <c r="H6" s="37" t="str">
        <f>手数料率マスタ[[#This Row],[ID]]</f>
        <v>PFM-001</v>
      </c>
    </row>
    <row r="7" spans="1:8">
      <c r="A7" s="1" t="s">
        <v>42</v>
      </c>
      <c r="B7" s="2" t="str">
        <f>IF(COUNTIF(手数料率マスタ[ID],手数料率マスタ[[#This Row],[ID]])&gt;1,"重複あり","")</f>
        <v/>
      </c>
      <c r="C7" s="3" t="s">
        <v>130</v>
      </c>
      <c r="D7" s="2" t="str">
        <f>IF(COUNTIF(手数料率マスタ[プラットフォーム名],手数料率マスタ[[#This Row],[プラットフォーム名]])&gt;1,"重複あり","")</f>
        <v/>
      </c>
      <c r="E7" s="254">
        <v>0.05</v>
      </c>
      <c r="F7" s="5"/>
      <c r="H7" s="37" t="str">
        <f>手数料率マスタ[[#This Row],[ID]]</f>
        <v>PFM-002</v>
      </c>
    </row>
  </sheetData>
  <phoneticPr fontId="8"/>
  <conditionalFormatting sqref="D6:D7 B6:B7">
    <cfRule type="cellIs" dxfId="37" priority="3" operator="equal">
      <formula>"重複あり"</formula>
    </cfRule>
  </conditionalFormatting>
  <conditionalFormatting sqref="D7">
    <cfRule type="cellIs" dxfId="36" priority="1" operator="equal">
      <formula>"重複あり"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1E1EE-689C-4D54-A361-F80DF087BE23}">
  <sheetPr codeName="Sheet1">
    <tabColor theme="1"/>
  </sheetPr>
  <dimension ref="A1:M12"/>
  <sheetViews>
    <sheetView showGridLines="0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10" sqref="H10:H11"/>
    </sheetView>
  </sheetViews>
  <sheetFormatPr defaultColWidth="11.25" defaultRowHeight="19.5"/>
  <cols>
    <col min="1" max="1" width="26.375" style="1" customWidth="1"/>
    <col min="2" max="2" width="33.375" style="1" bestFit="1" customWidth="1"/>
    <col min="3" max="3" width="92.375" style="3" customWidth="1"/>
    <col min="4" max="4" width="21.875" style="1" bestFit="1" customWidth="1"/>
    <col min="5" max="5" width="13.25" style="1" customWidth="1"/>
    <col min="6" max="6" width="13.375" style="3" customWidth="1"/>
    <col min="7" max="7" width="15" style="3" bestFit="1" customWidth="1"/>
    <col min="8" max="8" width="12.5" style="3" customWidth="1"/>
    <col min="9" max="9" width="10.375" style="3" bestFit="1" customWidth="1"/>
    <col min="10" max="10" width="11.625" style="3" bestFit="1" customWidth="1"/>
    <col min="11" max="11" width="14.375" style="3" customWidth="1"/>
    <col min="12" max="12" width="21.75" style="1" bestFit="1" customWidth="1"/>
    <col min="13" max="13" width="14.875" style="1" customWidth="1"/>
    <col min="14" max="14" width="14.875" style="3" bestFit="1" customWidth="1"/>
    <col min="15" max="15" width="68.5" style="3" customWidth="1"/>
    <col min="16" max="16" width="6.5" style="3" bestFit="1" customWidth="1"/>
    <col min="17" max="16384" width="11.25" style="3"/>
  </cols>
  <sheetData>
    <row r="1" spans="1:13">
      <c r="B1" s="6" t="s">
        <v>9</v>
      </c>
      <c r="C1" s="7">
        <f>COUNTIF(商品マスタ[SKU重複判定],"重複あり")</f>
        <v>0</v>
      </c>
      <c r="E1" s="3"/>
    </row>
    <row r="2" spans="1:13">
      <c r="B2" s="6" t="s">
        <v>10</v>
      </c>
      <c r="C2" s="7">
        <f>COUNTIF(商品マスタ[商品名重複判定],"重複あり")</f>
        <v>0</v>
      </c>
      <c r="E2" s="3"/>
    </row>
    <row r="3" spans="1:13">
      <c r="C3" s="1"/>
      <c r="E3" s="3"/>
    </row>
    <row r="5" spans="1:13">
      <c r="A5" s="1" t="s">
        <v>2</v>
      </c>
      <c r="B5" s="2" t="s">
        <v>6</v>
      </c>
      <c r="C5" s="1" t="s">
        <v>4</v>
      </c>
      <c r="D5" s="2" t="s">
        <v>7</v>
      </c>
      <c r="E5" s="1" t="s">
        <v>0</v>
      </c>
      <c r="F5" s="1" t="s">
        <v>1</v>
      </c>
      <c r="L5" s="3"/>
      <c r="M5" s="3"/>
    </row>
    <row r="6" spans="1:13">
      <c r="A6" s="1">
        <v>1800</v>
      </c>
      <c r="B6" s="2" t="str">
        <f>IF(COUNTIF(商品マスタ[SKU],商品マスタ[[#This Row],[SKU]])&gt;1,"重複あり","")</f>
        <v/>
      </c>
      <c r="C6" s="3" t="s">
        <v>120</v>
      </c>
      <c r="D6" s="2" t="str">
        <f>IF(COUNTIF(商品マスタ[商品名],商品マスタ[[#This Row],[商品名]])&gt;1,"重複あり","")</f>
        <v/>
      </c>
      <c r="E6" s="128">
        <v>1800</v>
      </c>
      <c r="F6" s="4">
        <v>900</v>
      </c>
      <c r="H6" s="3">
        <v>900</v>
      </c>
      <c r="L6" s="3"/>
      <c r="M6" s="3"/>
    </row>
    <row r="7" spans="1:13">
      <c r="A7" s="1">
        <v>18000</v>
      </c>
      <c r="B7" s="2" t="str">
        <f>IF(COUNTIF(商品マスタ[SKU],商品マスタ[[#This Row],[SKU]])&gt;1,"重複あり","")</f>
        <v/>
      </c>
      <c r="C7" s="3" t="s">
        <v>117</v>
      </c>
      <c r="D7" s="2" t="str">
        <f>IF(COUNTIF(商品マスタ[商品名],商品マスタ[[#This Row],[商品名]])&gt;1,"重複あり","")</f>
        <v/>
      </c>
      <c r="E7" s="128">
        <v>18000</v>
      </c>
      <c r="F7" s="4">
        <v>9080</v>
      </c>
      <c r="H7" s="3">
        <v>40</v>
      </c>
      <c r="L7" s="3"/>
      <c r="M7" s="3"/>
    </row>
    <row r="8" spans="1:13">
      <c r="A8" s="1" t="s">
        <v>114</v>
      </c>
      <c r="B8" s="2" t="str">
        <f>IF(COUNTIF(商品マスタ[SKU],商品マスタ[[#This Row],[SKU]])&gt;1,"重複あり","")</f>
        <v/>
      </c>
      <c r="C8" s="3" t="s">
        <v>119</v>
      </c>
      <c r="D8" s="2" t="str">
        <f>IF(COUNTIF(商品マスタ[商品名],商品マスタ[[#This Row],[商品名]])&gt;1,"重複あり","")</f>
        <v/>
      </c>
      <c r="E8" s="128">
        <v>4200</v>
      </c>
      <c r="F8" s="4">
        <v>1840</v>
      </c>
      <c r="H8" s="3">
        <v>100</v>
      </c>
      <c r="L8" s="3"/>
      <c r="M8" s="3"/>
    </row>
    <row r="9" spans="1:13">
      <c r="A9" s="1" t="s">
        <v>115</v>
      </c>
      <c r="B9" s="2" t="str">
        <f>IF(COUNTIF(商品マスタ[SKU],商品マスタ[[#This Row],[SKU]])&gt;1,"重複あり","")</f>
        <v/>
      </c>
      <c r="C9" s="3" t="s">
        <v>118</v>
      </c>
      <c r="D9" s="2" t="str">
        <f>IF(COUNTIF(商品マスタ[商品名],商品マスタ[[#This Row],[商品名]])&gt;1,"重複あり","")</f>
        <v/>
      </c>
      <c r="E9" s="128">
        <v>3200</v>
      </c>
      <c r="F9" s="4">
        <v>1140</v>
      </c>
      <c r="L9" s="3"/>
      <c r="M9" s="3"/>
    </row>
    <row r="10" spans="1:13">
      <c r="A10" s="1" t="s">
        <v>113</v>
      </c>
      <c r="B10" s="2" t="str">
        <f>IF(COUNTIF(商品マスタ[SKU],商品マスタ[[#This Row],[SKU]])&gt;1,"重複あり","")</f>
        <v/>
      </c>
      <c r="C10" s="3" t="s">
        <v>116</v>
      </c>
      <c r="D10" s="2" t="str">
        <f>IF(COUNTIF(商品マスタ[商品名],商品マスタ[[#This Row],[商品名]])&gt;1,"重複あり","")</f>
        <v/>
      </c>
      <c r="E10" s="128">
        <v>2500</v>
      </c>
      <c r="F10" s="4">
        <v>940</v>
      </c>
      <c r="L10" s="3"/>
      <c r="M10" s="3"/>
    </row>
    <row r="11" spans="1:13">
      <c r="A11" s="1" t="s">
        <v>142</v>
      </c>
      <c r="B11" s="109" t="str">
        <f>IF(COUNTIF(商品マスタ[SKU],商品マスタ[[#This Row],[SKU]])&gt;1,"重複あり","")</f>
        <v/>
      </c>
      <c r="C11" s="3" t="s">
        <v>144</v>
      </c>
      <c r="D11" s="109" t="str">
        <f>IF(COUNTIF(商品マスタ[商品名],商品マスタ[[#This Row],[商品名]])&gt;1,"重複あり","")</f>
        <v/>
      </c>
      <c r="E11" s="128">
        <v>5200</v>
      </c>
      <c r="F11" s="4">
        <v>2140</v>
      </c>
    </row>
    <row r="12" spans="1:13">
      <c r="A12" s="1" t="s">
        <v>135</v>
      </c>
      <c r="B12" s="109" t="str">
        <f>IF(COUNTIF(商品マスタ[SKU],商品マスタ[[#This Row],[SKU]])&gt;1,"重複あり","")</f>
        <v/>
      </c>
      <c r="C12" s="3" t="s">
        <v>143</v>
      </c>
      <c r="D12" s="109" t="str">
        <f>IF(COUNTIF(商品マスタ[商品名],商品マスタ[[#This Row],[商品名]])&gt;1,"重複あり","")</f>
        <v/>
      </c>
      <c r="E12" s="128">
        <v>1500</v>
      </c>
      <c r="F12" s="4">
        <v>200</v>
      </c>
    </row>
  </sheetData>
  <phoneticPr fontId="8"/>
  <conditionalFormatting sqref="B6:B12 D6:D12">
    <cfRule type="cellIs" dxfId="25" priority="4" operator="equal">
      <formula>"重複あり"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2" r:id="rId4" name="Button 4">
              <controlPr defaultSize="0" print="0" autoFill="0" autoPict="0" macro="[0]!Update_ItemMaster">
                <anchor moveWithCells="1" sizeWithCells="1">
                  <from>
                    <xdr:col>0</xdr:col>
                    <xdr:colOff>38100</xdr:colOff>
                    <xdr:row>0</xdr:row>
                    <xdr:rowOff>104775</xdr:rowOff>
                  </from>
                  <to>
                    <xdr:col>0</xdr:col>
                    <xdr:colOff>1924050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85799-3B84-4CD2-BABF-9EE09EE760B1}">
  <sheetPr codeName="Sheet16">
    <tabColor theme="7" tint="0.59999389629810485"/>
  </sheetPr>
  <dimension ref="A1:F27"/>
  <sheetViews>
    <sheetView workbookViewId="0">
      <pane xSplit="4" ySplit="5" topLeftCell="E6" activePane="bottomRight" state="frozen"/>
      <selection pane="topRight" activeCell="E1" sqref="E1"/>
      <selection pane="bottomLeft" activeCell="A7" sqref="A7"/>
      <selection pane="bottomRight" activeCell="F10" sqref="F10:F11"/>
    </sheetView>
  </sheetViews>
  <sheetFormatPr defaultColWidth="11.25" defaultRowHeight="19.5"/>
  <cols>
    <col min="1" max="1" width="3" style="3" customWidth="1"/>
    <col min="2" max="3" width="11" style="3" customWidth="1"/>
    <col min="4" max="6" width="11.75" style="3" customWidth="1"/>
    <col min="7" max="16384" width="11.25" style="3"/>
  </cols>
  <sheetData>
    <row r="1" spans="1:6" ht="19.5" customHeight="1">
      <c r="B1" s="90" t="s">
        <v>110</v>
      </c>
      <c r="C1" s="89"/>
      <c r="D1" s="89"/>
    </row>
    <row r="2" spans="1:6" ht="19.5" customHeight="1">
      <c r="B2" s="89"/>
      <c r="C2" s="89"/>
      <c r="D2" s="89"/>
    </row>
    <row r="3" spans="1:6" ht="19.5" customHeight="1">
      <c r="C3" s="76"/>
      <c r="D3" s="76"/>
    </row>
    <row r="4" spans="1:6" s="38" customFormat="1">
      <c r="A4" s="3"/>
      <c r="B4" s="167" t="s">
        <v>106</v>
      </c>
      <c r="C4" s="167"/>
      <c r="D4" s="83"/>
      <c r="E4" s="83"/>
      <c r="F4" s="84"/>
    </row>
    <row r="5" spans="1:6" ht="20.25" customHeight="1">
      <c r="B5" s="85" t="s">
        <v>107</v>
      </c>
      <c r="C5" s="85" t="s">
        <v>108</v>
      </c>
      <c r="D5" s="86" t="s">
        <v>109</v>
      </c>
      <c r="E5" s="87" t="s">
        <v>131</v>
      </c>
      <c r="F5" s="88" t="s">
        <v>132</v>
      </c>
    </row>
    <row r="6" spans="1:6" s="1" customFormat="1">
      <c r="B6" s="78">
        <v>1</v>
      </c>
      <c r="C6" s="78">
        <f>IF(B7&gt;0,B7-1,"")</f>
        <v>2</v>
      </c>
      <c r="D6" s="77">
        <v>2</v>
      </c>
      <c r="E6" s="81">
        <v>0.8</v>
      </c>
      <c r="F6" s="79">
        <f>IF(出品設定テーブル[[#This Row],[amazon]]&lt;&gt;0,1-E6,"")</f>
        <v>0.19999999999999996</v>
      </c>
    </row>
    <row r="7" spans="1:6">
      <c r="A7" s="1"/>
      <c r="B7" s="82">
        <v>3</v>
      </c>
      <c r="C7" s="78">
        <f>IF(B8&gt;0,B8-1,"")</f>
        <v>20</v>
      </c>
      <c r="D7" s="77">
        <v>2</v>
      </c>
      <c r="E7" s="81">
        <v>0.8</v>
      </c>
      <c r="F7" s="79">
        <f>IF(出品設定テーブル[[#This Row],[amazon]]&lt;&gt;0,1-E7,"")</f>
        <v>0.19999999999999996</v>
      </c>
    </row>
    <row r="8" spans="1:6">
      <c r="A8" s="1"/>
      <c r="B8" s="82">
        <v>21</v>
      </c>
      <c r="C8" s="78">
        <f>IF(B9&gt;0,B9-1,"")</f>
        <v>40</v>
      </c>
      <c r="D8" s="77">
        <v>2</v>
      </c>
      <c r="E8" s="81">
        <v>0.8</v>
      </c>
      <c r="F8" s="79">
        <f>IF(出品設定テーブル[[#This Row],[amazon]]&lt;&gt;0,1-E8,"")</f>
        <v>0.19999999999999996</v>
      </c>
    </row>
    <row r="9" spans="1:6">
      <c r="A9" s="1"/>
      <c r="B9" s="82">
        <v>41</v>
      </c>
      <c r="C9" s="78" t="str">
        <f t="shared" ref="C9:C27" si="0">IF(B10&gt;0,B10-1,"")</f>
        <v/>
      </c>
      <c r="D9" s="77">
        <v>2</v>
      </c>
      <c r="E9" s="81">
        <v>0.8</v>
      </c>
      <c r="F9" s="79">
        <f>IF(出品設定テーブル[[#This Row],[amazon]]&lt;&gt;0,1-E9,"")</f>
        <v>0.19999999999999996</v>
      </c>
    </row>
    <row r="10" spans="1:6">
      <c r="B10" s="82"/>
      <c r="C10" s="78" t="str">
        <f t="shared" si="0"/>
        <v/>
      </c>
      <c r="D10" s="77"/>
      <c r="E10" s="81"/>
      <c r="F10" s="80" t="str">
        <f>IF(出品設定テーブル[[#This Row],[amazon]]&lt;&gt;0,1-E10,"")</f>
        <v/>
      </c>
    </row>
    <row r="11" spans="1:6">
      <c r="B11" s="82"/>
      <c r="C11" s="78" t="str">
        <f t="shared" si="0"/>
        <v/>
      </c>
      <c r="D11" s="77"/>
      <c r="E11" s="81"/>
      <c r="F11" s="80" t="str">
        <f>IF(出品設定テーブル[[#This Row],[amazon]]&lt;&gt;0,1-E11,"")</f>
        <v/>
      </c>
    </row>
    <row r="12" spans="1:6">
      <c r="B12" s="82"/>
      <c r="C12" s="78" t="str">
        <f t="shared" si="0"/>
        <v/>
      </c>
      <c r="D12" s="77"/>
      <c r="E12" s="81"/>
      <c r="F12" s="80" t="str">
        <f>IF(出品設定テーブル[[#This Row],[amazon]]&lt;&gt;0,1-E12,"")</f>
        <v/>
      </c>
    </row>
    <row r="13" spans="1:6">
      <c r="B13" s="82"/>
      <c r="C13" s="78" t="str">
        <f t="shared" si="0"/>
        <v/>
      </c>
      <c r="D13" s="77"/>
      <c r="E13" s="81"/>
      <c r="F13" s="80" t="str">
        <f>IF(出品設定テーブル[[#This Row],[amazon]]&lt;&gt;0,1-E13,"")</f>
        <v/>
      </c>
    </row>
    <row r="14" spans="1:6">
      <c r="B14" s="82"/>
      <c r="C14" s="78" t="str">
        <f t="shared" si="0"/>
        <v/>
      </c>
      <c r="D14" s="77"/>
      <c r="E14" s="81"/>
      <c r="F14" s="80" t="str">
        <f>IF(出品設定テーブル[[#This Row],[amazon]]&lt;&gt;0,1-E14,"")</f>
        <v/>
      </c>
    </row>
    <row r="15" spans="1:6">
      <c r="B15" s="82"/>
      <c r="C15" s="78" t="str">
        <f t="shared" si="0"/>
        <v/>
      </c>
      <c r="D15" s="77"/>
      <c r="E15" s="81"/>
      <c r="F15" s="80" t="str">
        <f>IF(出品設定テーブル[[#This Row],[amazon]]&lt;&gt;0,1-E15,"")</f>
        <v/>
      </c>
    </row>
    <row r="16" spans="1:6">
      <c r="B16" s="82"/>
      <c r="C16" s="78" t="str">
        <f t="shared" si="0"/>
        <v/>
      </c>
      <c r="D16" s="77"/>
      <c r="E16" s="81"/>
      <c r="F16" s="80" t="str">
        <f>IF(出品設定テーブル[[#This Row],[amazon]]&lt;&gt;0,1-E16,"")</f>
        <v/>
      </c>
    </row>
    <row r="17" spans="2:6">
      <c r="B17" s="82"/>
      <c r="C17" s="78" t="str">
        <f t="shared" si="0"/>
        <v/>
      </c>
      <c r="D17" s="77"/>
      <c r="E17" s="81"/>
      <c r="F17" s="80" t="str">
        <f>IF(出品設定テーブル[[#This Row],[amazon]]&lt;&gt;0,1-E17,"")</f>
        <v/>
      </c>
    </row>
    <row r="18" spans="2:6">
      <c r="B18" s="82"/>
      <c r="C18" s="78" t="str">
        <f t="shared" si="0"/>
        <v/>
      </c>
      <c r="D18" s="77"/>
      <c r="E18" s="81"/>
      <c r="F18" s="80" t="str">
        <f>IF(出品設定テーブル[[#This Row],[amazon]]&lt;&gt;0,1-E18,"")</f>
        <v/>
      </c>
    </row>
    <row r="19" spans="2:6">
      <c r="B19" s="82"/>
      <c r="C19" s="78" t="str">
        <f t="shared" si="0"/>
        <v/>
      </c>
      <c r="D19" s="77"/>
      <c r="E19" s="81"/>
      <c r="F19" s="80" t="str">
        <f>IF(出品設定テーブル[[#This Row],[amazon]]&lt;&gt;0,1-E19,"")</f>
        <v/>
      </c>
    </row>
    <row r="20" spans="2:6">
      <c r="B20" s="82"/>
      <c r="C20" s="78" t="str">
        <f t="shared" si="0"/>
        <v/>
      </c>
      <c r="D20" s="77"/>
      <c r="E20" s="81"/>
      <c r="F20" s="80" t="str">
        <f>IF(出品設定テーブル[[#This Row],[amazon]]&lt;&gt;0,1-E20,"")</f>
        <v/>
      </c>
    </row>
    <row r="21" spans="2:6">
      <c r="B21" s="82"/>
      <c r="C21" s="78" t="str">
        <f t="shared" si="0"/>
        <v/>
      </c>
      <c r="D21" s="77"/>
      <c r="E21" s="81"/>
      <c r="F21" s="80" t="str">
        <f>IF(出品設定テーブル[[#This Row],[amazon]]&lt;&gt;0,1-E21,"")</f>
        <v/>
      </c>
    </row>
    <row r="22" spans="2:6">
      <c r="B22" s="82"/>
      <c r="C22" s="78" t="str">
        <f t="shared" si="0"/>
        <v/>
      </c>
      <c r="D22" s="77"/>
      <c r="E22" s="81"/>
      <c r="F22" s="80" t="str">
        <f>IF(出品設定テーブル[[#This Row],[amazon]]&lt;&gt;0,1-E22,"")</f>
        <v/>
      </c>
    </row>
    <row r="23" spans="2:6">
      <c r="B23" s="82"/>
      <c r="C23" s="78" t="str">
        <f t="shared" si="0"/>
        <v/>
      </c>
      <c r="D23" s="77"/>
      <c r="E23" s="81"/>
      <c r="F23" s="80" t="str">
        <f>IF(出品設定テーブル[[#This Row],[amazon]]&lt;&gt;0,1-E23,"")</f>
        <v/>
      </c>
    </row>
    <row r="24" spans="2:6">
      <c r="B24" s="82"/>
      <c r="C24" s="78" t="str">
        <f t="shared" si="0"/>
        <v/>
      </c>
      <c r="D24" s="77"/>
      <c r="E24" s="81"/>
      <c r="F24" s="80" t="str">
        <f>IF(出品設定テーブル[[#This Row],[amazon]]&lt;&gt;0,1-E24,"")</f>
        <v/>
      </c>
    </row>
    <row r="25" spans="2:6">
      <c r="B25" s="82"/>
      <c r="C25" s="78" t="str">
        <f t="shared" si="0"/>
        <v/>
      </c>
      <c r="D25" s="77"/>
      <c r="E25" s="81"/>
      <c r="F25" s="80" t="str">
        <f>IF(出品設定テーブル[[#This Row],[amazon]]&lt;&gt;0,1-E25,"")</f>
        <v/>
      </c>
    </row>
    <row r="26" spans="2:6">
      <c r="B26" s="82"/>
      <c r="C26" s="78" t="str">
        <f t="shared" si="0"/>
        <v/>
      </c>
      <c r="D26" s="77"/>
      <c r="E26" s="81"/>
      <c r="F26" s="80" t="str">
        <f>IF(出品設定テーブル[[#This Row],[amazon]]&lt;&gt;0,1-E26,"")</f>
        <v/>
      </c>
    </row>
    <row r="27" spans="2:6">
      <c r="B27" s="82"/>
      <c r="C27" s="78" t="str">
        <f t="shared" si="0"/>
        <v/>
      </c>
      <c r="D27" s="77"/>
      <c r="E27" s="81"/>
      <c r="F27" s="80" t="str">
        <f>IF(出品設定テーブル[[#This Row],[amazon]]&lt;&gt;0,1-E27,"")</f>
        <v/>
      </c>
    </row>
  </sheetData>
  <mergeCells count="1">
    <mergeCell ref="B4:C4"/>
  </mergeCells>
  <phoneticPr fontId="8"/>
  <dataValidations count="3">
    <dataValidation type="decimal" allowBlank="1" showInputMessage="1" showErrorMessage="1" sqref="E6:E27" xr:uid="{6941637A-A62A-485F-8E76-3A8924C2A56C}">
      <formula1>0</formula1>
      <formula2>1</formula2>
    </dataValidation>
    <dataValidation type="whole" allowBlank="1" showInputMessage="1" showErrorMessage="1" sqref="B7:B27" xr:uid="{E101DC44-A584-4E03-85CE-AE9B547E7529}">
      <formula1>B6+2</formula1>
      <formula2>99999</formula2>
    </dataValidation>
    <dataValidation type="whole" allowBlank="1" showInputMessage="1" showErrorMessage="1" sqref="D6:D27" xr:uid="{872E4B1B-8E80-4BF8-80C4-589F21A48494}">
      <formula1>0</formula1>
      <formula2>C6</formula2>
    </dataValidation>
  </dataValidations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C803B-7923-4B58-83C7-824092281A00}">
  <sheetPr codeName="Sheet6">
    <tabColor theme="5" tint="0.59999389629810485"/>
  </sheetPr>
  <dimension ref="A1:CA16"/>
  <sheetViews>
    <sheetView showGridLines="0" zoomScale="80" zoomScaleNormal="8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C21" sqref="C21"/>
    </sheetView>
  </sheetViews>
  <sheetFormatPr defaultColWidth="11.25" defaultRowHeight="19.5"/>
  <cols>
    <col min="1" max="1" width="3" style="3" customWidth="1"/>
    <col min="2" max="2" width="10" style="3" customWidth="1"/>
    <col min="3" max="3" width="36.5" style="3" customWidth="1"/>
    <col min="4" max="5" width="7.25" style="28" customWidth="1"/>
    <col min="6" max="6" width="6.75" style="3" customWidth="1"/>
    <col min="7" max="12" width="7.25" style="3" customWidth="1"/>
    <col min="13" max="13" width="7.25" style="28" customWidth="1"/>
    <col min="14" max="15" width="7.875" style="3" customWidth="1"/>
    <col min="16" max="16" width="9.75" style="3" customWidth="1"/>
    <col min="17" max="47" width="7" style="3" customWidth="1"/>
    <col min="48" max="48" width="9.75" style="3" customWidth="1"/>
    <col min="49" max="79" width="7" style="3" customWidth="1"/>
    <col min="80" max="16384" width="11.25" style="3"/>
  </cols>
  <sheetData>
    <row r="1" spans="1:79" ht="19.5" customHeight="1">
      <c r="B1" s="181" t="s">
        <v>65</v>
      </c>
      <c r="C1" s="181"/>
      <c r="F1" s="48" t="s">
        <v>64</v>
      </c>
      <c r="G1" s="183" t="s">
        <v>47</v>
      </c>
      <c r="H1" s="183"/>
      <c r="I1" s="183"/>
      <c r="J1" s="183"/>
      <c r="K1" s="183"/>
      <c r="L1" s="183"/>
      <c r="M1" s="183"/>
      <c r="N1" s="183"/>
      <c r="P1" s="36" t="str">
        <f>P7</f>
        <v>amazon</v>
      </c>
      <c r="Q1" s="33" t="str">
        <f>Q7</f>
        <v>PFM-001</v>
      </c>
      <c r="R1" s="33"/>
      <c r="S1" s="33"/>
      <c r="T1" s="168" t="s">
        <v>48</v>
      </c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9"/>
      <c r="AV1" s="40" t="str">
        <f>AV7</f>
        <v>STORES</v>
      </c>
      <c r="AW1" s="34" t="str">
        <f>AW7</f>
        <v>PFM-002</v>
      </c>
      <c r="AX1" s="34"/>
      <c r="AY1" s="34"/>
      <c r="AZ1" s="170" t="s">
        <v>48</v>
      </c>
      <c r="BA1" s="170"/>
      <c r="BB1" s="170"/>
      <c r="BC1" s="170"/>
      <c r="BD1" s="170"/>
      <c r="BE1" s="170"/>
      <c r="BF1" s="170"/>
      <c r="BG1" s="170"/>
      <c r="BH1" s="170"/>
      <c r="BI1" s="170"/>
      <c r="BJ1" s="170"/>
      <c r="BK1" s="170"/>
      <c r="BL1" s="170"/>
      <c r="BM1" s="170"/>
      <c r="BN1" s="170"/>
      <c r="BO1" s="170"/>
      <c r="BP1" s="170"/>
      <c r="BQ1" s="170"/>
      <c r="BR1" s="170"/>
      <c r="BS1" s="170"/>
      <c r="BT1" s="170"/>
      <c r="BU1" s="170"/>
      <c r="BV1" s="170"/>
      <c r="BW1" s="170"/>
      <c r="BX1" s="170"/>
      <c r="BY1" s="170"/>
      <c r="BZ1" s="170"/>
      <c r="CA1" s="171"/>
    </row>
    <row r="2" spans="1:79" ht="19.5" customHeight="1">
      <c r="B2" s="182"/>
      <c r="C2" s="182"/>
      <c r="F2" s="174" t="s">
        <v>52</v>
      </c>
      <c r="G2" s="174" t="s">
        <v>53</v>
      </c>
      <c r="H2" s="175" t="s">
        <v>3</v>
      </c>
      <c r="I2" s="43" t="s">
        <v>124</v>
      </c>
      <c r="J2" s="43" t="s">
        <v>130</v>
      </c>
      <c r="K2" s="174" t="s">
        <v>54</v>
      </c>
      <c r="L2" s="174" t="s">
        <v>55</v>
      </c>
      <c r="M2" s="176" t="s">
        <v>56</v>
      </c>
      <c r="N2" s="44"/>
      <c r="P2" s="172" t="s">
        <v>58</v>
      </c>
      <c r="Q2" s="35" t="e">
        <f>Q8</f>
        <v>#NUM!</v>
      </c>
      <c r="R2" s="35" t="e">
        <f t="shared" ref="R2:AQ2" si="0">R8</f>
        <v>#NUM!</v>
      </c>
      <c r="S2" s="35" t="e">
        <f t="shared" si="0"/>
        <v>#NUM!</v>
      </c>
      <c r="T2" s="35" t="e">
        <f t="shared" si="0"/>
        <v>#NUM!</v>
      </c>
      <c r="U2" s="35" t="e">
        <f t="shared" si="0"/>
        <v>#NUM!</v>
      </c>
      <c r="V2" s="35" t="e">
        <f t="shared" si="0"/>
        <v>#NUM!</v>
      </c>
      <c r="W2" s="35" t="e">
        <f t="shared" si="0"/>
        <v>#NUM!</v>
      </c>
      <c r="X2" s="35" t="e">
        <f t="shared" si="0"/>
        <v>#NUM!</v>
      </c>
      <c r="Y2" s="35" t="e">
        <f t="shared" si="0"/>
        <v>#NUM!</v>
      </c>
      <c r="Z2" s="35" t="e">
        <f t="shared" si="0"/>
        <v>#NUM!</v>
      </c>
      <c r="AA2" s="35" t="e">
        <f t="shared" si="0"/>
        <v>#NUM!</v>
      </c>
      <c r="AB2" s="35" t="e">
        <f t="shared" si="0"/>
        <v>#NUM!</v>
      </c>
      <c r="AC2" s="35" t="e">
        <f t="shared" si="0"/>
        <v>#NUM!</v>
      </c>
      <c r="AD2" s="35" t="e">
        <f t="shared" si="0"/>
        <v>#NUM!</v>
      </c>
      <c r="AE2" s="35" t="e">
        <f t="shared" si="0"/>
        <v>#NUM!</v>
      </c>
      <c r="AF2" s="35" t="e">
        <f t="shared" si="0"/>
        <v>#NUM!</v>
      </c>
      <c r="AG2" s="35" t="e">
        <f t="shared" si="0"/>
        <v>#NUM!</v>
      </c>
      <c r="AH2" s="35" t="e">
        <f t="shared" si="0"/>
        <v>#NUM!</v>
      </c>
      <c r="AI2" s="35" t="e">
        <f t="shared" si="0"/>
        <v>#NUM!</v>
      </c>
      <c r="AJ2" s="35" t="e">
        <f t="shared" si="0"/>
        <v>#NUM!</v>
      </c>
      <c r="AK2" s="35" t="e">
        <f t="shared" si="0"/>
        <v>#NUM!</v>
      </c>
      <c r="AL2" s="35" t="e">
        <f t="shared" si="0"/>
        <v>#NUM!</v>
      </c>
      <c r="AM2" s="35" t="e">
        <f t="shared" si="0"/>
        <v>#NUM!</v>
      </c>
      <c r="AN2" s="35">
        <v>44493</v>
      </c>
      <c r="AO2" s="35" t="e">
        <f t="shared" si="0"/>
        <v>#NUM!</v>
      </c>
      <c r="AP2" s="35" t="e">
        <f t="shared" si="0"/>
        <v>#NUM!</v>
      </c>
      <c r="AQ2" s="35" t="e">
        <f t="shared" si="0"/>
        <v>#NUM!</v>
      </c>
      <c r="AR2" s="35" t="e">
        <f t="shared" ref="AR2:AU2" si="1">AR8</f>
        <v>#NUM!</v>
      </c>
      <c r="AS2" s="35" t="e">
        <f t="shared" si="1"/>
        <v>#NUM!</v>
      </c>
      <c r="AT2" s="35" t="e">
        <f t="shared" si="1"/>
        <v>#NUM!</v>
      </c>
      <c r="AU2" s="35" t="e">
        <f t="shared" si="1"/>
        <v>#NUM!</v>
      </c>
      <c r="AV2" s="173" t="s">
        <v>58</v>
      </c>
      <c r="AW2" s="41" t="e">
        <f t="shared" ref="AW2:BX2" si="2">AW8</f>
        <v>#NUM!</v>
      </c>
      <c r="AX2" s="41" t="e">
        <f t="shared" si="2"/>
        <v>#NUM!</v>
      </c>
      <c r="AY2" s="41" t="e">
        <f t="shared" si="2"/>
        <v>#NUM!</v>
      </c>
      <c r="AZ2" s="41" t="e">
        <f t="shared" si="2"/>
        <v>#NUM!</v>
      </c>
      <c r="BA2" s="41" t="e">
        <f t="shared" si="2"/>
        <v>#NUM!</v>
      </c>
      <c r="BB2" s="41" t="e">
        <f t="shared" si="2"/>
        <v>#NUM!</v>
      </c>
      <c r="BC2" s="41" t="e">
        <f t="shared" si="2"/>
        <v>#NUM!</v>
      </c>
      <c r="BD2" s="41" t="e">
        <f t="shared" si="2"/>
        <v>#NUM!</v>
      </c>
      <c r="BE2" s="41" t="e">
        <f t="shared" si="2"/>
        <v>#NUM!</v>
      </c>
      <c r="BF2" s="41" t="e">
        <f t="shared" si="2"/>
        <v>#NUM!</v>
      </c>
      <c r="BG2" s="41" t="e">
        <f t="shared" si="2"/>
        <v>#NUM!</v>
      </c>
      <c r="BH2" s="41" t="e">
        <f t="shared" si="2"/>
        <v>#NUM!</v>
      </c>
      <c r="BI2" s="41" t="e">
        <f t="shared" si="2"/>
        <v>#NUM!</v>
      </c>
      <c r="BJ2" s="41" t="e">
        <f t="shared" si="2"/>
        <v>#NUM!</v>
      </c>
      <c r="BK2" s="41" t="e">
        <f t="shared" si="2"/>
        <v>#NUM!</v>
      </c>
      <c r="BL2" s="41" t="e">
        <f t="shared" si="2"/>
        <v>#NUM!</v>
      </c>
      <c r="BM2" s="41" t="e">
        <f t="shared" si="2"/>
        <v>#NUM!</v>
      </c>
      <c r="BN2" s="41" t="e">
        <f t="shared" si="2"/>
        <v>#NUM!</v>
      </c>
      <c r="BO2" s="41" t="e">
        <f t="shared" si="2"/>
        <v>#NUM!</v>
      </c>
      <c r="BP2" s="41" t="e">
        <f t="shared" si="2"/>
        <v>#NUM!</v>
      </c>
      <c r="BQ2" s="41" t="e">
        <f t="shared" si="2"/>
        <v>#NUM!</v>
      </c>
      <c r="BR2" s="41" t="e">
        <f t="shared" si="2"/>
        <v>#NUM!</v>
      </c>
      <c r="BS2" s="41" t="e">
        <f t="shared" si="2"/>
        <v>#NUM!</v>
      </c>
      <c r="BT2" s="41" t="e">
        <f t="shared" si="2"/>
        <v>#NUM!</v>
      </c>
      <c r="BU2" s="41" t="e">
        <f t="shared" si="2"/>
        <v>#NUM!</v>
      </c>
      <c r="BV2" s="41" t="e">
        <f t="shared" si="2"/>
        <v>#NUM!</v>
      </c>
      <c r="BW2" s="41" t="e">
        <f t="shared" si="2"/>
        <v>#NUM!</v>
      </c>
      <c r="BX2" s="41" t="e">
        <f t="shared" si="2"/>
        <v>#NUM!</v>
      </c>
      <c r="BY2" s="41" t="e">
        <f t="shared" ref="BY2:CA2" si="3">BY8</f>
        <v>#NUM!</v>
      </c>
      <c r="BZ2" s="41" t="e">
        <f t="shared" si="3"/>
        <v>#NUM!</v>
      </c>
      <c r="CA2" s="41" t="e">
        <f t="shared" si="3"/>
        <v>#NUM!</v>
      </c>
    </row>
    <row r="3" spans="1:79">
      <c r="B3" s="31" t="s">
        <v>59</v>
      </c>
      <c r="C3" s="65">
        <f>メイン!C4</f>
        <v>0</v>
      </c>
      <c r="F3" s="174"/>
      <c r="G3" s="174"/>
      <c r="H3" s="174"/>
      <c r="I3" s="45">
        <f>IFERROR(VLOOKUP(I2,プラットフォーム,3,FALSE),0.1)</f>
        <v>0.1095</v>
      </c>
      <c r="J3" s="45">
        <f>IFERROR(VLOOKUP(J2,プラットフォーム,3,FALSE),0.1)</f>
        <v>0.05</v>
      </c>
      <c r="K3" s="174"/>
      <c r="L3" s="174"/>
      <c r="M3" s="177"/>
      <c r="N3" s="46" t="s">
        <v>57</v>
      </c>
      <c r="P3" s="172"/>
      <c r="Q3" s="32" t="e">
        <f>Q9</f>
        <v>#NUM!</v>
      </c>
      <c r="R3" s="32" t="e">
        <f t="shared" ref="R3:AQ3" si="4">R9</f>
        <v>#NUM!</v>
      </c>
      <c r="S3" s="32" t="e">
        <f t="shared" si="4"/>
        <v>#NUM!</v>
      </c>
      <c r="T3" s="32" t="e">
        <f t="shared" si="4"/>
        <v>#NUM!</v>
      </c>
      <c r="U3" s="32" t="e">
        <f t="shared" si="4"/>
        <v>#NUM!</v>
      </c>
      <c r="V3" s="32" t="e">
        <f t="shared" si="4"/>
        <v>#NUM!</v>
      </c>
      <c r="W3" s="32" t="e">
        <f t="shared" si="4"/>
        <v>#NUM!</v>
      </c>
      <c r="X3" s="32" t="e">
        <f t="shared" si="4"/>
        <v>#NUM!</v>
      </c>
      <c r="Y3" s="32" t="e">
        <f t="shared" si="4"/>
        <v>#NUM!</v>
      </c>
      <c r="Z3" s="32" t="e">
        <f t="shared" si="4"/>
        <v>#NUM!</v>
      </c>
      <c r="AA3" s="32" t="e">
        <f t="shared" si="4"/>
        <v>#NUM!</v>
      </c>
      <c r="AB3" s="32" t="e">
        <f t="shared" si="4"/>
        <v>#NUM!</v>
      </c>
      <c r="AC3" s="32" t="e">
        <f t="shared" si="4"/>
        <v>#NUM!</v>
      </c>
      <c r="AD3" s="32" t="e">
        <f t="shared" si="4"/>
        <v>#NUM!</v>
      </c>
      <c r="AE3" s="32" t="e">
        <f t="shared" si="4"/>
        <v>#NUM!</v>
      </c>
      <c r="AF3" s="32" t="e">
        <f t="shared" si="4"/>
        <v>#NUM!</v>
      </c>
      <c r="AG3" s="32" t="e">
        <f t="shared" si="4"/>
        <v>#NUM!</v>
      </c>
      <c r="AH3" s="32" t="e">
        <f t="shared" si="4"/>
        <v>#NUM!</v>
      </c>
      <c r="AI3" s="32" t="e">
        <f t="shared" si="4"/>
        <v>#NUM!</v>
      </c>
      <c r="AJ3" s="32" t="e">
        <f t="shared" si="4"/>
        <v>#NUM!</v>
      </c>
      <c r="AK3" s="32" t="e">
        <f t="shared" si="4"/>
        <v>#NUM!</v>
      </c>
      <c r="AL3" s="32" t="e">
        <f t="shared" si="4"/>
        <v>#NUM!</v>
      </c>
      <c r="AM3" s="32" t="e">
        <f t="shared" si="4"/>
        <v>#NUM!</v>
      </c>
      <c r="AN3" s="32" t="e">
        <f t="shared" si="4"/>
        <v>#NUM!</v>
      </c>
      <c r="AO3" s="32" t="e">
        <f t="shared" si="4"/>
        <v>#NUM!</v>
      </c>
      <c r="AP3" s="32" t="e">
        <f t="shared" si="4"/>
        <v>#NUM!</v>
      </c>
      <c r="AQ3" s="32" t="e">
        <f t="shared" si="4"/>
        <v>#NUM!</v>
      </c>
      <c r="AR3" s="32" t="e">
        <f t="shared" ref="AR3:AU3" si="5">AR9</f>
        <v>#NUM!</v>
      </c>
      <c r="AS3" s="32" t="e">
        <f t="shared" si="5"/>
        <v>#NUM!</v>
      </c>
      <c r="AT3" s="32" t="e">
        <f t="shared" si="5"/>
        <v>#NUM!</v>
      </c>
      <c r="AU3" s="32" t="e">
        <f t="shared" si="5"/>
        <v>#NUM!</v>
      </c>
      <c r="AV3" s="173"/>
      <c r="AW3" s="42" t="e">
        <f t="shared" ref="AW3:BX3" si="6">AW9</f>
        <v>#NUM!</v>
      </c>
      <c r="AX3" s="42" t="e">
        <f t="shared" si="6"/>
        <v>#NUM!</v>
      </c>
      <c r="AY3" s="42" t="e">
        <f t="shared" si="6"/>
        <v>#NUM!</v>
      </c>
      <c r="AZ3" s="42" t="e">
        <f t="shared" si="6"/>
        <v>#NUM!</v>
      </c>
      <c r="BA3" s="42" t="e">
        <f t="shared" si="6"/>
        <v>#NUM!</v>
      </c>
      <c r="BB3" s="42" t="e">
        <f t="shared" si="6"/>
        <v>#NUM!</v>
      </c>
      <c r="BC3" s="42" t="e">
        <f t="shared" si="6"/>
        <v>#NUM!</v>
      </c>
      <c r="BD3" s="42" t="e">
        <f t="shared" si="6"/>
        <v>#NUM!</v>
      </c>
      <c r="BE3" s="42" t="e">
        <f t="shared" si="6"/>
        <v>#NUM!</v>
      </c>
      <c r="BF3" s="42" t="e">
        <f t="shared" si="6"/>
        <v>#NUM!</v>
      </c>
      <c r="BG3" s="42" t="e">
        <f t="shared" si="6"/>
        <v>#NUM!</v>
      </c>
      <c r="BH3" s="42" t="e">
        <f t="shared" si="6"/>
        <v>#NUM!</v>
      </c>
      <c r="BI3" s="42" t="e">
        <f t="shared" si="6"/>
        <v>#NUM!</v>
      </c>
      <c r="BJ3" s="42" t="e">
        <f t="shared" si="6"/>
        <v>#NUM!</v>
      </c>
      <c r="BK3" s="42" t="e">
        <f t="shared" si="6"/>
        <v>#NUM!</v>
      </c>
      <c r="BL3" s="42" t="e">
        <f t="shared" si="6"/>
        <v>#NUM!</v>
      </c>
      <c r="BM3" s="42" t="e">
        <f t="shared" si="6"/>
        <v>#NUM!</v>
      </c>
      <c r="BN3" s="42" t="e">
        <f t="shared" si="6"/>
        <v>#NUM!</v>
      </c>
      <c r="BO3" s="42" t="e">
        <f t="shared" si="6"/>
        <v>#NUM!</v>
      </c>
      <c r="BP3" s="42" t="e">
        <f t="shared" si="6"/>
        <v>#NUM!</v>
      </c>
      <c r="BQ3" s="42" t="e">
        <f t="shared" si="6"/>
        <v>#NUM!</v>
      </c>
      <c r="BR3" s="42" t="e">
        <f t="shared" si="6"/>
        <v>#NUM!</v>
      </c>
      <c r="BS3" s="42" t="e">
        <f t="shared" si="6"/>
        <v>#NUM!</v>
      </c>
      <c r="BT3" s="42" t="e">
        <f t="shared" si="6"/>
        <v>#NUM!</v>
      </c>
      <c r="BU3" s="42" t="e">
        <f t="shared" si="6"/>
        <v>#NUM!</v>
      </c>
      <c r="BV3" s="42" t="e">
        <f t="shared" si="6"/>
        <v>#NUM!</v>
      </c>
      <c r="BW3" s="42" t="e">
        <f t="shared" si="6"/>
        <v>#NUM!</v>
      </c>
      <c r="BX3" s="42" t="e">
        <f t="shared" si="6"/>
        <v>#NUM!</v>
      </c>
      <c r="BY3" s="42" t="e">
        <f t="shared" ref="BY3:CA3" si="7">BY9</f>
        <v>#NUM!</v>
      </c>
      <c r="BZ3" s="42" t="e">
        <f t="shared" si="7"/>
        <v>#NUM!</v>
      </c>
      <c r="CA3" s="42" t="e">
        <f t="shared" si="7"/>
        <v>#NUM!</v>
      </c>
    </row>
    <row r="4" spans="1:79">
      <c r="B4" s="31" t="s">
        <v>63</v>
      </c>
      <c r="C4" s="66">
        <f>COUNTA(B:B)-4</f>
        <v>7</v>
      </c>
      <c r="F4" s="29">
        <f ca="1">SUM(F10:INDIRECT(SUBSTITUTE(ADDRESS(ROW(),COLUMN(),4),ROW(),)&amp;$C$4+9))</f>
        <v>0</v>
      </c>
      <c r="G4" s="29">
        <f ca="1">SUM(G10:INDIRECT(SUBSTITUTE(ADDRESS(ROW(),COLUMN(),4),ROW(),)&amp;$C$4+9))</f>
        <v>0</v>
      </c>
      <c r="H4" s="29">
        <f ca="1">SUM(I4:J4)</f>
        <v>0</v>
      </c>
      <c r="I4" s="29">
        <f ca="1">SUM(I10:INDIRECT(SUBSTITUTE(ADDRESS(ROW(),COLUMN(),4),ROW(),)&amp;$C$4+9))</f>
        <v>0</v>
      </c>
      <c r="J4" s="29">
        <f ca="1">SUM(J10:INDIRECT(SUBSTITUTE(ADDRESS(ROW(),COLUMN(),4),ROW(),)&amp;$C$4+9))</f>
        <v>0</v>
      </c>
      <c r="K4" s="29">
        <f ca="1">SUM(K10:INDIRECT(SUBSTITUTE(ADDRESS(ROW(),COLUMN(),4),ROW(),)&amp;$C$4+9))</f>
        <v>0</v>
      </c>
      <c r="L4" s="29">
        <f ca="1">SUM(L10:INDIRECT(SUBSTITUTE(ADDRESS(ROW(),COLUMN(),4),ROW(),)&amp;$C$4+9))</f>
        <v>0</v>
      </c>
      <c r="M4" s="29">
        <f ca="1">G4-H4-K4-L4</f>
        <v>0</v>
      </c>
      <c r="N4" s="47" t="str">
        <f ca="1">IF(ISERROR(M4/G4),"-",M4/G4)</f>
        <v>-</v>
      </c>
      <c r="O4" s="3">
        <v>0</v>
      </c>
      <c r="P4" s="49">
        <v>0</v>
      </c>
      <c r="Q4" s="50">
        <v>0</v>
      </c>
      <c r="R4" s="49">
        <v>0</v>
      </c>
      <c r="S4" s="50">
        <v>0</v>
      </c>
      <c r="T4" s="49">
        <v>0</v>
      </c>
      <c r="U4" s="50">
        <v>0</v>
      </c>
      <c r="V4" s="49">
        <v>0</v>
      </c>
      <c r="W4" s="50">
        <v>0</v>
      </c>
      <c r="X4" s="49">
        <v>0</v>
      </c>
      <c r="Y4" s="50">
        <v>0</v>
      </c>
      <c r="Z4" s="49">
        <v>0</v>
      </c>
      <c r="AA4" s="50">
        <v>0</v>
      </c>
      <c r="AB4" s="49">
        <v>0</v>
      </c>
      <c r="AC4" s="50">
        <v>0</v>
      </c>
      <c r="AD4" s="49">
        <v>0</v>
      </c>
      <c r="AE4" s="50">
        <v>0</v>
      </c>
      <c r="AF4" s="49">
        <v>0</v>
      </c>
      <c r="AG4" s="50">
        <v>0</v>
      </c>
      <c r="AH4" s="49">
        <v>0</v>
      </c>
      <c r="AI4" s="50">
        <v>0</v>
      </c>
      <c r="AJ4" s="49">
        <v>0</v>
      </c>
      <c r="AK4" s="50">
        <v>0</v>
      </c>
      <c r="AL4" s="49">
        <v>0</v>
      </c>
      <c r="AM4" s="50">
        <v>0</v>
      </c>
      <c r="AN4" s="49">
        <v>0</v>
      </c>
      <c r="AO4" s="50">
        <v>0</v>
      </c>
      <c r="AP4" s="49">
        <v>0</v>
      </c>
      <c r="AQ4" s="50">
        <v>0</v>
      </c>
      <c r="AR4" s="49">
        <v>0</v>
      </c>
      <c r="AS4" s="50">
        <v>0</v>
      </c>
      <c r="AT4" s="49">
        <v>0</v>
      </c>
      <c r="AU4" s="50">
        <v>0</v>
      </c>
      <c r="AV4" s="51">
        <v>0</v>
      </c>
      <c r="AW4" s="50">
        <v>0</v>
      </c>
      <c r="AX4" s="51">
        <v>0</v>
      </c>
      <c r="AY4" s="50">
        <v>0</v>
      </c>
      <c r="AZ4" s="51">
        <v>0</v>
      </c>
      <c r="BA4" s="50">
        <v>0</v>
      </c>
      <c r="BB4" s="51">
        <v>0</v>
      </c>
      <c r="BC4" s="50">
        <v>0</v>
      </c>
      <c r="BD4" s="51">
        <v>0</v>
      </c>
      <c r="BE4" s="50">
        <v>0</v>
      </c>
      <c r="BF4" s="51">
        <v>0</v>
      </c>
      <c r="BG4" s="50">
        <v>0</v>
      </c>
      <c r="BH4" s="51">
        <v>0</v>
      </c>
      <c r="BI4" s="50">
        <v>0</v>
      </c>
      <c r="BJ4" s="51">
        <v>0</v>
      </c>
      <c r="BK4" s="50">
        <v>0</v>
      </c>
      <c r="BL4" s="51">
        <v>0</v>
      </c>
      <c r="BM4" s="50">
        <v>0</v>
      </c>
      <c r="BN4" s="51">
        <v>0</v>
      </c>
      <c r="BO4" s="50">
        <v>0</v>
      </c>
      <c r="BP4" s="51">
        <v>0</v>
      </c>
      <c r="BQ4" s="50">
        <v>0</v>
      </c>
      <c r="BR4" s="51">
        <v>0</v>
      </c>
      <c r="BS4" s="50">
        <v>0</v>
      </c>
      <c r="BT4" s="51">
        <v>0</v>
      </c>
      <c r="BU4" s="50">
        <v>0</v>
      </c>
      <c r="BV4" s="51">
        <v>0</v>
      </c>
      <c r="BW4" s="50">
        <v>0</v>
      </c>
      <c r="BX4" s="51">
        <v>0</v>
      </c>
      <c r="BY4" s="50">
        <v>0</v>
      </c>
      <c r="BZ4" s="51">
        <v>0</v>
      </c>
      <c r="CA4" s="50">
        <v>0</v>
      </c>
    </row>
    <row r="6" spans="1:79" ht="24.75">
      <c r="L6" s="53" t="s">
        <v>80</v>
      </c>
      <c r="M6" s="60">
        <v>0.3</v>
      </c>
      <c r="N6" s="3" t="s">
        <v>79</v>
      </c>
      <c r="Q6" s="30"/>
      <c r="AV6" s="30"/>
      <c r="AW6" s="30"/>
    </row>
    <row r="7" spans="1:79" s="38" customFormat="1" ht="20.25" customHeight="1">
      <c r="A7" s="3"/>
      <c r="B7" s="183" t="s">
        <v>49</v>
      </c>
      <c r="C7" s="174" t="s">
        <v>61</v>
      </c>
      <c r="D7" s="184" t="s">
        <v>46</v>
      </c>
      <c r="E7" s="185"/>
      <c r="F7" s="186"/>
      <c r="G7" s="183" t="s">
        <v>47</v>
      </c>
      <c r="H7" s="183"/>
      <c r="I7" s="183"/>
      <c r="J7" s="183"/>
      <c r="K7" s="183"/>
      <c r="L7" s="183"/>
      <c r="M7" s="183"/>
      <c r="N7" s="183"/>
      <c r="O7" s="178" t="s">
        <v>99</v>
      </c>
      <c r="P7" s="36" t="s">
        <v>124</v>
      </c>
      <c r="Q7" s="33" t="str">
        <f>IFERROR(VLOOKUP(P7,プラットフォーム,6,FALSE),"マスタ登録なし")</f>
        <v>PFM-001</v>
      </c>
      <c r="R7" s="33"/>
      <c r="S7" s="33"/>
      <c r="T7" s="168" t="s">
        <v>48</v>
      </c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8"/>
      <c r="AR7" s="168"/>
      <c r="AS7" s="168"/>
      <c r="AT7" s="168"/>
      <c r="AU7" s="169"/>
      <c r="AV7" s="40" t="s">
        <v>130</v>
      </c>
      <c r="AW7" s="34" t="str">
        <f>IFERROR(VLOOKUP(AV7,プラットフォーム,6,FALSE),"マスタ登録なし")</f>
        <v>PFM-002</v>
      </c>
      <c r="AX7" s="34"/>
      <c r="AY7" s="34"/>
      <c r="AZ7" s="170" t="s">
        <v>48</v>
      </c>
      <c r="BA7" s="170"/>
      <c r="BB7" s="170"/>
      <c r="BC7" s="170"/>
      <c r="BD7" s="170"/>
      <c r="BE7" s="170"/>
      <c r="BF7" s="170"/>
      <c r="BG7" s="170"/>
      <c r="BH7" s="170"/>
      <c r="BI7" s="170"/>
      <c r="BJ7" s="170"/>
      <c r="BK7" s="170"/>
      <c r="BL7" s="170"/>
      <c r="BM7" s="170"/>
      <c r="BN7" s="170"/>
      <c r="BO7" s="170"/>
      <c r="BP7" s="170"/>
      <c r="BQ7" s="170"/>
      <c r="BR7" s="170"/>
      <c r="BS7" s="170"/>
      <c r="BT7" s="170"/>
      <c r="BU7" s="170"/>
      <c r="BV7" s="170"/>
      <c r="BW7" s="170"/>
      <c r="BX7" s="170"/>
      <c r="BY7" s="170"/>
      <c r="BZ7" s="170"/>
      <c r="CA7" s="171"/>
    </row>
    <row r="8" spans="1:79">
      <c r="B8" s="183"/>
      <c r="C8" s="174"/>
      <c r="D8" s="177" t="s">
        <v>60</v>
      </c>
      <c r="E8" s="177" t="s">
        <v>51</v>
      </c>
      <c r="F8" s="174" t="s">
        <v>52</v>
      </c>
      <c r="G8" s="174" t="s">
        <v>53</v>
      </c>
      <c r="H8" s="175" t="s">
        <v>3</v>
      </c>
      <c r="I8" s="43" t="s">
        <v>124</v>
      </c>
      <c r="J8" s="43" t="s">
        <v>130</v>
      </c>
      <c r="K8" s="174" t="s">
        <v>54</v>
      </c>
      <c r="L8" s="174" t="s">
        <v>55</v>
      </c>
      <c r="M8" s="176" t="s">
        <v>56</v>
      </c>
      <c r="N8" s="44"/>
      <c r="O8" s="179"/>
      <c r="P8" s="172" t="s">
        <v>58</v>
      </c>
      <c r="Q8" s="35" t="e">
        <f>EOMONTH($C$3,-1)+1</f>
        <v>#NUM!</v>
      </c>
      <c r="R8" s="35" t="e">
        <f>Q8+1</f>
        <v>#NUM!</v>
      </c>
      <c r="S8" s="35" t="e">
        <f t="shared" ref="S8:AU8" si="8">R8+1</f>
        <v>#NUM!</v>
      </c>
      <c r="T8" s="35" t="e">
        <f t="shared" si="8"/>
        <v>#NUM!</v>
      </c>
      <c r="U8" s="35" t="e">
        <f t="shared" si="8"/>
        <v>#NUM!</v>
      </c>
      <c r="V8" s="35" t="e">
        <f t="shared" si="8"/>
        <v>#NUM!</v>
      </c>
      <c r="W8" s="35" t="e">
        <f t="shared" si="8"/>
        <v>#NUM!</v>
      </c>
      <c r="X8" s="35" t="e">
        <f t="shared" si="8"/>
        <v>#NUM!</v>
      </c>
      <c r="Y8" s="35" t="e">
        <f t="shared" si="8"/>
        <v>#NUM!</v>
      </c>
      <c r="Z8" s="35" t="e">
        <f t="shared" si="8"/>
        <v>#NUM!</v>
      </c>
      <c r="AA8" s="35" t="e">
        <f t="shared" si="8"/>
        <v>#NUM!</v>
      </c>
      <c r="AB8" s="35" t="e">
        <f t="shared" si="8"/>
        <v>#NUM!</v>
      </c>
      <c r="AC8" s="35" t="e">
        <f t="shared" si="8"/>
        <v>#NUM!</v>
      </c>
      <c r="AD8" s="35" t="e">
        <f t="shared" si="8"/>
        <v>#NUM!</v>
      </c>
      <c r="AE8" s="35" t="e">
        <f t="shared" si="8"/>
        <v>#NUM!</v>
      </c>
      <c r="AF8" s="35" t="e">
        <f t="shared" si="8"/>
        <v>#NUM!</v>
      </c>
      <c r="AG8" s="35" t="e">
        <f t="shared" si="8"/>
        <v>#NUM!</v>
      </c>
      <c r="AH8" s="35" t="e">
        <f t="shared" si="8"/>
        <v>#NUM!</v>
      </c>
      <c r="AI8" s="35" t="e">
        <f t="shared" si="8"/>
        <v>#NUM!</v>
      </c>
      <c r="AJ8" s="35" t="e">
        <f t="shared" si="8"/>
        <v>#NUM!</v>
      </c>
      <c r="AK8" s="35" t="e">
        <f t="shared" si="8"/>
        <v>#NUM!</v>
      </c>
      <c r="AL8" s="35" t="e">
        <f t="shared" si="8"/>
        <v>#NUM!</v>
      </c>
      <c r="AM8" s="35" t="e">
        <f t="shared" si="8"/>
        <v>#NUM!</v>
      </c>
      <c r="AN8" s="35" t="e">
        <f t="shared" si="8"/>
        <v>#NUM!</v>
      </c>
      <c r="AO8" s="35" t="e">
        <f t="shared" si="8"/>
        <v>#NUM!</v>
      </c>
      <c r="AP8" s="35" t="e">
        <f t="shared" si="8"/>
        <v>#NUM!</v>
      </c>
      <c r="AQ8" s="35" t="e">
        <f t="shared" si="8"/>
        <v>#NUM!</v>
      </c>
      <c r="AR8" s="35" t="e">
        <f t="shared" si="8"/>
        <v>#NUM!</v>
      </c>
      <c r="AS8" s="35" t="e">
        <f t="shared" si="8"/>
        <v>#NUM!</v>
      </c>
      <c r="AT8" s="35" t="e">
        <f t="shared" si="8"/>
        <v>#NUM!</v>
      </c>
      <c r="AU8" s="35" t="e">
        <f t="shared" si="8"/>
        <v>#NUM!</v>
      </c>
      <c r="AV8" s="173" t="s">
        <v>58</v>
      </c>
      <c r="AW8" s="41" t="e">
        <f>EOMONTH($C$3,-1)+1</f>
        <v>#NUM!</v>
      </c>
      <c r="AX8" s="41" t="e">
        <f>AW8+1</f>
        <v>#NUM!</v>
      </c>
      <c r="AY8" s="41" t="e">
        <f t="shared" ref="AY8:CA8" si="9">AX8+1</f>
        <v>#NUM!</v>
      </c>
      <c r="AZ8" s="41" t="e">
        <f t="shared" si="9"/>
        <v>#NUM!</v>
      </c>
      <c r="BA8" s="41" t="e">
        <f t="shared" si="9"/>
        <v>#NUM!</v>
      </c>
      <c r="BB8" s="41" t="e">
        <f t="shared" si="9"/>
        <v>#NUM!</v>
      </c>
      <c r="BC8" s="41" t="e">
        <f t="shared" si="9"/>
        <v>#NUM!</v>
      </c>
      <c r="BD8" s="41" t="e">
        <f t="shared" si="9"/>
        <v>#NUM!</v>
      </c>
      <c r="BE8" s="41" t="e">
        <f t="shared" si="9"/>
        <v>#NUM!</v>
      </c>
      <c r="BF8" s="41" t="e">
        <f t="shared" si="9"/>
        <v>#NUM!</v>
      </c>
      <c r="BG8" s="41" t="e">
        <f t="shared" si="9"/>
        <v>#NUM!</v>
      </c>
      <c r="BH8" s="41" t="e">
        <f t="shared" si="9"/>
        <v>#NUM!</v>
      </c>
      <c r="BI8" s="41" t="e">
        <f t="shared" si="9"/>
        <v>#NUM!</v>
      </c>
      <c r="BJ8" s="41" t="e">
        <f t="shared" si="9"/>
        <v>#NUM!</v>
      </c>
      <c r="BK8" s="41" t="e">
        <f t="shared" si="9"/>
        <v>#NUM!</v>
      </c>
      <c r="BL8" s="41" t="e">
        <f t="shared" si="9"/>
        <v>#NUM!</v>
      </c>
      <c r="BM8" s="41" t="e">
        <f t="shared" si="9"/>
        <v>#NUM!</v>
      </c>
      <c r="BN8" s="41" t="e">
        <f t="shared" si="9"/>
        <v>#NUM!</v>
      </c>
      <c r="BO8" s="41" t="e">
        <f t="shared" si="9"/>
        <v>#NUM!</v>
      </c>
      <c r="BP8" s="41" t="e">
        <f t="shared" si="9"/>
        <v>#NUM!</v>
      </c>
      <c r="BQ8" s="41" t="e">
        <f t="shared" si="9"/>
        <v>#NUM!</v>
      </c>
      <c r="BR8" s="41" t="e">
        <f t="shared" si="9"/>
        <v>#NUM!</v>
      </c>
      <c r="BS8" s="41" t="e">
        <f t="shared" si="9"/>
        <v>#NUM!</v>
      </c>
      <c r="BT8" s="41" t="e">
        <f t="shared" si="9"/>
        <v>#NUM!</v>
      </c>
      <c r="BU8" s="41" t="e">
        <f t="shared" si="9"/>
        <v>#NUM!</v>
      </c>
      <c r="BV8" s="41" t="e">
        <f t="shared" si="9"/>
        <v>#NUM!</v>
      </c>
      <c r="BW8" s="41" t="e">
        <f t="shared" si="9"/>
        <v>#NUM!</v>
      </c>
      <c r="BX8" s="41" t="e">
        <f t="shared" si="9"/>
        <v>#NUM!</v>
      </c>
      <c r="BY8" s="41" t="e">
        <f t="shared" si="9"/>
        <v>#NUM!</v>
      </c>
      <c r="BZ8" s="41" t="e">
        <f t="shared" si="9"/>
        <v>#NUM!</v>
      </c>
      <c r="CA8" s="41" t="e">
        <f t="shared" si="9"/>
        <v>#NUM!</v>
      </c>
    </row>
    <row r="9" spans="1:79" ht="20.25" customHeight="1">
      <c r="B9" s="183"/>
      <c r="C9" s="174"/>
      <c r="D9" s="177"/>
      <c r="E9" s="177"/>
      <c r="F9" s="174"/>
      <c r="G9" s="174"/>
      <c r="H9" s="174"/>
      <c r="I9" s="45">
        <f>IFERROR(VLOOKUP(I8,プラットフォーム,3,FALSE),0.1)</f>
        <v>0.1095</v>
      </c>
      <c r="J9" s="45">
        <f>IFERROR(VLOOKUP(J8,プラットフォーム,3,FALSE),0.1)</f>
        <v>0.05</v>
      </c>
      <c r="K9" s="174"/>
      <c r="L9" s="174"/>
      <c r="M9" s="177"/>
      <c r="N9" s="46" t="s">
        <v>57</v>
      </c>
      <c r="O9" s="180"/>
      <c r="P9" s="172"/>
      <c r="Q9" s="32" t="e">
        <f>TEXT(WEEKDAY(Q8),"aaa")</f>
        <v>#NUM!</v>
      </c>
      <c r="R9" s="32" t="e">
        <f t="shared" ref="R9" si="10">TEXT(WEEKDAY(R8),"aaa")</f>
        <v>#NUM!</v>
      </c>
      <c r="S9" s="32" t="e">
        <f t="shared" ref="S9" si="11">TEXT(WEEKDAY(S8),"aaa")</f>
        <v>#NUM!</v>
      </c>
      <c r="T9" s="32" t="e">
        <f t="shared" ref="T9" si="12">TEXT(WEEKDAY(T8),"aaa")</f>
        <v>#NUM!</v>
      </c>
      <c r="U9" s="32" t="e">
        <f t="shared" ref="U9" si="13">TEXT(WEEKDAY(U8),"aaa")</f>
        <v>#NUM!</v>
      </c>
      <c r="V9" s="32" t="e">
        <f t="shared" ref="V9" si="14">TEXT(WEEKDAY(V8),"aaa")</f>
        <v>#NUM!</v>
      </c>
      <c r="W9" s="32" t="e">
        <f t="shared" ref="W9" si="15">TEXT(WEEKDAY(W8),"aaa")</f>
        <v>#NUM!</v>
      </c>
      <c r="X9" s="32" t="e">
        <f t="shared" ref="X9" si="16">TEXT(WEEKDAY(X8),"aaa")</f>
        <v>#NUM!</v>
      </c>
      <c r="Y9" s="32" t="e">
        <f t="shared" ref="Y9" si="17">TEXT(WEEKDAY(Y8),"aaa")</f>
        <v>#NUM!</v>
      </c>
      <c r="Z9" s="32" t="e">
        <f t="shared" ref="Z9" si="18">TEXT(WEEKDAY(Z8),"aaa")</f>
        <v>#NUM!</v>
      </c>
      <c r="AA9" s="32" t="e">
        <f t="shared" ref="AA9" si="19">TEXT(WEEKDAY(AA8),"aaa")</f>
        <v>#NUM!</v>
      </c>
      <c r="AB9" s="32" t="e">
        <f t="shared" ref="AB9" si="20">TEXT(WEEKDAY(AB8),"aaa")</f>
        <v>#NUM!</v>
      </c>
      <c r="AC9" s="32" t="e">
        <f t="shared" ref="AC9" si="21">TEXT(WEEKDAY(AC8),"aaa")</f>
        <v>#NUM!</v>
      </c>
      <c r="AD9" s="32" t="e">
        <f t="shared" ref="AD9" si="22">TEXT(WEEKDAY(AD8),"aaa")</f>
        <v>#NUM!</v>
      </c>
      <c r="AE9" s="32" t="e">
        <f t="shared" ref="AE9" si="23">TEXT(WEEKDAY(AE8),"aaa")</f>
        <v>#NUM!</v>
      </c>
      <c r="AF9" s="32" t="e">
        <f t="shared" ref="AF9" si="24">TEXT(WEEKDAY(AF8),"aaa")</f>
        <v>#NUM!</v>
      </c>
      <c r="AG9" s="32" t="e">
        <f t="shared" ref="AG9" si="25">TEXT(WEEKDAY(AG8),"aaa")</f>
        <v>#NUM!</v>
      </c>
      <c r="AH9" s="32" t="e">
        <f t="shared" ref="AH9" si="26">TEXT(WEEKDAY(AH8),"aaa")</f>
        <v>#NUM!</v>
      </c>
      <c r="AI9" s="32" t="e">
        <f t="shared" ref="AI9" si="27">TEXT(WEEKDAY(AI8),"aaa")</f>
        <v>#NUM!</v>
      </c>
      <c r="AJ9" s="32" t="e">
        <f t="shared" ref="AJ9" si="28">TEXT(WEEKDAY(AJ8),"aaa")</f>
        <v>#NUM!</v>
      </c>
      <c r="AK9" s="32" t="e">
        <f t="shared" ref="AK9" si="29">TEXT(WEEKDAY(AK8),"aaa")</f>
        <v>#NUM!</v>
      </c>
      <c r="AL9" s="32" t="e">
        <f t="shared" ref="AL9" si="30">TEXT(WEEKDAY(AL8),"aaa")</f>
        <v>#NUM!</v>
      </c>
      <c r="AM9" s="32" t="e">
        <f t="shared" ref="AM9" si="31">TEXT(WEEKDAY(AM8),"aaa")</f>
        <v>#NUM!</v>
      </c>
      <c r="AN9" s="32" t="e">
        <f t="shared" ref="AN9" si="32">TEXT(WEEKDAY(AN8),"aaa")</f>
        <v>#NUM!</v>
      </c>
      <c r="AO9" s="32" t="e">
        <f t="shared" ref="AO9" si="33">TEXT(WEEKDAY(AO8),"aaa")</f>
        <v>#NUM!</v>
      </c>
      <c r="AP9" s="32" t="e">
        <f t="shared" ref="AP9" si="34">TEXT(WEEKDAY(AP8),"aaa")</f>
        <v>#NUM!</v>
      </c>
      <c r="AQ9" s="32" t="e">
        <f t="shared" ref="AQ9" si="35">TEXT(WEEKDAY(AQ8),"aaa")</f>
        <v>#NUM!</v>
      </c>
      <c r="AR9" s="32" t="e">
        <f t="shared" ref="AR9" si="36">TEXT(WEEKDAY(AR8),"aaa")</f>
        <v>#NUM!</v>
      </c>
      <c r="AS9" s="32" t="e">
        <f t="shared" ref="AS9" si="37">TEXT(WEEKDAY(AS8),"aaa")</f>
        <v>#NUM!</v>
      </c>
      <c r="AT9" s="32" t="e">
        <f t="shared" ref="AT9" si="38">TEXT(WEEKDAY(AT8),"aaa")</f>
        <v>#NUM!</v>
      </c>
      <c r="AU9" s="32" t="e">
        <f t="shared" ref="AU9" si="39">TEXT(WEEKDAY(AU8),"aaa")</f>
        <v>#NUM!</v>
      </c>
      <c r="AV9" s="173"/>
      <c r="AW9" s="42" t="e">
        <f>TEXT(WEEKDAY(AW8),"aaa")</f>
        <v>#NUM!</v>
      </c>
      <c r="AX9" s="42" t="e">
        <f t="shared" ref="AX9" si="40">TEXT(WEEKDAY(AX8),"aaa")</f>
        <v>#NUM!</v>
      </c>
      <c r="AY9" s="42" t="e">
        <f t="shared" ref="AY9" si="41">TEXT(WEEKDAY(AY8),"aaa")</f>
        <v>#NUM!</v>
      </c>
      <c r="AZ9" s="42" t="e">
        <f t="shared" ref="AZ9" si="42">TEXT(WEEKDAY(AZ8),"aaa")</f>
        <v>#NUM!</v>
      </c>
      <c r="BA9" s="42" t="e">
        <f t="shared" ref="BA9" si="43">TEXT(WEEKDAY(BA8),"aaa")</f>
        <v>#NUM!</v>
      </c>
      <c r="BB9" s="42" t="e">
        <f t="shared" ref="BB9" si="44">TEXT(WEEKDAY(BB8),"aaa")</f>
        <v>#NUM!</v>
      </c>
      <c r="BC9" s="42" t="e">
        <f t="shared" ref="BC9" si="45">TEXT(WEEKDAY(BC8),"aaa")</f>
        <v>#NUM!</v>
      </c>
      <c r="BD9" s="42" t="e">
        <f t="shared" ref="BD9" si="46">TEXT(WEEKDAY(BD8),"aaa")</f>
        <v>#NUM!</v>
      </c>
      <c r="BE9" s="42" t="e">
        <f t="shared" ref="BE9" si="47">TEXT(WEEKDAY(BE8),"aaa")</f>
        <v>#NUM!</v>
      </c>
      <c r="BF9" s="42" t="e">
        <f t="shared" ref="BF9" si="48">TEXT(WEEKDAY(BF8),"aaa")</f>
        <v>#NUM!</v>
      </c>
      <c r="BG9" s="42" t="e">
        <f t="shared" ref="BG9" si="49">TEXT(WEEKDAY(BG8),"aaa")</f>
        <v>#NUM!</v>
      </c>
      <c r="BH9" s="42" t="e">
        <f t="shared" ref="BH9" si="50">TEXT(WEEKDAY(BH8),"aaa")</f>
        <v>#NUM!</v>
      </c>
      <c r="BI9" s="42" t="e">
        <f t="shared" ref="BI9" si="51">TEXT(WEEKDAY(BI8),"aaa")</f>
        <v>#NUM!</v>
      </c>
      <c r="BJ9" s="42" t="e">
        <f t="shared" ref="BJ9" si="52">TEXT(WEEKDAY(BJ8),"aaa")</f>
        <v>#NUM!</v>
      </c>
      <c r="BK9" s="42" t="e">
        <f t="shared" ref="BK9" si="53">TEXT(WEEKDAY(BK8),"aaa")</f>
        <v>#NUM!</v>
      </c>
      <c r="BL9" s="42" t="e">
        <f t="shared" ref="BL9" si="54">TEXT(WEEKDAY(BL8),"aaa")</f>
        <v>#NUM!</v>
      </c>
      <c r="BM9" s="42" t="e">
        <f t="shared" ref="BM9" si="55">TEXT(WEEKDAY(BM8),"aaa")</f>
        <v>#NUM!</v>
      </c>
      <c r="BN9" s="42" t="e">
        <f t="shared" ref="BN9" si="56">TEXT(WEEKDAY(BN8),"aaa")</f>
        <v>#NUM!</v>
      </c>
      <c r="BO9" s="42" t="e">
        <f t="shared" ref="BO9" si="57">TEXT(WEEKDAY(BO8),"aaa")</f>
        <v>#NUM!</v>
      </c>
      <c r="BP9" s="42" t="e">
        <f t="shared" ref="BP9" si="58">TEXT(WEEKDAY(BP8),"aaa")</f>
        <v>#NUM!</v>
      </c>
      <c r="BQ9" s="42" t="e">
        <f t="shared" ref="BQ9" si="59">TEXT(WEEKDAY(BQ8),"aaa")</f>
        <v>#NUM!</v>
      </c>
      <c r="BR9" s="42" t="e">
        <f t="shared" ref="BR9" si="60">TEXT(WEEKDAY(BR8),"aaa")</f>
        <v>#NUM!</v>
      </c>
      <c r="BS9" s="42" t="e">
        <f t="shared" ref="BS9" si="61">TEXT(WEEKDAY(BS8),"aaa")</f>
        <v>#NUM!</v>
      </c>
      <c r="BT9" s="42" t="e">
        <f t="shared" ref="BT9" si="62">TEXT(WEEKDAY(BT8),"aaa")</f>
        <v>#NUM!</v>
      </c>
      <c r="BU9" s="42" t="e">
        <f t="shared" ref="BU9" si="63">TEXT(WEEKDAY(BU8),"aaa")</f>
        <v>#NUM!</v>
      </c>
      <c r="BV9" s="42" t="e">
        <f t="shared" ref="BV9" si="64">TEXT(WEEKDAY(BV8),"aaa")</f>
        <v>#NUM!</v>
      </c>
      <c r="BW9" s="42" t="e">
        <f t="shared" ref="BW9" si="65">TEXT(WEEKDAY(BW8),"aaa")</f>
        <v>#NUM!</v>
      </c>
      <c r="BX9" s="42" t="e">
        <f t="shared" ref="BX9" si="66">TEXT(WEEKDAY(BX8),"aaa")</f>
        <v>#NUM!</v>
      </c>
      <c r="BY9" s="42" t="e">
        <f t="shared" ref="BY9" si="67">TEXT(WEEKDAY(BY8),"aaa")</f>
        <v>#NUM!</v>
      </c>
      <c r="BZ9" s="42" t="e">
        <f t="shared" ref="BZ9" si="68">TEXT(WEEKDAY(BZ8),"aaa")</f>
        <v>#NUM!</v>
      </c>
      <c r="CA9" s="42" t="e">
        <f t="shared" ref="CA9" si="69">TEXT(WEEKDAY(CA8),"aaa")</f>
        <v>#NUM!</v>
      </c>
    </row>
    <row r="10" spans="1:79" s="1" customFormat="1">
      <c r="B10" s="39">
        <v>1800</v>
      </c>
      <c r="C10" s="39" t="s">
        <v>127</v>
      </c>
      <c r="D10" s="29">
        <v>540</v>
      </c>
      <c r="E10" s="29"/>
      <c r="F10" s="52">
        <f>IFERROR(VLOOKUP(B10,在庫管理!B:J,7,FALSE),"ERR")</f>
        <v>0</v>
      </c>
      <c r="G10" s="29">
        <f>P10+AV10</f>
        <v>0</v>
      </c>
      <c r="H10" s="29">
        <f>SUM(I10:J10)</f>
        <v>0</v>
      </c>
      <c r="I10" s="29">
        <f>ROUNDDOWN($P10*I$9,0)</f>
        <v>0</v>
      </c>
      <c r="J10" s="29">
        <f>ROUNDDOWN($AV10*J$9,0)</f>
        <v>0</v>
      </c>
      <c r="K10" s="29">
        <f>IFERROR(D10*F10,0)</f>
        <v>0</v>
      </c>
      <c r="L10" s="29">
        <f>IFERROR(E10*F10,0)</f>
        <v>0</v>
      </c>
      <c r="M10" s="29">
        <f>G10-H10-K10-L10</f>
        <v>0</v>
      </c>
      <c r="N10" s="47" t="str">
        <f>IFERROR( M10/G10,"-")</f>
        <v>-</v>
      </c>
      <c r="O10" s="103">
        <v>0</v>
      </c>
      <c r="P10" s="49">
        <v>0</v>
      </c>
      <c r="Q10" s="50">
        <v>0</v>
      </c>
      <c r="R10" s="49">
        <v>0</v>
      </c>
      <c r="S10" s="50">
        <v>0</v>
      </c>
      <c r="T10" s="49">
        <v>0</v>
      </c>
      <c r="U10" s="50">
        <v>0</v>
      </c>
      <c r="V10" s="49">
        <v>0</v>
      </c>
      <c r="W10" s="50">
        <v>0</v>
      </c>
      <c r="X10" s="49">
        <v>0</v>
      </c>
      <c r="Y10" s="50">
        <v>0</v>
      </c>
      <c r="Z10" s="49">
        <v>0</v>
      </c>
      <c r="AA10" s="50">
        <v>0</v>
      </c>
      <c r="AB10" s="49">
        <v>0</v>
      </c>
      <c r="AC10" s="50">
        <v>0</v>
      </c>
      <c r="AD10" s="49">
        <v>0</v>
      </c>
      <c r="AE10" s="50">
        <v>0</v>
      </c>
      <c r="AF10" s="49">
        <v>0</v>
      </c>
      <c r="AG10" s="50">
        <v>0</v>
      </c>
      <c r="AH10" s="49">
        <v>0</v>
      </c>
      <c r="AI10" s="50">
        <v>0</v>
      </c>
      <c r="AJ10" s="49">
        <v>0</v>
      </c>
      <c r="AK10" s="50">
        <v>0</v>
      </c>
      <c r="AL10" s="49">
        <v>0</v>
      </c>
      <c r="AM10" s="50">
        <v>0</v>
      </c>
      <c r="AN10" s="49">
        <v>0</v>
      </c>
      <c r="AO10" s="50">
        <v>0</v>
      </c>
      <c r="AP10" s="49">
        <v>0</v>
      </c>
      <c r="AQ10" s="50">
        <v>0</v>
      </c>
      <c r="AR10" s="49">
        <v>0</v>
      </c>
      <c r="AS10" s="50">
        <v>0</v>
      </c>
      <c r="AT10" s="49">
        <v>0</v>
      </c>
      <c r="AU10" s="50">
        <v>0</v>
      </c>
      <c r="AV10" s="51">
        <v>0</v>
      </c>
      <c r="AW10" s="50">
        <v>0</v>
      </c>
      <c r="AX10" s="51">
        <v>0</v>
      </c>
      <c r="AY10" s="50">
        <v>0</v>
      </c>
      <c r="AZ10" s="51">
        <v>0</v>
      </c>
      <c r="BA10" s="50">
        <v>0</v>
      </c>
      <c r="BB10" s="51">
        <v>0</v>
      </c>
      <c r="BC10" s="50">
        <v>0</v>
      </c>
      <c r="BD10" s="51">
        <v>0</v>
      </c>
      <c r="BE10" s="50">
        <v>0</v>
      </c>
      <c r="BF10" s="51">
        <v>0</v>
      </c>
      <c r="BG10" s="50">
        <v>0</v>
      </c>
      <c r="BH10" s="51">
        <v>0</v>
      </c>
      <c r="BI10" s="50">
        <v>0</v>
      </c>
      <c r="BJ10" s="51">
        <v>0</v>
      </c>
      <c r="BK10" s="50">
        <v>0</v>
      </c>
      <c r="BL10" s="51">
        <v>0</v>
      </c>
      <c r="BM10" s="50">
        <v>0</v>
      </c>
      <c r="BN10" s="51">
        <v>0</v>
      </c>
      <c r="BO10" s="50">
        <v>0</v>
      </c>
      <c r="BP10" s="51">
        <v>0</v>
      </c>
      <c r="BQ10" s="50">
        <v>0</v>
      </c>
      <c r="BR10" s="51">
        <v>0</v>
      </c>
      <c r="BS10" s="50">
        <v>0</v>
      </c>
      <c r="BT10" s="51">
        <v>0</v>
      </c>
      <c r="BU10" s="50">
        <v>0</v>
      </c>
      <c r="BV10" s="51">
        <v>0</v>
      </c>
      <c r="BW10" s="50">
        <v>0</v>
      </c>
      <c r="BX10" s="51">
        <v>0</v>
      </c>
      <c r="BY10" s="50">
        <v>0</v>
      </c>
      <c r="BZ10" s="51">
        <v>0</v>
      </c>
      <c r="CA10" s="50">
        <v>0</v>
      </c>
    </row>
    <row r="11" spans="1:79">
      <c r="B11" s="39">
        <v>18000</v>
      </c>
      <c r="C11" s="39" t="s">
        <v>125</v>
      </c>
      <c r="D11" s="29">
        <v>5480</v>
      </c>
      <c r="E11" s="29"/>
      <c r="F11" s="52">
        <f>IFERROR(VLOOKUP(B11,在庫管理!B:J,7,FALSE),"ERR")</f>
        <v>0</v>
      </c>
      <c r="G11" s="29">
        <f t="shared" ref="G11:G14" si="70">P11+AV11</f>
        <v>0</v>
      </c>
      <c r="H11" s="29">
        <f t="shared" ref="H11:H14" si="71">SUM(I11:J11)</f>
        <v>0</v>
      </c>
      <c r="I11" s="29">
        <f t="shared" ref="I11:I16" si="72">ROUNDDOWN($P11*I$9,0)</f>
        <v>0</v>
      </c>
      <c r="J11" s="29">
        <f t="shared" ref="J11:J16" si="73">ROUNDDOWN($AV11*J$9,0)</f>
        <v>0</v>
      </c>
      <c r="K11" s="29">
        <f t="shared" ref="K11:K14" si="74">IFERROR(D11*F11,0)</f>
        <v>0</v>
      </c>
      <c r="L11" s="29">
        <f t="shared" ref="L11:L14" si="75">IFERROR(E11*F11,0)</f>
        <v>0</v>
      </c>
      <c r="M11" s="29">
        <f t="shared" ref="M11:M14" si="76">G11-H11-K11-L11</f>
        <v>0</v>
      </c>
      <c r="N11" s="47" t="str">
        <f t="shared" ref="N11:N14" si="77">IFERROR( M11/G11,"-")</f>
        <v>-</v>
      </c>
      <c r="O11" s="103">
        <v>0</v>
      </c>
      <c r="P11" s="49">
        <v>0</v>
      </c>
      <c r="Q11" s="50">
        <v>0</v>
      </c>
      <c r="R11" s="49">
        <v>0</v>
      </c>
      <c r="S11" s="50">
        <v>0</v>
      </c>
      <c r="T11" s="49">
        <v>0</v>
      </c>
      <c r="U11" s="50">
        <v>0</v>
      </c>
      <c r="V11" s="49">
        <v>0</v>
      </c>
      <c r="W11" s="50">
        <v>0</v>
      </c>
      <c r="X11" s="49">
        <v>0</v>
      </c>
      <c r="Y11" s="50">
        <v>0</v>
      </c>
      <c r="Z11" s="49">
        <v>0</v>
      </c>
      <c r="AA11" s="50">
        <v>0</v>
      </c>
      <c r="AB11" s="49">
        <v>0</v>
      </c>
      <c r="AC11" s="50">
        <v>0</v>
      </c>
      <c r="AD11" s="49">
        <v>0</v>
      </c>
      <c r="AE11" s="50">
        <v>0</v>
      </c>
      <c r="AF11" s="49">
        <v>0</v>
      </c>
      <c r="AG11" s="50">
        <v>0</v>
      </c>
      <c r="AH11" s="49">
        <v>0</v>
      </c>
      <c r="AI11" s="50">
        <v>0</v>
      </c>
      <c r="AJ11" s="49">
        <v>0</v>
      </c>
      <c r="AK11" s="50">
        <v>0</v>
      </c>
      <c r="AL11" s="49">
        <v>0</v>
      </c>
      <c r="AM11" s="50">
        <v>0</v>
      </c>
      <c r="AN11" s="49">
        <v>0</v>
      </c>
      <c r="AO11" s="50">
        <v>0</v>
      </c>
      <c r="AP11" s="49">
        <v>0</v>
      </c>
      <c r="AQ11" s="50">
        <v>0</v>
      </c>
      <c r="AR11" s="49">
        <v>0</v>
      </c>
      <c r="AS11" s="50">
        <v>0</v>
      </c>
      <c r="AT11" s="49">
        <v>0</v>
      </c>
      <c r="AU11" s="50">
        <v>0</v>
      </c>
      <c r="AV11" s="51">
        <v>0</v>
      </c>
      <c r="AW11" s="50">
        <v>0</v>
      </c>
      <c r="AX11" s="51">
        <v>0</v>
      </c>
      <c r="AY11" s="50">
        <v>0</v>
      </c>
      <c r="AZ11" s="51">
        <v>0</v>
      </c>
      <c r="BA11" s="50">
        <v>0</v>
      </c>
      <c r="BB11" s="51">
        <v>0</v>
      </c>
      <c r="BC11" s="50">
        <v>0</v>
      </c>
      <c r="BD11" s="51">
        <v>0</v>
      </c>
      <c r="BE11" s="50">
        <v>0</v>
      </c>
      <c r="BF11" s="51">
        <v>0</v>
      </c>
      <c r="BG11" s="50">
        <v>0</v>
      </c>
      <c r="BH11" s="51">
        <v>0</v>
      </c>
      <c r="BI11" s="50">
        <v>0</v>
      </c>
      <c r="BJ11" s="51">
        <v>0</v>
      </c>
      <c r="BK11" s="50">
        <v>0</v>
      </c>
      <c r="BL11" s="51">
        <v>0</v>
      </c>
      <c r="BM11" s="50">
        <v>0</v>
      </c>
      <c r="BN11" s="51">
        <v>0</v>
      </c>
      <c r="BO11" s="50">
        <v>0</v>
      </c>
      <c r="BP11" s="51">
        <v>0</v>
      </c>
      <c r="BQ11" s="50">
        <v>0</v>
      </c>
      <c r="BR11" s="51">
        <v>0</v>
      </c>
      <c r="BS11" s="50">
        <v>0</v>
      </c>
      <c r="BT11" s="51">
        <v>0</v>
      </c>
      <c r="BU11" s="50">
        <v>0</v>
      </c>
      <c r="BV11" s="51">
        <v>0</v>
      </c>
      <c r="BW11" s="50">
        <v>0</v>
      </c>
      <c r="BX11" s="51">
        <v>0</v>
      </c>
      <c r="BY11" s="50">
        <v>0</v>
      </c>
      <c r="BZ11" s="51">
        <v>0</v>
      </c>
      <c r="CA11" s="50">
        <v>0</v>
      </c>
    </row>
    <row r="12" spans="1:79">
      <c r="B12" s="39" t="s">
        <v>114</v>
      </c>
      <c r="C12" s="39" t="s">
        <v>128</v>
      </c>
      <c r="D12" s="29">
        <v>1120</v>
      </c>
      <c r="E12" s="29"/>
      <c r="F12" s="52">
        <f>IFERROR(VLOOKUP(B12,在庫管理!B:J,7,FALSE),"ERR")</f>
        <v>0</v>
      </c>
      <c r="G12" s="29">
        <f t="shared" si="70"/>
        <v>0</v>
      </c>
      <c r="H12" s="29">
        <f t="shared" si="71"/>
        <v>0</v>
      </c>
      <c r="I12" s="29">
        <f t="shared" si="72"/>
        <v>0</v>
      </c>
      <c r="J12" s="29">
        <f t="shared" si="73"/>
        <v>0</v>
      </c>
      <c r="K12" s="29">
        <f t="shared" si="74"/>
        <v>0</v>
      </c>
      <c r="L12" s="29">
        <f t="shared" si="75"/>
        <v>0</v>
      </c>
      <c r="M12" s="29">
        <f t="shared" si="76"/>
        <v>0</v>
      </c>
      <c r="N12" s="47" t="str">
        <f t="shared" si="77"/>
        <v>-</v>
      </c>
      <c r="O12" s="103">
        <v>0</v>
      </c>
      <c r="P12" s="49">
        <v>0</v>
      </c>
      <c r="Q12" s="50">
        <v>0</v>
      </c>
      <c r="R12" s="49">
        <v>0</v>
      </c>
      <c r="S12" s="50">
        <v>0</v>
      </c>
      <c r="T12" s="49">
        <v>0</v>
      </c>
      <c r="U12" s="50">
        <v>0</v>
      </c>
      <c r="V12" s="49">
        <v>0</v>
      </c>
      <c r="W12" s="50">
        <v>0</v>
      </c>
      <c r="X12" s="49">
        <v>0</v>
      </c>
      <c r="Y12" s="50">
        <v>0</v>
      </c>
      <c r="Z12" s="49">
        <v>0</v>
      </c>
      <c r="AA12" s="50">
        <v>0</v>
      </c>
      <c r="AB12" s="49">
        <v>0</v>
      </c>
      <c r="AC12" s="50">
        <v>0</v>
      </c>
      <c r="AD12" s="49">
        <v>0</v>
      </c>
      <c r="AE12" s="50">
        <v>0</v>
      </c>
      <c r="AF12" s="49">
        <v>0</v>
      </c>
      <c r="AG12" s="50">
        <v>0</v>
      </c>
      <c r="AH12" s="49">
        <v>0</v>
      </c>
      <c r="AI12" s="50">
        <v>0</v>
      </c>
      <c r="AJ12" s="49">
        <v>0</v>
      </c>
      <c r="AK12" s="50">
        <v>0</v>
      </c>
      <c r="AL12" s="49">
        <v>0</v>
      </c>
      <c r="AM12" s="50">
        <v>0</v>
      </c>
      <c r="AN12" s="49">
        <v>0</v>
      </c>
      <c r="AO12" s="50">
        <v>0</v>
      </c>
      <c r="AP12" s="49">
        <v>0</v>
      </c>
      <c r="AQ12" s="50">
        <v>0</v>
      </c>
      <c r="AR12" s="49">
        <v>0</v>
      </c>
      <c r="AS12" s="50">
        <v>0</v>
      </c>
      <c r="AT12" s="49">
        <v>0</v>
      </c>
      <c r="AU12" s="50">
        <v>0</v>
      </c>
      <c r="AV12" s="51">
        <v>0</v>
      </c>
      <c r="AW12" s="50">
        <v>0</v>
      </c>
      <c r="AX12" s="51">
        <v>0</v>
      </c>
      <c r="AY12" s="50">
        <v>0</v>
      </c>
      <c r="AZ12" s="51">
        <v>0</v>
      </c>
      <c r="BA12" s="50">
        <v>0</v>
      </c>
      <c r="BB12" s="51">
        <v>0</v>
      </c>
      <c r="BC12" s="50">
        <v>0</v>
      </c>
      <c r="BD12" s="51">
        <v>0</v>
      </c>
      <c r="BE12" s="50">
        <v>0</v>
      </c>
      <c r="BF12" s="51">
        <v>0</v>
      </c>
      <c r="BG12" s="50">
        <v>0</v>
      </c>
      <c r="BH12" s="51">
        <v>0</v>
      </c>
      <c r="BI12" s="50">
        <v>0</v>
      </c>
      <c r="BJ12" s="51">
        <v>0</v>
      </c>
      <c r="BK12" s="50">
        <v>0</v>
      </c>
      <c r="BL12" s="51">
        <v>0</v>
      </c>
      <c r="BM12" s="50">
        <v>0</v>
      </c>
      <c r="BN12" s="51">
        <v>0</v>
      </c>
      <c r="BO12" s="50">
        <v>0</v>
      </c>
      <c r="BP12" s="51">
        <v>0</v>
      </c>
      <c r="BQ12" s="50">
        <v>0</v>
      </c>
      <c r="BR12" s="51">
        <v>0</v>
      </c>
      <c r="BS12" s="50">
        <v>0</v>
      </c>
      <c r="BT12" s="51">
        <v>0</v>
      </c>
      <c r="BU12" s="50">
        <v>0</v>
      </c>
      <c r="BV12" s="51">
        <v>0</v>
      </c>
      <c r="BW12" s="50">
        <v>0</v>
      </c>
      <c r="BX12" s="51">
        <v>0</v>
      </c>
      <c r="BY12" s="50">
        <v>0</v>
      </c>
      <c r="BZ12" s="51">
        <v>0</v>
      </c>
      <c r="CA12" s="50">
        <v>0</v>
      </c>
    </row>
    <row r="13" spans="1:79">
      <c r="B13" s="39" t="s">
        <v>115</v>
      </c>
      <c r="C13" s="39" t="s">
        <v>129</v>
      </c>
      <c r="D13" s="29">
        <v>760</v>
      </c>
      <c r="E13" s="29"/>
      <c r="F13" s="52">
        <f>IFERROR(VLOOKUP(B13,在庫管理!B:J,7,FALSE),"ERR")</f>
        <v>0</v>
      </c>
      <c r="G13" s="29">
        <f t="shared" si="70"/>
        <v>0</v>
      </c>
      <c r="H13" s="29">
        <f t="shared" si="71"/>
        <v>0</v>
      </c>
      <c r="I13" s="29">
        <f t="shared" si="72"/>
        <v>0</v>
      </c>
      <c r="J13" s="29">
        <f t="shared" si="73"/>
        <v>0</v>
      </c>
      <c r="K13" s="29">
        <f t="shared" si="74"/>
        <v>0</v>
      </c>
      <c r="L13" s="29">
        <f t="shared" si="75"/>
        <v>0</v>
      </c>
      <c r="M13" s="29">
        <f t="shared" si="76"/>
        <v>0</v>
      </c>
      <c r="N13" s="47" t="str">
        <f t="shared" si="77"/>
        <v>-</v>
      </c>
      <c r="O13" s="103">
        <v>0</v>
      </c>
      <c r="P13" s="49">
        <v>0</v>
      </c>
      <c r="Q13" s="50">
        <v>0</v>
      </c>
      <c r="R13" s="49">
        <v>0</v>
      </c>
      <c r="S13" s="50">
        <v>0</v>
      </c>
      <c r="T13" s="49">
        <v>0</v>
      </c>
      <c r="U13" s="50">
        <v>0</v>
      </c>
      <c r="V13" s="49">
        <v>0</v>
      </c>
      <c r="W13" s="50">
        <v>0</v>
      </c>
      <c r="X13" s="49">
        <v>0</v>
      </c>
      <c r="Y13" s="50">
        <v>0</v>
      </c>
      <c r="Z13" s="49">
        <v>0</v>
      </c>
      <c r="AA13" s="50">
        <v>0</v>
      </c>
      <c r="AB13" s="49">
        <v>0</v>
      </c>
      <c r="AC13" s="50">
        <v>0</v>
      </c>
      <c r="AD13" s="49">
        <v>0</v>
      </c>
      <c r="AE13" s="50">
        <v>0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  <c r="AL13" s="49">
        <v>0</v>
      </c>
      <c r="AM13" s="50">
        <v>0</v>
      </c>
      <c r="AN13" s="49">
        <v>0</v>
      </c>
      <c r="AO13" s="50">
        <v>0</v>
      </c>
      <c r="AP13" s="49">
        <v>0</v>
      </c>
      <c r="AQ13" s="50">
        <v>0</v>
      </c>
      <c r="AR13" s="49">
        <v>0</v>
      </c>
      <c r="AS13" s="50">
        <v>0</v>
      </c>
      <c r="AT13" s="49">
        <v>0</v>
      </c>
      <c r="AU13" s="50">
        <v>0</v>
      </c>
      <c r="AV13" s="51">
        <v>0</v>
      </c>
      <c r="AW13" s="50">
        <v>0</v>
      </c>
      <c r="AX13" s="51">
        <v>0</v>
      </c>
      <c r="AY13" s="50">
        <v>0</v>
      </c>
      <c r="AZ13" s="51">
        <v>0</v>
      </c>
      <c r="BA13" s="50">
        <v>0</v>
      </c>
      <c r="BB13" s="51">
        <v>0</v>
      </c>
      <c r="BC13" s="50">
        <v>0</v>
      </c>
      <c r="BD13" s="51">
        <v>0</v>
      </c>
      <c r="BE13" s="50">
        <v>0</v>
      </c>
      <c r="BF13" s="51">
        <v>0</v>
      </c>
      <c r="BG13" s="50">
        <v>0</v>
      </c>
      <c r="BH13" s="51">
        <v>0</v>
      </c>
      <c r="BI13" s="50">
        <v>0</v>
      </c>
      <c r="BJ13" s="51">
        <v>0</v>
      </c>
      <c r="BK13" s="50">
        <v>0</v>
      </c>
      <c r="BL13" s="51">
        <v>0</v>
      </c>
      <c r="BM13" s="50">
        <v>0</v>
      </c>
      <c r="BN13" s="51">
        <v>0</v>
      </c>
      <c r="BO13" s="50">
        <v>0</v>
      </c>
      <c r="BP13" s="51">
        <v>0</v>
      </c>
      <c r="BQ13" s="50">
        <v>0</v>
      </c>
      <c r="BR13" s="51">
        <v>0</v>
      </c>
      <c r="BS13" s="50">
        <v>0</v>
      </c>
      <c r="BT13" s="51">
        <v>0</v>
      </c>
      <c r="BU13" s="50">
        <v>0</v>
      </c>
      <c r="BV13" s="51">
        <v>0</v>
      </c>
      <c r="BW13" s="50">
        <v>0</v>
      </c>
      <c r="BX13" s="51">
        <v>0</v>
      </c>
      <c r="BY13" s="50">
        <v>0</v>
      </c>
      <c r="BZ13" s="51">
        <v>0</v>
      </c>
      <c r="CA13" s="50">
        <v>0</v>
      </c>
    </row>
    <row r="14" spans="1:79">
      <c r="B14" s="39" t="s">
        <v>113</v>
      </c>
      <c r="C14" s="39" t="s">
        <v>126</v>
      </c>
      <c r="D14" s="29">
        <v>580</v>
      </c>
      <c r="E14" s="29"/>
      <c r="F14" s="52">
        <f>IFERROR(VLOOKUP(B14,在庫管理!B:J,7,FALSE),"ERR")</f>
        <v>0</v>
      </c>
      <c r="G14" s="29">
        <f t="shared" si="70"/>
        <v>0</v>
      </c>
      <c r="H14" s="29">
        <f t="shared" si="71"/>
        <v>0</v>
      </c>
      <c r="I14" s="29">
        <f t="shared" si="72"/>
        <v>0</v>
      </c>
      <c r="J14" s="29">
        <f t="shared" si="73"/>
        <v>0</v>
      </c>
      <c r="K14" s="29">
        <f t="shared" si="74"/>
        <v>0</v>
      </c>
      <c r="L14" s="29">
        <f t="shared" si="75"/>
        <v>0</v>
      </c>
      <c r="M14" s="29">
        <f t="shared" si="76"/>
        <v>0</v>
      </c>
      <c r="N14" s="47" t="str">
        <f t="shared" si="77"/>
        <v>-</v>
      </c>
      <c r="O14" s="103">
        <v>0</v>
      </c>
      <c r="P14" s="49">
        <v>0</v>
      </c>
      <c r="Q14" s="50">
        <v>0</v>
      </c>
      <c r="R14" s="49">
        <v>0</v>
      </c>
      <c r="S14" s="50">
        <v>0</v>
      </c>
      <c r="T14" s="49">
        <v>0</v>
      </c>
      <c r="U14" s="50">
        <v>0</v>
      </c>
      <c r="V14" s="49">
        <v>0</v>
      </c>
      <c r="W14" s="50">
        <v>0</v>
      </c>
      <c r="X14" s="49">
        <v>0</v>
      </c>
      <c r="Y14" s="50">
        <v>0</v>
      </c>
      <c r="Z14" s="49">
        <v>0</v>
      </c>
      <c r="AA14" s="50">
        <v>0</v>
      </c>
      <c r="AB14" s="49">
        <v>0</v>
      </c>
      <c r="AC14" s="50">
        <v>0</v>
      </c>
      <c r="AD14" s="49">
        <v>0</v>
      </c>
      <c r="AE14" s="50">
        <v>0</v>
      </c>
      <c r="AF14" s="49">
        <v>0</v>
      </c>
      <c r="AG14" s="50">
        <v>0</v>
      </c>
      <c r="AH14" s="49">
        <v>0</v>
      </c>
      <c r="AI14" s="50">
        <v>0</v>
      </c>
      <c r="AJ14" s="49">
        <v>0</v>
      </c>
      <c r="AK14" s="50">
        <v>0</v>
      </c>
      <c r="AL14" s="49">
        <v>0</v>
      </c>
      <c r="AM14" s="50">
        <v>0</v>
      </c>
      <c r="AN14" s="49">
        <v>0</v>
      </c>
      <c r="AO14" s="50">
        <v>0</v>
      </c>
      <c r="AP14" s="49">
        <v>0</v>
      </c>
      <c r="AQ14" s="50">
        <v>0</v>
      </c>
      <c r="AR14" s="49">
        <v>0</v>
      </c>
      <c r="AS14" s="50">
        <v>0</v>
      </c>
      <c r="AT14" s="49">
        <v>0</v>
      </c>
      <c r="AU14" s="50">
        <v>0</v>
      </c>
      <c r="AV14" s="51">
        <v>0</v>
      </c>
      <c r="AW14" s="50">
        <v>0</v>
      </c>
      <c r="AX14" s="51">
        <v>0</v>
      </c>
      <c r="AY14" s="50">
        <v>0</v>
      </c>
      <c r="AZ14" s="51">
        <v>0</v>
      </c>
      <c r="BA14" s="50">
        <v>0</v>
      </c>
      <c r="BB14" s="51">
        <v>0</v>
      </c>
      <c r="BC14" s="50">
        <v>0</v>
      </c>
      <c r="BD14" s="51">
        <v>0</v>
      </c>
      <c r="BE14" s="50">
        <v>0</v>
      </c>
      <c r="BF14" s="51">
        <v>0</v>
      </c>
      <c r="BG14" s="50">
        <v>0</v>
      </c>
      <c r="BH14" s="51">
        <v>0</v>
      </c>
      <c r="BI14" s="50">
        <v>0</v>
      </c>
      <c r="BJ14" s="51">
        <v>0</v>
      </c>
      <c r="BK14" s="50">
        <v>0</v>
      </c>
      <c r="BL14" s="51">
        <v>0</v>
      </c>
      <c r="BM14" s="50">
        <v>0</v>
      </c>
      <c r="BN14" s="51">
        <v>0</v>
      </c>
      <c r="BO14" s="50">
        <v>0</v>
      </c>
      <c r="BP14" s="51">
        <v>0</v>
      </c>
      <c r="BQ14" s="50">
        <v>0</v>
      </c>
      <c r="BR14" s="51">
        <v>0</v>
      </c>
      <c r="BS14" s="50">
        <v>0</v>
      </c>
      <c r="BT14" s="51">
        <v>0</v>
      </c>
      <c r="BU14" s="50">
        <v>0</v>
      </c>
      <c r="BV14" s="51">
        <v>0</v>
      </c>
      <c r="BW14" s="50">
        <v>0</v>
      </c>
      <c r="BX14" s="51">
        <v>0</v>
      </c>
      <c r="BY14" s="50">
        <v>0</v>
      </c>
      <c r="BZ14" s="51">
        <v>0</v>
      </c>
      <c r="CA14" s="50">
        <v>0</v>
      </c>
    </row>
    <row r="15" spans="1:79">
      <c r="B15" s="39" t="s">
        <v>142</v>
      </c>
      <c r="C15" s="39" t="s">
        <v>152</v>
      </c>
      <c r="D15" s="29">
        <v>4000</v>
      </c>
      <c r="E15" s="29"/>
      <c r="F15" s="52">
        <f>IFERROR(VLOOKUP(B15,在庫管理!B:J,7,FALSE),"ERR")</f>
        <v>0</v>
      </c>
      <c r="G15" s="29">
        <f t="shared" ref="G15:G16" si="78">P15+AV15</f>
        <v>0</v>
      </c>
      <c r="H15" s="29">
        <f t="shared" ref="H15:H16" si="79">SUM(I15:J15)</f>
        <v>0</v>
      </c>
      <c r="I15" s="29">
        <f t="shared" si="72"/>
        <v>0</v>
      </c>
      <c r="J15" s="29">
        <f t="shared" si="73"/>
        <v>0</v>
      </c>
      <c r="K15" s="29">
        <f t="shared" ref="K15:K16" si="80">IFERROR(D15*F15,0)</f>
        <v>0</v>
      </c>
      <c r="L15" s="29">
        <f t="shared" ref="L15:L16" si="81">IFERROR(E15*F15,0)</f>
        <v>0</v>
      </c>
      <c r="M15" s="29">
        <f t="shared" ref="M15:M16" si="82">G15-H15-K15-L15</f>
        <v>0</v>
      </c>
      <c r="N15" s="47" t="str">
        <f t="shared" ref="N15:N16" si="83">IFERROR( M15/G15,"-")</f>
        <v>-</v>
      </c>
      <c r="O15" s="103">
        <v>0</v>
      </c>
      <c r="P15" s="49">
        <v>0</v>
      </c>
      <c r="Q15" s="50">
        <v>0</v>
      </c>
      <c r="R15" s="49">
        <v>0</v>
      </c>
      <c r="S15" s="50">
        <v>0</v>
      </c>
      <c r="T15" s="49">
        <v>0</v>
      </c>
      <c r="U15" s="50">
        <v>0</v>
      </c>
      <c r="V15" s="49">
        <v>0</v>
      </c>
      <c r="W15" s="50">
        <v>0</v>
      </c>
      <c r="X15" s="49">
        <v>0</v>
      </c>
      <c r="Y15" s="50">
        <v>0</v>
      </c>
      <c r="Z15" s="49">
        <v>0</v>
      </c>
      <c r="AA15" s="50">
        <v>0</v>
      </c>
      <c r="AB15" s="49">
        <v>0</v>
      </c>
      <c r="AC15" s="50">
        <v>0</v>
      </c>
      <c r="AD15" s="49">
        <v>0</v>
      </c>
      <c r="AE15" s="50">
        <v>0</v>
      </c>
      <c r="AF15" s="49">
        <v>0</v>
      </c>
      <c r="AG15" s="50">
        <v>0</v>
      </c>
      <c r="AH15" s="49">
        <v>0</v>
      </c>
      <c r="AI15" s="50">
        <v>0</v>
      </c>
      <c r="AJ15" s="49">
        <v>0</v>
      </c>
      <c r="AK15" s="50">
        <v>0</v>
      </c>
      <c r="AL15" s="49">
        <v>0</v>
      </c>
      <c r="AM15" s="50">
        <v>0</v>
      </c>
      <c r="AN15" s="49">
        <v>0</v>
      </c>
      <c r="AO15" s="50">
        <v>0</v>
      </c>
      <c r="AP15" s="49">
        <v>0</v>
      </c>
      <c r="AQ15" s="50">
        <v>0</v>
      </c>
      <c r="AR15" s="49">
        <v>0</v>
      </c>
      <c r="AS15" s="50">
        <v>0</v>
      </c>
      <c r="AT15" s="49">
        <v>0</v>
      </c>
      <c r="AU15" s="50">
        <v>0</v>
      </c>
      <c r="AV15" s="51">
        <v>0</v>
      </c>
      <c r="AW15" s="50">
        <v>0</v>
      </c>
      <c r="AX15" s="51">
        <v>0</v>
      </c>
      <c r="AY15" s="50">
        <v>0</v>
      </c>
      <c r="AZ15" s="51">
        <v>0</v>
      </c>
      <c r="BA15" s="50">
        <v>0</v>
      </c>
      <c r="BB15" s="51">
        <v>0</v>
      </c>
      <c r="BC15" s="50">
        <v>0</v>
      </c>
      <c r="BD15" s="51">
        <v>0</v>
      </c>
      <c r="BE15" s="50">
        <v>0</v>
      </c>
      <c r="BF15" s="51">
        <v>0</v>
      </c>
      <c r="BG15" s="50">
        <v>0</v>
      </c>
      <c r="BH15" s="51">
        <v>0</v>
      </c>
      <c r="BI15" s="50">
        <v>0</v>
      </c>
      <c r="BJ15" s="51">
        <v>0</v>
      </c>
      <c r="BK15" s="50">
        <v>0</v>
      </c>
      <c r="BL15" s="51">
        <v>0</v>
      </c>
      <c r="BM15" s="50">
        <v>0</v>
      </c>
      <c r="BN15" s="51">
        <v>0</v>
      </c>
      <c r="BO15" s="50">
        <v>0</v>
      </c>
      <c r="BP15" s="51">
        <v>0</v>
      </c>
      <c r="BQ15" s="50">
        <v>0</v>
      </c>
      <c r="BR15" s="51">
        <v>0</v>
      </c>
      <c r="BS15" s="50">
        <v>0</v>
      </c>
      <c r="BT15" s="51">
        <v>0</v>
      </c>
      <c r="BU15" s="50">
        <v>0</v>
      </c>
      <c r="BV15" s="51">
        <v>0</v>
      </c>
      <c r="BW15" s="50">
        <v>0</v>
      </c>
      <c r="BX15" s="51">
        <v>0</v>
      </c>
      <c r="BY15" s="50">
        <v>0</v>
      </c>
      <c r="BZ15" s="51">
        <v>0</v>
      </c>
      <c r="CA15" s="50">
        <v>0</v>
      </c>
    </row>
    <row r="16" spans="1:79">
      <c r="B16" s="39" t="s">
        <v>135</v>
      </c>
      <c r="C16" s="39" t="s">
        <v>153</v>
      </c>
      <c r="D16" s="29">
        <v>1000</v>
      </c>
      <c r="E16" s="29"/>
      <c r="F16" s="52">
        <f>IFERROR(VLOOKUP(B16,在庫管理!B:J,7,FALSE),"ERR")</f>
        <v>0</v>
      </c>
      <c r="G16" s="29">
        <f t="shared" si="78"/>
        <v>0</v>
      </c>
      <c r="H16" s="29">
        <f t="shared" si="79"/>
        <v>0</v>
      </c>
      <c r="I16" s="29">
        <f t="shared" si="72"/>
        <v>0</v>
      </c>
      <c r="J16" s="29">
        <f t="shared" si="73"/>
        <v>0</v>
      </c>
      <c r="K16" s="29">
        <f t="shared" si="80"/>
        <v>0</v>
      </c>
      <c r="L16" s="29">
        <f t="shared" si="81"/>
        <v>0</v>
      </c>
      <c r="M16" s="29">
        <f t="shared" si="82"/>
        <v>0</v>
      </c>
      <c r="N16" s="47" t="str">
        <f t="shared" si="83"/>
        <v>-</v>
      </c>
      <c r="O16" s="103">
        <v>0</v>
      </c>
      <c r="P16" s="49">
        <v>0</v>
      </c>
      <c r="Q16" s="50">
        <v>0</v>
      </c>
      <c r="R16" s="49">
        <v>0</v>
      </c>
      <c r="S16" s="50">
        <v>0</v>
      </c>
      <c r="T16" s="49">
        <v>0</v>
      </c>
      <c r="U16" s="50">
        <v>0</v>
      </c>
      <c r="V16" s="49">
        <v>0</v>
      </c>
      <c r="W16" s="50">
        <v>0</v>
      </c>
      <c r="X16" s="49">
        <v>0</v>
      </c>
      <c r="Y16" s="50">
        <v>0</v>
      </c>
      <c r="Z16" s="49">
        <v>0</v>
      </c>
      <c r="AA16" s="50">
        <v>0</v>
      </c>
      <c r="AB16" s="49">
        <v>0</v>
      </c>
      <c r="AC16" s="50">
        <v>0</v>
      </c>
      <c r="AD16" s="49">
        <v>0</v>
      </c>
      <c r="AE16" s="50">
        <v>0</v>
      </c>
      <c r="AF16" s="49">
        <v>0</v>
      </c>
      <c r="AG16" s="50">
        <v>0</v>
      </c>
      <c r="AH16" s="49">
        <v>0</v>
      </c>
      <c r="AI16" s="50">
        <v>0</v>
      </c>
      <c r="AJ16" s="49">
        <v>0</v>
      </c>
      <c r="AK16" s="50">
        <v>0</v>
      </c>
      <c r="AL16" s="49">
        <v>0</v>
      </c>
      <c r="AM16" s="50">
        <v>0</v>
      </c>
      <c r="AN16" s="49">
        <v>0</v>
      </c>
      <c r="AO16" s="50">
        <v>0</v>
      </c>
      <c r="AP16" s="49">
        <v>0</v>
      </c>
      <c r="AQ16" s="50">
        <v>0</v>
      </c>
      <c r="AR16" s="49">
        <v>0</v>
      </c>
      <c r="AS16" s="50">
        <v>0</v>
      </c>
      <c r="AT16" s="49">
        <v>0</v>
      </c>
      <c r="AU16" s="50">
        <v>0</v>
      </c>
      <c r="AV16" s="51">
        <v>0</v>
      </c>
      <c r="AW16" s="50">
        <v>0</v>
      </c>
      <c r="AX16" s="51">
        <v>0</v>
      </c>
      <c r="AY16" s="50">
        <v>0</v>
      </c>
      <c r="AZ16" s="51">
        <v>0</v>
      </c>
      <c r="BA16" s="50">
        <v>0</v>
      </c>
      <c r="BB16" s="51">
        <v>0</v>
      </c>
      <c r="BC16" s="50">
        <v>0</v>
      </c>
      <c r="BD16" s="51">
        <v>0</v>
      </c>
      <c r="BE16" s="50">
        <v>0</v>
      </c>
      <c r="BF16" s="51">
        <v>0</v>
      </c>
      <c r="BG16" s="50">
        <v>0</v>
      </c>
      <c r="BH16" s="51">
        <v>0</v>
      </c>
      <c r="BI16" s="50">
        <v>0</v>
      </c>
      <c r="BJ16" s="51">
        <v>0</v>
      </c>
      <c r="BK16" s="50">
        <v>0</v>
      </c>
      <c r="BL16" s="51">
        <v>0</v>
      </c>
      <c r="BM16" s="50">
        <v>0</v>
      </c>
      <c r="BN16" s="51">
        <v>0</v>
      </c>
      <c r="BO16" s="50">
        <v>0</v>
      </c>
      <c r="BP16" s="51">
        <v>0</v>
      </c>
      <c r="BQ16" s="50">
        <v>0</v>
      </c>
      <c r="BR16" s="51">
        <v>0</v>
      </c>
      <c r="BS16" s="50">
        <v>0</v>
      </c>
      <c r="BT16" s="51">
        <v>0</v>
      </c>
      <c r="BU16" s="50">
        <v>0</v>
      </c>
      <c r="BV16" s="51">
        <v>0</v>
      </c>
      <c r="BW16" s="50">
        <v>0</v>
      </c>
      <c r="BX16" s="51">
        <v>0</v>
      </c>
      <c r="BY16" s="50">
        <v>0</v>
      </c>
      <c r="BZ16" s="51">
        <v>0</v>
      </c>
      <c r="CA16" s="50">
        <v>0</v>
      </c>
    </row>
  </sheetData>
  <mergeCells count="29">
    <mergeCell ref="O7:O9"/>
    <mergeCell ref="B1:C2"/>
    <mergeCell ref="F2:F3"/>
    <mergeCell ref="G2:G3"/>
    <mergeCell ref="H2:H3"/>
    <mergeCell ref="K2:K3"/>
    <mergeCell ref="G1:N1"/>
    <mergeCell ref="B7:B9"/>
    <mergeCell ref="C7:C9"/>
    <mergeCell ref="D8:D9"/>
    <mergeCell ref="E8:E9"/>
    <mergeCell ref="G7:N7"/>
    <mergeCell ref="D7:F7"/>
    <mergeCell ref="T1:AU1"/>
    <mergeCell ref="AZ1:CA1"/>
    <mergeCell ref="P2:P3"/>
    <mergeCell ref="AV2:AV3"/>
    <mergeCell ref="F8:F9"/>
    <mergeCell ref="G8:G9"/>
    <mergeCell ref="H8:H9"/>
    <mergeCell ref="K8:K9"/>
    <mergeCell ref="L8:L9"/>
    <mergeCell ref="M8:M9"/>
    <mergeCell ref="L2:L3"/>
    <mergeCell ref="M2:M3"/>
    <mergeCell ref="P8:P9"/>
    <mergeCell ref="AZ7:CA7"/>
    <mergeCell ref="AV8:AV9"/>
    <mergeCell ref="T7:AU7"/>
  </mergeCells>
  <phoneticPr fontId="8"/>
  <conditionalFormatting sqref="AS8:AU9 AS2:AU3">
    <cfRule type="expression" dxfId="7" priority="8">
      <formula>AS$8&gt;=EOMONTH($C$3,0)+1</formula>
    </cfRule>
  </conditionalFormatting>
  <conditionalFormatting sqref="BY8:CA9 BY2:CA3">
    <cfRule type="expression" dxfId="6" priority="3">
      <formula>BY$8&gt;=EOMONTH($C$3,0)+1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6" r:id="rId4" name="Button 2">
              <controlPr defaultSize="0" print="0" autoFill="0" autoPict="0" macro="[0]!Create_OrderSheet">
                <anchor moveWithCells="1" sizeWithCells="1">
                  <from>
                    <xdr:col>2</xdr:col>
                    <xdr:colOff>552450</xdr:colOff>
                    <xdr:row>0</xdr:row>
                    <xdr:rowOff>57150</xdr:rowOff>
                  </from>
                  <to>
                    <xdr:col>2</xdr:col>
                    <xdr:colOff>2428875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9069A-4FC8-436A-B6C4-F0E53CF55805}">
  <sheetPr codeName="Sheet7">
    <tabColor rgb="FFCCFF99"/>
  </sheetPr>
  <dimension ref="A1:CC16"/>
  <sheetViews>
    <sheetView showGridLines="0" zoomScale="80" zoomScaleNormal="8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11.25" defaultRowHeight="19.5"/>
  <cols>
    <col min="1" max="1" width="3" style="3" customWidth="1"/>
    <col min="2" max="2" width="9.875" style="3" customWidth="1"/>
    <col min="3" max="3" width="36.5" style="3" customWidth="1"/>
    <col min="4" max="6" width="7.25" style="28" customWidth="1"/>
    <col min="7" max="7" width="6.75" style="3" customWidth="1"/>
    <col min="8" max="12" width="7.25" style="3" customWidth="1"/>
    <col min="13" max="13" width="7.75" style="3" customWidth="1"/>
    <col min="14" max="14" width="7.25" style="28" customWidth="1"/>
    <col min="15" max="17" width="7.25" style="3" customWidth="1"/>
    <col min="18" max="18" width="9.75" style="3" customWidth="1"/>
    <col min="19" max="49" width="7" style="3" customWidth="1"/>
    <col min="50" max="50" width="9.75" style="3" customWidth="1"/>
    <col min="51" max="81" width="7" style="3" customWidth="1"/>
    <col min="82" max="16384" width="11.25" style="3"/>
  </cols>
  <sheetData>
    <row r="1" spans="1:81" ht="19.5" customHeight="1">
      <c r="B1" s="181" t="s">
        <v>66</v>
      </c>
      <c r="C1" s="181"/>
      <c r="E1" s="189" t="s">
        <v>78</v>
      </c>
      <c r="F1" s="189"/>
      <c r="G1" s="189"/>
      <c r="H1" s="189"/>
      <c r="I1" s="189"/>
      <c r="J1" s="189"/>
      <c r="K1" s="190" t="s">
        <v>75</v>
      </c>
      <c r="L1" s="191"/>
      <c r="M1" s="56"/>
      <c r="N1" s="56"/>
      <c r="O1" s="56"/>
      <c r="P1" s="56"/>
      <c r="Q1" s="56"/>
      <c r="R1" s="36" t="str">
        <f>R7</f>
        <v>amazon</v>
      </c>
      <c r="S1" s="33" t="str">
        <f>S7</f>
        <v>PFM-001</v>
      </c>
      <c r="T1" s="33"/>
      <c r="U1" s="33"/>
      <c r="V1" s="168" t="s">
        <v>48</v>
      </c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8"/>
      <c r="AV1" s="168"/>
      <c r="AW1" s="169"/>
      <c r="AX1" s="40" t="str">
        <f>AX7</f>
        <v>STORES</v>
      </c>
      <c r="AY1" s="34" t="str">
        <f>AY7</f>
        <v>PFM-002</v>
      </c>
      <c r="AZ1" s="34"/>
      <c r="BA1" s="34"/>
      <c r="BB1" s="170" t="s">
        <v>48</v>
      </c>
      <c r="BC1" s="170"/>
      <c r="BD1" s="170"/>
      <c r="BE1" s="170"/>
      <c r="BF1" s="170"/>
      <c r="BG1" s="170"/>
      <c r="BH1" s="170"/>
      <c r="BI1" s="170"/>
      <c r="BJ1" s="170"/>
      <c r="BK1" s="170"/>
      <c r="BL1" s="170"/>
      <c r="BM1" s="170"/>
      <c r="BN1" s="170"/>
      <c r="BO1" s="170"/>
      <c r="BP1" s="170"/>
      <c r="BQ1" s="170"/>
      <c r="BR1" s="170"/>
      <c r="BS1" s="170"/>
      <c r="BT1" s="170"/>
      <c r="BU1" s="170"/>
      <c r="BV1" s="170"/>
      <c r="BW1" s="170"/>
      <c r="BX1" s="170"/>
      <c r="BY1" s="170"/>
      <c r="BZ1" s="170"/>
      <c r="CA1" s="170"/>
      <c r="CB1" s="170"/>
      <c r="CC1" s="171"/>
    </row>
    <row r="2" spans="1:81" ht="19.5" customHeight="1">
      <c r="B2" s="182"/>
      <c r="C2" s="182"/>
      <c r="E2" s="187" t="s">
        <v>67</v>
      </c>
      <c r="F2" s="187" t="s">
        <v>68</v>
      </c>
      <c r="G2" s="187" t="s">
        <v>69</v>
      </c>
      <c r="H2" s="187" t="s">
        <v>52</v>
      </c>
      <c r="I2" s="187" t="s">
        <v>70</v>
      </c>
      <c r="J2" s="178" t="s">
        <v>71</v>
      </c>
      <c r="K2" s="188" t="s">
        <v>76</v>
      </c>
      <c r="L2" s="188" t="s">
        <v>77</v>
      </c>
      <c r="M2" s="57"/>
      <c r="N2" s="57"/>
      <c r="O2" s="57"/>
      <c r="P2" s="57"/>
      <c r="Q2" s="57"/>
      <c r="R2" s="172" t="s">
        <v>58</v>
      </c>
      <c r="S2" s="35" t="e">
        <f>S8</f>
        <v>#NUM!</v>
      </c>
      <c r="T2" s="35" t="e">
        <f t="shared" ref="T2:AW3" si="0">T8</f>
        <v>#NUM!</v>
      </c>
      <c r="U2" s="35" t="e">
        <f t="shared" si="0"/>
        <v>#NUM!</v>
      </c>
      <c r="V2" s="35" t="e">
        <f t="shared" si="0"/>
        <v>#NUM!</v>
      </c>
      <c r="W2" s="35" t="e">
        <f t="shared" si="0"/>
        <v>#NUM!</v>
      </c>
      <c r="X2" s="35" t="e">
        <f t="shared" si="0"/>
        <v>#NUM!</v>
      </c>
      <c r="Y2" s="35" t="e">
        <f t="shared" si="0"/>
        <v>#NUM!</v>
      </c>
      <c r="Z2" s="35" t="e">
        <f t="shared" si="0"/>
        <v>#NUM!</v>
      </c>
      <c r="AA2" s="35" t="e">
        <f t="shared" si="0"/>
        <v>#NUM!</v>
      </c>
      <c r="AB2" s="35" t="e">
        <f t="shared" si="0"/>
        <v>#NUM!</v>
      </c>
      <c r="AC2" s="35" t="e">
        <f t="shared" si="0"/>
        <v>#NUM!</v>
      </c>
      <c r="AD2" s="35" t="e">
        <f t="shared" si="0"/>
        <v>#NUM!</v>
      </c>
      <c r="AE2" s="35" t="e">
        <f t="shared" si="0"/>
        <v>#NUM!</v>
      </c>
      <c r="AF2" s="35" t="e">
        <f t="shared" si="0"/>
        <v>#NUM!</v>
      </c>
      <c r="AG2" s="35" t="e">
        <f t="shared" si="0"/>
        <v>#NUM!</v>
      </c>
      <c r="AH2" s="35" t="e">
        <f t="shared" si="0"/>
        <v>#NUM!</v>
      </c>
      <c r="AI2" s="35" t="e">
        <f t="shared" si="0"/>
        <v>#NUM!</v>
      </c>
      <c r="AJ2" s="35" t="e">
        <f t="shared" si="0"/>
        <v>#NUM!</v>
      </c>
      <c r="AK2" s="35" t="e">
        <f t="shared" si="0"/>
        <v>#NUM!</v>
      </c>
      <c r="AL2" s="35" t="e">
        <f t="shared" si="0"/>
        <v>#NUM!</v>
      </c>
      <c r="AM2" s="35" t="e">
        <f t="shared" si="0"/>
        <v>#NUM!</v>
      </c>
      <c r="AN2" s="35" t="e">
        <f t="shared" si="0"/>
        <v>#NUM!</v>
      </c>
      <c r="AO2" s="35" t="e">
        <f t="shared" si="0"/>
        <v>#NUM!</v>
      </c>
      <c r="AP2" s="35" t="e">
        <f t="shared" si="0"/>
        <v>#NUM!</v>
      </c>
      <c r="AQ2" s="35" t="e">
        <f t="shared" si="0"/>
        <v>#NUM!</v>
      </c>
      <c r="AR2" s="35" t="e">
        <f t="shared" si="0"/>
        <v>#NUM!</v>
      </c>
      <c r="AS2" s="35" t="e">
        <f t="shared" si="0"/>
        <v>#NUM!</v>
      </c>
      <c r="AT2" s="35" t="e">
        <f t="shared" si="0"/>
        <v>#NUM!</v>
      </c>
      <c r="AU2" s="35" t="e">
        <f t="shared" si="0"/>
        <v>#NUM!</v>
      </c>
      <c r="AV2" s="35" t="e">
        <f t="shared" si="0"/>
        <v>#NUM!</v>
      </c>
      <c r="AW2" s="35" t="e">
        <f t="shared" si="0"/>
        <v>#NUM!</v>
      </c>
      <c r="AX2" s="173" t="s">
        <v>58</v>
      </c>
      <c r="AY2" s="41" t="e">
        <f t="shared" ref="AY2:CC3" si="1">AY8</f>
        <v>#NUM!</v>
      </c>
      <c r="AZ2" s="41" t="e">
        <f t="shared" si="1"/>
        <v>#NUM!</v>
      </c>
      <c r="BA2" s="41" t="e">
        <f t="shared" si="1"/>
        <v>#NUM!</v>
      </c>
      <c r="BB2" s="41" t="e">
        <f t="shared" si="1"/>
        <v>#NUM!</v>
      </c>
      <c r="BC2" s="41" t="e">
        <f t="shared" si="1"/>
        <v>#NUM!</v>
      </c>
      <c r="BD2" s="41" t="e">
        <f t="shared" si="1"/>
        <v>#NUM!</v>
      </c>
      <c r="BE2" s="41" t="e">
        <f t="shared" si="1"/>
        <v>#NUM!</v>
      </c>
      <c r="BF2" s="41" t="e">
        <f t="shared" si="1"/>
        <v>#NUM!</v>
      </c>
      <c r="BG2" s="41" t="e">
        <f t="shared" si="1"/>
        <v>#NUM!</v>
      </c>
      <c r="BH2" s="41" t="e">
        <f t="shared" si="1"/>
        <v>#NUM!</v>
      </c>
      <c r="BI2" s="41" t="e">
        <f t="shared" si="1"/>
        <v>#NUM!</v>
      </c>
      <c r="BJ2" s="41" t="e">
        <f t="shared" si="1"/>
        <v>#NUM!</v>
      </c>
      <c r="BK2" s="41" t="e">
        <f t="shared" si="1"/>
        <v>#NUM!</v>
      </c>
      <c r="BL2" s="41" t="e">
        <f t="shared" si="1"/>
        <v>#NUM!</v>
      </c>
      <c r="BM2" s="41" t="e">
        <f t="shared" si="1"/>
        <v>#NUM!</v>
      </c>
      <c r="BN2" s="41" t="e">
        <f t="shared" si="1"/>
        <v>#NUM!</v>
      </c>
      <c r="BO2" s="41" t="e">
        <f t="shared" si="1"/>
        <v>#NUM!</v>
      </c>
      <c r="BP2" s="41" t="e">
        <f t="shared" si="1"/>
        <v>#NUM!</v>
      </c>
      <c r="BQ2" s="41" t="e">
        <f t="shared" si="1"/>
        <v>#NUM!</v>
      </c>
      <c r="BR2" s="41" t="e">
        <f t="shared" si="1"/>
        <v>#NUM!</v>
      </c>
      <c r="BS2" s="41" t="e">
        <f t="shared" si="1"/>
        <v>#NUM!</v>
      </c>
      <c r="BT2" s="41" t="e">
        <f t="shared" si="1"/>
        <v>#NUM!</v>
      </c>
      <c r="BU2" s="41" t="e">
        <f t="shared" si="1"/>
        <v>#NUM!</v>
      </c>
      <c r="BV2" s="41" t="e">
        <f t="shared" si="1"/>
        <v>#NUM!</v>
      </c>
      <c r="BW2" s="41" t="e">
        <f t="shared" si="1"/>
        <v>#NUM!</v>
      </c>
      <c r="BX2" s="41" t="e">
        <f t="shared" si="1"/>
        <v>#NUM!</v>
      </c>
      <c r="BY2" s="41" t="e">
        <f t="shared" si="1"/>
        <v>#NUM!</v>
      </c>
      <c r="BZ2" s="41" t="e">
        <f t="shared" si="1"/>
        <v>#NUM!</v>
      </c>
      <c r="CA2" s="41" t="e">
        <f t="shared" si="1"/>
        <v>#NUM!</v>
      </c>
      <c r="CB2" s="41" t="e">
        <f t="shared" si="1"/>
        <v>#NUM!</v>
      </c>
      <c r="CC2" s="41" t="e">
        <f t="shared" si="1"/>
        <v>#NUM!</v>
      </c>
    </row>
    <row r="3" spans="1:81">
      <c r="B3" s="31" t="s">
        <v>59</v>
      </c>
      <c r="C3" s="65">
        <f>メイン!C4</f>
        <v>0</v>
      </c>
      <c r="E3" s="187"/>
      <c r="F3" s="187"/>
      <c r="G3" s="187"/>
      <c r="H3" s="187"/>
      <c r="I3" s="187"/>
      <c r="J3" s="180"/>
      <c r="K3" s="188"/>
      <c r="L3" s="188"/>
      <c r="M3" s="57"/>
      <c r="N3" s="57"/>
      <c r="O3" s="57"/>
      <c r="P3" s="57"/>
      <c r="Q3" s="57"/>
      <c r="R3" s="172"/>
      <c r="S3" s="32" t="e">
        <f>S9</f>
        <v>#NUM!</v>
      </c>
      <c r="T3" s="32" t="e">
        <f t="shared" si="0"/>
        <v>#NUM!</v>
      </c>
      <c r="U3" s="32" t="e">
        <f t="shared" si="0"/>
        <v>#NUM!</v>
      </c>
      <c r="V3" s="32" t="e">
        <f t="shared" si="0"/>
        <v>#NUM!</v>
      </c>
      <c r="W3" s="32" t="e">
        <f t="shared" si="0"/>
        <v>#NUM!</v>
      </c>
      <c r="X3" s="32" t="e">
        <f t="shared" si="0"/>
        <v>#NUM!</v>
      </c>
      <c r="Y3" s="32" t="e">
        <f t="shared" si="0"/>
        <v>#NUM!</v>
      </c>
      <c r="Z3" s="32" t="e">
        <f t="shared" si="0"/>
        <v>#NUM!</v>
      </c>
      <c r="AA3" s="32" t="e">
        <f t="shared" si="0"/>
        <v>#NUM!</v>
      </c>
      <c r="AB3" s="32" t="e">
        <f t="shared" si="0"/>
        <v>#NUM!</v>
      </c>
      <c r="AC3" s="32" t="e">
        <f t="shared" si="0"/>
        <v>#NUM!</v>
      </c>
      <c r="AD3" s="32" t="e">
        <f t="shared" si="0"/>
        <v>#NUM!</v>
      </c>
      <c r="AE3" s="32" t="e">
        <f t="shared" si="0"/>
        <v>#NUM!</v>
      </c>
      <c r="AF3" s="32" t="e">
        <f t="shared" si="0"/>
        <v>#NUM!</v>
      </c>
      <c r="AG3" s="32" t="e">
        <f t="shared" si="0"/>
        <v>#NUM!</v>
      </c>
      <c r="AH3" s="32" t="e">
        <f t="shared" si="0"/>
        <v>#NUM!</v>
      </c>
      <c r="AI3" s="32" t="e">
        <f t="shared" si="0"/>
        <v>#NUM!</v>
      </c>
      <c r="AJ3" s="32" t="e">
        <f t="shared" si="0"/>
        <v>#NUM!</v>
      </c>
      <c r="AK3" s="32" t="e">
        <f t="shared" si="0"/>
        <v>#NUM!</v>
      </c>
      <c r="AL3" s="32" t="e">
        <f t="shared" si="0"/>
        <v>#NUM!</v>
      </c>
      <c r="AM3" s="32" t="e">
        <f t="shared" si="0"/>
        <v>#NUM!</v>
      </c>
      <c r="AN3" s="32" t="e">
        <f t="shared" si="0"/>
        <v>#NUM!</v>
      </c>
      <c r="AO3" s="32" t="e">
        <f t="shared" si="0"/>
        <v>#NUM!</v>
      </c>
      <c r="AP3" s="32" t="e">
        <f t="shared" si="0"/>
        <v>#NUM!</v>
      </c>
      <c r="AQ3" s="32" t="e">
        <f t="shared" si="0"/>
        <v>#NUM!</v>
      </c>
      <c r="AR3" s="32" t="e">
        <f t="shared" si="0"/>
        <v>#NUM!</v>
      </c>
      <c r="AS3" s="32" t="e">
        <f t="shared" si="0"/>
        <v>#NUM!</v>
      </c>
      <c r="AT3" s="32" t="e">
        <f t="shared" si="0"/>
        <v>#NUM!</v>
      </c>
      <c r="AU3" s="32" t="e">
        <f t="shared" si="0"/>
        <v>#NUM!</v>
      </c>
      <c r="AV3" s="32" t="e">
        <f t="shared" si="0"/>
        <v>#NUM!</v>
      </c>
      <c r="AW3" s="32" t="e">
        <f t="shared" si="0"/>
        <v>#NUM!</v>
      </c>
      <c r="AX3" s="173"/>
      <c r="AY3" s="42" t="e">
        <f t="shared" si="1"/>
        <v>#NUM!</v>
      </c>
      <c r="AZ3" s="42" t="e">
        <f t="shared" si="1"/>
        <v>#NUM!</v>
      </c>
      <c r="BA3" s="42" t="e">
        <f t="shared" si="1"/>
        <v>#NUM!</v>
      </c>
      <c r="BB3" s="42" t="e">
        <f t="shared" si="1"/>
        <v>#NUM!</v>
      </c>
      <c r="BC3" s="42" t="e">
        <f t="shared" si="1"/>
        <v>#NUM!</v>
      </c>
      <c r="BD3" s="42" t="e">
        <f t="shared" si="1"/>
        <v>#NUM!</v>
      </c>
      <c r="BE3" s="42" t="e">
        <f t="shared" si="1"/>
        <v>#NUM!</v>
      </c>
      <c r="BF3" s="42" t="e">
        <f t="shared" si="1"/>
        <v>#NUM!</v>
      </c>
      <c r="BG3" s="42" t="e">
        <f t="shared" si="1"/>
        <v>#NUM!</v>
      </c>
      <c r="BH3" s="42" t="e">
        <f t="shared" si="1"/>
        <v>#NUM!</v>
      </c>
      <c r="BI3" s="42" t="e">
        <f t="shared" si="1"/>
        <v>#NUM!</v>
      </c>
      <c r="BJ3" s="42" t="e">
        <f t="shared" si="1"/>
        <v>#NUM!</v>
      </c>
      <c r="BK3" s="42" t="e">
        <f t="shared" si="1"/>
        <v>#NUM!</v>
      </c>
      <c r="BL3" s="42" t="e">
        <f t="shared" si="1"/>
        <v>#NUM!</v>
      </c>
      <c r="BM3" s="42" t="e">
        <f t="shared" si="1"/>
        <v>#NUM!</v>
      </c>
      <c r="BN3" s="42" t="e">
        <f t="shared" si="1"/>
        <v>#NUM!</v>
      </c>
      <c r="BO3" s="42" t="e">
        <f t="shared" si="1"/>
        <v>#NUM!</v>
      </c>
      <c r="BP3" s="42" t="e">
        <f t="shared" si="1"/>
        <v>#NUM!</v>
      </c>
      <c r="BQ3" s="42" t="e">
        <f t="shared" si="1"/>
        <v>#NUM!</v>
      </c>
      <c r="BR3" s="42" t="e">
        <f t="shared" si="1"/>
        <v>#NUM!</v>
      </c>
      <c r="BS3" s="42" t="e">
        <f t="shared" si="1"/>
        <v>#NUM!</v>
      </c>
      <c r="BT3" s="42" t="e">
        <f t="shared" si="1"/>
        <v>#NUM!</v>
      </c>
      <c r="BU3" s="42" t="e">
        <f t="shared" si="1"/>
        <v>#NUM!</v>
      </c>
      <c r="BV3" s="42" t="e">
        <f t="shared" si="1"/>
        <v>#NUM!</v>
      </c>
      <c r="BW3" s="42" t="e">
        <f t="shared" si="1"/>
        <v>#NUM!</v>
      </c>
      <c r="BX3" s="42" t="e">
        <f t="shared" si="1"/>
        <v>#NUM!</v>
      </c>
      <c r="BY3" s="42" t="e">
        <f t="shared" si="1"/>
        <v>#NUM!</v>
      </c>
      <c r="BZ3" s="42" t="e">
        <f t="shared" si="1"/>
        <v>#NUM!</v>
      </c>
      <c r="CA3" s="42" t="e">
        <f t="shared" si="1"/>
        <v>#NUM!</v>
      </c>
      <c r="CB3" s="42" t="e">
        <f t="shared" si="1"/>
        <v>#NUM!</v>
      </c>
      <c r="CC3" s="42" t="e">
        <f t="shared" si="1"/>
        <v>#NUM!</v>
      </c>
    </row>
    <row r="4" spans="1:81">
      <c r="B4" s="31" t="s">
        <v>63</v>
      </c>
      <c r="C4" s="66">
        <f>COUNTA(B:B)-4</f>
        <v>7</v>
      </c>
      <c r="E4" s="29">
        <f ca="1">SUM(E10:INDIRECT(SUBSTITUTE(ADDRESS(ROW(),COLUMN(),4),ROW(),)&amp;$C$4+9))</f>
        <v>0</v>
      </c>
      <c r="F4" s="29">
        <f ca="1">SUM(F10:INDIRECT(SUBSTITUTE(ADDRESS(ROW(),COLUMN(),4),ROW(),)&amp;$C$4+9))</f>
        <v>0</v>
      </c>
      <c r="G4" s="29">
        <f ca="1">SUM(G10:INDIRECT(SUBSTITUTE(ADDRESS(ROW(),COLUMN(),4),ROW(),)&amp;$C$4+9))</f>
        <v>0</v>
      </c>
      <c r="H4" s="29">
        <f ca="1">SUM(H10:INDIRECT(SUBSTITUTE(ADDRESS(ROW(),COLUMN(),4),ROW(),)&amp;$C$4+9))</f>
        <v>0</v>
      </c>
      <c r="I4" s="29">
        <f ca="1">SUM(I10:INDIRECT(SUBSTITUTE(ADDRESS(ROW(),COLUMN(),4),ROW(),)&amp;$C$4+9))</f>
        <v>0</v>
      </c>
      <c r="J4" s="29">
        <f ca="1">SUM(J10:INDIRECT(SUBSTITUTE(ADDRESS(ROW(),COLUMN(),4),ROW(),)&amp;$C$4+9))</f>
        <v>0</v>
      </c>
      <c r="K4" s="29">
        <f ca="1">SUM(K10:INDIRECT(SUBSTITUTE(ADDRESS(ROW(),COLUMN(),4),ROW(),)&amp;$C$4+9))</f>
        <v>0</v>
      </c>
      <c r="L4" s="29">
        <f ca="1">SUM(L10:INDIRECT(SUBSTITUTE(ADDRESS(ROW(),COLUMN(),4),ROW(),)&amp;$C$4+9))</f>
        <v>0</v>
      </c>
      <c r="M4" s="58"/>
      <c r="N4" s="58"/>
      <c r="O4" s="59"/>
      <c r="P4" s="57"/>
      <c r="Q4" s="59">
        <v>0</v>
      </c>
      <c r="R4" s="49">
        <v>0</v>
      </c>
      <c r="S4" s="50">
        <v>0</v>
      </c>
      <c r="T4" s="49">
        <v>0</v>
      </c>
      <c r="U4" s="50">
        <v>0</v>
      </c>
      <c r="V4" s="49">
        <v>0</v>
      </c>
      <c r="W4" s="50">
        <v>0</v>
      </c>
      <c r="X4" s="49">
        <v>0</v>
      </c>
      <c r="Y4" s="50">
        <v>0</v>
      </c>
      <c r="Z4" s="49">
        <v>0</v>
      </c>
      <c r="AA4" s="50">
        <v>0</v>
      </c>
      <c r="AB4" s="49">
        <v>0</v>
      </c>
      <c r="AC4" s="50">
        <v>0</v>
      </c>
      <c r="AD4" s="49">
        <v>0</v>
      </c>
      <c r="AE4" s="50">
        <v>0</v>
      </c>
      <c r="AF4" s="49">
        <v>0</v>
      </c>
      <c r="AG4" s="50">
        <v>0</v>
      </c>
      <c r="AH4" s="49">
        <v>0</v>
      </c>
      <c r="AI4" s="50">
        <v>0</v>
      </c>
      <c r="AJ4" s="49">
        <v>0</v>
      </c>
      <c r="AK4" s="50">
        <v>0</v>
      </c>
      <c r="AL4" s="49">
        <v>0</v>
      </c>
      <c r="AM4" s="50">
        <v>0</v>
      </c>
      <c r="AN4" s="49">
        <v>0</v>
      </c>
      <c r="AO4" s="50">
        <v>0</v>
      </c>
      <c r="AP4" s="49">
        <v>0</v>
      </c>
      <c r="AQ4" s="50">
        <v>0</v>
      </c>
      <c r="AR4" s="49">
        <v>0</v>
      </c>
      <c r="AS4" s="50">
        <v>0</v>
      </c>
      <c r="AT4" s="49">
        <v>0</v>
      </c>
      <c r="AU4" s="50">
        <v>0</v>
      </c>
      <c r="AV4" s="49">
        <v>0</v>
      </c>
      <c r="AW4" s="50">
        <v>0</v>
      </c>
      <c r="AX4" s="51">
        <v>0</v>
      </c>
      <c r="AY4" s="50">
        <v>0</v>
      </c>
      <c r="AZ4" s="51">
        <v>0</v>
      </c>
      <c r="BA4" s="50">
        <v>0</v>
      </c>
      <c r="BB4" s="51">
        <v>0</v>
      </c>
      <c r="BC4" s="50">
        <v>0</v>
      </c>
      <c r="BD4" s="51">
        <v>0</v>
      </c>
      <c r="BE4" s="50">
        <v>0</v>
      </c>
      <c r="BF4" s="51">
        <v>0</v>
      </c>
      <c r="BG4" s="50">
        <v>0</v>
      </c>
      <c r="BH4" s="51">
        <v>0</v>
      </c>
      <c r="BI4" s="50">
        <v>0</v>
      </c>
      <c r="BJ4" s="51">
        <v>0</v>
      </c>
      <c r="BK4" s="50">
        <v>0</v>
      </c>
      <c r="BL4" s="51">
        <v>0</v>
      </c>
      <c r="BM4" s="50">
        <v>0</v>
      </c>
      <c r="BN4" s="51">
        <v>0</v>
      </c>
      <c r="BO4" s="50">
        <v>0</v>
      </c>
      <c r="BP4" s="51">
        <v>0</v>
      </c>
      <c r="BQ4" s="50">
        <v>0</v>
      </c>
      <c r="BR4" s="51">
        <v>0</v>
      </c>
      <c r="BS4" s="50">
        <v>0</v>
      </c>
      <c r="BT4" s="51">
        <v>0</v>
      </c>
      <c r="BU4" s="50">
        <v>0</v>
      </c>
      <c r="BV4" s="51">
        <v>0</v>
      </c>
      <c r="BW4" s="50">
        <v>0</v>
      </c>
      <c r="BX4" s="51">
        <v>0</v>
      </c>
      <c r="BY4" s="50">
        <v>0</v>
      </c>
      <c r="BZ4" s="51">
        <v>0</v>
      </c>
      <c r="CA4" s="50">
        <v>0</v>
      </c>
      <c r="CB4" s="51">
        <v>0</v>
      </c>
      <c r="CC4" s="50">
        <v>0</v>
      </c>
    </row>
    <row r="5" spans="1:81">
      <c r="M5" s="192" t="s">
        <v>81</v>
      </c>
      <c r="N5" s="192"/>
      <c r="O5" s="62">
        <v>2499</v>
      </c>
      <c r="P5" s="57"/>
      <c r="Q5" s="75" t="s">
        <v>105</v>
      </c>
    </row>
    <row r="6" spans="1:81" ht="21" customHeight="1">
      <c r="M6" s="192" t="s">
        <v>82</v>
      </c>
      <c r="N6" s="192"/>
      <c r="O6" s="61">
        <v>1.5</v>
      </c>
      <c r="Q6" s="74">
        <v>4</v>
      </c>
      <c r="AX6" s="30"/>
      <c r="AY6" s="30"/>
    </row>
    <row r="7" spans="1:81" s="38" customFormat="1" ht="20.25" customHeight="1">
      <c r="A7" s="3"/>
      <c r="B7" s="189" t="s">
        <v>111</v>
      </c>
      <c r="C7" s="187" t="s">
        <v>61</v>
      </c>
      <c r="D7" s="178" t="s">
        <v>50</v>
      </c>
      <c r="E7" s="189" t="s">
        <v>78</v>
      </c>
      <c r="F7" s="189"/>
      <c r="G7" s="189"/>
      <c r="H7" s="189"/>
      <c r="I7" s="189"/>
      <c r="J7" s="189"/>
      <c r="K7" s="190" t="s">
        <v>75</v>
      </c>
      <c r="L7" s="191"/>
      <c r="M7" s="196" t="s">
        <v>74</v>
      </c>
      <c r="N7" s="197"/>
      <c r="O7" s="191"/>
      <c r="P7" s="178" t="s">
        <v>99</v>
      </c>
      <c r="Q7" s="193" t="s">
        <v>83</v>
      </c>
      <c r="R7" s="36" t="s">
        <v>124</v>
      </c>
      <c r="S7" s="33" t="str">
        <f>IFERROR(VLOOKUP(R7,プラットフォーム,6,FALSE),"マスタ登録なし")</f>
        <v>PFM-001</v>
      </c>
      <c r="T7" s="33"/>
      <c r="U7" s="33"/>
      <c r="V7" s="168" t="s">
        <v>48</v>
      </c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8"/>
      <c r="AR7" s="168"/>
      <c r="AS7" s="168"/>
      <c r="AT7" s="168"/>
      <c r="AU7" s="168"/>
      <c r="AV7" s="168"/>
      <c r="AW7" s="169"/>
      <c r="AX7" s="40" t="s">
        <v>130</v>
      </c>
      <c r="AY7" s="34" t="str">
        <f>IFERROR(VLOOKUP(AX7,プラットフォーム,6,FALSE),"マスタ登録なし")</f>
        <v>PFM-002</v>
      </c>
      <c r="AZ7" s="34"/>
      <c r="BA7" s="34"/>
      <c r="BB7" s="170" t="s">
        <v>48</v>
      </c>
      <c r="BC7" s="170"/>
      <c r="BD7" s="170"/>
      <c r="BE7" s="170"/>
      <c r="BF7" s="170"/>
      <c r="BG7" s="170"/>
      <c r="BH7" s="170"/>
      <c r="BI7" s="170"/>
      <c r="BJ7" s="170"/>
      <c r="BK7" s="170"/>
      <c r="BL7" s="170"/>
      <c r="BM7" s="170"/>
      <c r="BN7" s="170"/>
      <c r="BO7" s="170"/>
      <c r="BP7" s="170"/>
      <c r="BQ7" s="170"/>
      <c r="BR7" s="170"/>
      <c r="BS7" s="170"/>
      <c r="BT7" s="170"/>
      <c r="BU7" s="170"/>
      <c r="BV7" s="170"/>
      <c r="BW7" s="170"/>
      <c r="BX7" s="170"/>
      <c r="BY7" s="170"/>
      <c r="BZ7" s="170"/>
      <c r="CA7" s="170"/>
      <c r="CB7" s="170"/>
      <c r="CC7" s="171"/>
    </row>
    <row r="8" spans="1:81" ht="19.5" customHeight="1">
      <c r="B8" s="189"/>
      <c r="C8" s="187"/>
      <c r="D8" s="179"/>
      <c r="E8" s="187" t="s">
        <v>67</v>
      </c>
      <c r="F8" s="187" t="s">
        <v>68</v>
      </c>
      <c r="G8" s="187" t="s">
        <v>69</v>
      </c>
      <c r="H8" s="187" t="s">
        <v>52</v>
      </c>
      <c r="I8" s="187" t="s">
        <v>70</v>
      </c>
      <c r="J8" s="178" t="s">
        <v>71</v>
      </c>
      <c r="K8" s="188" t="s">
        <v>76</v>
      </c>
      <c r="L8" s="188" t="s">
        <v>77</v>
      </c>
      <c r="M8" s="180"/>
      <c r="N8" s="188" t="s">
        <v>72</v>
      </c>
      <c r="O8" s="188" t="s">
        <v>73</v>
      </c>
      <c r="P8" s="179"/>
      <c r="Q8" s="194"/>
      <c r="R8" s="172" t="s">
        <v>58</v>
      </c>
      <c r="S8" s="35" t="e">
        <f>EOMONTH($C$3,-1)+1</f>
        <v>#NUM!</v>
      </c>
      <c r="T8" s="35" t="e">
        <f>S8+1</f>
        <v>#NUM!</v>
      </c>
      <c r="U8" s="35" t="e">
        <f t="shared" ref="U8:AW8" si="2">T8+1</f>
        <v>#NUM!</v>
      </c>
      <c r="V8" s="35" t="e">
        <f t="shared" si="2"/>
        <v>#NUM!</v>
      </c>
      <c r="W8" s="35" t="e">
        <f t="shared" si="2"/>
        <v>#NUM!</v>
      </c>
      <c r="X8" s="35" t="e">
        <f t="shared" si="2"/>
        <v>#NUM!</v>
      </c>
      <c r="Y8" s="35" t="e">
        <f t="shared" si="2"/>
        <v>#NUM!</v>
      </c>
      <c r="Z8" s="35" t="e">
        <f t="shared" si="2"/>
        <v>#NUM!</v>
      </c>
      <c r="AA8" s="35" t="e">
        <f t="shared" si="2"/>
        <v>#NUM!</v>
      </c>
      <c r="AB8" s="35" t="e">
        <f t="shared" si="2"/>
        <v>#NUM!</v>
      </c>
      <c r="AC8" s="35" t="e">
        <f t="shared" si="2"/>
        <v>#NUM!</v>
      </c>
      <c r="AD8" s="35" t="e">
        <f t="shared" si="2"/>
        <v>#NUM!</v>
      </c>
      <c r="AE8" s="35" t="e">
        <f t="shared" si="2"/>
        <v>#NUM!</v>
      </c>
      <c r="AF8" s="35" t="e">
        <f t="shared" si="2"/>
        <v>#NUM!</v>
      </c>
      <c r="AG8" s="35" t="e">
        <f t="shared" si="2"/>
        <v>#NUM!</v>
      </c>
      <c r="AH8" s="35" t="e">
        <f t="shared" si="2"/>
        <v>#NUM!</v>
      </c>
      <c r="AI8" s="35" t="e">
        <f t="shared" si="2"/>
        <v>#NUM!</v>
      </c>
      <c r="AJ8" s="35" t="e">
        <f t="shared" si="2"/>
        <v>#NUM!</v>
      </c>
      <c r="AK8" s="35" t="e">
        <f t="shared" si="2"/>
        <v>#NUM!</v>
      </c>
      <c r="AL8" s="35" t="e">
        <f t="shared" si="2"/>
        <v>#NUM!</v>
      </c>
      <c r="AM8" s="35" t="e">
        <f t="shared" si="2"/>
        <v>#NUM!</v>
      </c>
      <c r="AN8" s="35" t="e">
        <f t="shared" si="2"/>
        <v>#NUM!</v>
      </c>
      <c r="AO8" s="35" t="e">
        <f t="shared" si="2"/>
        <v>#NUM!</v>
      </c>
      <c r="AP8" s="35" t="e">
        <f t="shared" si="2"/>
        <v>#NUM!</v>
      </c>
      <c r="AQ8" s="35" t="e">
        <f t="shared" si="2"/>
        <v>#NUM!</v>
      </c>
      <c r="AR8" s="35" t="e">
        <f t="shared" si="2"/>
        <v>#NUM!</v>
      </c>
      <c r="AS8" s="35" t="e">
        <f t="shared" si="2"/>
        <v>#NUM!</v>
      </c>
      <c r="AT8" s="35" t="e">
        <f t="shared" si="2"/>
        <v>#NUM!</v>
      </c>
      <c r="AU8" s="35" t="e">
        <f t="shared" si="2"/>
        <v>#NUM!</v>
      </c>
      <c r="AV8" s="35" t="e">
        <f t="shared" si="2"/>
        <v>#NUM!</v>
      </c>
      <c r="AW8" s="35" t="e">
        <f t="shared" si="2"/>
        <v>#NUM!</v>
      </c>
      <c r="AX8" s="173" t="s">
        <v>58</v>
      </c>
      <c r="AY8" s="41" t="e">
        <f>EOMONTH($C$3,-1)+1</f>
        <v>#NUM!</v>
      </c>
      <c r="AZ8" s="41" t="e">
        <f>AY8+1</f>
        <v>#NUM!</v>
      </c>
      <c r="BA8" s="41" t="e">
        <f t="shared" ref="BA8:CC8" si="3">AZ8+1</f>
        <v>#NUM!</v>
      </c>
      <c r="BB8" s="41" t="e">
        <f t="shared" si="3"/>
        <v>#NUM!</v>
      </c>
      <c r="BC8" s="41" t="e">
        <f t="shared" si="3"/>
        <v>#NUM!</v>
      </c>
      <c r="BD8" s="41" t="e">
        <f t="shared" si="3"/>
        <v>#NUM!</v>
      </c>
      <c r="BE8" s="41" t="e">
        <f t="shared" si="3"/>
        <v>#NUM!</v>
      </c>
      <c r="BF8" s="41" t="e">
        <f t="shared" si="3"/>
        <v>#NUM!</v>
      </c>
      <c r="BG8" s="41" t="e">
        <f t="shared" si="3"/>
        <v>#NUM!</v>
      </c>
      <c r="BH8" s="41" t="e">
        <f t="shared" si="3"/>
        <v>#NUM!</v>
      </c>
      <c r="BI8" s="41" t="e">
        <f t="shared" si="3"/>
        <v>#NUM!</v>
      </c>
      <c r="BJ8" s="41" t="e">
        <f t="shared" si="3"/>
        <v>#NUM!</v>
      </c>
      <c r="BK8" s="41" t="e">
        <f t="shared" si="3"/>
        <v>#NUM!</v>
      </c>
      <c r="BL8" s="41" t="e">
        <f t="shared" si="3"/>
        <v>#NUM!</v>
      </c>
      <c r="BM8" s="41" t="e">
        <f t="shared" si="3"/>
        <v>#NUM!</v>
      </c>
      <c r="BN8" s="41" t="e">
        <f t="shared" si="3"/>
        <v>#NUM!</v>
      </c>
      <c r="BO8" s="41" t="e">
        <f t="shared" si="3"/>
        <v>#NUM!</v>
      </c>
      <c r="BP8" s="41" t="e">
        <f t="shared" si="3"/>
        <v>#NUM!</v>
      </c>
      <c r="BQ8" s="41" t="e">
        <f t="shared" si="3"/>
        <v>#NUM!</v>
      </c>
      <c r="BR8" s="41" t="e">
        <f t="shared" si="3"/>
        <v>#NUM!</v>
      </c>
      <c r="BS8" s="41" t="e">
        <f t="shared" si="3"/>
        <v>#NUM!</v>
      </c>
      <c r="BT8" s="41" t="e">
        <f t="shared" si="3"/>
        <v>#NUM!</v>
      </c>
      <c r="BU8" s="41" t="e">
        <f t="shared" si="3"/>
        <v>#NUM!</v>
      </c>
      <c r="BV8" s="41" t="e">
        <f t="shared" si="3"/>
        <v>#NUM!</v>
      </c>
      <c r="BW8" s="41" t="e">
        <f t="shared" si="3"/>
        <v>#NUM!</v>
      </c>
      <c r="BX8" s="41" t="e">
        <f t="shared" si="3"/>
        <v>#NUM!</v>
      </c>
      <c r="BY8" s="41" t="e">
        <f t="shared" si="3"/>
        <v>#NUM!</v>
      </c>
      <c r="BZ8" s="41" t="e">
        <f t="shared" si="3"/>
        <v>#NUM!</v>
      </c>
      <c r="CA8" s="41" t="e">
        <f t="shared" si="3"/>
        <v>#NUM!</v>
      </c>
      <c r="CB8" s="41" t="e">
        <f t="shared" si="3"/>
        <v>#NUM!</v>
      </c>
      <c r="CC8" s="41" t="e">
        <f t="shared" si="3"/>
        <v>#NUM!</v>
      </c>
    </row>
    <row r="9" spans="1:81" ht="20.25" customHeight="1">
      <c r="B9" s="189"/>
      <c r="C9" s="187"/>
      <c r="D9" s="180"/>
      <c r="E9" s="187"/>
      <c r="F9" s="187"/>
      <c r="G9" s="187"/>
      <c r="H9" s="187"/>
      <c r="I9" s="187"/>
      <c r="J9" s="180"/>
      <c r="K9" s="188"/>
      <c r="L9" s="188"/>
      <c r="M9" s="188"/>
      <c r="N9" s="188"/>
      <c r="O9" s="188"/>
      <c r="P9" s="180"/>
      <c r="Q9" s="195"/>
      <c r="R9" s="172"/>
      <c r="S9" s="32" t="e">
        <f>TEXT(WEEKDAY(S8),"aaa")</f>
        <v>#NUM!</v>
      </c>
      <c r="T9" s="32" t="e">
        <f t="shared" ref="T9:AW9" si="4">TEXT(WEEKDAY(T8),"aaa")</f>
        <v>#NUM!</v>
      </c>
      <c r="U9" s="32" t="e">
        <f t="shared" si="4"/>
        <v>#NUM!</v>
      </c>
      <c r="V9" s="32" t="e">
        <f t="shared" si="4"/>
        <v>#NUM!</v>
      </c>
      <c r="W9" s="32" t="e">
        <f t="shared" si="4"/>
        <v>#NUM!</v>
      </c>
      <c r="X9" s="32" t="e">
        <f t="shared" si="4"/>
        <v>#NUM!</v>
      </c>
      <c r="Y9" s="32" t="e">
        <f t="shared" si="4"/>
        <v>#NUM!</v>
      </c>
      <c r="Z9" s="32" t="e">
        <f t="shared" si="4"/>
        <v>#NUM!</v>
      </c>
      <c r="AA9" s="32" t="e">
        <f t="shared" si="4"/>
        <v>#NUM!</v>
      </c>
      <c r="AB9" s="32" t="e">
        <f t="shared" si="4"/>
        <v>#NUM!</v>
      </c>
      <c r="AC9" s="32" t="e">
        <f t="shared" si="4"/>
        <v>#NUM!</v>
      </c>
      <c r="AD9" s="32" t="e">
        <f t="shared" si="4"/>
        <v>#NUM!</v>
      </c>
      <c r="AE9" s="32" t="e">
        <f t="shared" si="4"/>
        <v>#NUM!</v>
      </c>
      <c r="AF9" s="32" t="e">
        <f t="shared" si="4"/>
        <v>#NUM!</v>
      </c>
      <c r="AG9" s="32" t="e">
        <f t="shared" si="4"/>
        <v>#NUM!</v>
      </c>
      <c r="AH9" s="32" t="e">
        <f t="shared" si="4"/>
        <v>#NUM!</v>
      </c>
      <c r="AI9" s="32" t="e">
        <f t="shared" si="4"/>
        <v>#NUM!</v>
      </c>
      <c r="AJ9" s="32" t="e">
        <f t="shared" si="4"/>
        <v>#NUM!</v>
      </c>
      <c r="AK9" s="32" t="e">
        <f t="shared" si="4"/>
        <v>#NUM!</v>
      </c>
      <c r="AL9" s="32" t="e">
        <f t="shared" si="4"/>
        <v>#NUM!</v>
      </c>
      <c r="AM9" s="32" t="e">
        <f t="shared" si="4"/>
        <v>#NUM!</v>
      </c>
      <c r="AN9" s="32" t="e">
        <f t="shared" si="4"/>
        <v>#NUM!</v>
      </c>
      <c r="AO9" s="32" t="e">
        <f t="shared" si="4"/>
        <v>#NUM!</v>
      </c>
      <c r="AP9" s="32" t="e">
        <f t="shared" si="4"/>
        <v>#NUM!</v>
      </c>
      <c r="AQ9" s="32" t="e">
        <f t="shared" si="4"/>
        <v>#NUM!</v>
      </c>
      <c r="AR9" s="32" t="e">
        <f t="shared" si="4"/>
        <v>#NUM!</v>
      </c>
      <c r="AS9" s="32" t="e">
        <f t="shared" si="4"/>
        <v>#NUM!</v>
      </c>
      <c r="AT9" s="32" t="e">
        <f t="shared" si="4"/>
        <v>#NUM!</v>
      </c>
      <c r="AU9" s="32" t="e">
        <f t="shared" si="4"/>
        <v>#NUM!</v>
      </c>
      <c r="AV9" s="32" t="e">
        <f t="shared" si="4"/>
        <v>#NUM!</v>
      </c>
      <c r="AW9" s="32" t="e">
        <f t="shared" si="4"/>
        <v>#NUM!</v>
      </c>
      <c r="AX9" s="173"/>
      <c r="AY9" s="42" t="e">
        <f>TEXT(WEEKDAY(AY8),"aaa")</f>
        <v>#NUM!</v>
      </c>
      <c r="AZ9" s="42" t="e">
        <f t="shared" ref="AZ9:CC9" si="5">TEXT(WEEKDAY(AZ8),"aaa")</f>
        <v>#NUM!</v>
      </c>
      <c r="BA9" s="42" t="e">
        <f t="shared" si="5"/>
        <v>#NUM!</v>
      </c>
      <c r="BB9" s="42" t="e">
        <f t="shared" si="5"/>
        <v>#NUM!</v>
      </c>
      <c r="BC9" s="42" t="e">
        <f t="shared" si="5"/>
        <v>#NUM!</v>
      </c>
      <c r="BD9" s="42" t="e">
        <f t="shared" si="5"/>
        <v>#NUM!</v>
      </c>
      <c r="BE9" s="42" t="e">
        <f t="shared" si="5"/>
        <v>#NUM!</v>
      </c>
      <c r="BF9" s="42" t="e">
        <f t="shared" si="5"/>
        <v>#NUM!</v>
      </c>
      <c r="BG9" s="42" t="e">
        <f t="shared" si="5"/>
        <v>#NUM!</v>
      </c>
      <c r="BH9" s="42" t="e">
        <f t="shared" si="5"/>
        <v>#NUM!</v>
      </c>
      <c r="BI9" s="42" t="e">
        <f t="shared" si="5"/>
        <v>#NUM!</v>
      </c>
      <c r="BJ9" s="42" t="e">
        <f t="shared" si="5"/>
        <v>#NUM!</v>
      </c>
      <c r="BK9" s="42" t="e">
        <f t="shared" si="5"/>
        <v>#NUM!</v>
      </c>
      <c r="BL9" s="42" t="e">
        <f t="shared" si="5"/>
        <v>#NUM!</v>
      </c>
      <c r="BM9" s="42" t="e">
        <f t="shared" si="5"/>
        <v>#NUM!</v>
      </c>
      <c r="BN9" s="42" t="e">
        <f t="shared" si="5"/>
        <v>#NUM!</v>
      </c>
      <c r="BO9" s="42" t="e">
        <f t="shared" si="5"/>
        <v>#NUM!</v>
      </c>
      <c r="BP9" s="42" t="e">
        <f t="shared" si="5"/>
        <v>#NUM!</v>
      </c>
      <c r="BQ9" s="42" t="e">
        <f t="shared" si="5"/>
        <v>#NUM!</v>
      </c>
      <c r="BR9" s="42" t="e">
        <f t="shared" si="5"/>
        <v>#NUM!</v>
      </c>
      <c r="BS9" s="42" t="e">
        <f t="shared" si="5"/>
        <v>#NUM!</v>
      </c>
      <c r="BT9" s="42" t="e">
        <f t="shared" si="5"/>
        <v>#NUM!</v>
      </c>
      <c r="BU9" s="42" t="e">
        <f t="shared" si="5"/>
        <v>#NUM!</v>
      </c>
      <c r="BV9" s="42" t="e">
        <f t="shared" si="5"/>
        <v>#NUM!</v>
      </c>
      <c r="BW9" s="42" t="e">
        <f t="shared" si="5"/>
        <v>#NUM!</v>
      </c>
      <c r="BX9" s="42" t="e">
        <f t="shared" si="5"/>
        <v>#NUM!</v>
      </c>
      <c r="BY9" s="42" t="e">
        <f t="shared" si="5"/>
        <v>#NUM!</v>
      </c>
      <c r="BZ9" s="42" t="e">
        <f t="shared" si="5"/>
        <v>#NUM!</v>
      </c>
      <c r="CA9" s="42" t="e">
        <f t="shared" si="5"/>
        <v>#NUM!</v>
      </c>
      <c r="CB9" s="42" t="e">
        <f t="shared" si="5"/>
        <v>#NUM!</v>
      </c>
      <c r="CC9" s="42" t="e">
        <f t="shared" si="5"/>
        <v>#NUM!</v>
      </c>
    </row>
    <row r="10" spans="1:81" s="1" customFormat="1">
      <c r="B10" s="39">
        <v>1800</v>
      </c>
      <c r="C10" s="39" t="s">
        <v>127</v>
      </c>
      <c r="D10" s="29"/>
      <c r="E10" s="64">
        <v>0</v>
      </c>
      <c r="F10" s="64">
        <v>0</v>
      </c>
      <c r="G10" s="64">
        <v>0</v>
      </c>
      <c r="H10" s="50">
        <f>R10+AX10</f>
        <v>0</v>
      </c>
      <c r="I10" s="50">
        <f>E10+F10-G10-H10</f>
        <v>0</v>
      </c>
      <c r="J10" s="50">
        <f>IF(ISERROR(D10*I10),0,D10*I10)</f>
        <v>0</v>
      </c>
      <c r="K10" s="49">
        <v>0</v>
      </c>
      <c r="L10" s="49">
        <v>0</v>
      </c>
      <c r="M10" s="55" t="str">
        <f>IF(AND(K10&gt;=I10, L10&gt;$O$5),"要発注","-")</f>
        <v>-</v>
      </c>
      <c r="N10" s="55" t="str">
        <f>IF(M10="要発注",ROUNDUP(K10*$O$6,-1), "-")</f>
        <v>-</v>
      </c>
      <c r="O10" s="55"/>
      <c r="P10" s="70">
        <v>1</v>
      </c>
      <c r="Q10" s="63">
        <v>0</v>
      </c>
      <c r="R10" s="54">
        <v>0</v>
      </c>
      <c r="S10" s="50">
        <v>0</v>
      </c>
      <c r="T10" s="49">
        <v>0</v>
      </c>
      <c r="U10" s="50">
        <v>0</v>
      </c>
      <c r="V10" s="49">
        <v>0</v>
      </c>
      <c r="W10" s="50">
        <v>0</v>
      </c>
      <c r="X10" s="49">
        <v>0</v>
      </c>
      <c r="Y10" s="50">
        <v>0</v>
      </c>
      <c r="Z10" s="49">
        <v>0</v>
      </c>
      <c r="AA10" s="50">
        <v>0</v>
      </c>
      <c r="AB10" s="49">
        <v>0</v>
      </c>
      <c r="AC10" s="50">
        <v>0</v>
      </c>
      <c r="AD10" s="49">
        <v>0</v>
      </c>
      <c r="AE10" s="50">
        <v>0</v>
      </c>
      <c r="AF10" s="49">
        <v>0</v>
      </c>
      <c r="AG10" s="50">
        <v>0</v>
      </c>
      <c r="AH10" s="49">
        <v>0</v>
      </c>
      <c r="AI10" s="50">
        <v>0</v>
      </c>
      <c r="AJ10" s="49">
        <v>0</v>
      </c>
      <c r="AK10" s="50">
        <v>0</v>
      </c>
      <c r="AL10" s="49">
        <v>0</v>
      </c>
      <c r="AM10" s="50">
        <v>0</v>
      </c>
      <c r="AN10" s="49">
        <v>0</v>
      </c>
      <c r="AO10" s="50">
        <v>0</v>
      </c>
      <c r="AP10" s="49">
        <v>0</v>
      </c>
      <c r="AQ10" s="50">
        <v>0</v>
      </c>
      <c r="AR10" s="49">
        <v>0</v>
      </c>
      <c r="AS10" s="50">
        <v>0</v>
      </c>
      <c r="AT10" s="49">
        <v>0</v>
      </c>
      <c r="AU10" s="50">
        <v>0</v>
      </c>
      <c r="AV10" s="49">
        <v>0</v>
      </c>
      <c r="AW10" s="50">
        <v>0</v>
      </c>
      <c r="AX10" s="51">
        <v>0</v>
      </c>
      <c r="AY10" s="50">
        <v>0</v>
      </c>
      <c r="AZ10" s="51">
        <v>0</v>
      </c>
      <c r="BA10" s="50">
        <v>0</v>
      </c>
      <c r="BB10" s="51">
        <v>0</v>
      </c>
      <c r="BC10" s="50">
        <v>0</v>
      </c>
      <c r="BD10" s="51">
        <v>0</v>
      </c>
      <c r="BE10" s="50">
        <v>0</v>
      </c>
      <c r="BF10" s="51">
        <v>0</v>
      </c>
      <c r="BG10" s="50">
        <v>0</v>
      </c>
      <c r="BH10" s="51">
        <v>0</v>
      </c>
      <c r="BI10" s="50">
        <v>0</v>
      </c>
      <c r="BJ10" s="51">
        <v>0</v>
      </c>
      <c r="BK10" s="50">
        <v>0</v>
      </c>
      <c r="BL10" s="51">
        <v>0</v>
      </c>
      <c r="BM10" s="50">
        <v>0</v>
      </c>
      <c r="BN10" s="51">
        <v>0</v>
      </c>
      <c r="BO10" s="50">
        <v>0</v>
      </c>
      <c r="BP10" s="51">
        <v>0</v>
      </c>
      <c r="BQ10" s="50">
        <v>0</v>
      </c>
      <c r="BR10" s="51">
        <v>0</v>
      </c>
      <c r="BS10" s="50">
        <v>0</v>
      </c>
      <c r="BT10" s="51">
        <v>0</v>
      </c>
      <c r="BU10" s="50">
        <v>0</v>
      </c>
      <c r="BV10" s="51">
        <v>0</v>
      </c>
      <c r="BW10" s="50">
        <v>0</v>
      </c>
      <c r="BX10" s="51">
        <v>0</v>
      </c>
      <c r="BY10" s="50">
        <v>0</v>
      </c>
      <c r="BZ10" s="51">
        <v>0</v>
      </c>
      <c r="CA10" s="50">
        <v>0</v>
      </c>
      <c r="CB10" s="51">
        <v>0</v>
      </c>
      <c r="CC10" s="50">
        <v>0</v>
      </c>
    </row>
    <row r="11" spans="1:81">
      <c r="A11" s="1"/>
      <c r="B11" s="39">
        <v>18000</v>
      </c>
      <c r="C11" s="39" t="s">
        <v>125</v>
      </c>
      <c r="D11" s="29"/>
      <c r="E11" s="64">
        <v>0</v>
      </c>
      <c r="F11" s="64">
        <v>0</v>
      </c>
      <c r="G11" s="64">
        <v>0</v>
      </c>
      <c r="H11" s="50">
        <f t="shared" ref="H11:H14" si="6">R11+AX11</f>
        <v>0</v>
      </c>
      <c r="I11" s="50">
        <f t="shared" ref="I11:I14" si="7">E11+F11-G11-H11</f>
        <v>0</v>
      </c>
      <c r="J11" s="50">
        <f t="shared" ref="J11:J14" si="8">IF(ISERROR(D11*I11),0,D11*I11)</f>
        <v>0</v>
      </c>
      <c r="K11" s="49">
        <v>0</v>
      </c>
      <c r="L11" s="49">
        <v>0</v>
      </c>
      <c r="M11" s="55" t="str">
        <f t="shared" ref="M11:M14" si="9">IF(AND(K11&gt;=I11, L11&gt;$O$5),"要発注","-")</f>
        <v>-</v>
      </c>
      <c r="N11" s="55" t="str">
        <f t="shared" ref="N11:N14" si="10">IF(M11="要発注",ROUNDUP(K11*$O$6,-1), "-")</f>
        <v>-</v>
      </c>
      <c r="O11" s="55"/>
      <c r="P11" s="70">
        <v>2</v>
      </c>
      <c r="Q11" s="63">
        <v>0</v>
      </c>
      <c r="R11" s="54">
        <v>0</v>
      </c>
      <c r="S11" s="50">
        <v>0</v>
      </c>
      <c r="T11" s="49">
        <v>0</v>
      </c>
      <c r="U11" s="50">
        <v>0</v>
      </c>
      <c r="V11" s="49">
        <v>0</v>
      </c>
      <c r="W11" s="50">
        <v>0</v>
      </c>
      <c r="X11" s="49">
        <v>0</v>
      </c>
      <c r="Y11" s="50">
        <v>0</v>
      </c>
      <c r="Z11" s="49">
        <v>0</v>
      </c>
      <c r="AA11" s="50">
        <v>0</v>
      </c>
      <c r="AB11" s="49">
        <v>0</v>
      </c>
      <c r="AC11" s="50">
        <v>0</v>
      </c>
      <c r="AD11" s="49">
        <v>0</v>
      </c>
      <c r="AE11" s="50">
        <v>0</v>
      </c>
      <c r="AF11" s="49">
        <v>0</v>
      </c>
      <c r="AG11" s="50">
        <v>0</v>
      </c>
      <c r="AH11" s="49">
        <v>0</v>
      </c>
      <c r="AI11" s="50">
        <v>0</v>
      </c>
      <c r="AJ11" s="49">
        <v>0</v>
      </c>
      <c r="AK11" s="50">
        <v>0</v>
      </c>
      <c r="AL11" s="49">
        <v>0</v>
      </c>
      <c r="AM11" s="50">
        <v>0</v>
      </c>
      <c r="AN11" s="49">
        <v>0</v>
      </c>
      <c r="AO11" s="50">
        <v>0</v>
      </c>
      <c r="AP11" s="49">
        <v>0</v>
      </c>
      <c r="AQ11" s="50">
        <v>0</v>
      </c>
      <c r="AR11" s="49">
        <v>0</v>
      </c>
      <c r="AS11" s="50">
        <v>0</v>
      </c>
      <c r="AT11" s="49">
        <v>0</v>
      </c>
      <c r="AU11" s="50">
        <v>0</v>
      </c>
      <c r="AV11" s="49">
        <v>0</v>
      </c>
      <c r="AW11" s="50">
        <v>0</v>
      </c>
      <c r="AX11" s="51">
        <v>0</v>
      </c>
      <c r="AY11" s="50">
        <v>0</v>
      </c>
      <c r="AZ11" s="51">
        <v>0</v>
      </c>
      <c r="BA11" s="50">
        <v>0</v>
      </c>
      <c r="BB11" s="51">
        <v>0</v>
      </c>
      <c r="BC11" s="50">
        <v>0</v>
      </c>
      <c r="BD11" s="51">
        <v>0</v>
      </c>
      <c r="BE11" s="50">
        <v>0</v>
      </c>
      <c r="BF11" s="51">
        <v>0</v>
      </c>
      <c r="BG11" s="50">
        <v>0</v>
      </c>
      <c r="BH11" s="51">
        <v>0</v>
      </c>
      <c r="BI11" s="50">
        <v>0</v>
      </c>
      <c r="BJ11" s="51">
        <v>0</v>
      </c>
      <c r="BK11" s="50">
        <v>0</v>
      </c>
      <c r="BL11" s="51">
        <v>0</v>
      </c>
      <c r="BM11" s="50">
        <v>0</v>
      </c>
      <c r="BN11" s="51">
        <v>0</v>
      </c>
      <c r="BO11" s="50">
        <v>0</v>
      </c>
      <c r="BP11" s="51">
        <v>0</v>
      </c>
      <c r="BQ11" s="50">
        <v>0</v>
      </c>
      <c r="BR11" s="51">
        <v>0</v>
      </c>
      <c r="BS11" s="50">
        <v>0</v>
      </c>
      <c r="BT11" s="51">
        <v>0</v>
      </c>
      <c r="BU11" s="50">
        <v>0</v>
      </c>
      <c r="BV11" s="51">
        <v>0</v>
      </c>
      <c r="BW11" s="50">
        <v>0</v>
      </c>
      <c r="BX11" s="51">
        <v>0</v>
      </c>
      <c r="BY11" s="50">
        <v>0</v>
      </c>
      <c r="BZ11" s="51">
        <v>0</v>
      </c>
      <c r="CA11" s="50">
        <v>0</v>
      </c>
      <c r="CB11" s="51">
        <v>0</v>
      </c>
      <c r="CC11" s="50">
        <v>0</v>
      </c>
    </row>
    <row r="12" spans="1:81">
      <c r="A12" s="1"/>
      <c r="B12" s="39" t="s">
        <v>114</v>
      </c>
      <c r="C12" s="39" t="s">
        <v>128</v>
      </c>
      <c r="D12" s="29"/>
      <c r="E12" s="64">
        <v>0</v>
      </c>
      <c r="F12" s="64">
        <v>0</v>
      </c>
      <c r="G12" s="64">
        <v>0</v>
      </c>
      <c r="H12" s="50">
        <f t="shared" si="6"/>
        <v>0</v>
      </c>
      <c r="I12" s="50">
        <f t="shared" si="7"/>
        <v>0</v>
      </c>
      <c r="J12" s="50">
        <f t="shared" si="8"/>
        <v>0</v>
      </c>
      <c r="K12" s="49">
        <v>0</v>
      </c>
      <c r="L12" s="49">
        <v>0</v>
      </c>
      <c r="M12" s="55" t="str">
        <f t="shared" si="9"/>
        <v>-</v>
      </c>
      <c r="N12" s="55" t="str">
        <f t="shared" si="10"/>
        <v>-</v>
      </c>
      <c r="O12" s="55"/>
      <c r="P12" s="70">
        <v>3</v>
      </c>
      <c r="Q12" s="63">
        <v>0</v>
      </c>
      <c r="R12" s="54">
        <v>0</v>
      </c>
      <c r="S12" s="50">
        <v>0</v>
      </c>
      <c r="T12" s="49">
        <v>0</v>
      </c>
      <c r="U12" s="50">
        <v>0</v>
      </c>
      <c r="V12" s="49">
        <v>0</v>
      </c>
      <c r="W12" s="50">
        <v>0</v>
      </c>
      <c r="X12" s="49">
        <v>0</v>
      </c>
      <c r="Y12" s="50">
        <v>0</v>
      </c>
      <c r="Z12" s="49">
        <v>0</v>
      </c>
      <c r="AA12" s="50">
        <v>0</v>
      </c>
      <c r="AB12" s="49">
        <v>0</v>
      </c>
      <c r="AC12" s="50">
        <v>0</v>
      </c>
      <c r="AD12" s="49">
        <v>0</v>
      </c>
      <c r="AE12" s="50">
        <v>0</v>
      </c>
      <c r="AF12" s="49">
        <v>0</v>
      </c>
      <c r="AG12" s="50">
        <v>0</v>
      </c>
      <c r="AH12" s="49">
        <v>0</v>
      </c>
      <c r="AI12" s="50">
        <v>0</v>
      </c>
      <c r="AJ12" s="49">
        <v>0</v>
      </c>
      <c r="AK12" s="50">
        <v>0</v>
      </c>
      <c r="AL12" s="49">
        <v>0</v>
      </c>
      <c r="AM12" s="50">
        <v>0</v>
      </c>
      <c r="AN12" s="49">
        <v>0</v>
      </c>
      <c r="AO12" s="50">
        <v>0</v>
      </c>
      <c r="AP12" s="49">
        <v>0</v>
      </c>
      <c r="AQ12" s="50">
        <v>0</v>
      </c>
      <c r="AR12" s="49">
        <v>0</v>
      </c>
      <c r="AS12" s="50">
        <v>0</v>
      </c>
      <c r="AT12" s="49">
        <v>0</v>
      </c>
      <c r="AU12" s="50">
        <v>0</v>
      </c>
      <c r="AV12" s="49">
        <v>0</v>
      </c>
      <c r="AW12" s="50">
        <v>0</v>
      </c>
      <c r="AX12" s="51">
        <v>0</v>
      </c>
      <c r="AY12" s="50">
        <v>0</v>
      </c>
      <c r="AZ12" s="51">
        <v>0</v>
      </c>
      <c r="BA12" s="50">
        <v>0</v>
      </c>
      <c r="BB12" s="51">
        <v>0</v>
      </c>
      <c r="BC12" s="50">
        <v>0</v>
      </c>
      <c r="BD12" s="51">
        <v>0</v>
      </c>
      <c r="BE12" s="50">
        <v>0</v>
      </c>
      <c r="BF12" s="51">
        <v>0</v>
      </c>
      <c r="BG12" s="50">
        <v>0</v>
      </c>
      <c r="BH12" s="51">
        <v>0</v>
      </c>
      <c r="BI12" s="50">
        <v>0</v>
      </c>
      <c r="BJ12" s="51">
        <v>0</v>
      </c>
      <c r="BK12" s="50">
        <v>0</v>
      </c>
      <c r="BL12" s="51">
        <v>0</v>
      </c>
      <c r="BM12" s="50">
        <v>0</v>
      </c>
      <c r="BN12" s="51">
        <v>0</v>
      </c>
      <c r="BO12" s="50">
        <v>0</v>
      </c>
      <c r="BP12" s="51">
        <v>0</v>
      </c>
      <c r="BQ12" s="50">
        <v>0</v>
      </c>
      <c r="BR12" s="51">
        <v>0</v>
      </c>
      <c r="BS12" s="50">
        <v>0</v>
      </c>
      <c r="BT12" s="51">
        <v>0</v>
      </c>
      <c r="BU12" s="50">
        <v>0</v>
      </c>
      <c r="BV12" s="51">
        <v>0</v>
      </c>
      <c r="BW12" s="50">
        <v>0</v>
      </c>
      <c r="BX12" s="51">
        <v>0</v>
      </c>
      <c r="BY12" s="50">
        <v>0</v>
      </c>
      <c r="BZ12" s="51">
        <v>0</v>
      </c>
      <c r="CA12" s="50">
        <v>0</v>
      </c>
      <c r="CB12" s="51">
        <v>0</v>
      </c>
      <c r="CC12" s="50">
        <v>0</v>
      </c>
    </row>
    <row r="13" spans="1:81">
      <c r="A13" s="1"/>
      <c r="B13" s="39" t="s">
        <v>115</v>
      </c>
      <c r="C13" s="39" t="s">
        <v>129</v>
      </c>
      <c r="D13" s="29"/>
      <c r="E13" s="64">
        <v>0</v>
      </c>
      <c r="F13" s="64">
        <v>0</v>
      </c>
      <c r="G13" s="64">
        <v>0</v>
      </c>
      <c r="H13" s="50">
        <f t="shared" si="6"/>
        <v>0</v>
      </c>
      <c r="I13" s="50">
        <f t="shared" si="7"/>
        <v>0</v>
      </c>
      <c r="J13" s="50">
        <f t="shared" si="8"/>
        <v>0</v>
      </c>
      <c r="K13" s="49">
        <v>0</v>
      </c>
      <c r="L13" s="49">
        <v>0</v>
      </c>
      <c r="M13" s="55" t="str">
        <f t="shared" si="9"/>
        <v>-</v>
      </c>
      <c r="N13" s="55" t="str">
        <f t="shared" si="10"/>
        <v>-</v>
      </c>
      <c r="O13" s="55"/>
      <c r="P13" s="70">
        <v>4</v>
      </c>
      <c r="Q13" s="63">
        <v>0</v>
      </c>
      <c r="R13" s="54">
        <v>0</v>
      </c>
      <c r="S13" s="50">
        <v>0</v>
      </c>
      <c r="T13" s="49">
        <v>0</v>
      </c>
      <c r="U13" s="50">
        <v>0</v>
      </c>
      <c r="V13" s="49">
        <v>0</v>
      </c>
      <c r="W13" s="50">
        <v>0</v>
      </c>
      <c r="X13" s="49">
        <v>0</v>
      </c>
      <c r="Y13" s="50">
        <v>0</v>
      </c>
      <c r="Z13" s="49">
        <v>0</v>
      </c>
      <c r="AA13" s="50">
        <v>0</v>
      </c>
      <c r="AB13" s="49">
        <v>0</v>
      </c>
      <c r="AC13" s="50">
        <v>0</v>
      </c>
      <c r="AD13" s="49">
        <v>0</v>
      </c>
      <c r="AE13" s="50">
        <v>0</v>
      </c>
      <c r="AF13" s="49">
        <v>0</v>
      </c>
      <c r="AG13" s="50">
        <v>0</v>
      </c>
      <c r="AH13" s="49">
        <v>0</v>
      </c>
      <c r="AI13" s="50">
        <v>0</v>
      </c>
      <c r="AJ13" s="49">
        <v>0</v>
      </c>
      <c r="AK13" s="50">
        <v>0</v>
      </c>
      <c r="AL13" s="49">
        <v>0</v>
      </c>
      <c r="AM13" s="50">
        <v>0</v>
      </c>
      <c r="AN13" s="49">
        <v>0</v>
      </c>
      <c r="AO13" s="50">
        <v>0</v>
      </c>
      <c r="AP13" s="49">
        <v>0</v>
      </c>
      <c r="AQ13" s="50">
        <v>0</v>
      </c>
      <c r="AR13" s="49">
        <v>0</v>
      </c>
      <c r="AS13" s="50">
        <v>0</v>
      </c>
      <c r="AT13" s="49">
        <v>0</v>
      </c>
      <c r="AU13" s="50">
        <v>0</v>
      </c>
      <c r="AV13" s="49">
        <v>0</v>
      </c>
      <c r="AW13" s="50">
        <v>0</v>
      </c>
      <c r="AX13" s="51">
        <v>0</v>
      </c>
      <c r="AY13" s="50">
        <v>0</v>
      </c>
      <c r="AZ13" s="51">
        <v>0</v>
      </c>
      <c r="BA13" s="50">
        <v>0</v>
      </c>
      <c r="BB13" s="51">
        <v>0</v>
      </c>
      <c r="BC13" s="50">
        <v>0</v>
      </c>
      <c r="BD13" s="51">
        <v>0</v>
      </c>
      <c r="BE13" s="50">
        <v>0</v>
      </c>
      <c r="BF13" s="51">
        <v>0</v>
      </c>
      <c r="BG13" s="50">
        <v>0</v>
      </c>
      <c r="BH13" s="51">
        <v>0</v>
      </c>
      <c r="BI13" s="50">
        <v>0</v>
      </c>
      <c r="BJ13" s="51">
        <v>0</v>
      </c>
      <c r="BK13" s="50">
        <v>0</v>
      </c>
      <c r="BL13" s="51">
        <v>0</v>
      </c>
      <c r="BM13" s="50">
        <v>0</v>
      </c>
      <c r="BN13" s="51">
        <v>0</v>
      </c>
      <c r="BO13" s="50">
        <v>0</v>
      </c>
      <c r="BP13" s="51">
        <v>0</v>
      </c>
      <c r="BQ13" s="50">
        <v>0</v>
      </c>
      <c r="BR13" s="51">
        <v>0</v>
      </c>
      <c r="BS13" s="50">
        <v>0</v>
      </c>
      <c r="BT13" s="51">
        <v>0</v>
      </c>
      <c r="BU13" s="50">
        <v>0</v>
      </c>
      <c r="BV13" s="51">
        <v>0</v>
      </c>
      <c r="BW13" s="50">
        <v>0</v>
      </c>
      <c r="BX13" s="51">
        <v>0</v>
      </c>
      <c r="BY13" s="50">
        <v>0</v>
      </c>
      <c r="BZ13" s="51">
        <v>0</v>
      </c>
      <c r="CA13" s="50">
        <v>0</v>
      </c>
      <c r="CB13" s="51">
        <v>0</v>
      </c>
      <c r="CC13" s="50">
        <v>0</v>
      </c>
    </row>
    <row r="14" spans="1:81">
      <c r="A14" s="1"/>
      <c r="B14" s="39" t="s">
        <v>113</v>
      </c>
      <c r="C14" s="39" t="s">
        <v>126</v>
      </c>
      <c r="D14" s="29"/>
      <c r="E14" s="64">
        <v>0</v>
      </c>
      <c r="F14" s="64">
        <v>0</v>
      </c>
      <c r="G14" s="64">
        <v>0</v>
      </c>
      <c r="H14" s="50">
        <f t="shared" si="6"/>
        <v>0</v>
      </c>
      <c r="I14" s="50">
        <f t="shared" si="7"/>
        <v>0</v>
      </c>
      <c r="J14" s="50">
        <f t="shared" si="8"/>
        <v>0</v>
      </c>
      <c r="K14" s="49">
        <v>0</v>
      </c>
      <c r="L14" s="49">
        <v>0</v>
      </c>
      <c r="M14" s="55" t="str">
        <f t="shared" si="9"/>
        <v>-</v>
      </c>
      <c r="N14" s="55" t="str">
        <f t="shared" si="10"/>
        <v>-</v>
      </c>
      <c r="O14" s="55"/>
      <c r="P14" s="70">
        <v>5</v>
      </c>
      <c r="Q14" s="63">
        <v>0</v>
      </c>
      <c r="R14" s="54">
        <v>0</v>
      </c>
      <c r="S14" s="50">
        <v>0</v>
      </c>
      <c r="T14" s="49">
        <v>0</v>
      </c>
      <c r="U14" s="50">
        <v>0</v>
      </c>
      <c r="V14" s="49">
        <v>0</v>
      </c>
      <c r="W14" s="50">
        <v>0</v>
      </c>
      <c r="X14" s="49">
        <v>0</v>
      </c>
      <c r="Y14" s="50">
        <v>0</v>
      </c>
      <c r="Z14" s="49">
        <v>0</v>
      </c>
      <c r="AA14" s="50">
        <v>0</v>
      </c>
      <c r="AB14" s="49">
        <v>0</v>
      </c>
      <c r="AC14" s="50">
        <v>0</v>
      </c>
      <c r="AD14" s="49">
        <v>0</v>
      </c>
      <c r="AE14" s="50">
        <v>0</v>
      </c>
      <c r="AF14" s="49">
        <v>0</v>
      </c>
      <c r="AG14" s="50">
        <v>0</v>
      </c>
      <c r="AH14" s="49">
        <v>0</v>
      </c>
      <c r="AI14" s="50">
        <v>0</v>
      </c>
      <c r="AJ14" s="49">
        <v>0</v>
      </c>
      <c r="AK14" s="50">
        <v>0</v>
      </c>
      <c r="AL14" s="49">
        <v>0</v>
      </c>
      <c r="AM14" s="50">
        <v>0</v>
      </c>
      <c r="AN14" s="49">
        <v>0</v>
      </c>
      <c r="AO14" s="50">
        <v>0</v>
      </c>
      <c r="AP14" s="49">
        <v>0</v>
      </c>
      <c r="AQ14" s="50">
        <v>0</v>
      </c>
      <c r="AR14" s="49">
        <v>0</v>
      </c>
      <c r="AS14" s="50">
        <v>0</v>
      </c>
      <c r="AT14" s="49">
        <v>0</v>
      </c>
      <c r="AU14" s="50">
        <v>0</v>
      </c>
      <c r="AV14" s="49">
        <v>0</v>
      </c>
      <c r="AW14" s="50">
        <v>0</v>
      </c>
      <c r="AX14" s="51">
        <v>0</v>
      </c>
      <c r="AY14" s="50">
        <v>0</v>
      </c>
      <c r="AZ14" s="51">
        <v>0</v>
      </c>
      <c r="BA14" s="50">
        <v>0</v>
      </c>
      <c r="BB14" s="51">
        <v>0</v>
      </c>
      <c r="BC14" s="50">
        <v>0</v>
      </c>
      <c r="BD14" s="51">
        <v>0</v>
      </c>
      <c r="BE14" s="50">
        <v>0</v>
      </c>
      <c r="BF14" s="51">
        <v>0</v>
      </c>
      <c r="BG14" s="50">
        <v>0</v>
      </c>
      <c r="BH14" s="51">
        <v>0</v>
      </c>
      <c r="BI14" s="50">
        <v>0</v>
      </c>
      <c r="BJ14" s="51">
        <v>0</v>
      </c>
      <c r="BK14" s="50">
        <v>0</v>
      </c>
      <c r="BL14" s="51">
        <v>0</v>
      </c>
      <c r="BM14" s="50">
        <v>0</v>
      </c>
      <c r="BN14" s="51">
        <v>0</v>
      </c>
      <c r="BO14" s="50">
        <v>0</v>
      </c>
      <c r="BP14" s="51">
        <v>0</v>
      </c>
      <c r="BQ14" s="50">
        <v>0</v>
      </c>
      <c r="BR14" s="51">
        <v>0</v>
      </c>
      <c r="BS14" s="50">
        <v>0</v>
      </c>
      <c r="BT14" s="51">
        <v>0</v>
      </c>
      <c r="BU14" s="50">
        <v>0</v>
      </c>
      <c r="BV14" s="51">
        <v>0</v>
      </c>
      <c r="BW14" s="50">
        <v>0</v>
      </c>
      <c r="BX14" s="51">
        <v>0</v>
      </c>
      <c r="BY14" s="50">
        <v>0</v>
      </c>
      <c r="BZ14" s="51">
        <v>0</v>
      </c>
      <c r="CA14" s="50">
        <v>0</v>
      </c>
      <c r="CB14" s="51">
        <v>0</v>
      </c>
      <c r="CC14" s="50">
        <v>0</v>
      </c>
    </row>
    <row r="15" spans="1:81">
      <c r="A15" s="1"/>
      <c r="B15" s="39" t="s">
        <v>142</v>
      </c>
      <c r="C15" s="39" t="s">
        <v>152</v>
      </c>
      <c r="D15" s="29"/>
      <c r="E15" s="64">
        <v>0</v>
      </c>
      <c r="F15" s="64">
        <v>0</v>
      </c>
      <c r="G15" s="64">
        <v>0</v>
      </c>
      <c r="H15" s="50">
        <f t="shared" ref="H15:H16" si="11">R15+AX15</f>
        <v>0</v>
      </c>
      <c r="I15" s="50">
        <f t="shared" ref="I15:I16" si="12">E15+F15-G15-H15</f>
        <v>0</v>
      </c>
      <c r="J15" s="50">
        <f t="shared" ref="J15:J16" si="13">IF(ISERROR(D15*I15),0,D15*I15)</f>
        <v>0</v>
      </c>
      <c r="K15" s="49">
        <v>0</v>
      </c>
      <c r="L15" s="49">
        <v>0</v>
      </c>
      <c r="M15" s="55" t="str">
        <f t="shared" ref="M15:M16" si="14">IF(AND(K15&gt;=I15, L15&gt;$O$5),"要発注","-")</f>
        <v>-</v>
      </c>
      <c r="N15" s="55" t="str">
        <f t="shared" ref="N15:N16" si="15">IF(M15="要発注",ROUNDUP(K15*$O$6,-1), "-")</f>
        <v>-</v>
      </c>
      <c r="O15" s="55"/>
      <c r="P15" s="70">
        <v>5</v>
      </c>
      <c r="Q15" s="63">
        <v>0</v>
      </c>
      <c r="R15" s="54">
        <v>0</v>
      </c>
      <c r="S15" s="50">
        <v>0</v>
      </c>
      <c r="T15" s="49">
        <v>0</v>
      </c>
      <c r="U15" s="50">
        <v>0</v>
      </c>
      <c r="V15" s="49">
        <v>0</v>
      </c>
      <c r="W15" s="50">
        <v>0</v>
      </c>
      <c r="X15" s="49">
        <v>0</v>
      </c>
      <c r="Y15" s="50">
        <v>0</v>
      </c>
      <c r="Z15" s="49">
        <v>0</v>
      </c>
      <c r="AA15" s="50">
        <v>0</v>
      </c>
      <c r="AB15" s="49">
        <v>0</v>
      </c>
      <c r="AC15" s="50">
        <v>0</v>
      </c>
      <c r="AD15" s="49">
        <v>0</v>
      </c>
      <c r="AE15" s="50">
        <v>0</v>
      </c>
      <c r="AF15" s="49">
        <v>0</v>
      </c>
      <c r="AG15" s="50">
        <v>0</v>
      </c>
      <c r="AH15" s="49">
        <v>0</v>
      </c>
      <c r="AI15" s="50">
        <v>0</v>
      </c>
      <c r="AJ15" s="49">
        <v>0</v>
      </c>
      <c r="AK15" s="50">
        <v>0</v>
      </c>
      <c r="AL15" s="49">
        <v>0</v>
      </c>
      <c r="AM15" s="50">
        <v>0</v>
      </c>
      <c r="AN15" s="49">
        <v>0</v>
      </c>
      <c r="AO15" s="50">
        <v>0</v>
      </c>
      <c r="AP15" s="49">
        <v>0</v>
      </c>
      <c r="AQ15" s="50">
        <v>0</v>
      </c>
      <c r="AR15" s="49">
        <v>0</v>
      </c>
      <c r="AS15" s="50">
        <v>0</v>
      </c>
      <c r="AT15" s="49">
        <v>0</v>
      </c>
      <c r="AU15" s="50">
        <v>0</v>
      </c>
      <c r="AV15" s="49">
        <v>0</v>
      </c>
      <c r="AW15" s="50">
        <v>0</v>
      </c>
      <c r="AX15" s="51">
        <v>0</v>
      </c>
      <c r="AY15" s="50">
        <v>0</v>
      </c>
      <c r="AZ15" s="51">
        <v>0</v>
      </c>
      <c r="BA15" s="50">
        <v>0</v>
      </c>
      <c r="BB15" s="51">
        <v>0</v>
      </c>
      <c r="BC15" s="50">
        <v>0</v>
      </c>
      <c r="BD15" s="51">
        <v>0</v>
      </c>
      <c r="BE15" s="50">
        <v>0</v>
      </c>
      <c r="BF15" s="51">
        <v>0</v>
      </c>
      <c r="BG15" s="50">
        <v>0</v>
      </c>
      <c r="BH15" s="51">
        <v>0</v>
      </c>
      <c r="BI15" s="50">
        <v>0</v>
      </c>
      <c r="BJ15" s="51">
        <v>0</v>
      </c>
      <c r="BK15" s="50">
        <v>0</v>
      </c>
      <c r="BL15" s="51">
        <v>0</v>
      </c>
      <c r="BM15" s="50">
        <v>0</v>
      </c>
      <c r="BN15" s="51">
        <v>0</v>
      </c>
      <c r="BO15" s="50">
        <v>0</v>
      </c>
      <c r="BP15" s="51">
        <v>0</v>
      </c>
      <c r="BQ15" s="50">
        <v>0</v>
      </c>
      <c r="BR15" s="51">
        <v>0</v>
      </c>
      <c r="BS15" s="50">
        <v>0</v>
      </c>
      <c r="BT15" s="51">
        <v>0</v>
      </c>
      <c r="BU15" s="50">
        <v>0</v>
      </c>
      <c r="BV15" s="51">
        <v>0</v>
      </c>
      <c r="BW15" s="50">
        <v>0</v>
      </c>
      <c r="BX15" s="51">
        <v>0</v>
      </c>
      <c r="BY15" s="50">
        <v>0</v>
      </c>
      <c r="BZ15" s="51">
        <v>0</v>
      </c>
      <c r="CA15" s="50">
        <v>0</v>
      </c>
      <c r="CB15" s="51">
        <v>0</v>
      </c>
      <c r="CC15" s="50">
        <v>0</v>
      </c>
    </row>
    <row r="16" spans="1:81">
      <c r="A16" s="1"/>
      <c r="B16" s="39" t="s">
        <v>135</v>
      </c>
      <c r="C16" s="39" t="s">
        <v>153</v>
      </c>
      <c r="D16" s="29"/>
      <c r="E16" s="64">
        <v>0</v>
      </c>
      <c r="F16" s="64">
        <v>0</v>
      </c>
      <c r="G16" s="64">
        <v>0</v>
      </c>
      <c r="H16" s="50">
        <f t="shared" si="11"/>
        <v>0</v>
      </c>
      <c r="I16" s="50">
        <f t="shared" si="12"/>
        <v>0</v>
      </c>
      <c r="J16" s="50">
        <f t="shared" si="13"/>
        <v>0</v>
      </c>
      <c r="K16" s="49">
        <v>0</v>
      </c>
      <c r="L16" s="49">
        <v>0</v>
      </c>
      <c r="M16" s="55" t="str">
        <f t="shared" si="14"/>
        <v>-</v>
      </c>
      <c r="N16" s="55" t="str">
        <f t="shared" si="15"/>
        <v>-</v>
      </c>
      <c r="O16" s="55"/>
      <c r="P16" s="70">
        <v>5</v>
      </c>
      <c r="Q16" s="63">
        <v>0</v>
      </c>
      <c r="R16" s="54">
        <v>0</v>
      </c>
      <c r="S16" s="50">
        <v>0</v>
      </c>
      <c r="T16" s="49">
        <v>0</v>
      </c>
      <c r="U16" s="50">
        <v>0</v>
      </c>
      <c r="V16" s="49">
        <v>0</v>
      </c>
      <c r="W16" s="50">
        <v>0</v>
      </c>
      <c r="X16" s="49">
        <v>0</v>
      </c>
      <c r="Y16" s="50">
        <v>0</v>
      </c>
      <c r="Z16" s="49">
        <v>0</v>
      </c>
      <c r="AA16" s="50">
        <v>0</v>
      </c>
      <c r="AB16" s="49">
        <v>0</v>
      </c>
      <c r="AC16" s="50">
        <v>0</v>
      </c>
      <c r="AD16" s="49">
        <v>0</v>
      </c>
      <c r="AE16" s="50">
        <v>0</v>
      </c>
      <c r="AF16" s="49">
        <v>0</v>
      </c>
      <c r="AG16" s="50">
        <v>0</v>
      </c>
      <c r="AH16" s="49">
        <v>0</v>
      </c>
      <c r="AI16" s="50">
        <v>0</v>
      </c>
      <c r="AJ16" s="49">
        <v>0</v>
      </c>
      <c r="AK16" s="50">
        <v>0</v>
      </c>
      <c r="AL16" s="49">
        <v>0</v>
      </c>
      <c r="AM16" s="50">
        <v>0</v>
      </c>
      <c r="AN16" s="49">
        <v>0</v>
      </c>
      <c r="AO16" s="50">
        <v>0</v>
      </c>
      <c r="AP16" s="49">
        <v>0</v>
      </c>
      <c r="AQ16" s="50">
        <v>0</v>
      </c>
      <c r="AR16" s="49">
        <v>0</v>
      </c>
      <c r="AS16" s="50">
        <v>0</v>
      </c>
      <c r="AT16" s="49">
        <v>0</v>
      </c>
      <c r="AU16" s="50">
        <v>0</v>
      </c>
      <c r="AV16" s="49">
        <v>0</v>
      </c>
      <c r="AW16" s="50">
        <v>0</v>
      </c>
      <c r="AX16" s="51">
        <v>0</v>
      </c>
      <c r="AY16" s="50">
        <v>0</v>
      </c>
      <c r="AZ16" s="51">
        <v>0</v>
      </c>
      <c r="BA16" s="50">
        <v>0</v>
      </c>
      <c r="BB16" s="51">
        <v>0</v>
      </c>
      <c r="BC16" s="50">
        <v>0</v>
      </c>
      <c r="BD16" s="51">
        <v>0</v>
      </c>
      <c r="BE16" s="50">
        <v>0</v>
      </c>
      <c r="BF16" s="51">
        <v>0</v>
      </c>
      <c r="BG16" s="50">
        <v>0</v>
      </c>
      <c r="BH16" s="51">
        <v>0</v>
      </c>
      <c r="BI16" s="50">
        <v>0</v>
      </c>
      <c r="BJ16" s="51">
        <v>0</v>
      </c>
      <c r="BK16" s="50">
        <v>0</v>
      </c>
      <c r="BL16" s="51">
        <v>0</v>
      </c>
      <c r="BM16" s="50">
        <v>0</v>
      </c>
      <c r="BN16" s="51">
        <v>0</v>
      </c>
      <c r="BO16" s="50">
        <v>0</v>
      </c>
      <c r="BP16" s="51">
        <v>0</v>
      </c>
      <c r="BQ16" s="50">
        <v>0</v>
      </c>
      <c r="BR16" s="51">
        <v>0</v>
      </c>
      <c r="BS16" s="50">
        <v>0</v>
      </c>
      <c r="BT16" s="51">
        <v>0</v>
      </c>
      <c r="BU16" s="50">
        <v>0</v>
      </c>
      <c r="BV16" s="51">
        <v>0</v>
      </c>
      <c r="BW16" s="50">
        <v>0</v>
      </c>
      <c r="BX16" s="51">
        <v>0</v>
      </c>
      <c r="BY16" s="50">
        <v>0</v>
      </c>
      <c r="BZ16" s="51">
        <v>0</v>
      </c>
      <c r="CA16" s="50">
        <v>0</v>
      </c>
      <c r="CB16" s="51">
        <v>0</v>
      </c>
      <c r="CC16" s="50">
        <v>0</v>
      </c>
    </row>
  </sheetData>
  <autoFilter ref="A9:CC14" xr:uid="{2659069A-4FC8-436A-B6C4-F0E53CF55805}"/>
  <mergeCells count="40">
    <mergeCell ref="M5:N5"/>
    <mergeCell ref="M6:N6"/>
    <mergeCell ref="Q7:Q9"/>
    <mergeCell ref="E7:J7"/>
    <mergeCell ref="J2:J3"/>
    <mergeCell ref="O8:O9"/>
    <mergeCell ref="M7:O7"/>
    <mergeCell ref="K7:L7"/>
    <mergeCell ref="B1:C2"/>
    <mergeCell ref="V1:AW1"/>
    <mergeCell ref="D7:D9"/>
    <mergeCell ref="BB7:CC7"/>
    <mergeCell ref="F8:F9"/>
    <mergeCell ref="G8:G9"/>
    <mergeCell ref="H8:H9"/>
    <mergeCell ref="I8:I9"/>
    <mergeCell ref="L8:L9"/>
    <mergeCell ref="M8:M9"/>
    <mergeCell ref="N8:N9"/>
    <mergeCell ref="R8:R9"/>
    <mergeCell ref="E1:J1"/>
    <mergeCell ref="K1:L1"/>
    <mergeCell ref="E2:E3"/>
    <mergeCell ref="F2:F3"/>
    <mergeCell ref="B7:B9"/>
    <mergeCell ref="C7:C9"/>
    <mergeCell ref="V7:AW7"/>
    <mergeCell ref="AX8:AX9"/>
    <mergeCell ref="E8:E9"/>
    <mergeCell ref="J8:J9"/>
    <mergeCell ref="K8:K9"/>
    <mergeCell ref="P7:P9"/>
    <mergeCell ref="BB1:CC1"/>
    <mergeCell ref="G2:G3"/>
    <mergeCell ref="H2:H3"/>
    <mergeCell ref="I2:I3"/>
    <mergeCell ref="L2:L3"/>
    <mergeCell ref="R2:R3"/>
    <mergeCell ref="AX2:AX3"/>
    <mergeCell ref="K2:K3"/>
  </mergeCells>
  <phoneticPr fontId="8"/>
  <conditionalFormatting sqref="AU8:AW9 AU2:AW3">
    <cfRule type="expression" dxfId="5" priority="9">
      <formula>AU$8&gt;=EOMONTH($C$3,0)+1</formula>
    </cfRule>
  </conditionalFormatting>
  <conditionalFormatting sqref="CA8:CC9 CA2:CC3">
    <cfRule type="expression" dxfId="4" priority="8">
      <formula>CA$8&gt;=EOMONTH($C$3,0)+1</formula>
    </cfRule>
  </conditionalFormatting>
  <conditionalFormatting sqref="M10:M16">
    <cfRule type="expression" dxfId="3" priority="7">
      <formula>$U10="要発注"</formula>
    </cfRule>
  </conditionalFormatting>
  <dataValidations count="1">
    <dataValidation type="whole" allowBlank="1" showInputMessage="1" showErrorMessage="1" sqref="Q6" xr:uid="{B7B988D1-D045-43CC-AC0C-7579153CBD76}">
      <formula1>1</formula1>
      <formula2>31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9" r:id="rId4" name="Button 3">
              <controlPr defaultSize="0" print="0" autoFill="0" autoPict="0" macro="[0]!Create_OrderSheet">
                <anchor moveWithCells="1" sizeWithCells="1">
                  <from>
                    <xdr:col>2</xdr:col>
                    <xdr:colOff>504825</xdr:colOff>
                    <xdr:row>0</xdr:row>
                    <xdr:rowOff>57150</xdr:rowOff>
                  </from>
                  <to>
                    <xdr:col>2</xdr:col>
                    <xdr:colOff>2381250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5" name="Button 4">
              <controlPr defaultSize="0" print="0" autoFill="0" autoPict="0" macro="[0]!Update_PriceAdjustment">
                <anchor moveWithCells="1" sizeWithCells="1">
                  <from>
                    <xdr:col>15</xdr:col>
                    <xdr:colOff>400050</xdr:colOff>
                    <xdr:row>2</xdr:row>
                    <xdr:rowOff>114300</xdr:rowOff>
                  </from>
                  <to>
                    <xdr:col>17</xdr:col>
                    <xdr:colOff>0</xdr:colOff>
                    <xdr:row>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6" name="Button 5">
              <controlPr defaultSize="0" print="0" autoFill="0" autoPict="0" macro="[0]!Create_PutUpData">
                <anchor moveWithCells="1" sizeWithCells="1">
                  <from>
                    <xdr:col>12</xdr:col>
                    <xdr:colOff>228600</xdr:colOff>
                    <xdr:row>0</xdr:row>
                    <xdr:rowOff>57150</xdr:rowOff>
                  </from>
                  <to>
                    <xdr:col>15</xdr:col>
                    <xdr:colOff>419100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BC927-9B06-42BF-B7BD-646CFDA53C6A}">
  <sheetPr codeName="Sheet8">
    <tabColor rgb="FFFFC000"/>
    <pageSetUpPr fitToPage="1"/>
  </sheetPr>
  <dimension ref="A1:L9"/>
  <sheetViews>
    <sheetView showGridLines="0" workbookViewId="0">
      <pane xSplit="4" ySplit="8" topLeftCell="J9" activePane="bottomRight" state="frozen"/>
      <selection pane="topRight" activeCell="E1" sqref="E1"/>
      <selection pane="bottomLeft" activeCell="A4" sqref="A4"/>
      <selection pane="bottomRight" activeCell="B13" sqref="B13"/>
    </sheetView>
  </sheetViews>
  <sheetFormatPr defaultColWidth="9" defaultRowHeight="16.5"/>
  <cols>
    <col min="1" max="2" width="9" style="13"/>
    <col min="3" max="3" width="15.375" style="12" customWidth="1"/>
    <col min="4" max="4" width="6.25" style="12" customWidth="1"/>
    <col min="5" max="5" width="10.375" style="13" customWidth="1"/>
    <col min="6" max="6" width="15" style="13" customWidth="1"/>
    <col min="7" max="7" width="17.5" style="13" customWidth="1"/>
    <col min="8" max="8" width="10" style="13" customWidth="1"/>
    <col min="9" max="9" width="38" style="13" customWidth="1"/>
    <col min="10" max="10" width="15.75" style="13" customWidth="1"/>
    <col min="11" max="11" width="11.25" style="13" customWidth="1"/>
    <col min="12" max="12" width="55.75" style="13" bestFit="1" customWidth="1"/>
    <col min="13" max="16384" width="9" style="13"/>
  </cols>
  <sheetData>
    <row r="1" spans="1:12" ht="56.25" customHeight="1"/>
    <row r="2" spans="1:12" ht="6" customHeight="1"/>
    <row r="3" spans="1:12">
      <c r="C3" s="200" t="s">
        <v>44</v>
      </c>
      <c r="D3" s="200"/>
    </row>
    <row r="4" spans="1:12">
      <c r="C4" s="25" t="s">
        <v>36</v>
      </c>
      <c r="D4" s="27">
        <f>COUNTIF(A:A,"NG")</f>
        <v>0</v>
      </c>
    </row>
    <row r="5" spans="1:12">
      <c r="C5" s="26" t="s">
        <v>37</v>
      </c>
      <c r="D5" s="27">
        <f>COUNTIF(B:B,"NG")</f>
        <v>0</v>
      </c>
    </row>
    <row r="6" spans="1:12" ht="6" customHeight="1"/>
    <row r="7" spans="1:12" ht="18.75" customHeight="1">
      <c r="A7" s="200" t="s">
        <v>43</v>
      </c>
      <c r="B7" s="200"/>
      <c r="C7" s="198" t="s">
        <v>31</v>
      </c>
      <c r="D7" s="198"/>
      <c r="E7" s="14" t="s">
        <v>22</v>
      </c>
      <c r="F7" s="199" t="s">
        <v>34</v>
      </c>
      <c r="G7" s="199"/>
      <c r="H7" s="199"/>
      <c r="I7" s="199"/>
      <c r="J7" s="199"/>
      <c r="K7" s="199"/>
      <c r="L7" s="199"/>
    </row>
    <row r="8" spans="1:12">
      <c r="A8" s="22" t="s">
        <v>36</v>
      </c>
      <c r="B8" s="15" t="s">
        <v>37</v>
      </c>
      <c r="C8" s="23" t="s">
        <v>32</v>
      </c>
      <c r="D8" s="23" t="s">
        <v>33</v>
      </c>
      <c r="E8" s="16" t="s">
        <v>23</v>
      </c>
      <c r="F8" s="17" t="s">
        <v>24</v>
      </c>
      <c r="G8" s="17" t="s">
        <v>25</v>
      </c>
      <c r="H8" s="17" t="s">
        <v>26</v>
      </c>
      <c r="I8" s="17" t="s">
        <v>27</v>
      </c>
      <c r="J8" s="17" t="s">
        <v>121</v>
      </c>
      <c r="K8" s="17" t="s">
        <v>28</v>
      </c>
      <c r="L8" s="17" t="s">
        <v>29</v>
      </c>
    </row>
    <row r="9" spans="1:12">
      <c r="A9" s="24" t="s">
        <v>42</v>
      </c>
      <c r="B9" s="24" t="s">
        <v>45</v>
      </c>
      <c r="C9" s="18">
        <v>44461</v>
      </c>
      <c r="D9" s="19" t="s">
        <v>35</v>
      </c>
      <c r="E9" s="19" t="s">
        <v>30</v>
      </c>
      <c r="F9" s="20"/>
      <c r="G9" s="20"/>
      <c r="H9" s="20"/>
      <c r="I9" s="20"/>
      <c r="J9" s="27"/>
      <c r="K9" s="21"/>
      <c r="L9" s="20"/>
    </row>
  </sheetData>
  <autoFilter ref="C8:L8" xr:uid="{57C31FC2-4EB5-4C48-886D-EF79488E2248}"/>
  <mergeCells count="4">
    <mergeCell ref="C7:D7"/>
    <mergeCell ref="F7:L7"/>
    <mergeCell ref="A7:B7"/>
    <mergeCell ref="C3:D3"/>
  </mergeCells>
  <phoneticPr fontId="8"/>
  <conditionalFormatting sqref="D4">
    <cfRule type="cellIs" dxfId="2" priority="2" operator="greaterThan">
      <formula>0</formula>
    </cfRule>
  </conditionalFormatting>
  <conditionalFormatting sqref="D5">
    <cfRule type="cellIs" dxfId="1" priority="1" operator="greaterThan">
      <formula>0</formula>
    </cfRule>
  </conditionalFormatting>
  <pageMargins left="0.25" right="0.25" top="0.75" bottom="0.75" header="0.3" footer="0.3"/>
  <pageSetup paperSize="9" scale="62" fitToHeight="0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>
                <anchor moveWithCells="1" sizeWithCells="1">
                  <from>
                    <xdr:col>2</xdr:col>
                    <xdr:colOff>57150</xdr:colOff>
                    <xdr:row>0</xdr:row>
                    <xdr:rowOff>85725</xdr:rowOff>
                  </from>
                  <to>
                    <xdr:col>3</xdr:col>
                    <xdr:colOff>390525</xdr:colOff>
                    <xdr:row>0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972F-9A0B-4F56-86CD-26126258EA9F}">
  <sheetPr codeName="Sheet4">
    <tabColor rgb="FF00B0F0"/>
  </sheetPr>
  <dimension ref="A1:N22"/>
  <sheetViews>
    <sheetView showGridLines="0" tabSelected="1" zoomScale="90" zoomScaleNormal="90" workbookViewId="0">
      <pane ySplit="6" topLeftCell="A7" activePane="bottomLeft" state="frozen"/>
      <selection pane="bottomLeft" activeCell="L4" sqref="L4"/>
    </sheetView>
  </sheetViews>
  <sheetFormatPr defaultColWidth="9" defaultRowHeight="18.75"/>
  <cols>
    <col min="1" max="1" width="3" style="9" customWidth="1"/>
    <col min="2" max="2" width="15.625" style="9" customWidth="1"/>
    <col min="3" max="3" width="15.625" style="11" customWidth="1"/>
    <col min="4" max="15" width="15.625" style="9" customWidth="1"/>
    <col min="16" max="41" width="4.875" style="9" customWidth="1"/>
    <col min="42" max="16384" width="9" style="9"/>
  </cols>
  <sheetData>
    <row r="1" spans="1:14" ht="5.25" customHeight="1">
      <c r="C1" s="9"/>
    </row>
    <row r="2" spans="1:14" ht="57.75" customHeight="1">
      <c r="A2" s="10"/>
      <c r="C2" s="9"/>
      <c r="I2" s="106"/>
    </row>
    <row r="3" spans="1:14" ht="5.25" customHeight="1" thickBot="1">
      <c r="A3" s="10"/>
      <c r="C3" s="9"/>
    </row>
    <row r="4" spans="1:14" ht="19.5">
      <c r="A4" s="10"/>
      <c r="B4" s="125" t="s">
        <v>148</v>
      </c>
      <c r="C4" s="221">
        <f>MIN(販売データ!C:C)</f>
        <v>0</v>
      </c>
      <c r="D4" s="222"/>
      <c r="E4" s="215">
        <f>MAX(販売データ!C:C)</f>
        <v>0</v>
      </c>
      <c r="F4" s="216"/>
      <c r="G4" s="69"/>
      <c r="H4" s="10"/>
      <c r="I4" s="10"/>
      <c r="J4" s="108"/>
      <c r="K4" s="10"/>
      <c r="L4" s="10"/>
    </row>
    <row r="5" spans="1:14" ht="20.25" thickBot="1">
      <c r="A5" s="10"/>
      <c r="B5" s="126" t="s">
        <v>92</v>
      </c>
      <c r="C5" s="218">
        <v>44673.777939814812</v>
      </c>
      <c r="D5" s="219"/>
      <c r="E5" s="219"/>
      <c r="F5" s="220"/>
      <c r="G5" s="10"/>
      <c r="H5" s="10"/>
      <c r="I5" s="10"/>
      <c r="J5" s="10"/>
      <c r="K5" s="10"/>
      <c r="L5" s="10"/>
    </row>
    <row r="6" spans="1:14" ht="5.25" customHeigh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4" ht="42" thickBot="1">
      <c r="B7" s="67" t="str">
        <f>"■実績サマリ　" &amp; TEXT(C4,"YYYY/MM/DD")  &amp; "～" &amp; TEXT(E4,"YYYY/MM/DD")</f>
        <v>■実績サマリ　1900/01/00～1900/01/00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24" customHeight="1">
      <c r="B8" s="67"/>
      <c r="C8" s="3"/>
      <c r="D8" s="3"/>
      <c r="E8" s="3"/>
      <c r="F8" s="3"/>
      <c r="G8" s="203" t="s">
        <v>149</v>
      </c>
      <c r="H8" s="224" t="s">
        <v>146</v>
      </c>
      <c r="I8" s="225"/>
      <c r="J8" s="203" t="s">
        <v>156</v>
      </c>
      <c r="K8" s="201" t="s">
        <v>157</v>
      </c>
      <c r="L8" s="203" t="s">
        <v>158</v>
      </c>
      <c r="M8" s="3"/>
      <c r="N8" s="3"/>
    </row>
    <row r="9" spans="1:14" ht="24" customHeight="1" thickBot="1">
      <c r="B9" s="67"/>
      <c r="C9" s="3"/>
      <c r="D9" s="3"/>
      <c r="E9" s="3"/>
      <c r="F9" s="3"/>
      <c r="G9" s="223"/>
      <c r="H9" s="130"/>
      <c r="I9" s="144" t="s">
        <v>181</v>
      </c>
      <c r="J9" s="204"/>
      <c r="K9" s="202"/>
      <c r="L9" s="204"/>
      <c r="M9" s="3"/>
      <c r="N9" s="3"/>
    </row>
    <row r="10" spans="1:14" ht="20.25" customHeight="1">
      <c r="A10" s="10"/>
      <c r="B10" s="68"/>
      <c r="C10" s="3"/>
      <c r="D10" s="3"/>
      <c r="E10" s="3"/>
      <c r="F10" s="3"/>
      <c r="G10" s="226">
        <f ca="1">発注管理!J4</f>
        <v>211086</v>
      </c>
      <c r="H10" s="226">
        <v>487717</v>
      </c>
      <c r="I10" s="228">
        <v>499403</v>
      </c>
      <c r="J10" s="131" t="s">
        <v>159</v>
      </c>
      <c r="K10" s="140">
        <f>SUM(発注管理!D10:D100)</f>
        <v>10000</v>
      </c>
      <c r="L10" s="142">
        <f>J15/2+K10-K11</f>
        <v>7000</v>
      </c>
      <c r="M10" s="3"/>
    </row>
    <row r="11" spans="1:14" ht="20.25" customHeight="1" thickBot="1">
      <c r="A11" s="10"/>
      <c r="B11" s="68"/>
      <c r="C11" s="3"/>
      <c r="D11" s="3"/>
      <c r="E11" s="3"/>
      <c r="F11" s="3"/>
      <c r="G11" s="227"/>
      <c r="H11" s="227"/>
      <c r="I11" s="229"/>
      <c r="J11" s="132" t="s">
        <v>160</v>
      </c>
      <c r="K11" s="141">
        <f>SUM(発注管理!E10:E100)</f>
        <v>3000</v>
      </c>
      <c r="L11" s="143">
        <f>J15/2+K11-K10</f>
        <v>-7000</v>
      </c>
      <c r="M11" s="3"/>
    </row>
    <row r="12" spans="1:14" ht="12.75" customHeight="1" thickBot="1">
      <c r="C12" s="68"/>
      <c r="D12" s="104"/>
      <c r="E12" s="3"/>
      <c r="F12" s="3"/>
      <c r="G12" s="107"/>
      <c r="H12" s="3"/>
      <c r="I12" s="3"/>
      <c r="J12" s="3"/>
      <c r="K12" s="3"/>
      <c r="L12" s="3"/>
      <c r="M12" s="105"/>
      <c r="N12" s="3"/>
    </row>
    <row r="13" spans="1:14" ht="20.25" customHeight="1">
      <c r="B13" s="213"/>
      <c r="C13" s="207" t="s">
        <v>147</v>
      </c>
      <c r="D13" s="211" t="s">
        <v>155</v>
      </c>
      <c r="E13" s="209" t="s">
        <v>84</v>
      </c>
      <c r="F13" s="211" t="s">
        <v>182</v>
      </c>
      <c r="G13" s="211" t="s">
        <v>85</v>
      </c>
      <c r="H13" s="211" t="s">
        <v>86</v>
      </c>
      <c r="I13" s="211" t="s">
        <v>87</v>
      </c>
      <c r="J13" s="217" t="s">
        <v>90</v>
      </c>
      <c r="K13" s="159"/>
      <c r="L13" s="205" t="s">
        <v>89</v>
      </c>
    </row>
    <row r="14" spans="1:14" ht="20.25" customHeight="1">
      <c r="B14" s="214"/>
      <c r="C14" s="208"/>
      <c r="D14" s="212"/>
      <c r="E14" s="210"/>
      <c r="F14" s="212"/>
      <c r="G14" s="212"/>
      <c r="H14" s="212"/>
      <c r="I14" s="212"/>
      <c r="J14" s="212"/>
      <c r="K14" s="160" t="s">
        <v>88</v>
      </c>
      <c r="L14" s="206"/>
    </row>
    <row r="15" spans="1:14" ht="26.25" customHeight="1">
      <c r="B15" s="123" t="s">
        <v>58</v>
      </c>
      <c r="C15" s="118">
        <f>SUM(C16:C17)</f>
        <v>0</v>
      </c>
      <c r="D15" s="119">
        <f t="shared" ref="D15:J15" si="0">SUM(D16:D17)</f>
        <v>0</v>
      </c>
      <c r="E15" s="119">
        <f t="shared" si="0"/>
        <v>0</v>
      </c>
      <c r="F15" s="119">
        <f t="shared" si="0"/>
        <v>0</v>
      </c>
      <c r="G15" s="119">
        <f t="shared" si="0"/>
        <v>0</v>
      </c>
      <c r="H15" s="120">
        <f t="shared" si="0"/>
        <v>0</v>
      </c>
      <c r="I15" s="124">
        <f t="shared" si="0"/>
        <v>0</v>
      </c>
      <c r="J15" s="120">
        <f t="shared" si="0"/>
        <v>0</v>
      </c>
      <c r="K15" s="121" t="str">
        <f>IFERROR(J15/D15,"")</f>
        <v/>
      </c>
      <c r="L15" s="122" t="str">
        <f>IFERROR(D15/C15,"")</f>
        <v/>
      </c>
    </row>
    <row r="16" spans="1:14" ht="26.25" customHeight="1">
      <c r="B16" s="115" t="s">
        <v>124</v>
      </c>
      <c r="C16" s="114">
        <f>SUMIF(販売データ!$E:$E,$B16,販売データ!J:J)</f>
        <v>0</v>
      </c>
      <c r="D16" s="110">
        <f>SUMIF(販売データ!$E:$E,$B16,販売データ!K:K)</f>
        <v>0</v>
      </c>
      <c r="E16" s="110">
        <f>D16-F16-G16</f>
        <v>0</v>
      </c>
      <c r="F16" s="110">
        <f>(登録料+広告料)*1.1</f>
        <v>0</v>
      </c>
      <c r="G16" s="110">
        <f>SUMIF(販売データ!$E:$E,$B16,販売データ!M:M)</f>
        <v>0</v>
      </c>
      <c r="H16" s="110">
        <f>SUMIF(販売データ!$E:$E,$B16,販売データ!N:N)</f>
        <v>0</v>
      </c>
      <c r="I16" s="112">
        <v>0</v>
      </c>
      <c r="J16" s="111">
        <f>E16-H16-I16-登録料-広告料</f>
        <v>0</v>
      </c>
      <c r="K16" s="117" t="str">
        <f>IFERROR(J16/D16,"")</f>
        <v/>
      </c>
      <c r="L16" s="113" t="str">
        <f>IFERROR(D16/C16,"")</f>
        <v/>
      </c>
    </row>
    <row r="17" spans="2:12" ht="26.25" customHeight="1" thickBot="1">
      <c r="B17" s="116" t="s">
        <v>130</v>
      </c>
      <c r="C17" s="161">
        <f>SUMIF(販売データ!$E:$E,$B17,販売データ!J:J)</f>
        <v>0</v>
      </c>
      <c r="D17" s="162">
        <f>SUMIF(販売データ!$E:$E,$B17,販売データ!K:K)</f>
        <v>0</v>
      </c>
      <c r="E17" s="162">
        <f>D17-F17-G17</f>
        <v>0</v>
      </c>
      <c r="F17" s="162">
        <v>0</v>
      </c>
      <c r="G17" s="162">
        <f>SUMIF(販売データ!$E:$E,$B17,販売データ!M:M)</f>
        <v>0</v>
      </c>
      <c r="H17" s="162">
        <f>SUMIF(販売データ!$E:$E,$B17,販売データ!N:N)</f>
        <v>0</v>
      </c>
      <c r="I17" s="163">
        <v>0</v>
      </c>
      <c r="J17" s="164">
        <f>E17-H17-I17</f>
        <v>0</v>
      </c>
      <c r="K17" s="165" t="str">
        <f>IFERROR(J17/D17,"")</f>
        <v/>
      </c>
      <c r="L17" s="166" t="str">
        <f>IFERROR(D17/C17,"")</f>
        <v/>
      </c>
    </row>
    <row r="18" spans="2:12" ht="19.5" thickBot="1"/>
    <row r="19" spans="2:12" ht="18.75" customHeight="1">
      <c r="B19" s="255" t="s">
        <v>191</v>
      </c>
      <c r="C19" s="256" t="s">
        <v>192</v>
      </c>
      <c r="D19" s="256" t="s">
        <v>193</v>
      </c>
      <c r="E19" s="256" t="s">
        <v>194</v>
      </c>
      <c r="G19" s="203" t="s">
        <v>174</v>
      </c>
      <c r="H19" s="203" t="s">
        <v>175</v>
      </c>
      <c r="I19" s="203" t="s">
        <v>145</v>
      </c>
      <c r="J19" s="203" t="s">
        <v>189</v>
      </c>
      <c r="K19" s="203" t="s">
        <v>176</v>
      </c>
      <c r="L19" s="203"/>
    </row>
    <row r="20" spans="2:12" ht="19.5" customHeight="1" thickBot="1">
      <c r="B20" s="257"/>
      <c r="C20" s="258"/>
      <c r="D20" s="258"/>
      <c r="E20" s="258"/>
      <c r="G20" s="223"/>
      <c r="H20" s="223"/>
      <c r="I20" s="223"/>
      <c r="J20" s="223"/>
      <c r="K20" s="223"/>
      <c r="L20" s="223"/>
    </row>
    <row r="21" spans="2:12">
      <c r="B21" s="259">
        <f>SUM([1]販売データ!L9:L1000)</f>
        <v>25498</v>
      </c>
      <c r="C21" s="260"/>
      <c r="D21" s="260"/>
      <c r="E21" s="261"/>
      <c r="G21" s="134" t="s">
        <v>177</v>
      </c>
      <c r="H21" s="156">
        <f ca="1">販売データ!J4</f>
        <v>0</v>
      </c>
      <c r="I21" s="157">
        <f ca="1">販売データ!K4</f>
        <v>0</v>
      </c>
      <c r="J21" s="156">
        <f ca="1">販売データ!L4</f>
        <v>0</v>
      </c>
      <c r="K21" s="135"/>
      <c r="L21" s="136"/>
    </row>
    <row r="22" spans="2:12" ht="19.5" thickBot="1">
      <c r="B22" s="262"/>
      <c r="C22" s="263"/>
      <c r="D22" s="263"/>
      <c r="E22" s="264"/>
      <c r="G22" s="137" t="s">
        <v>178</v>
      </c>
      <c r="H22" s="158">
        <f ca="1">H21/600</f>
        <v>0</v>
      </c>
      <c r="I22" s="138"/>
      <c r="J22" s="138"/>
      <c r="K22" s="138"/>
      <c r="L22" s="139"/>
    </row>
  </sheetData>
  <mergeCells count="35">
    <mergeCell ref="B19:B20"/>
    <mergeCell ref="C19:C20"/>
    <mergeCell ref="D19:D20"/>
    <mergeCell ref="E19:E20"/>
    <mergeCell ref="B21:B22"/>
    <mergeCell ref="C21:C22"/>
    <mergeCell ref="D21:D22"/>
    <mergeCell ref="E21:E22"/>
    <mergeCell ref="L19:L20"/>
    <mergeCell ref="G19:G20"/>
    <mergeCell ref="H19:H20"/>
    <mergeCell ref="I19:I20"/>
    <mergeCell ref="J19:J20"/>
    <mergeCell ref="K19:K20"/>
    <mergeCell ref="B13:B14"/>
    <mergeCell ref="E4:F4"/>
    <mergeCell ref="H13:H14"/>
    <mergeCell ref="I13:I14"/>
    <mergeCell ref="J13:J14"/>
    <mergeCell ref="C5:F5"/>
    <mergeCell ref="C4:D4"/>
    <mergeCell ref="G8:G9"/>
    <mergeCell ref="H8:I8"/>
    <mergeCell ref="G10:G11"/>
    <mergeCell ref="H10:H11"/>
    <mergeCell ref="I10:I11"/>
    <mergeCell ref="J8:J9"/>
    <mergeCell ref="K8:K9"/>
    <mergeCell ref="L8:L9"/>
    <mergeCell ref="L13:L14"/>
    <mergeCell ref="C13:C14"/>
    <mergeCell ref="E13:E14"/>
    <mergeCell ref="D13:D14"/>
    <mergeCell ref="F13:F14"/>
    <mergeCell ref="G13:G14"/>
  </mergeCells>
  <phoneticPr fontId="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how_InputForm">
                <anchor moveWithCells="1" sizeWithCells="1">
                  <from>
                    <xdr:col>1</xdr:col>
                    <xdr:colOff>47625</xdr:colOff>
                    <xdr:row>1</xdr:row>
                    <xdr:rowOff>38100</xdr:rowOff>
                  </from>
                  <to>
                    <xdr:col>2</xdr:col>
                    <xdr:colOff>1990725</xdr:colOff>
                    <xdr:row>1</xdr:row>
                    <xdr:rowOff>695325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F74D5-C7D8-4DFA-AFD7-013732D63AD1}">
  <sheetPr codeName="Sheet9">
    <tabColor rgb="FFFFC000"/>
    <pageSetUpPr fitToPage="1"/>
  </sheetPr>
  <dimension ref="A1:O8"/>
  <sheetViews>
    <sheetView showGridLines="0" zoomScale="115" zoomScaleNormal="115" workbookViewId="0">
      <pane xSplit="4" ySplit="8" topLeftCell="E9" activePane="bottomRight" state="frozen"/>
      <selection pane="topRight" activeCell="E1" sqref="E1"/>
      <selection pane="bottomLeft" activeCell="A4" sqref="A4"/>
      <selection pane="bottomRight" activeCell="K4" sqref="K4"/>
    </sheetView>
  </sheetViews>
  <sheetFormatPr defaultColWidth="9" defaultRowHeight="16.5"/>
  <cols>
    <col min="1" max="1" width="9" style="13"/>
    <col min="2" max="2" width="14.625" style="13" customWidth="1"/>
    <col min="3" max="3" width="11.125" style="12" bestFit="1" customWidth="1"/>
    <col min="4" max="4" width="6.25" style="12" customWidth="1"/>
    <col min="5" max="5" width="10.375" style="13" customWidth="1"/>
    <col min="6" max="6" width="15" style="13" customWidth="1"/>
    <col min="7" max="7" width="35.625" style="13" customWidth="1"/>
    <col min="8" max="8" width="10" style="12" customWidth="1"/>
    <col min="9" max="9" width="30.75" style="13" customWidth="1"/>
    <col min="10" max="10" width="8.75" style="13" bestFit="1" customWidth="1"/>
    <col min="11" max="11" width="9.75" style="13" bestFit="1" customWidth="1"/>
    <col min="12" max="14" width="9.75" style="13" customWidth="1"/>
    <col min="15" max="15" width="43.125" style="13" customWidth="1"/>
    <col min="16" max="16384" width="9" style="13"/>
  </cols>
  <sheetData>
    <row r="1" spans="1:15" ht="36" customHeight="1"/>
    <row r="2" spans="1:15" ht="6" customHeight="1" thickBot="1"/>
    <row r="3" spans="1:15">
      <c r="B3" s="231" t="s">
        <v>44</v>
      </c>
      <c r="C3" s="231"/>
      <c r="D3" s="231"/>
      <c r="H3" s="152" t="s">
        <v>179</v>
      </c>
      <c r="I3" s="153">
        <v>0</v>
      </c>
      <c r="J3" s="146" t="s">
        <v>187</v>
      </c>
      <c r="K3" s="147" t="s">
        <v>188</v>
      </c>
      <c r="L3" s="147" t="s">
        <v>189</v>
      </c>
      <c r="M3" s="148" t="s">
        <v>190</v>
      </c>
    </row>
    <row r="4" spans="1:15" ht="17.25" thickBot="1">
      <c r="B4" s="230" t="s">
        <v>36</v>
      </c>
      <c r="C4" s="230"/>
      <c r="D4" s="27">
        <f>COUNTIF(A:A,"マスタなし")</f>
        <v>0</v>
      </c>
      <c r="H4" s="154" t="s">
        <v>180</v>
      </c>
      <c r="I4" s="155">
        <v>0</v>
      </c>
      <c r="J4" s="149">
        <f ca="1">SUMIF($B:$B,"1800",$J$9:$J$9463)*6+SUMIF($B:$B,"18000",$J$9:$J$9463)*60+SUMIF($B:$B,"5A-Y3CW-1BM4",$J$9:$J$9463)*12+SUMIF($B:$B,"IX-RM6F-KTBY",$J$9:$J$9463)*6+SUMIF($B:$B,"JM-CI92-IQNA",$J$9:$J$9463)*12</f>
        <v>0</v>
      </c>
      <c r="K4" s="150">
        <f ca="1">SUMIF($B:$B,"18000",$J$9:$J$9463)*2+SUMIF($B:$B,"5A-Y3CW-1BM4",$J$9:$J$9463)*1+SUMIF($B:$B,"IX-RM6F-KTBY",$J$9:$J$9463)*1+SUMIF($B:$B,"JM-CI92-IQNA",$J$9:$J$9463)*1</f>
        <v>0</v>
      </c>
      <c r="L4" s="150">
        <f ca="1">SUMIF($B:$B,"IX-RM6F-KTBY",$J$9:$J$9463)*2+SUMIF($B:$B,"JM-CI92-IQNA",$J$9:$J$9463)*3</f>
        <v>0</v>
      </c>
      <c r="M4" s="151"/>
    </row>
    <row r="5" spans="1:15">
      <c r="B5" s="200" t="s">
        <v>2</v>
      </c>
      <c r="C5" s="200"/>
      <c r="D5" s="27">
        <f>COUNTIF(B:B,"マスタなし")</f>
        <v>0</v>
      </c>
    </row>
    <row r="6" spans="1:15" ht="6" customHeight="1"/>
    <row r="7" spans="1:15" ht="18.75" customHeight="1">
      <c r="A7" s="200" t="s">
        <v>43</v>
      </c>
      <c r="B7" s="200"/>
      <c r="C7" s="198" t="s">
        <v>31</v>
      </c>
      <c r="D7" s="198"/>
      <c r="E7" s="14" t="s">
        <v>22</v>
      </c>
      <c r="F7" s="199" t="s">
        <v>34</v>
      </c>
      <c r="G7" s="199"/>
      <c r="H7" s="199"/>
      <c r="I7" s="199"/>
      <c r="J7" s="199"/>
      <c r="K7" s="199"/>
      <c r="L7" s="199"/>
      <c r="M7" s="199"/>
      <c r="N7" s="199"/>
      <c r="O7" s="199"/>
    </row>
    <row r="8" spans="1:15" s="12" customFormat="1">
      <c r="A8" s="98" t="s">
        <v>36</v>
      </c>
      <c r="B8" s="97" t="s">
        <v>2</v>
      </c>
      <c r="C8" s="100" t="s">
        <v>93</v>
      </c>
      <c r="D8" s="95" t="s">
        <v>94</v>
      </c>
      <c r="E8" s="99" t="s">
        <v>23</v>
      </c>
      <c r="F8" s="96" t="s">
        <v>95</v>
      </c>
      <c r="G8" s="96" t="s">
        <v>122</v>
      </c>
      <c r="H8" s="129" t="s">
        <v>96</v>
      </c>
      <c r="I8" s="96" t="s">
        <v>97</v>
      </c>
      <c r="J8" s="96" t="s">
        <v>123</v>
      </c>
      <c r="K8" s="101" t="s">
        <v>98</v>
      </c>
      <c r="L8" s="101" t="s">
        <v>154</v>
      </c>
      <c r="M8" s="101" t="s">
        <v>151</v>
      </c>
      <c r="N8" s="101" t="s">
        <v>150</v>
      </c>
      <c r="O8" s="96" t="s">
        <v>37</v>
      </c>
    </row>
  </sheetData>
  <autoFilter ref="A8:O8" xr:uid="{AABF74D5-C7D8-4DFA-AFD7-013732D63AD1}"/>
  <mergeCells count="6">
    <mergeCell ref="F7:O7"/>
    <mergeCell ref="B4:C4"/>
    <mergeCell ref="B5:C5"/>
    <mergeCell ref="B3:D3"/>
    <mergeCell ref="A7:B7"/>
    <mergeCell ref="C7:D7"/>
  </mergeCells>
  <phoneticPr fontId="8"/>
  <conditionalFormatting sqref="D4:D5">
    <cfRule type="cellIs" dxfId="0" priority="2" operator="greaterThan">
      <formula>0</formula>
    </cfRule>
  </conditionalFormatting>
  <pageMargins left="0.25" right="0.25" top="0.75" bottom="0.75" header="0.3" footer="0.3"/>
  <pageSetup paperSize="9" scale="62" fitToHeight="0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Check_Master">
                <anchor moveWithCells="1" sizeWithCells="1">
                  <from>
                    <xdr:col>0</xdr:col>
                    <xdr:colOff>66675</xdr:colOff>
                    <xdr:row>0</xdr:row>
                    <xdr:rowOff>76200</xdr:rowOff>
                  </from>
                  <to>
                    <xdr:col>1</xdr:col>
                    <xdr:colOff>828675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Delete_SaleseData">
                <anchor moveWithCells="1" sizeWithCells="1">
                  <from>
                    <xdr:col>2</xdr:col>
                    <xdr:colOff>142875</xdr:colOff>
                    <xdr:row>0</xdr:row>
                    <xdr:rowOff>66675</xdr:rowOff>
                  </from>
                  <to>
                    <xdr:col>3</xdr:col>
                    <xdr:colOff>419100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D7FC2-032F-4CA9-8503-32663E2C0357}">
  <sheetPr codeName="Sheet10">
    <tabColor theme="3" tint="0.79998168889431442"/>
  </sheetPr>
  <dimension ref="A1:O26"/>
  <sheetViews>
    <sheetView showGridLines="0" zoomScale="80" zoomScaleNormal="8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C14" sqref="C14"/>
    </sheetView>
  </sheetViews>
  <sheetFormatPr defaultColWidth="11.25" defaultRowHeight="19.5"/>
  <cols>
    <col min="1" max="1" width="3" style="3" customWidth="1"/>
    <col min="2" max="2" width="9.875" style="3" customWidth="1"/>
    <col min="3" max="3" width="70" style="3" customWidth="1"/>
    <col min="4" max="5" width="12.75" style="3" customWidth="1"/>
    <col min="6" max="6" width="9.25" style="3" customWidth="1"/>
    <col min="7" max="14" width="9.25" style="28" customWidth="1"/>
    <col min="15" max="15" width="86.125" style="28" customWidth="1"/>
    <col min="16" max="16384" width="11.25" style="3"/>
  </cols>
  <sheetData>
    <row r="1" spans="1:15" ht="19.5" customHeight="1">
      <c r="B1" s="181" t="s">
        <v>100</v>
      </c>
      <c r="C1" s="181"/>
      <c r="D1" s="102"/>
      <c r="E1" s="127"/>
      <c r="F1" s="235" t="s">
        <v>139</v>
      </c>
      <c r="G1" s="171"/>
      <c r="H1" s="3"/>
      <c r="I1" s="246" t="s">
        <v>140</v>
      </c>
      <c r="J1" s="247"/>
      <c r="K1" s="3"/>
      <c r="L1" s="250" t="s">
        <v>141</v>
      </c>
      <c r="M1" s="251"/>
      <c r="N1" s="3"/>
      <c r="O1" s="3"/>
    </row>
    <row r="2" spans="1:15" ht="19.5" customHeight="1">
      <c r="B2" s="182"/>
      <c r="C2" s="182"/>
      <c r="D2" s="102"/>
      <c r="E2" s="127"/>
      <c r="F2" s="238" t="s">
        <v>103</v>
      </c>
      <c r="G2" s="238" t="s">
        <v>104</v>
      </c>
      <c r="H2" s="3"/>
      <c r="I2" s="248" t="s">
        <v>103</v>
      </c>
      <c r="J2" s="248" t="s">
        <v>104</v>
      </c>
      <c r="K2" s="3"/>
      <c r="L2" s="252" t="s">
        <v>103</v>
      </c>
      <c r="M2" s="252" t="s">
        <v>104</v>
      </c>
      <c r="N2" s="3"/>
      <c r="O2" s="3"/>
    </row>
    <row r="3" spans="1:15" ht="21.75" customHeight="1">
      <c r="B3" s="31" t="s">
        <v>59</v>
      </c>
      <c r="C3" s="65">
        <f>メイン!C4</f>
        <v>0</v>
      </c>
      <c r="D3" s="102"/>
      <c r="E3" s="127"/>
      <c r="F3" s="239"/>
      <c r="G3" s="239"/>
      <c r="H3" s="3"/>
      <c r="I3" s="249"/>
      <c r="J3" s="249"/>
      <c r="K3" s="3"/>
      <c r="L3" s="253"/>
      <c r="M3" s="253"/>
      <c r="N3" s="3"/>
      <c r="O3" s="3"/>
    </row>
    <row r="4" spans="1:15" ht="21.75" customHeight="1">
      <c r="B4" s="31" t="s">
        <v>63</v>
      </c>
      <c r="C4" s="66">
        <f>COUNTA(C10:C1000)</f>
        <v>16</v>
      </c>
      <c r="D4" s="102"/>
      <c r="E4" s="127"/>
      <c r="F4" s="29">
        <f ca="1">SUM(F10:INDIRECT(SUBSTITUTE(ADDRESS(ROW(),COLUMN(),4),ROW(),)&amp;$C$4+9))</f>
        <v>112</v>
      </c>
      <c r="G4" s="29">
        <f ca="1">SUM(H10:INDIRECT(SUBSTITUTE(ADDRESS(ROW(),COLUMN()+1,4),ROW(),)&amp;$C$4+9))</f>
        <v>78662</v>
      </c>
      <c r="H4" s="3"/>
      <c r="I4" s="29">
        <f ca="1">SUM(I10:INDIRECT(SUBSTITUTE(ADDRESS(ROW(),COLUMN(),4),ROW(),)&amp;$C$4+9))</f>
        <v>2249</v>
      </c>
      <c r="J4" s="29">
        <f ca="1">SUM(K10:INDIRECT(SUBSTITUTE(ADDRESS(ROW(),COLUMN()+1,4),ROW(),)&amp;$C$4+9))</f>
        <v>211086</v>
      </c>
      <c r="K4" s="3"/>
      <c r="L4" s="29">
        <f ca="1">SUM(L10:INDIRECT(SUBSTITUTE(ADDRESS(ROW(),COLUMN(),4),ROW(),)&amp;$C$4+9))</f>
        <v>0</v>
      </c>
      <c r="M4" s="29">
        <f ca="1">SUM(N10:INDIRECT(SUBSTITUTE(ADDRESS(ROW(),COLUMN()+1,4),ROW(),)&amp;$C$4+9))</f>
        <v>0</v>
      </c>
      <c r="N4" s="3"/>
      <c r="O4" s="3"/>
    </row>
    <row r="5" spans="1:15">
      <c r="G5" s="3"/>
      <c r="H5" s="3"/>
      <c r="I5" s="3"/>
      <c r="J5" s="3"/>
      <c r="K5" s="3"/>
      <c r="L5" s="3"/>
      <c r="M5" s="3"/>
      <c r="N5" s="3"/>
      <c r="O5" s="3"/>
    </row>
    <row r="6" spans="1:15" ht="18" customHeight="1">
      <c r="D6" s="102"/>
      <c r="E6" s="127"/>
      <c r="G6" s="3"/>
      <c r="H6" s="3"/>
      <c r="I6" s="3"/>
      <c r="J6" s="3"/>
      <c r="K6" s="3"/>
      <c r="L6" s="3"/>
      <c r="M6" s="3"/>
      <c r="N6" s="3"/>
      <c r="O6" s="3"/>
    </row>
    <row r="7" spans="1:15" s="38" customFormat="1" ht="20.25" customHeight="1">
      <c r="A7" s="3"/>
      <c r="B7" s="236" t="s">
        <v>49</v>
      </c>
      <c r="C7" s="237" t="s">
        <v>61</v>
      </c>
      <c r="D7" s="240" t="s">
        <v>173</v>
      </c>
      <c r="E7" s="240"/>
      <c r="F7" s="234" t="s">
        <v>136</v>
      </c>
      <c r="G7" s="234"/>
      <c r="H7" s="234"/>
      <c r="I7" s="236" t="s">
        <v>137</v>
      </c>
      <c r="J7" s="236"/>
      <c r="K7" s="236"/>
      <c r="L7" s="183" t="s">
        <v>138</v>
      </c>
      <c r="M7" s="183"/>
      <c r="N7" s="183"/>
      <c r="O7" s="241" t="s">
        <v>102</v>
      </c>
    </row>
    <row r="8" spans="1:15" ht="19.5" customHeight="1">
      <c r="B8" s="236"/>
      <c r="C8" s="237"/>
      <c r="D8" s="240"/>
      <c r="E8" s="240"/>
      <c r="F8" s="232" t="s">
        <v>99</v>
      </c>
      <c r="G8" s="232" t="s">
        <v>50</v>
      </c>
      <c r="H8" s="232" t="s">
        <v>101</v>
      </c>
      <c r="I8" s="241" t="s">
        <v>99</v>
      </c>
      <c r="J8" s="241" t="s">
        <v>50</v>
      </c>
      <c r="K8" s="241" t="s">
        <v>101</v>
      </c>
      <c r="L8" s="244" t="s">
        <v>99</v>
      </c>
      <c r="M8" s="244" t="s">
        <v>50</v>
      </c>
      <c r="N8" s="244" t="s">
        <v>101</v>
      </c>
      <c r="O8" s="242"/>
    </row>
    <row r="9" spans="1:15" ht="20.25" customHeight="1">
      <c r="B9" s="236"/>
      <c r="C9" s="237"/>
      <c r="D9" s="133" t="s">
        <v>159</v>
      </c>
      <c r="E9" s="133" t="s">
        <v>160</v>
      </c>
      <c r="F9" s="233"/>
      <c r="G9" s="233"/>
      <c r="H9" s="233"/>
      <c r="I9" s="243"/>
      <c r="J9" s="243"/>
      <c r="K9" s="243"/>
      <c r="L9" s="245"/>
      <c r="M9" s="245"/>
      <c r="N9" s="245"/>
      <c r="O9" s="243"/>
    </row>
    <row r="10" spans="1:15" s="1" customFormat="1">
      <c r="B10" s="39"/>
      <c r="C10" s="39" t="s">
        <v>161</v>
      </c>
      <c r="D10" s="145"/>
      <c r="E10" s="145"/>
      <c r="F10" s="71">
        <v>100</v>
      </c>
      <c r="G10" s="145">
        <v>360</v>
      </c>
      <c r="H10" s="145">
        <f>IF(AND(G10&gt;0,F10&gt;0),G10*F10,"")</f>
        <v>36000</v>
      </c>
      <c r="I10" s="145">
        <v>200</v>
      </c>
      <c r="J10" s="145">
        <v>360</v>
      </c>
      <c r="K10" s="145">
        <f>IF(AND(J10&gt;0,I10&gt;0),J10*I10,"")</f>
        <v>72000</v>
      </c>
      <c r="L10" s="145"/>
      <c r="M10" s="145"/>
      <c r="N10" s="145" t="str">
        <f>IF(AND(M10&gt;0,L10&gt;0),M10*L10,"")</f>
        <v/>
      </c>
      <c r="O10" s="72"/>
    </row>
    <row r="11" spans="1:15">
      <c r="A11" s="1"/>
      <c r="B11" s="39"/>
      <c r="C11" s="39" t="s">
        <v>162</v>
      </c>
      <c r="D11" s="145"/>
      <c r="E11" s="145"/>
      <c r="F11" s="71"/>
      <c r="G11" s="145"/>
      <c r="H11" s="145" t="str">
        <f t="shared" ref="H11:H22" si="0">IF(AND(G11&gt;0,F11&gt;0),G11*F11,"")</f>
        <v/>
      </c>
      <c r="I11" s="145">
        <v>1000</v>
      </c>
      <c r="J11" s="145">
        <v>40</v>
      </c>
      <c r="K11" s="145">
        <f t="shared" ref="K11:K22" si="1">IF(AND(J11&gt;0,I11&gt;0),J11*I11,"")</f>
        <v>40000</v>
      </c>
      <c r="L11" s="145"/>
      <c r="M11" s="145"/>
      <c r="N11" s="145" t="str">
        <f t="shared" ref="N11:N22" si="2">IF(AND(M11&gt;0,L11&gt;0),M11*L11,"")</f>
        <v/>
      </c>
      <c r="O11" s="73"/>
    </row>
    <row r="12" spans="1:15">
      <c r="A12" s="1"/>
      <c r="B12" s="39"/>
      <c r="C12" s="39" t="s">
        <v>163</v>
      </c>
      <c r="D12" s="145"/>
      <c r="E12" s="145"/>
      <c r="F12" s="71"/>
      <c r="G12" s="145"/>
      <c r="H12" s="145" t="str">
        <f t="shared" si="0"/>
        <v/>
      </c>
      <c r="I12" s="145"/>
      <c r="J12" s="145"/>
      <c r="K12" s="145" t="str">
        <f t="shared" si="1"/>
        <v/>
      </c>
      <c r="L12" s="145"/>
      <c r="M12" s="145"/>
      <c r="N12" s="145" t="str">
        <f t="shared" si="2"/>
        <v/>
      </c>
      <c r="O12" s="73"/>
    </row>
    <row r="13" spans="1:15">
      <c r="A13" s="1"/>
      <c r="B13" s="39"/>
      <c r="C13" s="39" t="s">
        <v>164</v>
      </c>
      <c r="D13" s="145"/>
      <c r="E13" s="145"/>
      <c r="F13" s="71">
        <v>10</v>
      </c>
      <c r="G13" s="145">
        <v>3200</v>
      </c>
      <c r="H13" s="145">
        <f t="shared" si="0"/>
        <v>32000</v>
      </c>
      <c r="I13" s="145"/>
      <c r="J13" s="145"/>
      <c r="K13" s="145" t="str">
        <f t="shared" si="1"/>
        <v/>
      </c>
      <c r="L13" s="145"/>
      <c r="M13" s="145"/>
      <c r="N13" s="145" t="str">
        <f t="shared" si="2"/>
        <v/>
      </c>
      <c r="O13" s="73"/>
    </row>
    <row r="14" spans="1:15">
      <c r="A14" s="1"/>
      <c r="B14" s="39"/>
      <c r="C14" s="39" t="s">
        <v>165</v>
      </c>
      <c r="D14" s="145"/>
      <c r="E14" s="145"/>
      <c r="F14" s="71"/>
      <c r="G14" s="145"/>
      <c r="H14" s="145" t="str">
        <f t="shared" si="0"/>
        <v/>
      </c>
      <c r="I14" s="145">
        <v>1000</v>
      </c>
      <c r="J14" s="145">
        <v>30</v>
      </c>
      <c r="K14" s="145">
        <f t="shared" si="1"/>
        <v>30000</v>
      </c>
      <c r="L14" s="145"/>
      <c r="M14" s="145"/>
      <c r="N14" s="145" t="str">
        <f t="shared" si="2"/>
        <v/>
      </c>
      <c r="O14" s="73"/>
    </row>
    <row r="15" spans="1:15">
      <c r="A15" s="1"/>
      <c r="B15" s="39"/>
      <c r="C15" s="39" t="s">
        <v>183</v>
      </c>
      <c r="D15" s="145"/>
      <c r="E15" s="145"/>
      <c r="F15" s="71">
        <v>1</v>
      </c>
      <c r="G15" s="145">
        <v>8400</v>
      </c>
      <c r="H15" s="145">
        <f t="shared" si="0"/>
        <v>8400</v>
      </c>
      <c r="I15" s="145"/>
      <c r="J15" s="145"/>
      <c r="K15" s="145" t="str">
        <f t="shared" si="1"/>
        <v/>
      </c>
      <c r="L15" s="145"/>
      <c r="M15" s="145"/>
      <c r="N15" s="145" t="str">
        <f t="shared" si="2"/>
        <v/>
      </c>
      <c r="O15" s="73"/>
    </row>
    <row r="16" spans="1:15">
      <c r="A16" s="1"/>
      <c r="B16" s="39"/>
      <c r="C16" s="39" t="s">
        <v>166</v>
      </c>
      <c r="D16" s="145"/>
      <c r="E16" s="145"/>
      <c r="F16" s="71">
        <v>1</v>
      </c>
      <c r="G16" s="145">
        <v>2262</v>
      </c>
      <c r="H16" s="145">
        <f t="shared" si="0"/>
        <v>2262</v>
      </c>
      <c r="I16" s="145">
        <v>1</v>
      </c>
      <c r="J16" s="145">
        <v>2066</v>
      </c>
      <c r="K16" s="145">
        <f t="shared" si="1"/>
        <v>2066</v>
      </c>
      <c r="L16" s="145"/>
      <c r="M16" s="145"/>
      <c r="N16" s="145" t="str">
        <f t="shared" si="2"/>
        <v/>
      </c>
      <c r="O16" s="73"/>
    </row>
    <row r="17" spans="1:15">
      <c r="A17" s="1"/>
      <c r="B17" s="39"/>
      <c r="C17" s="39" t="s">
        <v>184</v>
      </c>
      <c r="D17" s="145"/>
      <c r="E17" s="145"/>
      <c r="F17" s="71"/>
      <c r="G17" s="145"/>
      <c r="H17" s="145" t="str">
        <f t="shared" si="0"/>
        <v/>
      </c>
      <c r="I17" s="145">
        <v>1</v>
      </c>
      <c r="J17" s="145">
        <v>1000</v>
      </c>
      <c r="K17" s="145">
        <f t="shared" si="1"/>
        <v>1000</v>
      </c>
      <c r="L17" s="145"/>
      <c r="M17" s="145"/>
      <c r="N17" s="145" t="str">
        <f t="shared" si="2"/>
        <v/>
      </c>
      <c r="O17" s="73"/>
    </row>
    <row r="18" spans="1:15">
      <c r="A18" s="1"/>
      <c r="B18" s="39"/>
      <c r="C18" s="39" t="s">
        <v>167</v>
      </c>
      <c r="D18" s="145"/>
      <c r="E18" s="145"/>
      <c r="F18" s="71"/>
      <c r="G18" s="145"/>
      <c r="H18" s="145" t="str">
        <f t="shared" si="0"/>
        <v/>
      </c>
      <c r="I18" s="145">
        <v>1</v>
      </c>
      <c r="J18" s="145">
        <v>2680</v>
      </c>
      <c r="K18" s="145">
        <f t="shared" si="1"/>
        <v>2680</v>
      </c>
      <c r="L18" s="145"/>
      <c r="M18" s="145"/>
      <c r="N18" s="145" t="str">
        <f t="shared" si="2"/>
        <v/>
      </c>
      <c r="O18" s="73"/>
    </row>
    <row r="19" spans="1:15">
      <c r="A19" s="1"/>
      <c r="B19" s="39"/>
      <c r="C19" s="39" t="s">
        <v>168</v>
      </c>
      <c r="D19" s="145"/>
      <c r="E19" s="145"/>
      <c r="F19" s="71"/>
      <c r="G19" s="145"/>
      <c r="H19" s="145" t="str">
        <f t="shared" si="0"/>
        <v/>
      </c>
      <c r="I19" s="145">
        <v>1</v>
      </c>
      <c r="J19" s="145">
        <v>1700</v>
      </c>
      <c r="K19" s="145">
        <f t="shared" si="1"/>
        <v>1700</v>
      </c>
      <c r="L19" s="145"/>
      <c r="M19" s="145"/>
      <c r="N19" s="145" t="str">
        <f t="shared" si="2"/>
        <v/>
      </c>
      <c r="O19" s="73"/>
    </row>
    <row r="20" spans="1:15">
      <c r="A20" s="1"/>
      <c r="B20" s="39"/>
      <c r="C20" s="39" t="s">
        <v>169</v>
      </c>
      <c r="D20" s="145">
        <v>10000</v>
      </c>
      <c r="E20" s="145"/>
      <c r="F20" s="71"/>
      <c r="G20" s="145"/>
      <c r="H20" s="145" t="str">
        <f t="shared" si="0"/>
        <v/>
      </c>
      <c r="I20" s="145">
        <v>1</v>
      </c>
      <c r="J20" s="145">
        <v>2000</v>
      </c>
      <c r="K20" s="145">
        <f t="shared" si="1"/>
        <v>2000</v>
      </c>
      <c r="L20" s="145"/>
      <c r="M20" s="145"/>
      <c r="N20" s="145" t="str">
        <f t="shared" si="2"/>
        <v/>
      </c>
      <c r="O20" s="73"/>
    </row>
    <row r="21" spans="1:15">
      <c r="A21" s="1"/>
      <c r="B21" s="39"/>
      <c r="C21" s="39" t="s">
        <v>170</v>
      </c>
      <c r="D21" s="145"/>
      <c r="E21" s="145"/>
      <c r="F21" s="71"/>
      <c r="G21" s="145"/>
      <c r="H21" s="145" t="str">
        <f t="shared" si="0"/>
        <v/>
      </c>
      <c r="I21" s="145">
        <v>1</v>
      </c>
      <c r="J21" s="145">
        <v>10000</v>
      </c>
      <c r="K21" s="145">
        <f t="shared" si="1"/>
        <v>10000</v>
      </c>
      <c r="L21" s="145"/>
      <c r="M21" s="145"/>
      <c r="N21" s="145" t="str">
        <f t="shared" si="2"/>
        <v/>
      </c>
      <c r="O21" s="73"/>
    </row>
    <row r="22" spans="1:15">
      <c r="A22" s="1"/>
      <c r="B22" s="39"/>
      <c r="C22" s="39" t="s">
        <v>171</v>
      </c>
      <c r="D22" s="145"/>
      <c r="E22" s="145">
        <v>3000</v>
      </c>
      <c r="F22" s="71"/>
      <c r="G22" s="145"/>
      <c r="H22" s="145" t="str">
        <f t="shared" si="0"/>
        <v/>
      </c>
      <c r="I22" s="145">
        <v>1</v>
      </c>
      <c r="J22" s="145">
        <v>3000</v>
      </c>
      <c r="K22" s="145">
        <f t="shared" si="1"/>
        <v>3000</v>
      </c>
      <c r="L22" s="145"/>
      <c r="M22" s="145"/>
      <c r="N22" s="145" t="str">
        <f t="shared" si="2"/>
        <v/>
      </c>
      <c r="O22" s="73"/>
    </row>
    <row r="23" spans="1:15">
      <c r="A23" s="1"/>
      <c r="B23" s="39"/>
      <c r="C23" s="39" t="s">
        <v>172</v>
      </c>
      <c r="D23" s="145"/>
      <c r="E23" s="145"/>
      <c r="F23" s="71"/>
      <c r="G23" s="145"/>
      <c r="H23" s="145" t="str">
        <f>IF(AND(G23&gt;0,F23&gt;0),G23*F23,"")</f>
        <v/>
      </c>
      <c r="I23" s="145">
        <v>1</v>
      </c>
      <c r="J23" s="145">
        <v>17000</v>
      </c>
      <c r="K23" s="145">
        <f>IF(AND(J23&gt;0,I23&gt;0),J23*I23,"")</f>
        <v>17000</v>
      </c>
      <c r="L23" s="145"/>
      <c r="M23" s="145"/>
      <c r="N23" s="145"/>
      <c r="O23" s="73"/>
    </row>
    <row r="24" spans="1:15">
      <c r="A24" s="1"/>
      <c r="B24" s="39"/>
      <c r="C24" s="39" t="s">
        <v>185</v>
      </c>
      <c r="D24" s="145"/>
      <c r="E24" s="145"/>
      <c r="F24" s="71"/>
      <c r="G24" s="145"/>
      <c r="H24" s="145"/>
      <c r="I24" s="145">
        <v>40</v>
      </c>
      <c r="J24" s="145">
        <v>110</v>
      </c>
      <c r="K24" s="145">
        <f t="shared" ref="K24:K26" si="3">IF(AND(J24&gt;0,I24&gt;0),J24*I24,"")</f>
        <v>4400</v>
      </c>
      <c r="L24" s="145"/>
      <c r="M24" s="145"/>
      <c r="N24" s="145"/>
      <c r="O24" s="73"/>
    </row>
    <row r="25" spans="1:15">
      <c r="B25" s="39"/>
      <c r="C25" s="39" t="s">
        <v>186</v>
      </c>
      <c r="D25" s="145"/>
      <c r="E25" s="145"/>
      <c r="F25" s="71"/>
      <c r="G25" s="145"/>
      <c r="H25" s="145"/>
      <c r="I25" s="145">
        <v>1</v>
      </c>
      <c r="J25" s="145">
        <v>25240</v>
      </c>
      <c r="K25" s="145">
        <f t="shared" si="3"/>
        <v>25240</v>
      </c>
      <c r="L25" s="145"/>
      <c r="M25" s="145"/>
      <c r="N25" s="145"/>
      <c r="O25" s="73"/>
    </row>
    <row r="26" spans="1:15">
      <c r="B26" s="39"/>
      <c r="C26" s="39"/>
      <c r="D26" s="145"/>
      <c r="E26" s="145"/>
      <c r="F26" s="71"/>
      <c r="G26" s="145"/>
      <c r="H26" s="145" t="str">
        <f t="shared" ref="H26" si="4">IF(AND(G26&gt;0,F26&gt;0),G26*F26,"")</f>
        <v/>
      </c>
      <c r="I26" s="145"/>
      <c r="J26" s="145"/>
      <c r="K26" s="145" t="str">
        <f t="shared" si="3"/>
        <v/>
      </c>
      <c r="L26" s="145"/>
      <c r="M26" s="145"/>
      <c r="N26" s="145"/>
      <c r="O26" s="73"/>
    </row>
  </sheetData>
  <mergeCells count="26">
    <mergeCell ref="I1:J1"/>
    <mergeCell ref="I2:I3"/>
    <mergeCell ref="J2:J3"/>
    <mergeCell ref="L1:M1"/>
    <mergeCell ref="L2:L3"/>
    <mergeCell ref="M2:M3"/>
    <mergeCell ref="O7:O9"/>
    <mergeCell ref="I7:K7"/>
    <mergeCell ref="I8:I9"/>
    <mergeCell ref="J8:J9"/>
    <mergeCell ref="K8:K9"/>
    <mergeCell ref="L7:N7"/>
    <mergeCell ref="L8:L9"/>
    <mergeCell ref="M8:M9"/>
    <mergeCell ref="N8:N9"/>
    <mergeCell ref="H8:H9"/>
    <mergeCell ref="F7:H7"/>
    <mergeCell ref="F1:G1"/>
    <mergeCell ref="B7:B9"/>
    <mergeCell ref="C7:C9"/>
    <mergeCell ref="B1:C2"/>
    <mergeCell ref="F2:F3"/>
    <mergeCell ref="G2:G3"/>
    <mergeCell ref="F8:F9"/>
    <mergeCell ref="G8:G9"/>
    <mergeCell ref="D7:E8"/>
  </mergeCells>
  <phoneticPr fontId="8"/>
  <hyperlinks>
    <hyperlink ref="O26" r:id="rId1" display="https://m02-005" xr:uid="{71B95BE1-99D3-4863-9D97-0B4D65940C2E}"/>
    <hyperlink ref="O13" r:id="rId2" display="https://m02-004" xr:uid="{4BD4C4DC-12C9-4109-B973-9BBEA028C6E7}"/>
    <hyperlink ref="O12" r:id="rId3" display="https://m02-003" xr:uid="{02BC5BDA-37A6-4F93-8591-227708C46B89}"/>
    <hyperlink ref="O11" r:id="rId4" display="https://m02-002" xr:uid="{15C2B319-4063-4515-BD48-DD5D4AE95AB4}"/>
    <hyperlink ref="O10" r:id="rId5" display="https://coconala.com/talkrooms/8052899" xr:uid="{C9C55103-FAA8-43F5-8714-4E58083B5516}"/>
  </hyperlinks>
  <pageMargins left="0.7" right="0.7" top="0.75" bottom="0.75" header="0.3" footer="0.3"/>
  <pageSetup paperSize="9" orientation="portrait" r:id="rId6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FC2F7-F5CF-469B-8B5E-869DB79F2824}">
  <sheetPr codeName="Sheet11">
    <tabColor theme="0"/>
  </sheetPr>
  <dimension ref="A1:D542"/>
  <sheetViews>
    <sheetView workbookViewId="0">
      <pane xSplit="3" ySplit="4" topLeftCell="D5" activePane="bottomRight" state="frozen"/>
      <selection activeCell="I17" sqref="I17"/>
      <selection pane="topRight" activeCell="I17" sqref="I17"/>
      <selection pane="bottomLeft" activeCell="I17" sqref="I17"/>
      <selection pane="bottomRight" activeCell="I17" sqref="I17"/>
    </sheetView>
  </sheetViews>
  <sheetFormatPr defaultRowHeight="19.5"/>
  <cols>
    <col min="1" max="1" width="11.75" style="3" customWidth="1"/>
    <col min="2" max="2" width="10.875" style="3" customWidth="1"/>
    <col min="3" max="3" width="50.5" style="3" customWidth="1"/>
    <col min="4" max="4" width="22.5" style="3" customWidth="1"/>
    <col min="5" max="16384" width="9" style="3"/>
  </cols>
  <sheetData>
    <row r="1" spans="1:4">
      <c r="A1" s="92" t="s">
        <v>133</v>
      </c>
    </row>
    <row r="2" spans="1:4">
      <c r="A2" s="31" t="s">
        <v>63</v>
      </c>
      <c r="B2" s="39">
        <v>5</v>
      </c>
    </row>
    <row r="4" spans="1:4" s="1" customFormat="1">
      <c r="A4" s="93" t="s">
        <v>2</v>
      </c>
      <c r="B4" s="93" t="s">
        <v>106</v>
      </c>
      <c r="C4" s="93" t="s">
        <v>4</v>
      </c>
      <c r="D4" s="93" t="s">
        <v>112</v>
      </c>
    </row>
    <row r="5" spans="1:4" s="91" customFormat="1">
      <c r="A5" s="91">
        <v>1800</v>
      </c>
      <c r="B5" s="91">
        <v>0</v>
      </c>
      <c r="C5" s="91" t="s">
        <v>120</v>
      </c>
    </row>
    <row r="6" spans="1:4" s="91" customFormat="1">
      <c r="A6" s="91">
        <v>18000</v>
      </c>
      <c r="B6" s="91">
        <v>0</v>
      </c>
      <c r="C6" s="91" t="s">
        <v>117</v>
      </c>
    </row>
    <row r="7" spans="1:4" s="91" customFormat="1">
      <c r="A7" s="91" t="s">
        <v>114</v>
      </c>
      <c r="B7" s="91">
        <v>0</v>
      </c>
      <c r="C7" s="91" t="s">
        <v>119</v>
      </c>
    </row>
    <row r="8" spans="1:4" s="91" customFormat="1">
      <c r="A8" s="91" t="s">
        <v>115</v>
      </c>
      <c r="B8" s="91">
        <v>0</v>
      </c>
      <c r="C8" s="91" t="s">
        <v>118</v>
      </c>
    </row>
    <row r="9" spans="1:4" s="91" customFormat="1">
      <c r="A9" s="91" t="s">
        <v>113</v>
      </c>
      <c r="B9" s="91">
        <v>0</v>
      </c>
      <c r="C9" s="91" t="s">
        <v>116</v>
      </c>
    </row>
    <row r="10" spans="1:4" s="91" customFormat="1"/>
    <row r="11" spans="1:4" s="91" customFormat="1"/>
    <row r="12" spans="1:4" s="91" customFormat="1"/>
    <row r="13" spans="1:4" s="91" customFormat="1"/>
    <row r="14" spans="1:4" s="91" customFormat="1"/>
    <row r="15" spans="1:4" s="91" customFormat="1"/>
    <row r="16" spans="1:4" s="91" customFormat="1"/>
    <row r="17" s="91" customFormat="1"/>
    <row r="18" s="91" customFormat="1"/>
    <row r="19" s="91" customFormat="1"/>
    <row r="20" s="91" customFormat="1"/>
    <row r="21" s="91" customFormat="1"/>
    <row r="22" s="91" customFormat="1"/>
    <row r="23" s="91" customFormat="1"/>
    <row r="24" s="91" customFormat="1"/>
    <row r="25" s="91" customFormat="1"/>
    <row r="26" s="91" customFormat="1"/>
    <row r="27" s="91" customFormat="1"/>
    <row r="28" s="91" customFormat="1"/>
    <row r="29" s="91" customFormat="1"/>
    <row r="30" s="91" customFormat="1"/>
    <row r="31" s="91" customFormat="1"/>
    <row r="32" s="91" customFormat="1"/>
    <row r="33" s="91" customFormat="1"/>
    <row r="34" s="91" customFormat="1"/>
    <row r="35" s="91" customFormat="1"/>
    <row r="36" s="91" customFormat="1"/>
    <row r="37" s="91" customFormat="1"/>
    <row r="38" s="91" customFormat="1"/>
    <row r="39" s="91" customFormat="1"/>
    <row r="40" s="91" customFormat="1"/>
    <row r="41" s="91" customFormat="1"/>
    <row r="42" s="91" customFormat="1"/>
    <row r="43" s="91" customFormat="1"/>
    <row r="44" s="91" customFormat="1"/>
    <row r="45" s="91" customFormat="1"/>
    <row r="46" s="91" customFormat="1"/>
    <row r="47" s="91" customFormat="1"/>
    <row r="48" s="91" customFormat="1"/>
    <row r="49" s="91" customFormat="1"/>
    <row r="50" s="91" customFormat="1"/>
    <row r="51" s="91" customFormat="1"/>
    <row r="52" s="91" customFormat="1"/>
    <row r="53" s="91" customFormat="1"/>
    <row r="54" s="91" customFormat="1"/>
    <row r="55" s="91" customFormat="1"/>
    <row r="56" s="91" customFormat="1"/>
    <row r="57" s="91" customFormat="1"/>
    <row r="58" s="91" customFormat="1"/>
    <row r="59" s="91" customFormat="1"/>
    <row r="60" s="91" customFormat="1"/>
    <row r="61" s="91" customFormat="1"/>
    <row r="62" s="91" customFormat="1"/>
    <row r="63" s="91" customFormat="1"/>
    <row r="64" s="91" customFormat="1"/>
    <row r="65" s="91" customFormat="1"/>
    <row r="66" s="91" customFormat="1"/>
    <row r="67" s="91" customFormat="1"/>
    <row r="68" s="91" customFormat="1"/>
    <row r="69" s="91" customFormat="1"/>
    <row r="70" s="91" customFormat="1"/>
    <row r="71" s="91" customFormat="1"/>
    <row r="72" s="91" customFormat="1"/>
    <row r="73" s="91" customFormat="1"/>
    <row r="74" s="91" customFormat="1"/>
    <row r="75" s="91" customFormat="1"/>
    <row r="76" s="91" customFormat="1"/>
    <row r="77" s="91" customFormat="1"/>
    <row r="78" s="91" customFormat="1"/>
    <row r="79" s="91" customFormat="1"/>
    <row r="80" s="91" customFormat="1"/>
    <row r="81" s="91" customFormat="1"/>
    <row r="82" s="91" customFormat="1"/>
    <row r="83" s="91" customFormat="1"/>
    <row r="84" s="91" customFormat="1"/>
    <row r="85" s="91" customFormat="1"/>
    <row r="86" s="91" customFormat="1"/>
    <row r="87" s="91" customFormat="1"/>
    <row r="88" s="91" customFormat="1"/>
    <row r="89" s="91" customFormat="1"/>
    <row r="90" s="91" customFormat="1"/>
    <row r="91" s="91" customFormat="1"/>
    <row r="92" s="91" customFormat="1"/>
    <row r="93" s="91" customFormat="1"/>
    <row r="94" s="91" customFormat="1"/>
    <row r="95" s="91" customFormat="1"/>
    <row r="96" s="91" customFormat="1"/>
    <row r="97" s="91" customFormat="1"/>
    <row r="98" s="91" customFormat="1"/>
    <row r="99" s="91" customFormat="1"/>
    <row r="100" s="91" customFormat="1"/>
    <row r="101" s="91" customFormat="1"/>
    <row r="102" s="91" customFormat="1"/>
    <row r="103" s="91" customFormat="1"/>
    <row r="104" s="91" customFormat="1"/>
    <row r="105" s="91" customFormat="1"/>
    <row r="106" s="91" customFormat="1"/>
    <row r="107" s="91" customFormat="1"/>
    <row r="108" s="91" customFormat="1"/>
    <row r="109" s="91" customFormat="1"/>
    <row r="110" s="91" customFormat="1"/>
    <row r="111" s="91" customFormat="1"/>
    <row r="112" s="91" customFormat="1"/>
    <row r="113" s="91" customFormat="1"/>
    <row r="114" s="91" customFormat="1"/>
    <row r="115" s="91" customFormat="1"/>
    <row r="116" s="91" customFormat="1"/>
    <row r="117" s="91" customFormat="1"/>
    <row r="118" s="91" customFormat="1"/>
    <row r="119" s="91" customFormat="1"/>
    <row r="120" s="91" customFormat="1"/>
    <row r="121" s="91" customFormat="1"/>
    <row r="122" s="91" customFormat="1"/>
    <row r="123" s="91" customFormat="1"/>
    <row r="124" s="91" customFormat="1"/>
    <row r="125" s="91" customFormat="1"/>
    <row r="126" s="91" customFormat="1"/>
    <row r="127" s="91" customFormat="1"/>
    <row r="128" s="91" customFormat="1"/>
    <row r="129" s="91" customFormat="1"/>
    <row r="130" s="91" customFormat="1"/>
    <row r="131" s="91" customFormat="1"/>
    <row r="132" s="91" customFormat="1"/>
    <row r="133" s="91" customFormat="1"/>
    <row r="134" s="91" customFormat="1"/>
    <row r="135" s="91" customFormat="1"/>
    <row r="136" s="91" customFormat="1"/>
    <row r="137" s="91" customFormat="1"/>
    <row r="138" s="91" customFormat="1"/>
    <row r="139" s="91" customFormat="1"/>
    <row r="140" s="91" customFormat="1"/>
    <row r="141" s="91" customFormat="1"/>
    <row r="142" s="91" customFormat="1"/>
    <row r="143" s="91" customFormat="1"/>
    <row r="144" s="91" customFormat="1"/>
    <row r="145" s="91" customFormat="1"/>
    <row r="146" s="91" customFormat="1"/>
    <row r="147" s="91" customFormat="1"/>
    <row r="148" s="91" customFormat="1"/>
    <row r="149" s="91" customFormat="1"/>
    <row r="150" s="91" customFormat="1"/>
    <row r="151" s="91" customFormat="1"/>
    <row r="152" s="91" customFormat="1"/>
    <row r="153" s="91" customFormat="1"/>
    <row r="154" s="91" customFormat="1"/>
    <row r="155" s="91" customFormat="1"/>
    <row r="156" s="91" customFormat="1"/>
    <row r="157" s="91" customFormat="1"/>
    <row r="158" s="91" customFormat="1"/>
    <row r="159" s="91" customFormat="1"/>
    <row r="160" s="91" customFormat="1"/>
    <row r="161" s="91" customFormat="1"/>
    <row r="162" s="91" customFormat="1"/>
    <row r="163" s="91" customFormat="1"/>
    <row r="164" s="91" customFormat="1"/>
    <row r="165" s="91" customFormat="1"/>
    <row r="166" s="91" customFormat="1"/>
    <row r="167" s="91" customFormat="1"/>
    <row r="168" s="91" customFormat="1"/>
    <row r="169" s="91" customFormat="1"/>
    <row r="170" s="91" customFormat="1"/>
    <row r="171" s="91" customFormat="1"/>
    <row r="172" s="91" customFormat="1"/>
    <row r="173" s="91" customFormat="1"/>
    <row r="174" s="91" customFormat="1"/>
    <row r="175" s="91" customFormat="1"/>
    <row r="176" s="91" customFormat="1"/>
    <row r="177" s="91" customFormat="1"/>
    <row r="178" s="91" customFormat="1"/>
    <row r="179" s="91" customFormat="1"/>
    <row r="180" s="91" customFormat="1"/>
    <row r="181" s="91" customFormat="1"/>
    <row r="182" s="91" customFormat="1"/>
    <row r="183" s="91" customFormat="1"/>
    <row r="184" s="91" customFormat="1"/>
    <row r="185" s="91" customFormat="1"/>
    <row r="186" s="91" customFormat="1"/>
    <row r="187" s="91" customFormat="1"/>
    <row r="188" s="91" customFormat="1"/>
    <row r="189" s="91" customFormat="1"/>
    <row r="190" s="91" customFormat="1"/>
    <row r="191" s="91" customFormat="1"/>
    <row r="192" s="91" customFormat="1"/>
    <row r="193" s="91" customFormat="1"/>
    <row r="194" s="91" customFormat="1"/>
    <row r="195" s="91" customFormat="1"/>
    <row r="196" s="91" customFormat="1"/>
    <row r="197" s="91" customFormat="1"/>
    <row r="198" s="91" customFormat="1"/>
    <row r="199" s="91" customFormat="1"/>
    <row r="200" s="91" customFormat="1"/>
    <row r="201" s="91" customFormat="1"/>
    <row r="202" s="91" customFormat="1"/>
    <row r="203" s="91" customFormat="1"/>
    <row r="204" s="91" customFormat="1"/>
    <row r="205" s="91" customFormat="1"/>
    <row r="206" s="91" customFormat="1"/>
    <row r="207" s="91" customFormat="1"/>
    <row r="208" s="91" customFormat="1"/>
    <row r="209" s="91" customFormat="1"/>
    <row r="210" s="91" customFormat="1"/>
    <row r="211" s="91" customFormat="1"/>
    <row r="212" s="91" customFormat="1"/>
    <row r="213" s="91" customFormat="1"/>
    <row r="214" s="91" customFormat="1"/>
    <row r="215" s="91" customFormat="1"/>
    <row r="216" s="91" customFormat="1"/>
    <row r="217" s="91" customFormat="1"/>
    <row r="218" s="91" customFormat="1"/>
    <row r="219" s="91" customFormat="1"/>
    <row r="220" s="91" customFormat="1"/>
    <row r="221" s="91" customFormat="1"/>
    <row r="222" s="91" customFormat="1"/>
    <row r="223" s="91" customFormat="1"/>
    <row r="224" s="91" customFormat="1"/>
    <row r="225" s="91" customFormat="1"/>
    <row r="226" s="91" customFormat="1"/>
    <row r="227" s="91" customFormat="1"/>
    <row r="228" s="91" customFormat="1"/>
    <row r="229" s="91" customFormat="1"/>
    <row r="230" s="91" customFormat="1"/>
    <row r="231" s="91" customFormat="1"/>
    <row r="232" s="91" customFormat="1"/>
    <row r="233" s="91" customFormat="1"/>
    <row r="234" s="91" customFormat="1"/>
    <row r="235" s="91" customFormat="1"/>
    <row r="236" s="91" customFormat="1"/>
    <row r="237" s="91" customFormat="1"/>
    <row r="238" s="91" customFormat="1"/>
    <row r="239" s="91" customFormat="1"/>
    <row r="240" s="91" customFormat="1"/>
    <row r="241" s="91" customFormat="1"/>
    <row r="242" s="91" customFormat="1"/>
    <row r="243" s="91" customFormat="1"/>
    <row r="244" s="91" customFormat="1"/>
    <row r="245" s="91" customFormat="1"/>
    <row r="246" s="91" customFormat="1"/>
    <row r="247" s="91" customFormat="1"/>
    <row r="248" s="91" customFormat="1"/>
    <row r="249" s="91" customFormat="1"/>
    <row r="250" s="91" customFormat="1"/>
    <row r="251" s="91" customFormat="1"/>
    <row r="252" s="91" customFormat="1"/>
    <row r="253" s="91" customFormat="1"/>
    <row r="254" s="91" customFormat="1"/>
    <row r="255" s="91" customFormat="1"/>
    <row r="256" s="91" customFormat="1"/>
    <row r="257" s="91" customFormat="1"/>
    <row r="258" s="91" customFormat="1"/>
    <row r="259" s="91" customFormat="1"/>
    <row r="260" s="91" customFormat="1"/>
    <row r="261" s="91" customFormat="1"/>
    <row r="262" s="91" customFormat="1"/>
    <row r="263" s="91" customFormat="1"/>
    <row r="264" s="91" customFormat="1"/>
    <row r="265" s="91" customFormat="1"/>
    <row r="266" s="91" customFormat="1"/>
    <row r="267" s="91" customFormat="1"/>
    <row r="268" s="91" customFormat="1"/>
    <row r="269" s="91" customFormat="1"/>
    <row r="270" s="91" customFormat="1"/>
    <row r="271" s="91" customFormat="1"/>
    <row r="272" s="91" customFormat="1"/>
    <row r="273" s="91" customFormat="1"/>
    <row r="274" s="91" customFormat="1"/>
    <row r="275" s="91" customFormat="1"/>
    <row r="276" s="91" customFormat="1"/>
    <row r="277" s="91" customFormat="1"/>
    <row r="278" s="91" customFormat="1"/>
    <row r="279" s="91" customFormat="1"/>
    <row r="280" s="91" customFormat="1"/>
    <row r="281" s="91" customFormat="1"/>
    <row r="282" s="91" customFormat="1"/>
    <row r="283" s="91" customFormat="1"/>
    <row r="284" s="91" customFormat="1"/>
    <row r="285" s="91" customFormat="1"/>
    <row r="286" s="91" customFormat="1"/>
    <row r="287" s="91" customFormat="1"/>
    <row r="288" s="91" customFormat="1"/>
    <row r="289" s="91" customFormat="1"/>
    <row r="290" s="91" customFormat="1"/>
    <row r="291" s="91" customFormat="1"/>
    <row r="292" s="91" customFormat="1"/>
    <row r="293" s="91" customFormat="1"/>
    <row r="294" s="91" customFormat="1"/>
    <row r="295" s="91" customFormat="1"/>
    <row r="296" s="91" customFormat="1"/>
    <row r="297" s="91" customFormat="1"/>
    <row r="298" s="91" customFormat="1"/>
    <row r="299" s="91" customFormat="1"/>
    <row r="300" s="91" customFormat="1"/>
    <row r="301" s="91" customFormat="1"/>
    <row r="302" s="91" customFormat="1"/>
    <row r="303" s="91" customFormat="1"/>
    <row r="304" s="91" customFormat="1"/>
    <row r="305" s="91" customFormat="1"/>
    <row r="306" s="91" customFormat="1"/>
    <row r="307" s="91" customFormat="1"/>
    <row r="308" s="91" customFormat="1"/>
    <row r="309" s="91" customFormat="1"/>
    <row r="310" s="91" customFormat="1"/>
    <row r="311" s="91" customFormat="1"/>
    <row r="312" s="91" customFormat="1"/>
    <row r="313" s="91" customFormat="1"/>
    <row r="314" s="91" customFormat="1"/>
    <row r="315" s="91" customFormat="1"/>
    <row r="316" s="91" customFormat="1"/>
    <row r="317" s="91" customFormat="1"/>
    <row r="318" s="91" customFormat="1"/>
    <row r="319" s="91" customFormat="1"/>
    <row r="320" s="91" customFormat="1"/>
    <row r="321" s="91" customFormat="1"/>
    <row r="322" s="91" customFormat="1"/>
    <row r="323" s="91" customFormat="1"/>
    <row r="324" s="91" customFormat="1"/>
    <row r="325" s="91" customFormat="1"/>
    <row r="326" s="91" customFormat="1"/>
    <row r="327" s="91" customFormat="1"/>
    <row r="328" s="91" customFormat="1"/>
    <row r="329" s="91" customFormat="1"/>
    <row r="330" s="91" customFormat="1"/>
    <row r="331" s="91" customFormat="1"/>
    <row r="332" s="91" customFormat="1"/>
    <row r="333" s="91" customFormat="1"/>
    <row r="334" s="91" customFormat="1"/>
    <row r="335" s="91" customFormat="1"/>
    <row r="336" s="91" customFormat="1"/>
    <row r="337" s="91" customFormat="1"/>
    <row r="338" s="91" customFormat="1"/>
    <row r="339" s="91" customFormat="1"/>
    <row r="340" s="91" customFormat="1"/>
    <row r="341" s="91" customFormat="1"/>
    <row r="342" s="91" customFormat="1"/>
    <row r="343" s="91" customFormat="1"/>
    <row r="344" s="91" customFormat="1"/>
    <row r="345" s="91" customFormat="1"/>
    <row r="346" s="91" customFormat="1"/>
    <row r="347" s="91" customFormat="1"/>
    <row r="348" s="91" customFormat="1"/>
    <row r="349" s="91" customFormat="1"/>
    <row r="350" s="91" customFormat="1"/>
    <row r="351" s="91" customFormat="1"/>
    <row r="352" s="91" customFormat="1"/>
    <row r="353" s="91" customFormat="1"/>
    <row r="354" s="91" customFormat="1"/>
    <row r="355" s="91" customFormat="1"/>
    <row r="356" s="91" customFormat="1"/>
    <row r="357" s="91" customFormat="1"/>
    <row r="358" s="91" customFormat="1"/>
    <row r="359" s="91" customFormat="1"/>
    <row r="360" s="91" customFormat="1"/>
    <row r="361" s="91" customFormat="1"/>
    <row r="362" s="91" customFormat="1"/>
    <row r="363" s="91" customFormat="1"/>
    <row r="364" s="91" customFormat="1"/>
    <row r="365" s="91" customFormat="1"/>
    <row r="366" s="91" customFormat="1"/>
    <row r="367" s="91" customFormat="1"/>
    <row r="368" s="91" customFormat="1"/>
    <row r="369" s="91" customFormat="1"/>
    <row r="370" s="91" customFormat="1"/>
    <row r="371" s="91" customFormat="1"/>
    <row r="372" s="91" customFormat="1"/>
    <row r="373" s="91" customFormat="1"/>
    <row r="374" s="91" customFormat="1"/>
    <row r="375" s="91" customFormat="1"/>
    <row r="376" s="91" customFormat="1"/>
    <row r="377" s="91" customFormat="1"/>
    <row r="378" s="91" customFormat="1"/>
    <row r="379" s="91" customFormat="1"/>
    <row r="380" s="91" customFormat="1"/>
    <row r="381" s="91" customFormat="1"/>
    <row r="382" s="91" customFormat="1"/>
    <row r="383" s="91" customFormat="1"/>
    <row r="384" s="91" customFormat="1"/>
    <row r="385" s="91" customFormat="1"/>
    <row r="386" s="91" customFormat="1"/>
    <row r="387" s="91" customFormat="1"/>
    <row r="388" s="91" customFormat="1"/>
    <row r="389" s="91" customFormat="1"/>
    <row r="390" s="91" customFormat="1"/>
    <row r="391" s="91" customFormat="1"/>
    <row r="392" s="91" customFormat="1"/>
    <row r="393" s="91" customFormat="1"/>
    <row r="394" s="91" customFormat="1"/>
    <row r="395" s="91" customFormat="1"/>
    <row r="396" s="91" customFormat="1"/>
    <row r="397" s="91" customFormat="1"/>
    <row r="398" s="91" customFormat="1"/>
    <row r="399" s="91" customFormat="1"/>
    <row r="400" s="91" customFormat="1"/>
    <row r="401" s="91" customFormat="1"/>
    <row r="402" s="91" customFormat="1"/>
    <row r="403" s="91" customFormat="1"/>
    <row r="404" s="91" customFormat="1"/>
    <row r="405" s="91" customFormat="1"/>
    <row r="406" s="91" customFormat="1"/>
    <row r="407" s="91" customFormat="1"/>
    <row r="408" s="91" customFormat="1"/>
    <row r="409" s="91" customFormat="1"/>
    <row r="410" s="91" customFormat="1"/>
    <row r="411" s="91" customFormat="1"/>
    <row r="412" s="91" customFormat="1"/>
    <row r="413" s="91" customFormat="1"/>
    <row r="414" s="91" customFormat="1"/>
    <row r="415" s="91" customFormat="1"/>
    <row r="416" s="91" customFormat="1"/>
    <row r="417" s="91" customFormat="1"/>
    <row r="418" s="91" customFormat="1"/>
    <row r="419" s="91" customFormat="1"/>
    <row r="420" s="91" customFormat="1"/>
    <row r="421" s="91" customFormat="1"/>
    <row r="422" s="91" customFormat="1"/>
    <row r="423" s="91" customFormat="1"/>
    <row r="424" s="91" customFormat="1"/>
    <row r="425" s="91" customFormat="1"/>
    <row r="426" s="91" customFormat="1"/>
    <row r="427" s="91" customFormat="1"/>
    <row r="428" s="91" customFormat="1"/>
    <row r="429" s="91" customFormat="1"/>
    <row r="430" s="91" customFormat="1"/>
    <row r="431" s="91" customFormat="1"/>
    <row r="432" s="91" customFormat="1"/>
    <row r="433" s="91" customFormat="1"/>
    <row r="434" s="91" customFormat="1"/>
    <row r="435" s="91" customFormat="1"/>
    <row r="436" s="91" customFormat="1"/>
    <row r="437" s="91" customFormat="1"/>
    <row r="438" s="91" customFormat="1"/>
    <row r="439" s="91" customFormat="1"/>
    <row r="440" s="91" customFormat="1"/>
    <row r="441" s="91" customFormat="1"/>
    <row r="442" s="91" customFormat="1"/>
    <row r="443" s="91" customFormat="1"/>
    <row r="444" s="91" customFormat="1"/>
    <row r="445" s="91" customFormat="1"/>
    <row r="446" s="91" customFormat="1"/>
    <row r="447" s="91" customFormat="1"/>
    <row r="448" s="91" customFormat="1"/>
    <row r="449" s="91" customFormat="1"/>
    <row r="450" s="91" customFormat="1"/>
    <row r="451" s="91" customFormat="1"/>
    <row r="452" s="91" customFormat="1"/>
    <row r="453" s="91" customFormat="1"/>
    <row r="454" s="91" customFormat="1"/>
    <row r="455" s="91" customFormat="1"/>
    <row r="456" s="91" customFormat="1"/>
    <row r="457" s="91" customFormat="1"/>
    <row r="458" s="91" customFormat="1"/>
    <row r="459" s="91" customFormat="1"/>
    <row r="460" s="91" customFormat="1"/>
    <row r="461" s="91" customFormat="1"/>
    <row r="462" s="91" customFormat="1"/>
    <row r="463" s="91" customFormat="1"/>
    <row r="464" s="91" customFormat="1"/>
    <row r="465" s="91" customFormat="1"/>
    <row r="466" s="91" customFormat="1"/>
    <row r="467" s="91" customFormat="1"/>
    <row r="468" s="91" customFormat="1"/>
    <row r="469" s="91" customFormat="1"/>
    <row r="470" s="91" customFormat="1"/>
    <row r="471" s="91" customFormat="1"/>
    <row r="472" s="91" customFormat="1"/>
    <row r="473" s="91" customFormat="1"/>
    <row r="474" s="91" customFormat="1"/>
    <row r="475" s="91" customFormat="1"/>
    <row r="476" s="91" customFormat="1"/>
    <row r="477" s="91" customFormat="1"/>
    <row r="478" s="91" customFormat="1"/>
    <row r="479" s="91" customFormat="1"/>
    <row r="480" s="91" customFormat="1"/>
    <row r="481" s="91" customFormat="1"/>
    <row r="482" s="91" customFormat="1"/>
    <row r="483" s="91" customFormat="1"/>
    <row r="484" s="91" customFormat="1"/>
    <row r="485" s="91" customFormat="1"/>
    <row r="486" s="91" customFormat="1"/>
    <row r="487" s="91" customFormat="1"/>
    <row r="488" s="91" customFormat="1"/>
    <row r="489" s="91" customFormat="1"/>
    <row r="490" s="91" customFormat="1"/>
    <row r="491" s="91" customFormat="1"/>
    <row r="492" s="91" customFormat="1"/>
    <row r="493" s="91" customFormat="1"/>
    <row r="494" s="91" customFormat="1"/>
    <row r="495" s="91" customFormat="1"/>
    <row r="496" s="91" customFormat="1"/>
    <row r="497" s="91" customFormat="1"/>
    <row r="498" s="91" customFormat="1"/>
    <row r="499" s="91" customFormat="1"/>
    <row r="500" s="91" customFormat="1"/>
    <row r="501" s="91" customFormat="1"/>
    <row r="502" s="91" customFormat="1"/>
    <row r="503" s="91" customFormat="1"/>
    <row r="504" s="91" customFormat="1"/>
    <row r="505" s="91" customFormat="1"/>
    <row r="506" s="91" customFormat="1"/>
    <row r="507" s="91" customFormat="1"/>
    <row r="508" s="91" customFormat="1"/>
    <row r="509" s="91" customFormat="1"/>
    <row r="510" s="91" customFormat="1"/>
    <row r="511" s="91" customFormat="1"/>
    <row r="512" s="91" customFormat="1"/>
    <row r="513" s="91" customFormat="1"/>
    <row r="514" s="91" customFormat="1"/>
    <row r="515" s="91" customFormat="1"/>
    <row r="516" s="91" customFormat="1"/>
    <row r="517" s="91" customFormat="1"/>
    <row r="518" s="91" customFormat="1"/>
    <row r="519" s="91" customFormat="1"/>
    <row r="520" s="91" customFormat="1"/>
    <row r="521" s="91" customFormat="1"/>
    <row r="522" s="91" customFormat="1"/>
    <row r="523" s="91" customFormat="1"/>
    <row r="524" s="91" customFormat="1"/>
    <row r="525" s="91" customFormat="1"/>
    <row r="526" s="91" customFormat="1"/>
    <row r="527" s="91" customFormat="1"/>
    <row r="528" s="91" customFormat="1"/>
    <row r="529" s="91" customFormat="1"/>
    <row r="530" s="91" customFormat="1"/>
    <row r="531" s="91" customFormat="1"/>
    <row r="532" s="91" customFormat="1"/>
    <row r="533" s="91" customFormat="1"/>
    <row r="534" s="91" customFormat="1"/>
    <row r="535" s="91" customFormat="1"/>
    <row r="536" s="91" customFormat="1"/>
    <row r="537" s="91" customFormat="1"/>
    <row r="538" s="91" customFormat="1"/>
    <row r="539" s="91" customFormat="1"/>
    <row r="540" s="91" customFormat="1"/>
    <row r="541" s="91" customFormat="1"/>
    <row r="542" s="91" customFormat="1"/>
  </sheetData>
  <phoneticPr fontId="8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2" r:id="rId4" name="Button 2">
              <controlPr defaultSize="0" print="0" autoFill="0" autoPict="0" macro="[0]!Check_PutUpData">
                <anchor moveWithCells="1" sizeWithCells="1">
                  <from>
                    <xdr:col>2</xdr:col>
                    <xdr:colOff>171450</xdr:colOff>
                    <xdr:row>0</xdr:row>
                    <xdr:rowOff>133350</xdr:rowOff>
                  </from>
                  <to>
                    <xdr:col>2</xdr:col>
                    <xdr:colOff>2390775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426FF-E9F8-4425-BD6B-466B5C597AA7}">
  <sheetPr codeName="Sheet12">
    <tabColor theme="0"/>
  </sheetPr>
  <dimension ref="A1:D542"/>
  <sheetViews>
    <sheetView workbookViewId="0">
      <pane xSplit="3" ySplit="4" topLeftCell="D5" activePane="bottomRight" state="frozen"/>
      <selection activeCell="I17" sqref="I17"/>
      <selection pane="topRight" activeCell="I17" sqref="I17"/>
      <selection pane="bottomLeft" activeCell="I17" sqref="I17"/>
      <selection pane="bottomRight" activeCell="I17" sqref="I17"/>
    </sheetView>
  </sheetViews>
  <sheetFormatPr defaultRowHeight="19.5"/>
  <cols>
    <col min="1" max="1" width="11.75" style="3" customWidth="1"/>
    <col min="2" max="2" width="10.875" style="3" customWidth="1"/>
    <col min="3" max="3" width="50.5" style="3" customWidth="1"/>
    <col min="4" max="4" width="22.5" style="3" customWidth="1"/>
    <col min="5" max="16384" width="9" style="3"/>
  </cols>
  <sheetData>
    <row r="1" spans="1:4">
      <c r="A1" s="92" t="s">
        <v>134</v>
      </c>
    </row>
    <row r="2" spans="1:4">
      <c r="A2" s="31" t="s">
        <v>63</v>
      </c>
      <c r="B2" s="39">
        <v>5</v>
      </c>
    </row>
    <row r="4" spans="1:4" s="1" customFormat="1">
      <c r="A4" s="94" t="s">
        <v>2</v>
      </c>
      <c r="B4" s="94" t="s">
        <v>106</v>
      </c>
      <c r="C4" s="94" t="s">
        <v>4</v>
      </c>
      <c r="D4" s="94" t="s">
        <v>112</v>
      </c>
    </row>
    <row r="5" spans="1:4" s="91" customFormat="1">
      <c r="A5" s="91">
        <v>1800</v>
      </c>
      <c r="B5" s="91">
        <v>0</v>
      </c>
      <c r="C5" s="91" t="s">
        <v>120</v>
      </c>
    </row>
    <row r="6" spans="1:4" s="91" customFormat="1">
      <c r="A6" s="91">
        <v>18000</v>
      </c>
      <c r="B6" s="91">
        <v>0</v>
      </c>
      <c r="C6" s="91" t="s">
        <v>117</v>
      </c>
    </row>
    <row r="7" spans="1:4" s="91" customFormat="1">
      <c r="A7" s="91" t="s">
        <v>114</v>
      </c>
      <c r="B7" s="91">
        <v>0</v>
      </c>
      <c r="C7" s="91" t="s">
        <v>119</v>
      </c>
    </row>
    <row r="8" spans="1:4" s="91" customFormat="1">
      <c r="A8" s="91" t="s">
        <v>115</v>
      </c>
      <c r="B8" s="91">
        <v>0</v>
      </c>
      <c r="C8" s="91" t="s">
        <v>118</v>
      </c>
    </row>
    <row r="9" spans="1:4" s="91" customFormat="1">
      <c r="A9" s="91" t="s">
        <v>113</v>
      </c>
      <c r="B9" s="91">
        <v>0</v>
      </c>
      <c r="C9" s="91" t="s">
        <v>116</v>
      </c>
    </row>
    <row r="10" spans="1:4" s="91" customFormat="1"/>
    <row r="11" spans="1:4" s="91" customFormat="1"/>
    <row r="12" spans="1:4" s="91" customFormat="1"/>
    <row r="13" spans="1:4" s="91" customFormat="1"/>
    <row r="14" spans="1:4" s="91" customFormat="1"/>
    <row r="15" spans="1:4" s="91" customFormat="1"/>
    <row r="16" spans="1:4" s="91" customFormat="1"/>
    <row r="17" s="91" customFormat="1"/>
    <row r="18" s="91" customFormat="1"/>
    <row r="19" s="91" customFormat="1"/>
    <row r="20" s="91" customFormat="1"/>
    <row r="21" s="91" customFormat="1"/>
    <row r="22" s="91" customFormat="1"/>
    <row r="23" s="91" customFormat="1"/>
    <row r="24" s="91" customFormat="1"/>
    <row r="25" s="91" customFormat="1"/>
    <row r="26" s="91" customFormat="1"/>
    <row r="27" s="91" customFormat="1"/>
    <row r="28" s="91" customFormat="1"/>
    <row r="29" s="91" customFormat="1"/>
    <row r="30" s="91" customFormat="1"/>
    <row r="31" s="91" customFormat="1"/>
    <row r="32" s="91" customFormat="1"/>
    <row r="33" s="91" customFormat="1"/>
    <row r="34" s="91" customFormat="1"/>
    <row r="35" s="91" customFormat="1"/>
    <row r="36" s="91" customFormat="1"/>
    <row r="37" s="91" customFormat="1"/>
    <row r="38" s="91" customFormat="1"/>
    <row r="39" s="91" customFormat="1"/>
    <row r="40" s="91" customFormat="1"/>
    <row r="41" s="91" customFormat="1"/>
    <row r="42" s="91" customFormat="1"/>
    <row r="43" s="91" customFormat="1"/>
    <row r="44" s="91" customFormat="1"/>
    <row r="45" s="91" customFormat="1"/>
    <row r="46" s="91" customFormat="1"/>
    <row r="47" s="91" customFormat="1"/>
    <row r="48" s="91" customFormat="1"/>
    <row r="49" s="91" customFormat="1"/>
    <row r="50" s="91" customFormat="1"/>
    <row r="51" s="91" customFormat="1"/>
    <row r="52" s="91" customFormat="1"/>
    <row r="53" s="91" customFormat="1"/>
    <row r="54" s="91" customFormat="1"/>
    <row r="55" s="91" customFormat="1"/>
    <row r="56" s="91" customFormat="1"/>
    <row r="57" s="91" customFormat="1"/>
    <row r="58" s="91" customFormat="1"/>
    <row r="59" s="91" customFormat="1"/>
    <row r="60" s="91" customFormat="1"/>
    <row r="61" s="91" customFormat="1"/>
    <row r="62" s="91" customFormat="1"/>
    <row r="63" s="91" customFormat="1"/>
    <row r="64" s="91" customFormat="1"/>
    <row r="65" s="91" customFormat="1"/>
    <row r="66" s="91" customFormat="1"/>
    <row r="67" s="91" customFormat="1"/>
    <row r="68" s="91" customFormat="1"/>
    <row r="69" s="91" customFormat="1"/>
    <row r="70" s="91" customFormat="1"/>
    <row r="71" s="91" customFormat="1"/>
    <row r="72" s="91" customFormat="1"/>
    <row r="73" s="91" customFormat="1"/>
    <row r="74" s="91" customFormat="1"/>
    <row r="75" s="91" customFormat="1"/>
    <row r="76" s="91" customFormat="1"/>
    <row r="77" s="91" customFormat="1"/>
    <row r="78" s="91" customFormat="1"/>
    <row r="79" s="91" customFormat="1"/>
    <row r="80" s="91" customFormat="1"/>
    <row r="81" s="91" customFormat="1"/>
    <row r="82" s="91" customFormat="1"/>
    <row r="83" s="91" customFormat="1"/>
    <row r="84" s="91" customFormat="1"/>
    <row r="85" s="91" customFormat="1"/>
    <row r="86" s="91" customFormat="1"/>
    <row r="87" s="91" customFormat="1"/>
    <row r="88" s="91" customFormat="1"/>
    <row r="89" s="91" customFormat="1"/>
    <row r="90" s="91" customFormat="1"/>
    <row r="91" s="91" customFormat="1"/>
    <row r="92" s="91" customFormat="1"/>
    <row r="93" s="91" customFormat="1"/>
    <row r="94" s="91" customFormat="1"/>
    <row r="95" s="91" customFormat="1"/>
    <row r="96" s="91" customFormat="1"/>
    <row r="97" s="91" customFormat="1"/>
    <row r="98" s="91" customFormat="1"/>
    <row r="99" s="91" customFormat="1"/>
    <row r="100" s="91" customFormat="1"/>
    <row r="101" s="91" customFormat="1"/>
    <row r="102" s="91" customFormat="1"/>
    <row r="103" s="91" customFormat="1"/>
    <row r="104" s="91" customFormat="1"/>
    <row r="105" s="91" customFormat="1"/>
    <row r="106" s="91" customFormat="1"/>
    <row r="107" s="91" customFormat="1"/>
    <row r="108" s="91" customFormat="1"/>
    <row r="109" s="91" customFormat="1"/>
    <row r="110" s="91" customFormat="1"/>
    <row r="111" s="91" customFormat="1"/>
    <row r="112" s="91" customFormat="1"/>
    <row r="113" s="91" customFormat="1"/>
    <row r="114" s="91" customFormat="1"/>
    <row r="115" s="91" customFormat="1"/>
    <row r="116" s="91" customFormat="1"/>
    <row r="117" s="91" customFormat="1"/>
    <row r="118" s="91" customFormat="1"/>
    <row r="119" s="91" customFormat="1"/>
    <row r="120" s="91" customFormat="1"/>
    <row r="121" s="91" customFormat="1"/>
    <row r="122" s="91" customFormat="1"/>
    <row r="123" s="91" customFormat="1"/>
    <row r="124" s="91" customFormat="1"/>
    <row r="125" s="91" customFormat="1"/>
    <row r="126" s="91" customFormat="1"/>
    <row r="127" s="91" customFormat="1"/>
    <row r="128" s="91" customFormat="1"/>
    <row r="129" s="91" customFormat="1"/>
    <row r="130" s="91" customFormat="1"/>
    <row r="131" s="91" customFormat="1"/>
    <row r="132" s="91" customFormat="1"/>
    <row r="133" s="91" customFormat="1"/>
    <row r="134" s="91" customFormat="1"/>
    <row r="135" s="91" customFormat="1"/>
    <row r="136" s="91" customFormat="1"/>
    <row r="137" s="91" customFormat="1"/>
    <row r="138" s="91" customFormat="1"/>
    <row r="139" s="91" customFormat="1"/>
    <row r="140" s="91" customFormat="1"/>
    <row r="141" s="91" customFormat="1"/>
    <row r="142" s="91" customFormat="1"/>
    <row r="143" s="91" customFormat="1"/>
    <row r="144" s="91" customFormat="1"/>
    <row r="145" s="91" customFormat="1"/>
    <row r="146" s="91" customFormat="1"/>
    <row r="147" s="91" customFormat="1"/>
    <row r="148" s="91" customFormat="1"/>
    <row r="149" s="91" customFormat="1"/>
    <row r="150" s="91" customFormat="1"/>
    <row r="151" s="91" customFormat="1"/>
    <row r="152" s="91" customFormat="1"/>
    <row r="153" s="91" customFormat="1"/>
    <row r="154" s="91" customFormat="1"/>
    <row r="155" s="91" customFormat="1"/>
    <row r="156" s="91" customFormat="1"/>
    <row r="157" s="91" customFormat="1"/>
    <row r="158" s="91" customFormat="1"/>
    <row r="159" s="91" customFormat="1"/>
    <row r="160" s="91" customFormat="1"/>
    <row r="161" s="91" customFormat="1"/>
    <row r="162" s="91" customFormat="1"/>
    <row r="163" s="91" customFormat="1"/>
    <row r="164" s="91" customFormat="1"/>
    <row r="165" s="91" customFormat="1"/>
    <row r="166" s="91" customFormat="1"/>
    <row r="167" s="91" customFormat="1"/>
    <row r="168" s="91" customFormat="1"/>
    <row r="169" s="91" customFormat="1"/>
    <row r="170" s="91" customFormat="1"/>
    <row r="171" s="91" customFormat="1"/>
    <row r="172" s="91" customFormat="1"/>
    <row r="173" s="91" customFormat="1"/>
    <row r="174" s="91" customFormat="1"/>
    <row r="175" s="91" customFormat="1"/>
    <row r="176" s="91" customFormat="1"/>
    <row r="177" s="91" customFormat="1"/>
    <row r="178" s="91" customFormat="1"/>
    <row r="179" s="91" customFormat="1"/>
    <row r="180" s="91" customFormat="1"/>
    <row r="181" s="91" customFormat="1"/>
    <row r="182" s="91" customFormat="1"/>
    <row r="183" s="91" customFormat="1"/>
    <row r="184" s="91" customFormat="1"/>
    <row r="185" s="91" customFormat="1"/>
    <row r="186" s="91" customFormat="1"/>
    <row r="187" s="91" customFormat="1"/>
    <row r="188" s="91" customFormat="1"/>
    <row r="189" s="91" customFormat="1"/>
    <row r="190" s="91" customFormat="1"/>
    <row r="191" s="91" customFormat="1"/>
    <row r="192" s="91" customFormat="1"/>
    <row r="193" s="91" customFormat="1"/>
    <row r="194" s="91" customFormat="1"/>
    <row r="195" s="91" customFormat="1"/>
    <row r="196" s="91" customFormat="1"/>
    <row r="197" s="91" customFormat="1"/>
    <row r="198" s="91" customFormat="1"/>
    <row r="199" s="91" customFormat="1"/>
    <row r="200" s="91" customFormat="1"/>
    <row r="201" s="91" customFormat="1"/>
    <row r="202" s="91" customFormat="1"/>
    <row r="203" s="91" customFormat="1"/>
    <row r="204" s="91" customFormat="1"/>
    <row r="205" s="91" customFormat="1"/>
    <row r="206" s="91" customFormat="1"/>
    <row r="207" s="91" customFormat="1"/>
    <row r="208" s="91" customFormat="1"/>
    <row r="209" s="91" customFormat="1"/>
    <row r="210" s="91" customFormat="1"/>
    <row r="211" s="91" customFormat="1"/>
    <row r="212" s="91" customFormat="1"/>
    <row r="213" s="91" customFormat="1"/>
    <row r="214" s="91" customFormat="1"/>
    <row r="215" s="91" customFormat="1"/>
    <row r="216" s="91" customFormat="1"/>
    <row r="217" s="91" customFormat="1"/>
    <row r="218" s="91" customFormat="1"/>
    <row r="219" s="91" customFormat="1"/>
    <row r="220" s="91" customFormat="1"/>
    <row r="221" s="91" customFormat="1"/>
    <row r="222" s="91" customFormat="1"/>
    <row r="223" s="91" customFormat="1"/>
    <row r="224" s="91" customFormat="1"/>
    <row r="225" s="91" customFormat="1"/>
    <row r="226" s="91" customFormat="1"/>
    <row r="227" s="91" customFormat="1"/>
    <row r="228" s="91" customFormat="1"/>
    <row r="229" s="91" customFormat="1"/>
    <row r="230" s="91" customFormat="1"/>
    <row r="231" s="91" customFormat="1"/>
    <row r="232" s="91" customFormat="1"/>
    <row r="233" s="91" customFormat="1"/>
    <row r="234" s="91" customFormat="1"/>
    <row r="235" s="91" customFormat="1"/>
    <row r="236" s="91" customFormat="1"/>
    <row r="237" s="91" customFormat="1"/>
    <row r="238" s="91" customFormat="1"/>
    <row r="239" s="91" customFormat="1"/>
    <row r="240" s="91" customFormat="1"/>
    <row r="241" s="91" customFormat="1"/>
    <row r="242" s="91" customFormat="1"/>
    <row r="243" s="91" customFormat="1"/>
    <row r="244" s="91" customFormat="1"/>
    <row r="245" s="91" customFormat="1"/>
    <row r="246" s="91" customFormat="1"/>
    <row r="247" s="91" customFormat="1"/>
    <row r="248" s="91" customFormat="1"/>
    <row r="249" s="91" customFormat="1"/>
    <row r="250" s="91" customFormat="1"/>
    <row r="251" s="91" customFormat="1"/>
    <row r="252" s="91" customFormat="1"/>
    <row r="253" s="91" customFormat="1"/>
    <row r="254" s="91" customFormat="1"/>
    <row r="255" s="91" customFormat="1"/>
    <row r="256" s="91" customFormat="1"/>
    <row r="257" s="91" customFormat="1"/>
    <row r="258" s="91" customFormat="1"/>
    <row r="259" s="91" customFormat="1"/>
    <row r="260" s="91" customFormat="1"/>
    <row r="261" s="91" customFormat="1"/>
    <row r="262" s="91" customFormat="1"/>
    <row r="263" s="91" customFormat="1"/>
    <row r="264" s="91" customFormat="1"/>
    <row r="265" s="91" customFormat="1"/>
    <row r="266" s="91" customFormat="1"/>
    <row r="267" s="91" customFormat="1"/>
    <row r="268" s="91" customFormat="1"/>
    <row r="269" s="91" customFormat="1"/>
    <row r="270" s="91" customFormat="1"/>
    <row r="271" s="91" customFormat="1"/>
    <row r="272" s="91" customFormat="1"/>
    <row r="273" s="91" customFormat="1"/>
    <row r="274" s="91" customFormat="1"/>
    <row r="275" s="91" customFormat="1"/>
    <row r="276" s="91" customFormat="1"/>
    <row r="277" s="91" customFormat="1"/>
    <row r="278" s="91" customFormat="1"/>
    <row r="279" s="91" customFormat="1"/>
    <row r="280" s="91" customFormat="1"/>
    <row r="281" s="91" customFormat="1"/>
    <row r="282" s="91" customFormat="1"/>
    <row r="283" s="91" customFormat="1"/>
    <row r="284" s="91" customFormat="1"/>
    <row r="285" s="91" customFormat="1"/>
    <row r="286" s="91" customFormat="1"/>
    <row r="287" s="91" customFormat="1"/>
    <row r="288" s="91" customFormat="1"/>
    <row r="289" s="91" customFormat="1"/>
    <row r="290" s="91" customFormat="1"/>
    <row r="291" s="91" customFormat="1"/>
    <row r="292" s="91" customFormat="1"/>
    <row r="293" s="91" customFormat="1"/>
    <row r="294" s="91" customFormat="1"/>
    <row r="295" s="91" customFormat="1"/>
    <row r="296" s="91" customFormat="1"/>
    <row r="297" s="91" customFormat="1"/>
    <row r="298" s="91" customFormat="1"/>
    <row r="299" s="91" customFormat="1"/>
    <row r="300" s="91" customFormat="1"/>
    <row r="301" s="91" customFormat="1"/>
    <row r="302" s="91" customFormat="1"/>
    <row r="303" s="91" customFormat="1"/>
    <row r="304" s="91" customFormat="1"/>
    <row r="305" s="91" customFormat="1"/>
    <row r="306" s="91" customFormat="1"/>
    <row r="307" s="91" customFormat="1"/>
    <row r="308" s="91" customFormat="1"/>
    <row r="309" s="91" customFormat="1"/>
    <row r="310" s="91" customFormat="1"/>
    <row r="311" s="91" customFormat="1"/>
    <row r="312" s="91" customFormat="1"/>
    <row r="313" s="91" customFormat="1"/>
    <row r="314" s="91" customFormat="1"/>
    <row r="315" s="91" customFormat="1"/>
    <row r="316" s="91" customFormat="1"/>
    <row r="317" s="91" customFormat="1"/>
    <row r="318" s="91" customFormat="1"/>
    <row r="319" s="91" customFormat="1"/>
    <row r="320" s="91" customFormat="1"/>
    <row r="321" s="91" customFormat="1"/>
    <row r="322" s="91" customFormat="1"/>
    <row r="323" s="91" customFormat="1"/>
    <row r="324" s="91" customFormat="1"/>
    <row r="325" s="91" customFormat="1"/>
    <row r="326" s="91" customFormat="1"/>
    <row r="327" s="91" customFormat="1"/>
    <row r="328" s="91" customFormat="1"/>
    <row r="329" s="91" customFormat="1"/>
    <row r="330" s="91" customFormat="1"/>
    <row r="331" s="91" customFormat="1"/>
    <row r="332" s="91" customFormat="1"/>
    <row r="333" s="91" customFormat="1"/>
    <row r="334" s="91" customFormat="1"/>
    <row r="335" s="91" customFormat="1"/>
    <row r="336" s="91" customFormat="1"/>
    <row r="337" s="91" customFormat="1"/>
    <row r="338" s="91" customFormat="1"/>
    <row r="339" s="91" customFormat="1"/>
    <row r="340" s="91" customFormat="1"/>
    <row r="341" s="91" customFormat="1"/>
    <row r="342" s="91" customFormat="1"/>
    <row r="343" s="91" customFormat="1"/>
    <row r="344" s="91" customFormat="1"/>
    <row r="345" s="91" customFormat="1"/>
    <row r="346" s="91" customFormat="1"/>
    <row r="347" s="91" customFormat="1"/>
    <row r="348" s="91" customFormat="1"/>
    <row r="349" s="91" customFormat="1"/>
    <row r="350" s="91" customFormat="1"/>
    <row r="351" s="91" customFormat="1"/>
    <row r="352" s="91" customFormat="1"/>
    <row r="353" s="91" customFormat="1"/>
    <row r="354" s="91" customFormat="1"/>
    <row r="355" s="91" customFormat="1"/>
    <row r="356" s="91" customFormat="1"/>
    <row r="357" s="91" customFormat="1"/>
    <row r="358" s="91" customFormat="1"/>
    <row r="359" s="91" customFormat="1"/>
    <row r="360" s="91" customFormat="1"/>
    <row r="361" s="91" customFormat="1"/>
    <row r="362" s="91" customFormat="1"/>
    <row r="363" s="91" customFormat="1"/>
    <row r="364" s="91" customFormat="1"/>
    <row r="365" s="91" customFormat="1"/>
    <row r="366" s="91" customFormat="1"/>
    <row r="367" s="91" customFormat="1"/>
    <row r="368" s="91" customFormat="1"/>
    <row r="369" s="91" customFormat="1"/>
    <row r="370" s="91" customFormat="1"/>
    <row r="371" s="91" customFormat="1"/>
    <row r="372" s="91" customFormat="1"/>
    <row r="373" s="91" customFormat="1"/>
    <row r="374" s="91" customFormat="1"/>
    <row r="375" s="91" customFormat="1"/>
    <row r="376" s="91" customFormat="1"/>
    <row r="377" s="91" customFormat="1"/>
    <row r="378" s="91" customFormat="1"/>
    <row r="379" s="91" customFormat="1"/>
    <row r="380" s="91" customFormat="1"/>
    <row r="381" s="91" customFormat="1"/>
    <row r="382" s="91" customFormat="1"/>
    <row r="383" s="91" customFormat="1"/>
    <row r="384" s="91" customFormat="1"/>
    <row r="385" s="91" customFormat="1"/>
    <row r="386" s="91" customFormat="1"/>
    <row r="387" s="91" customFormat="1"/>
    <row r="388" s="91" customFormat="1"/>
    <row r="389" s="91" customFormat="1"/>
    <row r="390" s="91" customFormat="1"/>
    <row r="391" s="91" customFormat="1"/>
    <row r="392" s="91" customFormat="1"/>
    <row r="393" s="91" customFormat="1"/>
    <row r="394" s="91" customFormat="1"/>
    <row r="395" s="91" customFormat="1"/>
    <row r="396" s="91" customFormat="1"/>
    <row r="397" s="91" customFormat="1"/>
    <row r="398" s="91" customFormat="1"/>
    <row r="399" s="91" customFormat="1"/>
    <row r="400" s="91" customFormat="1"/>
    <row r="401" s="91" customFormat="1"/>
    <row r="402" s="91" customFormat="1"/>
    <row r="403" s="91" customFormat="1"/>
    <row r="404" s="91" customFormat="1"/>
    <row r="405" s="91" customFormat="1"/>
    <row r="406" s="91" customFormat="1"/>
    <row r="407" s="91" customFormat="1"/>
    <row r="408" s="91" customFormat="1"/>
    <row r="409" s="91" customFormat="1"/>
    <row r="410" s="91" customFormat="1"/>
    <row r="411" s="91" customFormat="1"/>
    <row r="412" s="91" customFormat="1"/>
    <row r="413" s="91" customFormat="1"/>
    <row r="414" s="91" customFormat="1"/>
    <row r="415" s="91" customFormat="1"/>
    <row r="416" s="91" customFormat="1"/>
    <row r="417" s="91" customFormat="1"/>
    <row r="418" s="91" customFormat="1"/>
    <row r="419" s="91" customFormat="1"/>
    <row r="420" s="91" customFormat="1"/>
    <row r="421" s="91" customFormat="1"/>
    <row r="422" s="91" customFormat="1"/>
    <row r="423" s="91" customFormat="1"/>
    <row r="424" s="91" customFormat="1"/>
    <row r="425" s="91" customFormat="1"/>
    <row r="426" s="91" customFormat="1"/>
    <row r="427" s="91" customFormat="1"/>
    <row r="428" s="91" customFormat="1"/>
    <row r="429" s="91" customFormat="1"/>
    <row r="430" s="91" customFormat="1"/>
    <row r="431" s="91" customFormat="1"/>
    <row r="432" s="91" customFormat="1"/>
    <row r="433" s="91" customFormat="1"/>
    <row r="434" s="91" customFormat="1"/>
    <row r="435" s="91" customFormat="1"/>
    <row r="436" s="91" customFormat="1"/>
    <row r="437" s="91" customFormat="1"/>
    <row r="438" s="91" customFormat="1"/>
    <row r="439" s="91" customFormat="1"/>
    <row r="440" s="91" customFormat="1"/>
    <row r="441" s="91" customFormat="1"/>
    <row r="442" s="91" customFormat="1"/>
    <row r="443" s="91" customFormat="1"/>
    <row r="444" s="91" customFormat="1"/>
    <row r="445" s="91" customFormat="1"/>
    <row r="446" s="91" customFormat="1"/>
    <row r="447" s="91" customFormat="1"/>
    <row r="448" s="91" customFormat="1"/>
    <row r="449" s="91" customFormat="1"/>
    <row r="450" s="91" customFormat="1"/>
    <row r="451" s="91" customFormat="1"/>
    <row r="452" s="91" customFormat="1"/>
    <row r="453" s="91" customFormat="1"/>
    <row r="454" s="91" customFormat="1"/>
    <row r="455" s="91" customFormat="1"/>
    <row r="456" s="91" customFormat="1"/>
    <row r="457" s="91" customFormat="1"/>
    <row r="458" s="91" customFormat="1"/>
    <row r="459" s="91" customFormat="1"/>
    <row r="460" s="91" customFormat="1"/>
    <row r="461" s="91" customFormat="1"/>
    <row r="462" s="91" customFormat="1"/>
    <row r="463" s="91" customFormat="1"/>
    <row r="464" s="91" customFormat="1"/>
    <row r="465" s="91" customFormat="1"/>
    <row r="466" s="91" customFormat="1"/>
    <row r="467" s="91" customFormat="1"/>
    <row r="468" s="91" customFormat="1"/>
    <row r="469" s="91" customFormat="1"/>
    <row r="470" s="91" customFormat="1"/>
    <row r="471" s="91" customFormat="1"/>
    <row r="472" s="91" customFormat="1"/>
    <row r="473" s="91" customFormat="1"/>
    <row r="474" s="91" customFormat="1"/>
    <row r="475" s="91" customFormat="1"/>
    <row r="476" s="91" customFormat="1"/>
    <row r="477" s="91" customFormat="1"/>
    <row r="478" s="91" customFormat="1"/>
    <row r="479" s="91" customFormat="1"/>
    <row r="480" s="91" customFormat="1"/>
    <row r="481" s="91" customFormat="1"/>
    <row r="482" s="91" customFormat="1"/>
    <row r="483" s="91" customFormat="1"/>
    <row r="484" s="91" customFormat="1"/>
    <row r="485" s="91" customFormat="1"/>
    <row r="486" s="91" customFormat="1"/>
    <row r="487" s="91" customFormat="1"/>
    <row r="488" s="91" customFormat="1"/>
    <row r="489" s="91" customFormat="1"/>
    <row r="490" s="91" customFormat="1"/>
    <row r="491" s="91" customFormat="1"/>
    <row r="492" s="91" customFormat="1"/>
    <row r="493" s="91" customFormat="1"/>
    <row r="494" s="91" customFormat="1"/>
    <row r="495" s="91" customFormat="1"/>
    <row r="496" s="91" customFormat="1"/>
    <row r="497" s="91" customFormat="1"/>
    <row r="498" s="91" customFormat="1"/>
    <row r="499" s="91" customFormat="1"/>
    <row r="500" s="91" customFormat="1"/>
    <row r="501" s="91" customFormat="1"/>
    <row r="502" s="91" customFormat="1"/>
    <row r="503" s="91" customFormat="1"/>
    <row r="504" s="91" customFormat="1"/>
    <row r="505" s="91" customFormat="1"/>
    <row r="506" s="91" customFormat="1"/>
    <row r="507" s="91" customFormat="1"/>
    <row r="508" s="91" customFormat="1"/>
    <row r="509" s="91" customFormat="1"/>
    <row r="510" s="91" customFormat="1"/>
    <row r="511" s="91" customFormat="1"/>
    <row r="512" s="91" customFormat="1"/>
    <row r="513" s="91" customFormat="1"/>
    <row r="514" s="91" customFormat="1"/>
    <row r="515" s="91" customFormat="1"/>
    <row r="516" s="91" customFormat="1"/>
    <row r="517" s="91" customFormat="1"/>
    <row r="518" s="91" customFormat="1"/>
    <row r="519" s="91" customFormat="1"/>
    <row r="520" s="91" customFormat="1"/>
    <row r="521" s="91" customFormat="1"/>
    <row r="522" s="91" customFormat="1"/>
    <row r="523" s="91" customFormat="1"/>
    <row r="524" s="91" customFormat="1"/>
    <row r="525" s="91" customFormat="1"/>
    <row r="526" s="91" customFormat="1"/>
    <row r="527" s="91" customFormat="1"/>
    <row r="528" s="91" customFormat="1"/>
    <row r="529" s="91" customFormat="1"/>
    <row r="530" s="91" customFormat="1"/>
    <row r="531" s="91" customFormat="1"/>
    <row r="532" s="91" customFormat="1"/>
    <row r="533" s="91" customFormat="1"/>
    <row r="534" s="91" customFormat="1"/>
    <row r="535" s="91" customFormat="1"/>
    <row r="536" s="91" customFormat="1"/>
    <row r="537" s="91" customFormat="1"/>
    <row r="538" s="91" customFormat="1"/>
    <row r="539" s="91" customFormat="1"/>
    <row r="540" s="91" customFormat="1"/>
    <row r="541" s="91" customFormat="1"/>
    <row r="542" s="91" customFormat="1"/>
  </sheetData>
  <phoneticPr fontId="8"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Check_PutUpData">
                <anchor moveWithCells="1" sizeWithCells="1">
                  <from>
                    <xdr:col>2</xdr:col>
                    <xdr:colOff>171450</xdr:colOff>
                    <xdr:row>0</xdr:row>
                    <xdr:rowOff>133350</xdr:rowOff>
                  </from>
                  <to>
                    <xdr:col>2</xdr:col>
                    <xdr:colOff>2390775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23</vt:i4>
      </vt:variant>
    </vt:vector>
  </HeadingPairs>
  <TitlesOfParts>
    <vt:vector size="35" baseType="lpstr">
      <vt:lpstr>輸送手段マスタ</vt:lpstr>
      <vt:lpstr>プラットフォームマスタ</vt:lpstr>
      <vt:lpstr>商品マスタ</vt:lpstr>
      <vt:lpstr>出品管理設定</vt:lpstr>
      <vt:lpstr>売上管理</vt:lpstr>
      <vt:lpstr>在庫管理</vt:lpstr>
      <vt:lpstr>Format販売データ</vt:lpstr>
      <vt:lpstr>メイン</vt:lpstr>
      <vt:lpstr>販売データ</vt:lpstr>
      <vt:lpstr>発注管理</vt:lpstr>
      <vt:lpstr>出品用CSV_amazon</vt:lpstr>
      <vt:lpstr>出品用CSV_STORES</vt:lpstr>
      <vt:lpstr>Charge</vt:lpstr>
      <vt:lpstr>Cost</vt:lpstr>
      <vt:lpstr>Deliverly</vt:lpstr>
      <vt:lpstr>LastExecDate</vt:lpstr>
      <vt:lpstr>Pool</vt:lpstr>
      <vt:lpstr>PrePool</vt:lpstr>
      <vt:lpstr>Purchase</vt:lpstr>
      <vt:lpstr>Format販売データ!SKU</vt:lpstr>
      <vt:lpstr>在庫管理!SKU</vt:lpstr>
      <vt:lpstr>出品用CSV_STORES!SKU</vt:lpstr>
      <vt:lpstr>発注管理!SKU</vt:lpstr>
      <vt:lpstr>SKU</vt:lpstr>
      <vt:lpstr>在庫管理!プラットフォーム</vt:lpstr>
      <vt:lpstr>出品用CSV_STORES!プラットフォーム</vt:lpstr>
      <vt:lpstr>発注管理!プラットフォーム</vt:lpstr>
      <vt:lpstr>プラットフォーム</vt:lpstr>
      <vt:lpstr>広告料</vt:lpstr>
      <vt:lpstr>登録料</vt:lpstr>
      <vt:lpstr>Format販売データ!輸送手段名</vt:lpstr>
      <vt:lpstr>在庫管理!輸送手段名</vt:lpstr>
      <vt:lpstr>出品用CSV_STORES!輸送手段名</vt:lpstr>
      <vt:lpstr>発注管理!輸送手段名</vt:lpstr>
      <vt:lpstr>輸送手段名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2021-08-12T06:43:15Z</cp:lastPrinted>
  <dcterms:created xsi:type="dcterms:W3CDTF">2019-05-04T09:04:57Z</dcterms:created>
  <dcterms:modified xsi:type="dcterms:W3CDTF">2022-08-16T23:45:48Z</dcterms:modified>
</cp:coreProperties>
</file>