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3\株式会社ダンデライオン Dropbox\BRIDGE3 STAFF1\☆全店舗共通☆\★実績管理\6期(2022.4-2023.3)\"/>
    </mc:Choice>
  </mc:AlternateContent>
  <xr:revisionPtr revIDLastSave="0" documentId="13_ncr:1_{FEBB12E3-CCDF-4F19-B6F4-A84F979FB98E}" xr6:coauthVersionLast="47" xr6:coauthVersionMax="47" xr10:uidLastSave="{00000000-0000-0000-0000-000000000000}"/>
  <bookViews>
    <workbookView xWindow="-108" yWindow="-108" windowWidth="23256" windowHeight="14856" tabRatio="601" activeTab="2" xr2:uid="{AF71C92C-E83F-438C-A696-F67B45C1EE22}"/>
  </bookViews>
  <sheets>
    <sheet name="期" sheetId="26" r:id="rId1"/>
    <sheet name="支援効果集計" sheetId="2" r:id="rId2"/>
    <sheet name="訪問者の年間予定" sheetId="36" r:id="rId3"/>
    <sheet name="訪問目標設定" sheetId="48" r:id="rId4"/>
    <sheet name="R3.4" sheetId="21" r:id="rId5"/>
    <sheet name="R3.5" sheetId="37" r:id="rId6"/>
    <sheet name="R3.6" sheetId="38" r:id="rId7"/>
    <sheet name="R3.7" sheetId="39" r:id="rId8"/>
    <sheet name="R3.8" sheetId="40" r:id="rId9"/>
    <sheet name="R3.9" sheetId="41" r:id="rId10"/>
    <sheet name="R3.10" sheetId="42" r:id="rId11"/>
    <sheet name="R3.11" sheetId="43" r:id="rId12"/>
    <sheet name="R3.12" sheetId="44" r:id="rId13"/>
    <sheet name="R4.1" sheetId="45" r:id="rId14"/>
    <sheet name="R4.2" sheetId="46" r:id="rId15"/>
    <sheet name="R4.3" sheetId="47" r:id="rId16"/>
  </sheets>
  <definedNames>
    <definedName name="_xlnm.Print_Area" localSheetId="1">支援効果集計!$A$1:$AA$33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36" l="1"/>
  <c r="D35" i="36"/>
  <c r="E35" i="36"/>
  <c r="F35" i="36"/>
  <c r="G35" i="36"/>
  <c r="H35" i="36"/>
  <c r="I35" i="36"/>
  <c r="J35" i="36"/>
  <c r="K35" i="36"/>
  <c r="L35" i="36"/>
  <c r="M35" i="36"/>
  <c r="B35" i="36"/>
  <c r="N39" i="36"/>
  <c r="I13" i="48"/>
  <c r="E10" i="36"/>
  <c r="F10" i="36" s="1"/>
  <c r="G10" i="36" s="1"/>
  <c r="H10" i="36" s="1"/>
  <c r="I10" i="36" s="1"/>
  <c r="J10" i="36" s="1"/>
  <c r="K10" i="36" s="1"/>
  <c r="L10" i="36" s="1"/>
  <c r="M10" i="36" s="1"/>
  <c r="T14" i="48"/>
  <c r="D18" i="48"/>
  <c r="S18" i="48"/>
  <c r="R5" i="48"/>
  <c r="T5" i="48" s="1"/>
  <c r="R6" i="48"/>
  <c r="T6" i="48" s="1"/>
  <c r="R7" i="48"/>
  <c r="T7" i="48" s="1"/>
  <c r="R8" i="48"/>
  <c r="T8" i="48" s="1"/>
  <c r="R9" i="48"/>
  <c r="T9" i="48" s="1"/>
  <c r="R10" i="48"/>
  <c r="T10" i="48" s="1"/>
  <c r="R11" i="48"/>
  <c r="T11" i="48" s="1"/>
  <c r="R12" i="48"/>
  <c r="T12" i="48" s="1"/>
  <c r="R13" i="48"/>
  <c r="T13" i="48" s="1"/>
  <c r="R15" i="48"/>
  <c r="T15" i="48" s="1"/>
  <c r="R16" i="48"/>
  <c r="T16" i="48" s="1"/>
  <c r="R17" i="48"/>
  <c r="T17" i="48" s="1"/>
  <c r="Q6" i="48"/>
  <c r="Q7" i="48"/>
  <c r="Q8" i="48"/>
  <c r="Q9" i="48"/>
  <c r="Q10" i="48"/>
  <c r="Q11" i="48"/>
  <c r="Q12" i="48"/>
  <c r="Q13" i="48"/>
  <c r="Q15" i="48"/>
  <c r="Q16" i="48"/>
  <c r="Q17" i="48"/>
  <c r="Q5" i="48"/>
  <c r="R18" i="48" l="1"/>
  <c r="T18" i="48"/>
  <c r="Q18" i="48"/>
  <c r="H17" i="36"/>
  <c r="I17" i="36" s="1"/>
  <c r="J17" i="36" s="1"/>
  <c r="K17" i="36" s="1"/>
  <c r="L17" i="36" s="1"/>
  <c r="M17" i="36" s="1"/>
  <c r="B32" i="21"/>
  <c r="A32" i="21" s="1"/>
  <c r="F4" i="26" a="1"/>
  <c r="F4" i="26"/>
  <c r="F5" i="26" a="1"/>
  <c r="F5" i="26"/>
  <c r="F6" i="26" a="1"/>
  <c r="F6" i="26"/>
  <c r="F7" i="26" a="1"/>
  <c r="F7" i="26"/>
  <c r="F8" i="26" a="1"/>
  <c r="F8" i="26"/>
  <c r="F9" i="26" a="1"/>
  <c r="F9" i="26"/>
  <c r="F10" i="26" a="1"/>
  <c r="F10" i="26"/>
  <c r="F11" i="26" a="1"/>
  <c r="F11" i="26"/>
  <c r="F12" i="26" a="1"/>
  <c r="F12" i="26"/>
  <c r="F13" i="26" a="1"/>
  <c r="F13" i="26"/>
  <c r="F14" i="26" a="1"/>
  <c r="F14" i="26"/>
  <c r="F15" i="26" a="1"/>
  <c r="F15" i="26"/>
  <c r="F16" i="26" a="1"/>
  <c r="F16" i="26"/>
  <c r="F17" i="26" a="1"/>
  <c r="F17" i="26"/>
  <c r="F18" i="26" a="1"/>
  <c r="F18" i="26"/>
  <c r="F19" i="26" a="1"/>
  <c r="F19" i="26"/>
  <c r="F20" i="26" a="1"/>
  <c r="F20" i="26"/>
  <c r="F21" i="26" a="1"/>
  <c r="F21" i="26"/>
  <c r="F22" i="26" a="1"/>
  <c r="F22" i="26"/>
  <c r="F23" i="26" a="1"/>
  <c r="F23" i="26"/>
  <c r="F24" i="26" a="1"/>
  <c r="F24" i="26"/>
  <c r="F25" i="26" a="1"/>
  <c r="F25" i="26"/>
  <c r="F26" i="26" a="1"/>
  <c r="F26" i="26"/>
  <c r="F27" i="26" a="1"/>
  <c r="F27" i="26"/>
  <c r="F28" i="26" a="1"/>
  <c r="F28" i="26"/>
  <c r="F29" i="26" a="1"/>
  <c r="F29" i="26"/>
  <c r="F30" i="26" a="1"/>
  <c r="F30" i="26"/>
  <c r="B32" i="37"/>
  <c r="A32" i="37" s="1"/>
  <c r="B32" i="38"/>
  <c r="A32" i="38" s="1"/>
  <c r="B32" i="39"/>
  <c r="A32" i="39" s="1"/>
  <c r="B32" i="40"/>
  <c r="A32" i="40" s="1"/>
  <c r="B32" i="41"/>
  <c r="A32" i="41" s="1"/>
  <c r="B32" i="42"/>
  <c r="A32" i="42" s="1"/>
  <c r="B32" i="43"/>
  <c r="A32" i="43" s="1"/>
  <c r="B32" i="44"/>
  <c r="A34" i="44" s="1"/>
  <c r="B32" i="45"/>
  <c r="A32" i="45" s="1"/>
  <c r="B32" i="46"/>
  <c r="A32" i="46" s="1"/>
  <c r="B32" i="47"/>
  <c r="A32" i="47" s="1"/>
  <c r="BX52" i="47"/>
  <c r="BM52" i="47"/>
  <c r="BE50" i="47"/>
  <c r="BD50" i="47"/>
  <c r="BC50" i="47"/>
  <c r="BB50" i="47"/>
  <c r="BA50" i="47"/>
  <c r="AZ50" i="47"/>
  <c r="AY50" i="47"/>
  <c r="AX50" i="47"/>
  <c r="AW50" i="47"/>
  <c r="AV50" i="47"/>
  <c r="AU50" i="47"/>
  <c r="AT50" i="47"/>
  <c r="AS50" i="47"/>
  <c r="AR50" i="47"/>
  <c r="AQ50" i="47"/>
  <c r="AP50" i="47"/>
  <c r="AO50" i="47"/>
  <c r="AN50" i="47"/>
  <c r="AM50" i="47"/>
  <c r="AL50" i="47"/>
  <c r="AK50" i="47"/>
  <c r="AJ50" i="47"/>
  <c r="AI50" i="47"/>
  <c r="AH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G50" i="47"/>
  <c r="F50" i="47"/>
  <c r="E50" i="47"/>
  <c r="D50" i="47"/>
  <c r="A50" i="47"/>
  <c r="BG49" i="47"/>
  <c r="BF49" i="47"/>
  <c r="C49" i="47"/>
  <c r="BG48" i="47"/>
  <c r="BF48" i="47"/>
  <c r="C48" i="47"/>
  <c r="BG47" i="47"/>
  <c r="BF47" i="47"/>
  <c r="C47" i="47"/>
  <c r="BG46" i="47"/>
  <c r="BF46" i="47"/>
  <c r="BG45" i="47"/>
  <c r="BF45" i="47"/>
  <c r="BG44" i="47"/>
  <c r="BF44" i="47"/>
  <c r="BG43" i="47"/>
  <c r="BF43" i="47"/>
  <c r="BG42" i="47"/>
  <c r="BF42" i="47"/>
  <c r="BG41" i="47"/>
  <c r="BF41" i="47"/>
  <c r="BG40" i="47"/>
  <c r="BF40" i="47"/>
  <c r="BG39" i="47"/>
  <c r="BF39" i="47"/>
  <c r="BG38" i="47"/>
  <c r="BF38" i="47"/>
  <c r="BG37" i="47"/>
  <c r="BF37" i="47"/>
  <c r="BG36" i="47"/>
  <c r="BF36" i="47"/>
  <c r="BS32" i="47"/>
  <c r="CD32" i="47"/>
  <c r="BX26" i="47"/>
  <c r="BX52" i="46"/>
  <c r="BM52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A50" i="46"/>
  <c r="BG49" i="46"/>
  <c r="BF49" i="46"/>
  <c r="C49" i="46"/>
  <c r="BG48" i="46"/>
  <c r="BF48" i="46"/>
  <c r="C48" i="46"/>
  <c r="BG47" i="46"/>
  <c r="BF47" i="46"/>
  <c r="C47" i="46"/>
  <c r="BG46" i="46"/>
  <c r="BF46" i="46"/>
  <c r="BG45" i="46"/>
  <c r="BF45" i="46"/>
  <c r="BG44" i="46"/>
  <c r="BF44" i="46"/>
  <c r="BG43" i="46"/>
  <c r="BF43" i="46"/>
  <c r="BG42" i="46"/>
  <c r="BF42" i="46"/>
  <c r="BG41" i="46"/>
  <c r="BF41" i="46"/>
  <c r="BG40" i="46"/>
  <c r="BF40" i="46"/>
  <c r="BG39" i="46"/>
  <c r="BF39" i="46"/>
  <c r="BG38" i="46"/>
  <c r="BF38" i="46"/>
  <c r="BG37" i="46"/>
  <c r="BF37" i="46"/>
  <c r="BG36" i="46"/>
  <c r="BG50" i="46"/>
  <c r="BF36" i="46"/>
  <c r="BS32" i="46"/>
  <c r="CD32" i="46"/>
  <c r="BX26" i="46"/>
  <c r="BX52" i="45"/>
  <c r="BM52" i="45"/>
  <c r="BE50" i="45"/>
  <c r="BD50" i="45"/>
  <c r="BC50" i="45"/>
  <c r="BB50" i="45"/>
  <c r="BA50" i="45"/>
  <c r="AZ50" i="45"/>
  <c r="AY50" i="45"/>
  <c r="AX50" i="45"/>
  <c r="AW50" i="45"/>
  <c r="AV50" i="45"/>
  <c r="AU50" i="45"/>
  <c r="AT50" i="45"/>
  <c r="AS50" i="45"/>
  <c r="AR50" i="45"/>
  <c r="AQ50" i="45"/>
  <c r="AP50" i="45"/>
  <c r="AO50" i="45"/>
  <c r="AN50" i="45"/>
  <c r="AM50" i="45"/>
  <c r="AL50" i="45"/>
  <c r="AK50" i="45"/>
  <c r="AJ50" i="45"/>
  <c r="AI50" i="45"/>
  <c r="AH50" i="45"/>
  <c r="AG50" i="45"/>
  <c r="AF50" i="45"/>
  <c r="AE50" i="45"/>
  <c r="AD50" i="45"/>
  <c r="AC50" i="45"/>
  <c r="AB50" i="45"/>
  <c r="AA50" i="45"/>
  <c r="Z50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L50" i="45"/>
  <c r="K50" i="45"/>
  <c r="J50" i="45"/>
  <c r="I50" i="45"/>
  <c r="H50" i="45"/>
  <c r="G50" i="45"/>
  <c r="F50" i="45"/>
  <c r="E50" i="45"/>
  <c r="D50" i="45"/>
  <c r="A50" i="45"/>
  <c r="BG49" i="45"/>
  <c r="BF49" i="45"/>
  <c r="C49" i="45"/>
  <c r="BG48" i="45"/>
  <c r="BF48" i="45"/>
  <c r="C48" i="45"/>
  <c r="BG47" i="45"/>
  <c r="BF47" i="45"/>
  <c r="C47" i="45"/>
  <c r="BG46" i="45"/>
  <c r="BF46" i="45"/>
  <c r="BG45" i="45"/>
  <c r="BF45" i="45"/>
  <c r="BG44" i="45"/>
  <c r="BF44" i="45"/>
  <c r="BG43" i="45"/>
  <c r="BF43" i="45"/>
  <c r="BG42" i="45"/>
  <c r="BF42" i="45"/>
  <c r="BG41" i="45"/>
  <c r="BF41" i="45"/>
  <c r="BG40" i="45"/>
  <c r="BF40" i="45"/>
  <c r="BG39" i="45"/>
  <c r="BF39" i="45"/>
  <c r="BG38" i="45"/>
  <c r="BF38" i="45"/>
  <c r="BG37" i="45"/>
  <c r="BF37" i="45"/>
  <c r="BG36" i="45"/>
  <c r="BF36" i="45"/>
  <c r="BS32" i="45"/>
  <c r="CD32" i="45"/>
  <c r="BX26" i="45"/>
  <c r="BX52" i="44"/>
  <c r="BM52" i="44"/>
  <c r="BE50" i="44"/>
  <c r="BD50" i="44"/>
  <c r="BC50" i="44"/>
  <c r="BB50" i="44"/>
  <c r="BA50" i="44"/>
  <c r="AZ50" i="44"/>
  <c r="AY50" i="44"/>
  <c r="AX50" i="44"/>
  <c r="AW50" i="44"/>
  <c r="AV50" i="44"/>
  <c r="AU50" i="44"/>
  <c r="AT50" i="44"/>
  <c r="AS50" i="44"/>
  <c r="AR50" i="44"/>
  <c r="AQ50" i="44"/>
  <c r="AP50" i="44"/>
  <c r="AO50" i="44"/>
  <c r="AN50" i="44"/>
  <c r="AM50" i="44"/>
  <c r="AL50" i="44"/>
  <c r="AK50" i="44"/>
  <c r="AJ50" i="44"/>
  <c r="AI50" i="44"/>
  <c r="AH50" i="44"/>
  <c r="AG50" i="44"/>
  <c r="AF50" i="44"/>
  <c r="AE50" i="44"/>
  <c r="AD50" i="44"/>
  <c r="AC50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A50" i="44"/>
  <c r="BG49" i="44"/>
  <c r="BF49" i="44"/>
  <c r="C49" i="44"/>
  <c r="BG48" i="44"/>
  <c r="BF48" i="44"/>
  <c r="C48" i="44"/>
  <c r="BG47" i="44"/>
  <c r="BF47" i="44"/>
  <c r="C47" i="44"/>
  <c r="BG46" i="44"/>
  <c r="BF46" i="44"/>
  <c r="BG45" i="44"/>
  <c r="BF45" i="44"/>
  <c r="BG44" i="44"/>
  <c r="BF44" i="44"/>
  <c r="BG43" i="44"/>
  <c r="BF43" i="44"/>
  <c r="BG42" i="44"/>
  <c r="BF42" i="44"/>
  <c r="BG41" i="44"/>
  <c r="BF41" i="44"/>
  <c r="BG40" i="44"/>
  <c r="BF40" i="44"/>
  <c r="BG39" i="44"/>
  <c r="BF39" i="44"/>
  <c r="BG38" i="44"/>
  <c r="BF38" i="44"/>
  <c r="BG37" i="44"/>
  <c r="BF37" i="44"/>
  <c r="BG36" i="44"/>
  <c r="BF36" i="44"/>
  <c r="BS32" i="44"/>
  <c r="CD32" i="44"/>
  <c r="BX26" i="44"/>
  <c r="BX52" i="43"/>
  <c r="BM52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A50" i="43"/>
  <c r="BG49" i="43"/>
  <c r="BF49" i="43"/>
  <c r="C49" i="43"/>
  <c r="BG48" i="43"/>
  <c r="BF48" i="43"/>
  <c r="C48" i="43"/>
  <c r="BG47" i="43"/>
  <c r="BF47" i="43"/>
  <c r="C47" i="43"/>
  <c r="BG46" i="43"/>
  <c r="BF46" i="43"/>
  <c r="BG45" i="43"/>
  <c r="BF45" i="43"/>
  <c r="BG44" i="43"/>
  <c r="BF44" i="43"/>
  <c r="BG43" i="43"/>
  <c r="BF43" i="43"/>
  <c r="BG42" i="43"/>
  <c r="BF42" i="43"/>
  <c r="BG41" i="43"/>
  <c r="BF41" i="43"/>
  <c r="BG40" i="43"/>
  <c r="BF40" i="43"/>
  <c r="BG39" i="43"/>
  <c r="BF39" i="43"/>
  <c r="BG38" i="43"/>
  <c r="BF38" i="43"/>
  <c r="BG37" i="43"/>
  <c r="BF37" i="43"/>
  <c r="BG36" i="43"/>
  <c r="BF36" i="43"/>
  <c r="BS32" i="43"/>
  <c r="CD32" i="43"/>
  <c r="BX26" i="43"/>
  <c r="BX52" i="42"/>
  <c r="BM52" i="42"/>
  <c r="BE50" i="42"/>
  <c r="BD50" i="42"/>
  <c r="BC50" i="42"/>
  <c r="BB50" i="42"/>
  <c r="BA50" i="42"/>
  <c r="AZ50" i="42"/>
  <c r="AY50" i="42"/>
  <c r="AX50" i="42"/>
  <c r="AW50" i="42"/>
  <c r="AV50" i="42"/>
  <c r="AU50" i="42"/>
  <c r="AT50" i="42"/>
  <c r="AS50" i="42"/>
  <c r="AR50" i="42"/>
  <c r="AQ50" i="42"/>
  <c r="AP50" i="42"/>
  <c r="AO50" i="42"/>
  <c r="AN50" i="42"/>
  <c r="AM50" i="42"/>
  <c r="AL50" i="42"/>
  <c r="AK50" i="42"/>
  <c r="AJ50" i="42"/>
  <c r="AI50" i="42"/>
  <c r="AH50" i="42"/>
  <c r="AG50" i="42"/>
  <c r="AF50" i="42"/>
  <c r="AE50" i="42"/>
  <c r="AD50" i="42"/>
  <c r="AC50" i="42"/>
  <c r="AB50" i="42"/>
  <c r="AA50" i="42"/>
  <c r="Z50" i="42"/>
  <c r="Y50" i="42"/>
  <c r="X50" i="42"/>
  <c r="W50" i="42"/>
  <c r="V50" i="42"/>
  <c r="U50" i="42"/>
  <c r="T50" i="42"/>
  <c r="S50" i="42"/>
  <c r="R50" i="42"/>
  <c r="Q50" i="42"/>
  <c r="P50" i="42"/>
  <c r="O50" i="42"/>
  <c r="N50" i="42"/>
  <c r="M50" i="42"/>
  <c r="L50" i="42"/>
  <c r="K50" i="42"/>
  <c r="J50" i="42"/>
  <c r="I50" i="42"/>
  <c r="H50" i="42"/>
  <c r="G50" i="42"/>
  <c r="F50" i="42"/>
  <c r="E50" i="42"/>
  <c r="D50" i="42"/>
  <c r="A50" i="42"/>
  <c r="BG49" i="42"/>
  <c r="BF49" i="42"/>
  <c r="C49" i="42"/>
  <c r="BG48" i="42"/>
  <c r="BF48" i="42"/>
  <c r="C48" i="42"/>
  <c r="BG47" i="42"/>
  <c r="BF47" i="42"/>
  <c r="C47" i="42"/>
  <c r="BG46" i="42"/>
  <c r="BF46" i="42"/>
  <c r="BG45" i="42"/>
  <c r="BF45" i="42"/>
  <c r="BG44" i="42"/>
  <c r="BF44" i="42"/>
  <c r="BG43" i="42"/>
  <c r="BF43" i="42"/>
  <c r="BG42" i="42"/>
  <c r="BF42" i="42"/>
  <c r="BG41" i="42"/>
  <c r="BF41" i="42"/>
  <c r="BG40" i="42"/>
  <c r="BF40" i="42"/>
  <c r="BG39" i="42"/>
  <c r="BF39" i="42"/>
  <c r="BG38" i="42"/>
  <c r="BF38" i="42"/>
  <c r="BG37" i="42"/>
  <c r="BF37" i="42"/>
  <c r="BG36" i="42"/>
  <c r="BF36" i="42"/>
  <c r="BS32" i="42"/>
  <c r="CD32" i="42"/>
  <c r="BX26" i="42"/>
  <c r="BF50" i="44"/>
  <c r="BG50" i="44"/>
  <c r="BF50" i="43"/>
  <c r="BG50" i="43"/>
  <c r="BF50" i="45"/>
  <c r="BG50" i="42"/>
  <c r="BF50" i="47"/>
  <c r="BG50" i="45"/>
  <c r="BG50" i="47"/>
  <c r="BF50" i="46"/>
  <c r="BF50" i="42"/>
  <c r="BX52" i="41"/>
  <c r="BM52" i="41"/>
  <c r="BE50" i="41"/>
  <c r="BD50" i="41"/>
  <c r="BC50" i="41"/>
  <c r="BB50" i="41"/>
  <c r="BA50" i="41"/>
  <c r="AZ50" i="41"/>
  <c r="AY50" i="41"/>
  <c r="AX50" i="41"/>
  <c r="AW50" i="41"/>
  <c r="AV50" i="41"/>
  <c r="AU50" i="41"/>
  <c r="AT50" i="41"/>
  <c r="AS50" i="41"/>
  <c r="AR50" i="41"/>
  <c r="AQ50" i="41"/>
  <c r="AP50" i="41"/>
  <c r="AO50" i="41"/>
  <c r="AN50" i="41"/>
  <c r="AM50" i="41"/>
  <c r="AL50" i="41"/>
  <c r="AK50" i="41"/>
  <c r="AJ50" i="41"/>
  <c r="AI50" i="41"/>
  <c r="AH50" i="41"/>
  <c r="AG50" i="41"/>
  <c r="AF50" i="41"/>
  <c r="AE50" i="41"/>
  <c r="AD50" i="41"/>
  <c r="AC50" i="41"/>
  <c r="AB50" i="41"/>
  <c r="AA50" i="41"/>
  <c r="Z50" i="41"/>
  <c r="Y50" i="41"/>
  <c r="X50" i="41"/>
  <c r="W50" i="41"/>
  <c r="V50" i="41"/>
  <c r="U50" i="41"/>
  <c r="T50" i="41"/>
  <c r="S50" i="41"/>
  <c r="R50" i="41"/>
  <c r="Q50" i="41"/>
  <c r="P50" i="41"/>
  <c r="O50" i="41"/>
  <c r="N50" i="41"/>
  <c r="M50" i="41"/>
  <c r="L50" i="41"/>
  <c r="K50" i="41"/>
  <c r="J50" i="41"/>
  <c r="I50" i="41"/>
  <c r="H50" i="41"/>
  <c r="G50" i="41"/>
  <c r="F50" i="41"/>
  <c r="E50" i="41"/>
  <c r="D50" i="41"/>
  <c r="A50" i="41"/>
  <c r="BG49" i="41"/>
  <c r="BF49" i="41"/>
  <c r="C49" i="41"/>
  <c r="BG48" i="41"/>
  <c r="BF48" i="41"/>
  <c r="C48" i="41"/>
  <c r="BG47" i="41"/>
  <c r="BF47" i="41"/>
  <c r="C47" i="41"/>
  <c r="BG46" i="41"/>
  <c r="BF46" i="41"/>
  <c r="BG45" i="41"/>
  <c r="BF45" i="41"/>
  <c r="BG44" i="41"/>
  <c r="BF44" i="41"/>
  <c r="BG43" i="41"/>
  <c r="BF43" i="41"/>
  <c r="BG42" i="41"/>
  <c r="BF42" i="41"/>
  <c r="BG41" i="41"/>
  <c r="BF41" i="41"/>
  <c r="BG40" i="41"/>
  <c r="BF40" i="41"/>
  <c r="BG39" i="41"/>
  <c r="BF39" i="41"/>
  <c r="BG38" i="41"/>
  <c r="BF38" i="41"/>
  <c r="BG37" i="41"/>
  <c r="BF37" i="41"/>
  <c r="BG36" i="41"/>
  <c r="BF36" i="41"/>
  <c r="BS32" i="41"/>
  <c r="CD32" i="41"/>
  <c r="BX26" i="41"/>
  <c r="BX52" i="40"/>
  <c r="BM52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A50" i="40"/>
  <c r="BG49" i="40"/>
  <c r="BF49" i="40"/>
  <c r="C49" i="40"/>
  <c r="BG48" i="40"/>
  <c r="BF48" i="40"/>
  <c r="C48" i="40"/>
  <c r="BG47" i="40"/>
  <c r="BF47" i="40"/>
  <c r="C47" i="40"/>
  <c r="BG46" i="40"/>
  <c r="BF46" i="40"/>
  <c r="BG45" i="40"/>
  <c r="BF45" i="40"/>
  <c r="BG44" i="40"/>
  <c r="BF44" i="40"/>
  <c r="BG43" i="40"/>
  <c r="BF43" i="40"/>
  <c r="BG42" i="40"/>
  <c r="BF42" i="40"/>
  <c r="BG41" i="40"/>
  <c r="BF41" i="40"/>
  <c r="BG40" i="40"/>
  <c r="BF40" i="40"/>
  <c r="BG39" i="40"/>
  <c r="BF39" i="40"/>
  <c r="BG38" i="40"/>
  <c r="BF38" i="40"/>
  <c r="BG37" i="40"/>
  <c r="BF37" i="40"/>
  <c r="BG36" i="40"/>
  <c r="BF36" i="40"/>
  <c r="BS32" i="40"/>
  <c r="CD32" i="40"/>
  <c r="BX26" i="40"/>
  <c r="BX52" i="39"/>
  <c r="BM52" i="39"/>
  <c r="BE50" i="39"/>
  <c r="BD50" i="39"/>
  <c r="BC50" i="39"/>
  <c r="BB50" i="39"/>
  <c r="BA50" i="39"/>
  <c r="AZ50" i="39"/>
  <c r="AY50" i="39"/>
  <c r="AX50" i="39"/>
  <c r="AW50" i="39"/>
  <c r="AV50" i="39"/>
  <c r="AU50" i="39"/>
  <c r="AT50" i="39"/>
  <c r="AS50" i="39"/>
  <c r="AR50" i="39"/>
  <c r="AQ50" i="39"/>
  <c r="AP50" i="39"/>
  <c r="AO50" i="39"/>
  <c r="AN50" i="39"/>
  <c r="AM50" i="39"/>
  <c r="AL50" i="39"/>
  <c r="AK50" i="39"/>
  <c r="AJ50" i="39"/>
  <c r="AI50" i="39"/>
  <c r="AH50" i="39"/>
  <c r="AG50" i="39"/>
  <c r="AF50" i="39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R50" i="39"/>
  <c r="Q50" i="39"/>
  <c r="P50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A50" i="39"/>
  <c r="BG49" i="39"/>
  <c r="BF49" i="39"/>
  <c r="C49" i="39"/>
  <c r="BG48" i="39"/>
  <c r="BF48" i="39"/>
  <c r="C48" i="39"/>
  <c r="BG47" i="39"/>
  <c r="BF47" i="39"/>
  <c r="C47" i="39"/>
  <c r="BG46" i="39"/>
  <c r="BF46" i="39"/>
  <c r="BG45" i="39"/>
  <c r="BF45" i="39"/>
  <c r="BG44" i="39"/>
  <c r="BF44" i="39"/>
  <c r="BG43" i="39"/>
  <c r="BF43" i="39"/>
  <c r="BG42" i="39"/>
  <c r="BF42" i="39"/>
  <c r="BG41" i="39"/>
  <c r="BF41" i="39"/>
  <c r="BG40" i="39"/>
  <c r="BF40" i="39"/>
  <c r="BG39" i="39"/>
  <c r="BF39" i="39"/>
  <c r="BG38" i="39"/>
  <c r="BF38" i="39"/>
  <c r="BG37" i="39"/>
  <c r="BF37" i="39"/>
  <c r="BG36" i="39"/>
  <c r="BF36" i="39"/>
  <c r="BS32" i="39"/>
  <c r="CD32" i="39"/>
  <c r="BX26" i="39"/>
  <c r="BX52" i="38"/>
  <c r="BM52" i="38"/>
  <c r="BE50" i="38"/>
  <c r="BD50" i="38"/>
  <c r="BC50" i="38"/>
  <c r="BB50" i="38"/>
  <c r="BA50" i="38"/>
  <c r="AZ50" i="38"/>
  <c r="AY50" i="38"/>
  <c r="AX50" i="38"/>
  <c r="AW50" i="38"/>
  <c r="AV50" i="38"/>
  <c r="AU50" i="38"/>
  <c r="AT50" i="38"/>
  <c r="AS50" i="38"/>
  <c r="AR50" i="38"/>
  <c r="AQ50" i="38"/>
  <c r="AP50" i="38"/>
  <c r="AO50" i="38"/>
  <c r="AN50" i="38"/>
  <c r="AM50" i="38"/>
  <c r="AL50" i="38"/>
  <c r="AK50" i="38"/>
  <c r="AJ50" i="38"/>
  <c r="AI50" i="38"/>
  <c r="AH50" i="38"/>
  <c r="AG50" i="38"/>
  <c r="AF50" i="38"/>
  <c r="AE50" i="38"/>
  <c r="AD50" i="38"/>
  <c r="AC50" i="38"/>
  <c r="AB50" i="38"/>
  <c r="AA50" i="38"/>
  <c r="Z50" i="38"/>
  <c r="Y50" i="38"/>
  <c r="X50" i="38"/>
  <c r="W50" i="38"/>
  <c r="V50" i="38"/>
  <c r="U50" i="38"/>
  <c r="T50" i="38"/>
  <c r="S50" i="38"/>
  <c r="R50" i="38"/>
  <c r="Q50" i="38"/>
  <c r="P50" i="38"/>
  <c r="O50" i="38"/>
  <c r="N50" i="38"/>
  <c r="M50" i="38"/>
  <c r="L50" i="38"/>
  <c r="K50" i="38"/>
  <c r="J50" i="38"/>
  <c r="I50" i="38"/>
  <c r="H50" i="38"/>
  <c r="G50" i="38"/>
  <c r="F50" i="38"/>
  <c r="E50" i="38"/>
  <c r="D50" i="38"/>
  <c r="A50" i="38"/>
  <c r="BG49" i="38"/>
  <c r="BF49" i="38"/>
  <c r="C49" i="38"/>
  <c r="BG48" i="38"/>
  <c r="BF48" i="38"/>
  <c r="C48" i="38"/>
  <c r="BG47" i="38"/>
  <c r="BF47" i="38"/>
  <c r="C47" i="38"/>
  <c r="BG46" i="38"/>
  <c r="BF46" i="38"/>
  <c r="BG45" i="38"/>
  <c r="BF45" i="38"/>
  <c r="BG44" i="38"/>
  <c r="BF44" i="38"/>
  <c r="BG43" i="38"/>
  <c r="BF43" i="38"/>
  <c r="BG42" i="38"/>
  <c r="BF42" i="38"/>
  <c r="BG41" i="38"/>
  <c r="BF41" i="38"/>
  <c r="BG40" i="38"/>
  <c r="BF40" i="38"/>
  <c r="BG39" i="38"/>
  <c r="BF39" i="38"/>
  <c r="BG38" i="38"/>
  <c r="BF38" i="38"/>
  <c r="BG37" i="38"/>
  <c r="BF37" i="38"/>
  <c r="BG36" i="38"/>
  <c r="BF36" i="38"/>
  <c r="BS32" i="38"/>
  <c r="CD32" i="38"/>
  <c r="BX26" i="38"/>
  <c r="BX52" i="37"/>
  <c r="BM52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A50" i="37"/>
  <c r="BG49" i="37"/>
  <c r="BF49" i="37"/>
  <c r="C49" i="37"/>
  <c r="BG48" i="37"/>
  <c r="BF48" i="37"/>
  <c r="C48" i="37"/>
  <c r="BG47" i="37"/>
  <c r="C47" i="37"/>
  <c r="BG46" i="37"/>
  <c r="BF46" i="37"/>
  <c r="BG45" i="37"/>
  <c r="BF45" i="37"/>
  <c r="BG44" i="37"/>
  <c r="BF44" i="37"/>
  <c r="BG43" i="37"/>
  <c r="BF43" i="37"/>
  <c r="BG42" i="37"/>
  <c r="BF42" i="37"/>
  <c r="BG41" i="37"/>
  <c r="BF41" i="37"/>
  <c r="BG40" i="37"/>
  <c r="BF40" i="37"/>
  <c r="BG39" i="37"/>
  <c r="BF39" i="37"/>
  <c r="BG38" i="37"/>
  <c r="BF38" i="37"/>
  <c r="BG37" i="37"/>
  <c r="BF37" i="37"/>
  <c r="BG36" i="37"/>
  <c r="BF36" i="37"/>
  <c r="BS32" i="37"/>
  <c r="CD32" i="37"/>
  <c r="BX26" i="37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A50" i="21"/>
  <c r="B36" i="36"/>
  <c r="B38" i="36" s="1"/>
  <c r="G5" i="36"/>
  <c r="I5" i="36" s="1"/>
  <c r="J5" i="36" s="1"/>
  <c r="K5" i="36" s="1"/>
  <c r="L5" i="36" s="1"/>
  <c r="M5" i="36" s="1"/>
  <c r="G7" i="36"/>
  <c r="I7" i="36" s="1"/>
  <c r="J7" i="36" s="1"/>
  <c r="K7" i="36" s="1"/>
  <c r="L7" i="36" s="1"/>
  <c r="M7" i="36" s="1"/>
  <c r="C4" i="36"/>
  <c r="D4" i="36" s="1"/>
  <c r="E4" i="36" s="1"/>
  <c r="F4" i="36" s="1"/>
  <c r="G4" i="36" s="1"/>
  <c r="H4" i="36" s="1"/>
  <c r="I4" i="36" s="1"/>
  <c r="J4" i="36" s="1"/>
  <c r="K4" i="36" s="1"/>
  <c r="L4" i="36" s="1"/>
  <c r="M4" i="36" s="1"/>
  <c r="C5" i="36"/>
  <c r="D6" i="36"/>
  <c r="E6" i="36" s="1"/>
  <c r="C8" i="36"/>
  <c r="D8" i="36" s="1"/>
  <c r="E8" i="36" s="1"/>
  <c r="F8" i="36" s="1"/>
  <c r="G8" i="36" s="1"/>
  <c r="H8" i="36" s="1"/>
  <c r="I8" i="36" s="1"/>
  <c r="J8" i="36" s="1"/>
  <c r="K8" i="36" s="1"/>
  <c r="L8" i="36" s="1"/>
  <c r="M8" i="36" s="1"/>
  <c r="M14" i="36"/>
  <c r="D16" i="36"/>
  <c r="F16" i="36" s="1"/>
  <c r="H16" i="36"/>
  <c r="J16" i="36" s="1"/>
  <c r="M16" i="36" s="1"/>
  <c r="C3" i="36"/>
  <c r="AI33" i="2"/>
  <c r="AI32" i="2"/>
  <c r="AI31" i="2"/>
  <c r="AI29" i="2"/>
  <c r="AI28" i="2"/>
  <c r="AI27" i="2"/>
  <c r="AI25" i="2"/>
  <c r="AI24" i="2"/>
  <c r="AI23" i="2"/>
  <c r="AI21" i="2"/>
  <c r="AI19" i="2"/>
  <c r="AI20" i="2"/>
  <c r="BG50" i="38"/>
  <c r="BG50" i="37"/>
  <c r="BF50" i="40"/>
  <c r="BG50" i="40"/>
  <c r="BG50" i="39"/>
  <c r="BF50" i="41"/>
  <c r="BG50" i="41"/>
  <c r="BF50" i="38"/>
  <c r="BF50" i="39"/>
  <c r="BF50" i="37"/>
  <c r="BF50" i="21"/>
  <c r="BG50" i="21"/>
  <c r="C4" i="26"/>
  <c r="E3" i="26"/>
  <c r="E4" i="2"/>
  <c r="G4" i="26"/>
  <c r="C5" i="26"/>
  <c r="D5" i="26"/>
  <c r="E5" i="26"/>
  <c r="D4" i="26"/>
  <c r="D4" i="2"/>
  <c r="E5" i="2"/>
  <c r="G5" i="26"/>
  <c r="G6" i="26"/>
  <c r="H6" i="26"/>
  <c r="I3" i="26"/>
  <c r="K4" i="26"/>
  <c r="H4" i="26"/>
  <c r="I4" i="26"/>
  <c r="C6" i="26"/>
  <c r="D5" i="2"/>
  <c r="E6" i="2"/>
  <c r="K18" i="2"/>
  <c r="V19" i="2"/>
  <c r="O4" i="26"/>
  <c r="M3" i="26"/>
  <c r="H5" i="26"/>
  <c r="I5" i="26"/>
  <c r="G7" i="26"/>
  <c r="H7" i="26"/>
  <c r="C7" i="26"/>
  <c r="D6" i="26"/>
  <c r="E6" i="26"/>
  <c r="AJ18" i="2"/>
  <c r="G8" i="26"/>
  <c r="E7" i="2"/>
  <c r="D6" i="2"/>
  <c r="M18" i="2"/>
  <c r="V20" i="2"/>
  <c r="P4" i="26"/>
  <c r="Q4" i="26"/>
  <c r="O5" i="26"/>
  <c r="S4" i="26"/>
  <c r="Q3" i="26"/>
  <c r="G9" i="26"/>
  <c r="H8" i="26"/>
  <c r="C8" i="26"/>
  <c r="D7" i="26"/>
  <c r="E7" i="26"/>
  <c r="V21" i="2"/>
  <c r="P18" i="2"/>
  <c r="E8" i="2"/>
  <c r="D7" i="2"/>
  <c r="AK18" i="2"/>
  <c r="W4" i="26"/>
  <c r="U3" i="26"/>
  <c r="S5" i="26"/>
  <c r="T4" i="26"/>
  <c r="U4" i="26"/>
  <c r="O6" i="26"/>
  <c r="P5" i="26"/>
  <c r="Q5" i="26"/>
  <c r="G10" i="26"/>
  <c r="H9" i="26"/>
  <c r="I9" i="26"/>
  <c r="C9" i="26"/>
  <c r="D8" i="26"/>
  <c r="E8" i="26"/>
  <c r="V23" i="2"/>
  <c r="K22" i="2"/>
  <c r="E9" i="2"/>
  <c r="D8" i="2"/>
  <c r="AL18" i="2"/>
  <c r="S6" i="26"/>
  <c r="T5" i="26"/>
  <c r="U5" i="26"/>
  <c r="AA4" i="26"/>
  <c r="W5" i="26"/>
  <c r="X4" i="26"/>
  <c r="Y4" i="26"/>
  <c r="Y3" i="26"/>
  <c r="P6" i="26"/>
  <c r="Q6" i="26"/>
  <c r="O7" i="26"/>
  <c r="H10" i="26"/>
  <c r="I10" i="26"/>
  <c r="G11" i="26"/>
  <c r="C10" i="26"/>
  <c r="D9" i="26"/>
  <c r="E9" i="26"/>
  <c r="M22" i="2"/>
  <c r="V24" i="2"/>
  <c r="AJ22" i="2"/>
  <c r="E10" i="2"/>
  <c r="D9" i="2"/>
  <c r="AB4" i="26"/>
  <c r="AC4" i="26"/>
  <c r="AA5" i="26"/>
  <c r="AC3" i="26"/>
  <c r="AE4" i="26"/>
  <c r="W6" i="26"/>
  <c r="X5" i="26"/>
  <c r="Y5" i="26"/>
  <c r="S7" i="26"/>
  <c r="T6" i="26"/>
  <c r="U6" i="26"/>
  <c r="P7" i="26"/>
  <c r="Q7" i="26"/>
  <c r="O8" i="26"/>
  <c r="G12" i="26"/>
  <c r="H11" i="26"/>
  <c r="I11" i="26"/>
  <c r="D10" i="26"/>
  <c r="E10" i="26"/>
  <c r="C11" i="26"/>
  <c r="P22" i="2"/>
  <c r="V25" i="2"/>
  <c r="E11" i="2"/>
  <c r="D10" i="2"/>
  <c r="AK22" i="2"/>
  <c r="AA6" i="26"/>
  <c r="AB5" i="26"/>
  <c r="AC5" i="26"/>
  <c r="O9" i="26"/>
  <c r="P8" i="26"/>
  <c r="Q8" i="26"/>
  <c r="T7" i="26"/>
  <c r="U7" i="26"/>
  <c r="S8" i="26"/>
  <c r="X6" i="26"/>
  <c r="Y6" i="26"/>
  <c r="W7" i="26"/>
  <c r="AI4" i="26"/>
  <c r="AM4" i="26"/>
  <c r="AE5" i="26"/>
  <c r="AF4" i="26"/>
  <c r="AG4" i="26"/>
  <c r="AG3" i="26"/>
  <c r="G13" i="26"/>
  <c r="H12" i="26"/>
  <c r="I12" i="26"/>
  <c r="C12" i="26"/>
  <c r="D11" i="26"/>
  <c r="E11" i="26"/>
  <c r="AO3" i="26"/>
  <c r="AQ4" i="26"/>
  <c r="AN4" i="26"/>
  <c r="AM5" i="26"/>
  <c r="AL22" i="2"/>
  <c r="K26" i="2"/>
  <c r="V27" i="2"/>
  <c r="E12" i="2"/>
  <c r="D11" i="2"/>
  <c r="AE6" i="26"/>
  <c r="AF5" i="26"/>
  <c r="AG5" i="26"/>
  <c r="AI5" i="26"/>
  <c r="AJ4" i="26"/>
  <c r="AK4" i="26"/>
  <c r="AK3" i="26"/>
  <c r="O10" i="26"/>
  <c r="P9" i="26"/>
  <c r="Q9" i="26"/>
  <c r="AB6" i="26"/>
  <c r="AC6" i="26"/>
  <c r="AA7" i="26"/>
  <c r="X7" i="26"/>
  <c r="Y7" i="26"/>
  <c r="W8" i="26"/>
  <c r="S9" i="26"/>
  <c r="T8" i="26"/>
  <c r="U8" i="26"/>
  <c r="G14" i="26"/>
  <c r="H13" i="26"/>
  <c r="I13" i="26"/>
  <c r="C13" i="26"/>
  <c r="D12" i="26"/>
  <c r="E12" i="26"/>
  <c r="AU4" i="26"/>
  <c r="AS3" i="26"/>
  <c r="AR4" i="26"/>
  <c r="AS4" i="26"/>
  <c r="AQ5" i="26"/>
  <c r="V28" i="2"/>
  <c r="M26" i="2"/>
  <c r="D12" i="2"/>
  <c r="E13" i="2"/>
  <c r="AJ26" i="2"/>
  <c r="AN5" i="26"/>
  <c r="AM6" i="26"/>
  <c r="AF6" i="26"/>
  <c r="AG6" i="26"/>
  <c r="AE7" i="26"/>
  <c r="T9" i="26"/>
  <c r="U9" i="26"/>
  <c r="S10" i="26"/>
  <c r="X8" i="26"/>
  <c r="Y8" i="26"/>
  <c r="W9" i="26"/>
  <c r="AA8" i="26"/>
  <c r="AB7" i="26"/>
  <c r="AC7" i="26"/>
  <c r="P10" i="26"/>
  <c r="Q10" i="26"/>
  <c r="O11" i="26"/>
  <c r="AJ5" i="26"/>
  <c r="AK5" i="26"/>
  <c r="AI6" i="26"/>
  <c r="G15" i="26"/>
  <c r="H14" i="26"/>
  <c r="I14" i="26"/>
  <c r="C14" i="26"/>
  <c r="D13" i="26"/>
  <c r="E13" i="26"/>
  <c r="E14" i="2"/>
  <c r="D13" i="2"/>
  <c r="AK26" i="2"/>
  <c r="AV4" i="26"/>
  <c r="AW4" i="26"/>
  <c r="AU5" i="26"/>
  <c r="AW3" i="26"/>
  <c r="AN6" i="26"/>
  <c r="AM7" i="26"/>
  <c r="AQ6" i="26"/>
  <c r="AR5" i="26"/>
  <c r="AS5" i="26"/>
  <c r="P26" i="2"/>
  <c r="V29" i="2"/>
  <c r="AI7" i="26"/>
  <c r="AJ6" i="26"/>
  <c r="AK6" i="26"/>
  <c r="P11" i="26"/>
  <c r="Q11" i="26"/>
  <c r="O12" i="26"/>
  <c r="AA9" i="26"/>
  <c r="AB8" i="26"/>
  <c r="AC8" i="26"/>
  <c r="W10" i="26"/>
  <c r="X9" i="26"/>
  <c r="Y9" i="26"/>
  <c r="S11" i="26"/>
  <c r="T10" i="26"/>
  <c r="U10" i="26"/>
  <c r="AE8" i="26"/>
  <c r="AF7" i="26"/>
  <c r="AG7" i="26"/>
  <c r="G16" i="26"/>
  <c r="H15" i="26"/>
  <c r="I15" i="26"/>
  <c r="D14" i="26"/>
  <c r="E14" i="26"/>
  <c r="C15" i="26"/>
  <c r="K30" i="2"/>
  <c r="V31" i="2"/>
  <c r="E15" i="2"/>
  <c r="D15" i="2"/>
  <c r="P30" i="2"/>
  <c r="D14" i="2"/>
  <c r="AL26" i="2"/>
  <c r="AV5" i="26"/>
  <c r="AW5" i="26"/>
  <c r="AU6" i="26"/>
  <c r="AR6" i="26"/>
  <c r="AS6" i="26"/>
  <c r="AQ7" i="26"/>
  <c r="AM8" i="26"/>
  <c r="AN7" i="26"/>
  <c r="AO7" i="26"/>
  <c r="W11" i="26"/>
  <c r="X10" i="26"/>
  <c r="Y10" i="26"/>
  <c r="AE9" i="26"/>
  <c r="AF8" i="26"/>
  <c r="AG8" i="26"/>
  <c r="S12" i="26"/>
  <c r="T11" i="26"/>
  <c r="U11" i="26"/>
  <c r="AA10" i="26"/>
  <c r="AB9" i="26"/>
  <c r="AC9" i="26"/>
  <c r="P12" i="26"/>
  <c r="Q12" i="26"/>
  <c r="O13" i="26"/>
  <c r="AJ7" i="26"/>
  <c r="AK7" i="26"/>
  <c r="AI8" i="26"/>
  <c r="G17" i="26"/>
  <c r="H16" i="26"/>
  <c r="I16" i="26"/>
  <c r="D15" i="26"/>
  <c r="E15" i="26"/>
  <c r="C16" i="26"/>
  <c r="AL30" i="2"/>
  <c r="V33" i="2"/>
  <c r="AM9" i="26"/>
  <c r="AN8" i="26"/>
  <c r="AO8" i="26"/>
  <c r="AQ8" i="26"/>
  <c r="AR7" i="26"/>
  <c r="AS7" i="26"/>
  <c r="AJ30" i="2"/>
  <c r="AV6" i="26"/>
  <c r="AW6" i="26"/>
  <c r="AU7" i="26"/>
  <c r="M30" i="2"/>
  <c r="V32" i="2"/>
  <c r="AI9" i="26"/>
  <c r="AJ8" i="26"/>
  <c r="AK8" i="26"/>
  <c r="O14" i="26"/>
  <c r="P13" i="26"/>
  <c r="Q13" i="26"/>
  <c r="AA11" i="26"/>
  <c r="AB10" i="26"/>
  <c r="AC10" i="26"/>
  <c r="S13" i="26"/>
  <c r="T12" i="26"/>
  <c r="U12" i="26"/>
  <c r="AE10" i="26"/>
  <c r="AF9" i="26"/>
  <c r="AG9" i="26"/>
  <c r="W12" i="26"/>
  <c r="X11" i="26"/>
  <c r="Y11" i="26"/>
  <c r="H17" i="26"/>
  <c r="I17" i="26"/>
  <c r="G18" i="26"/>
  <c r="D16" i="26"/>
  <c r="E16" i="26"/>
  <c r="C17" i="26"/>
  <c r="AN9" i="26"/>
  <c r="AO9" i="26"/>
  <c r="AM10" i="26"/>
  <c r="AU8" i="26"/>
  <c r="AV7" i="26"/>
  <c r="AW7" i="26"/>
  <c r="AK30" i="2"/>
  <c r="AR8" i="26"/>
  <c r="AS8" i="26"/>
  <c r="AQ9" i="26"/>
  <c r="W13" i="26"/>
  <c r="X12" i="26"/>
  <c r="Y12" i="26"/>
  <c r="AF10" i="26"/>
  <c r="AG10" i="26"/>
  <c r="AE11" i="26"/>
  <c r="S14" i="26"/>
  <c r="T13" i="26"/>
  <c r="U13" i="26"/>
  <c r="AA12" i="26"/>
  <c r="AB11" i="26"/>
  <c r="AC11" i="26"/>
  <c r="P14" i="26"/>
  <c r="Q14" i="26"/>
  <c r="O15" i="26"/>
  <c r="AJ9" i="26"/>
  <c r="AK9" i="26"/>
  <c r="AI10" i="26"/>
  <c r="G19" i="26"/>
  <c r="H18" i="26"/>
  <c r="I18" i="26"/>
  <c r="D17" i="26"/>
  <c r="E17" i="26"/>
  <c r="C18" i="26"/>
  <c r="AR9" i="26"/>
  <c r="AS9" i="26"/>
  <c r="AQ10" i="26"/>
  <c r="AN10" i="26"/>
  <c r="AO10" i="26"/>
  <c r="AM11" i="26"/>
  <c r="AV8" i="26"/>
  <c r="AW8" i="26"/>
  <c r="AU9" i="26"/>
  <c r="AI11" i="26"/>
  <c r="AJ10" i="26"/>
  <c r="AK10" i="26"/>
  <c r="P15" i="26"/>
  <c r="Q15" i="26"/>
  <c r="O16" i="26"/>
  <c r="AB12" i="26"/>
  <c r="AC12" i="26"/>
  <c r="AA13" i="26"/>
  <c r="S15" i="26"/>
  <c r="T14" i="26"/>
  <c r="U14" i="26"/>
  <c r="AF11" i="26"/>
  <c r="AG11" i="26"/>
  <c r="AE12" i="26"/>
  <c r="X13" i="26"/>
  <c r="Y13" i="26"/>
  <c r="W14" i="26"/>
  <c r="H19" i="26"/>
  <c r="I19" i="26"/>
  <c r="G20" i="26"/>
  <c r="C19" i="26"/>
  <c r="D18" i="26"/>
  <c r="E18" i="26"/>
  <c r="AV9" i="26"/>
  <c r="AW9" i="26"/>
  <c r="AU10" i="26"/>
  <c r="AM12" i="26"/>
  <c r="AN11" i="26"/>
  <c r="AO11" i="26"/>
  <c r="AR10" i="26"/>
  <c r="AS10" i="26"/>
  <c r="AQ11" i="26"/>
  <c r="W15" i="26"/>
  <c r="X14" i="26"/>
  <c r="Y14" i="26"/>
  <c r="AI12" i="26"/>
  <c r="AJ11" i="26"/>
  <c r="AK11" i="26"/>
  <c r="AE13" i="26"/>
  <c r="AF12" i="26"/>
  <c r="AG12" i="26"/>
  <c r="AA14" i="26"/>
  <c r="AB13" i="26"/>
  <c r="AC13" i="26"/>
  <c r="S16" i="26"/>
  <c r="T15" i="26"/>
  <c r="U15" i="26"/>
  <c r="P16" i="26"/>
  <c r="Q16" i="26"/>
  <c r="O17" i="26"/>
  <c r="G21" i="26"/>
  <c r="H20" i="26"/>
  <c r="I20" i="26"/>
  <c r="D19" i="26"/>
  <c r="E19" i="26"/>
  <c r="C20" i="26"/>
  <c r="AQ12" i="26"/>
  <c r="AR11" i="26"/>
  <c r="AS11" i="26"/>
  <c r="AN12" i="26"/>
  <c r="AO12" i="26"/>
  <c r="AM13" i="26"/>
  <c r="AU11" i="26"/>
  <c r="AV10" i="26"/>
  <c r="AW10" i="26"/>
  <c r="P17" i="26"/>
  <c r="Q17" i="26"/>
  <c r="O18" i="26"/>
  <c r="AB14" i="26"/>
  <c r="AC14" i="26"/>
  <c r="AA15" i="26"/>
  <c r="S17" i="26"/>
  <c r="T16" i="26"/>
  <c r="U16" i="26"/>
  <c r="AE14" i="26"/>
  <c r="AF13" i="26"/>
  <c r="AG13" i="26"/>
  <c r="AI13" i="26"/>
  <c r="AJ12" i="26"/>
  <c r="AK12" i="26"/>
  <c r="W16" i="26"/>
  <c r="X15" i="26"/>
  <c r="Y15" i="26"/>
  <c r="G22" i="26"/>
  <c r="H21" i="26"/>
  <c r="I21" i="26"/>
  <c r="C21" i="26"/>
  <c r="D20" i="26"/>
  <c r="E20" i="26"/>
  <c r="AU12" i="26"/>
  <c r="AV11" i="26"/>
  <c r="AW11" i="26"/>
  <c r="AN13" i="26"/>
  <c r="AO13" i="26"/>
  <c r="AM14" i="26"/>
  <c r="AR12" i="26"/>
  <c r="AS12" i="26"/>
  <c r="AQ13" i="26"/>
  <c r="W17" i="26"/>
  <c r="X16" i="26"/>
  <c r="Y16" i="26"/>
  <c r="S18" i="26"/>
  <c r="T17" i="26"/>
  <c r="U17" i="26"/>
  <c r="AI14" i="26"/>
  <c r="AJ13" i="26"/>
  <c r="AK13" i="26"/>
  <c r="AF14" i="26"/>
  <c r="AG14" i="26"/>
  <c r="AE15" i="26"/>
  <c r="AB15" i="26"/>
  <c r="AC15" i="26"/>
  <c r="AA16" i="26"/>
  <c r="P18" i="26"/>
  <c r="Q18" i="26"/>
  <c r="O19" i="26"/>
  <c r="H22" i="26"/>
  <c r="I22" i="26"/>
  <c r="G23" i="26"/>
  <c r="D21" i="26"/>
  <c r="E21" i="26"/>
  <c r="C22" i="26"/>
  <c r="AR13" i="26"/>
  <c r="AS13" i="26"/>
  <c r="AQ14" i="26"/>
  <c r="AN14" i="26"/>
  <c r="AO14" i="26"/>
  <c r="AM15" i="26"/>
  <c r="AU13" i="26"/>
  <c r="AV12" i="26"/>
  <c r="AW12" i="26"/>
  <c r="O20" i="26"/>
  <c r="P19" i="26"/>
  <c r="Q19" i="26"/>
  <c r="AA17" i="26"/>
  <c r="AB16" i="26"/>
  <c r="AC16" i="26"/>
  <c r="AF15" i="26"/>
  <c r="AG15" i="26"/>
  <c r="AE16" i="26"/>
  <c r="AI15" i="26"/>
  <c r="AJ14" i="26"/>
  <c r="AK14" i="26"/>
  <c r="S19" i="26"/>
  <c r="T18" i="26"/>
  <c r="U18" i="26"/>
  <c r="X17" i="26"/>
  <c r="Y17" i="26"/>
  <c r="W18" i="26"/>
  <c r="G24" i="26"/>
  <c r="H23" i="26"/>
  <c r="I23" i="26"/>
  <c r="C23" i="26"/>
  <c r="D22" i="26"/>
  <c r="E22" i="26"/>
  <c r="AV13" i="26"/>
  <c r="AW13" i="26"/>
  <c r="AU14" i="26"/>
  <c r="AM16" i="26"/>
  <c r="AN15" i="26"/>
  <c r="AO15" i="26"/>
  <c r="AR14" i="26"/>
  <c r="AS14" i="26"/>
  <c r="AQ15" i="26"/>
  <c r="AE17" i="26"/>
  <c r="AF16" i="26"/>
  <c r="AG16" i="26"/>
  <c r="W19" i="26"/>
  <c r="X18" i="26"/>
  <c r="Y18" i="26"/>
  <c r="T19" i="26"/>
  <c r="U19" i="26"/>
  <c r="S20" i="26"/>
  <c r="AJ15" i="26"/>
  <c r="AK15" i="26"/>
  <c r="AI16" i="26"/>
  <c r="AA18" i="26"/>
  <c r="AB17" i="26"/>
  <c r="AC17" i="26"/>
  <c r="O21" i="26"/>
  <c r="P20" i="26"/>
  <c r="Q20" i="26"/>
  <c r="H24" i="26"/>
  <c r="I24" i="26"/>
  <c r="G25" i="26"/>
  <c r="D23" i="26"/>
  <c r="E23" i="26"/>
  <c r="C24" i="26"/>
  <c r="AQ16" i="26"/>
  <c r="AR15" i="26"/>
  <c r="AS15" i="26"/>
  <c r="AN16" i="26"/>
  <c r="AO16" i="26"/>
  <c r="AM17" i="26"/>
  <c r="AU15" i="26"/>
  <c r="AV14" i="26"/>
  <c r="AW14" i="26"/>
  <c r="AJ16" i="26"/>
  <c r="AK16" i="26"/>
  <c r="AI17" i="26"/>
  <c r="O22" i="26"/>
  <c r="P21" i="26"/>
  <c r="Q21" i="26"/>
  <c r="AA19" i="26"/>
  <c r="AB18" i="26"/>
  <c r="AC18" i="26"/>
  <c r="S21" i="26"/>
  <c r="T20" i="26"/>
  <c r="U20" i="26"/>
  <c r="X19" i="26"/>
  <c r="Y19" i="26"/>
  <c r="W20" i="26"/>
  <c r="AE18" i="26"/>
  <c r="AF17" i="26"/>
  <c r="AG17" i="26"/>
  <c r="G26" i="26"/>
  <c r="H25" i="26"/>
  <c r="I25" i="26"/>
  <c r="C25" i="26"/>
  <c r="D24" i="26"/>
  <c r="E24" i="26"/>
  <c r="AU16" i="26"/>
  <c r="AV15" i="26"/>
  <c r="AW15" i="26"/>
  <c r="AN17" i="26"/>
  <c r="AO17" i="26"/>
  <c r="AM18" i="26"/>
  <c r="AQ17" i="26"/>
  <c r="AR16" i="26"/>
  <c r="AS16" i="26"/>
  <c r="W21" i="26"/>
  <c r="X20" i="26"/>
  <c r="Y20" i="26"/>
  <c r="AF18" i="26"/>
  <c r="AG18" i="26"/>
  <c r="AE19" i="26"/>
  <c r="S22" i="26"/>
  <c r="T21" i="26"/>
  <c r="U21" i="26"/>
  <c r="AB19" i="26"/>
  <c r="AC19" i="26"/>
  <c r="AA20" i="26"/>
  <c r="P22" i="26"/>
  <c r="Q22" i="26"/>
  <c r="O23" i="26"/>
  <c r="AJ17" i="26"/>
  <c r="AK17" i="26"/>
  <c r="AI18" i="26"/>
  <c r="G27" i="26"/>
  <c r="H26" i="26"/>
  <c r="I26" i="26"/>
  <c r="D25" i="26"/>
  <c r="E25" i="26"/>
  <c r="C26" i="26"/>
  <c r="AQ18" i="26"/>
  <c r="AR17" i="26"/>
  <c r="AS17" i="26"/>
  <c r="AM19" i="26"/>
  <c r="AN18" i="26"/>
  <c r="AO18" i="26"/>
  <c r="AV16" i="26"/>
  <c r="AW16" i="26"/>
  <c r="AU17" i="26"/>
  <c r="AJ18" i="26"/>
  <c r="AK18" i="26"/>
  <c r="AI19" i="26"/>
  <c r="O24" i="26"/>
  <c r="P23" i="26"/>
  <c r="Q23" i="26"/>
  <c r="S23" i="26"/>
  <c r="T22" i="26"/>
  <c r="U22" i="26"/>
  <c r="AB20" i="26"/>
  <c r="AC20" i="26"/>
  <c r="AA21" i="26"/>
  <c r="AE20" i="26"/>
  <c r="AF19" i="26"/>
  <c r="AG19" i="26"/>
  <c r="W22" i="26"/>
  <c r="X21" i="26"/>
  <c r="Y21" i="26"/>
  <c r="G28" i="26"/>
  <c r="H27" i="26"/>
  <c r="I27" i="26"/>
  <c r="D26" i="26"/>
  <c r="E26" i="26"/>
  <c r="C27" i="26"/>
  <c r="AV17" i="26"/>
  <c r="AW17" i="26"/>
  <c r="AU18" i="26"/>
  <c r="AN19" i="26"/>
  <c r="AO19" i="26"/>
  <c r="AM20" i="26"/>
  <c r="AR18" i="26"/>
  <c r="AS18" i="26"/>
  <c r="AQ19" i="26"/>
  <c r="W23" i="26"/>
  <c r="X22" i="26"/>
  <c r="Y22" i="26"/>
  <c r="AE21" i="26"/>
  <c r="AF20" i="26"/>
  <c r="AG20" i="26"/>
  <c r="AA22" i="26"/>
  <c r="AB21" i="26"/>
  <c r="AC21" i="26"/>
  <c r="S24" i="26"/>
  <c r="T23" i="26"/>
  <c r="U23" i="26"/>
  <c r="P24" i="26"/>
  <c r="Q24" i="26"/>
  <c r="O25" i="26"/>
  <c r="AI20" i="26"/>
  <c r="AJ19" i="26"/>
  <c r="AK19" i="26"/>
  <c r="G29" i="26"/>
  <c r="H28" i="26"/>
  <c r="I28" i="26"/>
  <c r="D27" i="26"/>
  <c r="E27" i="26"/>
  <c r="C28" i="26"/>
  <c r="AQ20" i="26"/>
  <c r="AR19" i="26"/>
  <c r="AS19" i="26"/>
  <c r="AN20" i="26"/>
  <c r="AO20" i="26"/>
  <c r="AM21" i="26"/>
  <c r="AU19" i="26"/>
  <c r="AV18" i="26"/>
  <c r="AW18" i="26"/>
  <c r="AI21" i="26"/>
  <c r="AJ20" i="26"/>
  <c r="AK20" i="26"/>
  <c r="O26" i="26"/>
  <c r="P25" i="26"/>
  <c r="Q25" i="26"/>
  <c r="S25" i="26"/>
  <c r="T24" i="26"/>
  <c r="U24" i="26"/>
  <c r="AA23" i="26"/>
  <c r="AB22" i="26"/>
  <c r="AC22" i="26"/>
  <c r="AE22" i="26"/>
  <c r="AF21" i="26"/>
  <c r="AG21" i="26"/>
  <c r="W24" i="26"/>
  <c r="X23" i="26"/>
  <c r="Y23" i="26"/>
  <c r="H29" i="26"/>
  <c r="I29" i="26"/>
  <c r="G30" i="26"/>
  <c r="C29" i="26"/>
  <c r="D28" i="26"/>
  <c r="E28" i="26"/>
  <c r="AU20" i="26"/>
  <c r="AV19" i="26"/>
  <c r="AW19" i="26"/>
  <c r="AN21" i="26"/>
  <c r="AO21" i="26"/>
  <c r="AM22" i="26"/>
  <c r="AQ21" i="26"/>
  <c r="AR20" i="26"/>
  <c r="AS20" i="26"/>
  <c r="W25" i="26"/>
  <c r="X24" i="26"/>
  <c r="Y24" i="26"/>
  <c r="AE23" i="26"/>
  <c r="AF22" i="26"/>
  <c r="AG22" i="26"/>
  <c r="AA24" i="26"/>
  <c r="AB23" i="26"/>
  <c r="AC23" i="26"/>
  <c r="S26" i="26"/>
  <c r="T25" i="26"/>
  <c r="U25" i="26"/>
  <c r="O27" i="26"/>
  <c r="P26" i="26"/>
  <c r="Q26" i="26"/>
  <c r="AJ21" i="26"/>
  <c r="AK21" i="26"/>
  <c r="AI22" i="26"/>
  <c r="G31" i="26"/>
  <c r="G32" i="26"/>
  <c r="H30" i="26"/>
  <c r="I30" i="26"/>
  <c r="C30" i="26"/>
  <c r="D29" i="26"/>
  <c r="E29" i="26"/>
  <c r="AQ22" i="26"/>
  <c r="AR21" i="26"/>
  <c r="AS21" i="26"/>
  <c r="AN22" i="26"/>
  <c r="AO22" i="26"/>
  <c r="AM23" i="26"/>
  <c r="G33" i="26"/>
  <c r="H32" i="26"/>
  <c r="I32" i="26"/>
  <c r="AV20" i="26"/>
  <c r="AW20" i="26"/>
  <c r="AU21" i="26"/>
  <c r="X25" i="26"/>
  <c r="Y25" i="26"/>
  <c r="W26" i="26"/>
  <c r="AI23" i="26"/>
  <c r="AJ22" i="26"/>
  <c r="AK22" i="26"/>
  <c r="O28" i="26"/>
  <c r="P27" i="26"/>
  <c r="Q27" i="26"/>
  <c r="AB24" i="26"/>
  <c r="AC24" i="26"/>
  <c r="AA25" i="26"/>
  <c r="S27" i="26"/>
  <c r="T26" i="26"/>
  <c r="U26" i="26"/>
  <c r="AE24" i="26"/>
  <c r="AF23" i="26"/>
  <c r="AG23" i="26"/>
  <c r="H31" i="26"/>
  <c r="I31" i="26"/>
  <c r="C31" i="26"/>
  <c r="D30" i="26"/>
  <c r="E30" i="26"/>
  <c r="AV21" i="26"/>
  <c r="AW21" i="26"/>
  <c r="AU22" i="26"/>
  <c r="G34" i="26"/>
  <c r="H34" i="26"/>
  <c r="I34" i="26"/>
  <c r="H33" i="26"/>
  <c r="I33" i="26"/>
  <c r="J6" i="26" a="1"/>
  <c r="J6" i="26"/>
  <c r="AM24" i="26"/>
  <c r="AN23" i="26"/>
  <c r="AO23" i="26"/>
  <c r="AQ23" i="26"/>
  <c r="AR22" i="26"/>
  <c r="AS22" i="26"/>
  <c r="AF24" i="26"/>
  <c r="AG24" i="26"/>
  <c r="AE25" i="26"/>
  <c r="S28" i="26"/>
  <c r="T27" i="26"/>
  <c r="U27" i="26"/>
  <c r="AA26" i="26"/>
  <c r="AB25" i="26"/>
  <c r="AC25" i="26"/>
  <c r="P28" i="26"/>
  <c r="Q28" i="26"/>
  <c r="O29" i="26"/>
  <c r="AI24" i="26"/>
  <c r="AJ23" i="26"/>
  <c r="AK23" i="26"/>
  <c r="W27" i="26"/>
  <c r="X26" i="26"/>
  <c r="Y26" i="26"/>
  <c r="J12" i="26" a="1"/>
  <c r="J12" i="26"/>
  <c r="J20" i="26" a="1"/>
  <c r="J20" i="26"/>
  <c r="J31" i="26" a="1"/>
  <c r="J31" i="26"/>
  <c r="J23" i="26" a="1"/>
  <c r="J23" i="26"/>
  <c r="J15" i="26" a="1"/>
  <c r="J15" i="26"/>
  <c r="J19" i="26" a="1"/>
  <c r="J19" i="26"/>
  <c r="J18" i="26" a="1"/>
  <c r="J18" i="26"/>
  <c r="J21" i="26" a="1"/>
  <c r="J21" i="26"/>
  <c r="J32" i="26" a="1"/>
  <c r="J32" i="26"/>
  <c r="J5" i="26" a="1"/>
  <c r="J5" i="26"/>
  <c r="J17" i="26" a="1"/>
  <c r="J17" i="26"/>
  <c r="J9" i="26" a="1"/>
  <c r="J9" i="26"/>
  <c r="J7" i="26" a="1"/>
  <c r="J7" i="26"/>
  <c r="J33" i="26" a="1"/>
  <c r="J33" i="26"/>
  <c r="J26" i="26" a="1"/>
  <c r="J26" i="26"/>
  <c r="J11" i="26" a="1"/>
  <c r="J11" i="26"/>
  <c r="J22" i="26" a="1"/>
  <c r="J22" i="26"/>
  <c r="J27" i="26" a="1"/>
  <c r="J27" i="26"/>
  <c r="J29" i="26" a="1"/>
  <c r="J29" i="26"/>
  <c r="J14" i="26" a="1"/>
  <c r="J14" i="26"/>
  <c r="J24" i="26" a="1"/>
  <c r="J24" i="26"/>
  <c r="D31" i="26"/>
  <c r="E31" i="26"/>
  <c r="C32" i="26"/>
  <c r="J13" i="26" a="1"/>
  <c r="J13" i="26"/>
  <c r="J16" i="26" a="1"/>
  <c r="J16" i="26"/>
  <c r="J30" i="26" a="1"/>
  <c r="J30" i="26"/>
  <c r="J28" i="26" a="1"/>
  <c r="J28" i="26"/>
  <c r="J25" i="26" a="1"/>
  <c r="J25" i="26"/>
  <c r="J10" i="26" a="1"/>
  <c r="J10" i="26"/>
  <c r="AQ24" i="26"/>
  <c r="AR23" i="26"/>
  <c r="AS23" i="26"/>
  <c r="J4" i="26" a="1"/>
  <c r="J4" i="26"/>
  <c r="AN24" i="26"/>
  <c r="AO24" i="26"/>
  <c r="AM25" i="26"/>
  <c r="J8" i="26" a="1"/>
  <c r="J8" i="26"/>
  <c r="AU23" i="26"/>
  <c r="AV22" i="26"/>
  <c r="AW22" i="26"/>
  <c r="O30" i="26"/>
  <c r="P29" i="26"/>
  <c r="Q29" i="26"/>
  <c r="AB26" i="26"/>
  <c r="AC26" i="26"/>
  <c r="AA27" i="26"/>
  <c r="S29" i="26"/>
  <c r="T28" i="26"/>
  <c r="U28" i="26"/>
  <c r="W28" i="26"/>
  <c r="X27" i="26"/>
  <c r="Y27" i="26"/>
  <c r="AF25" i="26"/>
  <c r="AG25" i="26"/>
  <c r="AE26" i="26"/>
  <c r="AI25" i="26"/>
  <c r="AJ24" i="26"/>
  <c r="AK24" i="26"/>
  <c r="C33" i="26"/>
  <c r="D32" i="26"/>
  <c r="E32" i="26"/>
  <c r="AU24" i="26"/>
  <c r="AV23" i="26"/>
  <c r="AW23" i="26"/>
  <c r="AN25" i="26"/>
  <c r="AO25" i="26"/>
  <c r="AM26" i="26"/>
  <c r="AR24" i="26"/>
  <c r="AS24" i="26"/>
  <c r="AQ25" i="26"/>
  <c r="S30" i="26"/>
  <c r="T29" i="26"/>
  <c r="U29" i="26"/>
  <c r="AJ25" i="26"/>
  <c r="AK25" i="26"/>
  <c r="AI26" i="26"/>
  <c r="AA28" i="26"/>
  <c r="AB27" i="26"/>
  <c r="AC27" i="26"/>
  <c r="AF26" i="26"/>
  <c r="AG26" i="26"/>
  <c r="AE27" i="26"/>
  <c r="P30" i="26"/>
  <c r="Q30" i="26"/>
  <c r="O31" i="26"/>
  <c r="W29" i="26"/>
  <c r="X28" i="26"/>
  <c r="Y28" i="26"/>
  <c r="D33" i="26"/>
  <c r="E33" i="26"/>
  <c r="AU25" i="26"/>
  <c r="AV24" i="26"/>
  <c r="AW24" i="26"/>
  <c r="AQ26" i="26"/>
  <c r="AR25" i="26"/>
  <c r="AS25" i="26"/>
  <c r="AM27" i="26"/>
  <c r="AN26" i="26"/>
  <c r="AO26" i="26"/>
  <c r="AF27" i="26"/>
  <c r="AG27" i="26"/>
  <c r="AE28" i="26"/>
  <c r="AB28" i="26"/>
  <c r="AC28" i="26"/>
  <c r="AA29" i="26"/>
  <c r="AI27" i="26"/>
  <c r="AJ26" i="26"/>
  <c r="AK26" i="26"/>
  <c r="X29" i="26"/>
  <c r="Y29" i="26"/>
  <c r="W30" i="26"/>
  <c r="T30" i="26"/>
  <c r="U30" i="26"/>
  <c r="S31" i="26"/>
  <c r="P31" i="26"/>
  <c r="Q31" i="26"/>
  <c r="O32" i="26"/>
  <c r="F32" i="26" a="1"/>
  <c r="F32" i="26"/>
  <c r="F31" i="26" a="1"/>
  <c r="F31" i="26"/>
  <c r="F33" i="26" a="1"/>
  <c r="F33" i="26"/>
  <c r="AN27" i="26"/>
  <c r="AO27" i="26"/>
  <c r="AM28" i="26"/>
  <c r="AV25" i="26"/>
  <c r="AW25" i="26"/>
  <c r="AU26" i="26"/>
  <c r="AQ27" i="26"/>
  <c r="AR26" i="26"/>
  <c r="AS26" i="26"/>
  <c r="T31" i="26"/>
  <c r="U31" i="26"/>
  <c r="S32" i="26"/>
  <c r="AA30" i="26"/>
  <c r="AB29" i="26"/>
  <c r="AC29" i="26"/>
  <c r="W31" i="26"/>
  <c r="X30" i="26"/>
  <c r="Y30" i="26"/>
  <c r="AE29" i="26"/>
  <c r="AF28" i="26"/>
  <c r="AG28" i="26"/>
  <c r="O33" i="26"/>
  <c r="P32" i="26"/>
  <c r="Q32" i="26"/>
  <c r="AI28" i="26"/>
  <c r="AJ27" i="26"/>
  <c r="AK27" i="26"/>
  <c r="L4" i="26"/>
  <c r="M4" i="26"/>
  <c r="S33" i="26"/>
  <c r="T32" i="26"/>
  <c r="U32" i="26"/>
  <c r="AU27" i="26"/>
  <c r="AV26" i="26"/>
  <c r="AW26" i="26"/>
  <c r="P33" i="26"/>
  <c r="Q33" i="26"/>
  <c r="O34" i="26"/>
  <c r="P34" i="26"/>
  <c r="Q34" i="26"/>
  <c r="R20" i="26" a="1"/>
  <c r="R20" i="26"/>
  <c r="AN28" i="26"/>
  <c r="AO28" i="26"/>
  <c r="AM29" i="26"/>
  <c r="R29" i="26" a="1"/>
  <c r="R29" i="26"/>
  <c r="AR27" i="26"/>
  <c r="AS27" i="26"/>
  <c r="AQ28" i="26"/>
  <c r="R11" i="26" a="1"/>
  <c r="R11" i="26"/>
  <c r="R15" i="26" a="1"/>
  <c r="R15" i="26"/>
  <c r="R31" i="26" a="1"/>
  <c r="R31" i="26"/>
  <c r="R5" i="26" a="1"/>
  <c r="R5" i="26"/>
  <c r="R16" i="26" a="1"/>
  <c r="R16" i="26"/>
  <c r="R12" i="26" a="1"/>
  <c r="R12" i="26"/>
  <c r="R19" i="26" a="1"/>
  <c r="R19" i="26"/>
  <c r="R26" i="26" a="1"/>
  <c r="R26" i="26"/>
  <c r="R27" i="26" a="1"/>
  <c r="R27" i="26"/>
  <c r="R18" i="26" a="1"/>
  <c r="R18" i="26"/>
  <c r="R24" i="26" a="1"/>
  <c r="R24" i="26"/>
  <c r="R33" i="26" a="1"/>
  <c r="R33" i="26"/>
  <c r="AE30" i="26"/>
  <c r="AF29" i="26"/>
  <c r="AG29" i="26"/>
  <c r="AI29" i="26"/>
  <c r="AJ28" i="26"/>
  <c r="AK28" i="26"/>
  <c r="W32" i="26"/>
  <c r="X31" i="26"/>
  <c r="Y31" i="26"/>
  <c r="AA31" i="26"/>
  <c r="AB30" i="26"/>
  <c r="AC30" i="26"/>
  <c r="R22" i="26" a="1"/>
  <c r="R22" i="26"/>
  <c r="R6" i="26" a="1"/>
  <c r="R6" i="26"/>
  <c r="R14" i="26" a="1"/>
  <c r="R14" i="26"/>
  <c r="R23" i="26" a="1"/>
  <c r="R23" i="26"/>
  <c r="R17" i="26" a="1"/>
  <c r="R17" i="26"/>
  <c r="R10" i="26" a="1"/>
  <c r="R10" i="26"/>
  <c r="R21" i="26" a="1"/>
  <c r="R21" i="26"/>
  <c r="R4" i="26" a="1"/>
  <c r="R4" i="26"/>
  <c r="R9" i="26" a="1"/>
  <c r="R9" i="26"/>
  <c r="R7" i="26" a="1"/>
  <c r="R7" i="26"/>
  <c r="R8" i="26" a="1"/>
  <c r="R8" i="26"/>
  <c r="R30" i="26" a="1"/>
  <c r="R30" i="26"/>
  <c r="R25" i="26" a="1"/>
  <c r="R25" i="26"/>
  <c r="R13" i="26" a="1"/>
  <c r="R13" i="26"/>
  <c r="R32" i="26" a="1"/>
  <c r="R32" i="26"/>
  <c r="AV27" i="26"/>
  <c r="AW27" i="26"/>
  <c r="AU28" i="26"/>
  <c r="AN29" i="26"/>
  <c r="AO29" i="26"/>
  <c r="AM30" i="26"/>
  <c r="AQ29" i="26"/>
  <c r="AR28" i="26"/>
  <c r="AS28" i="26"/>
  <c r="R28" i="26" a="1"/>
  <c r="R28" i="26"/>
  <c r="S34" i="26"/>
  <c r="T34" i="26"/>
  <c r="U34" i="26"/>
  <c r="T33" i="26"/>
  <c r="U33" i="26"/>
  <c r="V25" i="26" a="1"/>
  <c r="V25" i="26"/>
  <c r="AB31" i="26"/>
  <c r="AC31" i="26"/>
  <c r="AA32" i="26"/>
  <c r="AJ29" i="26"/>
  <c r="AK29" i="26"/>
  <c r="AI30" i="26"/>
  <c r="W33" i="26"/>
  <c r="X33" i="26"/>
  <c r="Y33" i="26"/>
  <c r="X32" i="26"/>
  <c r="Y32" i="26"/>
  <c r="Z12" i="26" a="1"/>
  <c r="Z12" i="26"/>
  <c r="AE31" i="26"/>
  <c r="AF30" i="26"/>
  <c r="AG30" i="26"/>
  <c r="V21" i="26" a="1"/>
  <c r="V21" i="26"/>
  <c r="V16" i="26" a="1"/>
  <c r="V16" i="26"/>
  <c r="AU29" i="26"/>
  <c r="AV28" i="26"/>
  <c r="AW28" i="26"/>
  <c r="AM31" i="26"/>
  <c r="AN30" i="26"/>
  <c r="AO30" i="26"/>
  <c r="V19" i="26" a="1"/>
  <c r="V19" i="26"/>
  <c r="V10" i="26" a="1"/>
  <c r="V10" i="26"/>
  <c r="V22" i="26" a="1"/>
  <c r="V22" i="26"/>
  <c r="V26" i="26" a="1"/>
  <c r="V26" i="26"/>
  <c r="V24" i="26" a="1"/>
  <c r="V24" i="26"/>
  <c r="V32" i="26" a="1"/>
  <c r="V32" i="26"/>
  <c r="V30" i="26" a="1"/>
  <c r="V30" i="26"/>
  <c r="V4" i="26" a="1"/>
  <c r="V4" i="26"/>
  <c r="V28" i="26" a="1"/>
  <c r="V28" i="26"/>
  <c r="V13" i="26" a="1"/>
  <c r="V13" i="26"/>
  <c r="V23" i="26" a="1"/>
  <c r="V23" i="26"/>
  <c r="V33" i="26" a="1"/>
  <c r="V33" i="26"/>
  <c r="V12" i="26" a="1"/>
  <c r="V12" i="26"/>
  <c r="V5" i="26" a="1"/>
  <c r="V5" i="26"/>
  <c r="V7" i="26" a="1"/>
  <c r="V7" i="26"/>
  <c r="V11" i="26" a="1"/>
  <c r="V11" i="26"/>
  <c r="V29" i="26" a="1"/>
  <c r="V29" i="26"/>
  <c r="V9" i="26" a="1"/>
  <c r="V9" i="26"/>
  <c r="V31" i="26" a="1"/>
  <c r="V31" i="26"/>
  <c r="V17" i="26" a="1"/>
  <c r="V17" i="26"/>
  <c r="V14" i="26" a="1"/>
  <c r="V14" i="26"/>
  <c r="V8" i="26" a="1"/>
  <c r="V8" i="26"/>
  <c r="V20" i="26" a="1"/>
  <c r="V20" i="26"/>
  <c r="AQ30" i="26"/>
  <c r="AR29" i="26"/>
  <c r="AS29" i="26"/>
  <c r="V27" i="26" a="1"/>
  <c r="V27" i="26"/>
  <c r="V18" i="26" a="1"/>
  <c r="V18" i="26"/>
  <c r="V6" i="26" a="1"/>
  <c r="V6" i="26"/>
  <c r="V15" i="26" a="1"/>
  <c r="V15" i="26"/>
  <c r="Z13" i="26" a="1"/>
  <c r="Z13" i="26"/>
  <c r="Z26" i="26" a="1"/>
  <c r="Z26" i="26"/>
  <c r="Z29" i="26" a="1"/>
  <c r="Z29" i="26"/>
  <c r="Z24" i="26" a="1"/>
  <c r="Z24" i="26"/>
  <c r="Z11" i="26" a="1"/>
  <c r="Z11" i="26"/>
  <c r="Z22" i="26" a="1"/>
  <c r="Z22" i="26"/>
  <c r="Z32" i="26" a="1"/>
  <c r="Z32" i="26"/>
  <c r="Z19" i="26" a="1"/>
  <c r="Z19" i="26"/>
  <c r="Z21" i="26" a="1"/>
  <c r="Z21" i="26"/>
  <c r="Z33" i="26" a="1"/>
  <c r="Z33" i="26"/>
  <c r="Z18" i="26" a="1"/>
  <c r="Z18" i="26"/>
  <c r="Z14" i="26" a="1"/>
  <c r="Z14" i="26"/>
  <c r="Z30" i="26" a="1"/>
  <c r="Z30" i="26"/>
  <c r="Z25" i="26" a="1"/>
  <c r="Z25" i="26"/>
  <c r="Z16" i="26" a="1"/>
  <c r="Z16" i="26"/>
  <c r="Z6" i="26" a="1"/>
  <c r="Z6" i="26"/>
  <c r="AJ30" i="26"/>
  <c r="AK30" i="26"/>
  <c r="AI31" i="26"/>
  <c r="AF31" i="26"/>
  <c r="AE32" i="26"/>
  <c r="Z17" i="26" a="1"/>
  <c r="Z17" i="26"/>
  <c r="Z28" i="26" a="1"/>
  <c r="Z28" i="26"/>
  <c r="Z23" i="26" a="1"/>
  <c r="Z23" i="26"/>
  <c r="Z9" i="26" a="1"/>
  <c r="Z9" i="26"/>
  <c r="Z31" i="26" a="1"/>
  <c r="Z31" i="26"/>
  <c r="Z8" i="26" a="1"/>
  <c r="Z8" i="26"/>
  <c r="Z20" i="26" a="1"/>
  <c r="Z20" i="26"/>
  <c r="Z5" i="26" a="1"/>
  <c r="Z5" i="26"/>
  <c r="AA33" i="26"/>
  <c r="AB32" i="26"/>
  <c r="AC32" i="26"/>
  <c r="Z7" i="26" a="1"/>
  <c r="Z7" i="26"/>
  <c r="Z27" i="26" a="1"/>
  <c r="Z27" i="26"/>
  <c r="Z4" i="26" a="1"/>
  <c r="Z4" i="26"/>
  <c r="Z10" i="26" a="1"/>
  <c r="Z10" i="26"/>
  <c r="Z15" i="26" a="1"/>
  <c r="Z15" i="26"/>
  <c r="AV29" i="26"/>
  <c r="AW29" i="26"/>
  <c r="AU30" i="26"/>
  <c r="AR30" i="26"/>
  <c r="AS30" i="26"/>
  <c r="AQ31" i="26"/>
  <c r="AR31" i="26"/>
  <c r="AS31" i="26"/>
  <c r="AT5" i="26" a="1"/>
  <c r="AT5" i="26"/>
  <c r="AN31" i="26"/>
  <c r="AO31" i="26"/>
  <c r="AM32" i="26"/>
  <c r="AG31" i="26"/>
  <c r="AF32" i="26"/>
  <c r="AG32" i="26"/>
  <c r="AE33" i="26"/>
  <c r="AF33" i="26"/>
  <c r="AG33" i="26"/>
  <c r="AH20" i="26" a="1"/>
  <c r="AH20" i="26"/>
  <c r="AT24" i="26" a="1"/>
  <c r="AT24" i="26"/>
  <c r="AB33" i="26"/>
  <c r="AC33" i="26"/>
  <c r="AA34" i="26"/>
  <c r="AB34" i="26"/>
  <c r="AC34" i="26"/>
  <c r="AD22" i="26" a="1"/>
  <c r="AD22" i="26"/>
  <c r="AT22" i="26" a="1"/>
  <c r="AT22" i="26"/>
  <c r="AT26" i="26" a="1"/>
  <c r="AT26" i="26"/>
  <c r="AH9" i="26" a="1"/>
  <c r="AH9" i="26"/>
  <c r="AD21" i="26" a="1"/>
  <c r="AD21" i="26"/>
  <c r="AD16" i="26" a="1"/>
  <c r="AD16" i="26"/>
  <c r="AD19" i="26" a="1"/>
  <c r="AD19" i="26"/>
  <c r="AH5" i="26" a="1"/>
  <c r="AH5" i="26"/>
  <c r="AD8" i="26" a="1"/>
  <c r="AD8" i="26"/>
  <c r="AD4" i="26" a="1"/>
  <c r="AD4" i="26"/>
  <c r="AD10" i="26" a="1"/>
  <c r="AD10" i="26"/>
  <c r="AD28" i="26" a="1"/>
  <c r="AD28" i="26"/>
  <c r="AH22" i="26" a="1"/>
  <c r="AH22" i="26"/>
  <c r="AH30" i="26" a="1"/>
  <c r="AH30" i="26"/>
  <c r="AH16" i="26" a="1"/>
  <c r="AH16" i="26"/>
  <c r="AH17" i="26" a="1"/>
  <c r="AH17" i="26"/>
  <c r="AD7" i="26" a="1"/>
  <c r="AD7" i="26"/>
  <c r="AH13" i="26" a="1"/>
  <c r="AH13" i="26"/>
  <c r="AH12" i="26" a="1"/>
  <c r="AH12" i="26"/>
  <c r="AD17" i="26" a="1"/>
  <c r="AD17" i="26"/>
  <c r="AH19" i="26" a="1"/>
  <c r="AH19" i="26"/>
  <c r="AD33" i="26" a="1"/>
  <c r="AD33" i="26"/>
  <c r="AJ31" i="26"/>
  <c r="AK31" i="26"/>
  <c r="AI32" i="26"/>
  <c r="AD20" i="26" a="1"/>
  <c r="AD20" i="26"/>
  <c r="AH23" i="26" a="1"/>
  <c r="AH23" i="26"/>
  <c r="AD9" i="26" a="1"/>
  <c r="AD9" i="26"/>
  <c r="AD13" i="26" a="1"/>
  <c r="AD13" i="26"/>
  <c r="AH11" i="26" a="1"/>
  <c r="AH11" i="26"/>
  <c r="AD30" i="26" a="1"/>
  <c r="AD30" i="26"/>
  <c r="AD23" i="26" a="1"/>
  <c r="AD23" i="26"/>
  <c r="AH14" i="26" a="1"/>
  <c r="AH14" i="26"/>
  <c r="AD11" i="26" a="1"/>
  <c r="AD11" i="26"/>
  <c r="AH4" i="26" a="1"/>
  <c r="AH4" i="26"/>
  <c r="AD5" i="26" a="1"/>
  <c r="AD5" i="26"/>
  <c r="AD25" i="26" a="1"/>
  <c r="AD25" i="26"/>
  <c r="AD12" i="26" a="1"/>
  <c r="AD12" i="26"/>
  <c r="AD24" i="26" a="1"/>
  <c r="AD24" i="26"/>
  <c r="AH29" i="26" a="1"/>
  <c r="AH29" i="26"/>
  <c r="AH6" i="26" a="1"/>
  <c r="AH6" i="26"/>
  <c r="AH10" i="26" a="1"/>
  <c r="AH10" i="26"/>
  <c r="AD15" i="26" a="1"/>
  <c r="AD15" i="26"/>
  <c r="AT11" i="26" a="1"/>
  <c r="AT11" i="26"/>
  <c r="AT19" i="26" a="1"/>
  <c r="AT19" i="26"/>
  <c r="AD18" i="26" a="1"/>
  <c r="AD18" i="26"/>
  <c r="AH8" i="26" a="1"/>
  <c r="AH8" i="26"/>
  <c r="AD14" i="26" a="1"/>
  <c r="AD14" i="26"/>
  <c r="AH7" i="26" a="1"/>
  <c r="AH7" i="26"/>
  <c r="AT32" i="26" a="1"/>
  <c r="AT32" i="26"/>
  <c r="AT25" i="26" a="1"/>
  <c r="AT25" i="26"/>
  <c r="AT14" i="26" a="1"/>
  <c r="AT14" i="26"/>
  <c r="AD27" i="26" a="1"/>
  <c r="AD27" i="26"/>
  <c r="AD29" i="26" a="1"/>
  <c r="AD29" i="26"/>
  <c r="AH28" i="26" a="1"/>
  <c r="AH28" i="26"/>
  <c r="AH32" i="26" a="1"/>
  <c r="AH32" i="26"/>
  <c r="AH33" i="26" a="1"/>
  <c r="AH33" i="26"/>
  <c r="AT17" i="26" a="1"/>
  <c r="AT17" i="26"/>
  <c r="AT33" i="26" a="1"/>
  <c r="AT33" i="26"/>
  <c r="AT28" i="26" a="1"/>
  <c r="AT28" i="26"/>
  <c r="AH21" i="26" a="1"/>
  <c r="AH21" i="26"/>
  <c r="AD32" i="26" a="1"/>
  <c r="AD32" i="26"/>
  <c r="AD26" i="26" a="1"/>
  <c r="AD26" i="26"/>
  <c r="AH24" i="26" a="1"/>
  <c r="AH24" i="26"/>
  <c r="AT31" i="26" a="1"/>
  <c r="AT31" i="26"/>
  <c r="AT27" i="26" a="1"/>
  <c r="AT27" i="26"/>
  <c r="AH27" i="26" a="1"/>
  <c r="AH27" i="26"/>
  <c r="AH31" i="26" a="1"/>
  <c r="AH31" i="26"/>
  <c r="AH15" i="26" a="1"/>
  <c r="AH15" i="26"/>
  <c r="AT10" i="26" a="1"/>
  <c r="AT10" i="26"/>
  <c r="AT7" i="26" a="1"/>
  <c r="AT7" i="26"/>
  <c r="AD31" i="26" a="1"/>
  <c r="AD31" i="26"/>
  <c r="AT12" i="26" a="1"/>
  <c r="AT12" i="26"/>
  <c r="AT30" i="26" a="1"/>
  <c r="AT30" i="26"/>
  <c r="AH18" i="26" a="1"/>
  <c r="AH18" i="26"/>
  <c r="AT21" i="26" a="1"/>
  <c r="AT21" i="26"/>
  <c r="AU31" i="26"/>
  <c r="AV30" i="26"/>
  <c r="AW30" i="26"/>
  <c r="AH26" i="26" a="1"/>
  <c r="AH26" i="26"/>
  <c r="AT15" i="26" a="1"/>
  <c r="AT15" i="26"/>
  <c r="AD6" i="26" a="1"/>
  <c r="AD6" i="26"/>
  <c r="AT4" i="26" a="1"/>
  <c r="AT4" i="26"/>
  <c r="AT23" i="26" a="1"/>
  <c r="AT23" i="26"/>
  <c r="AM33" i="26"/>
  <c r="AN32" i="26"/>
  <c r="AO32" i="26"/>
  <c r="AT16" i="26" a="1"/>
  <c r="AT16" i="26"/>
  <c r="AT13" i="26" a="1"/>
  <c r="AT13" i="26"/>
  <c r="AT18" i="26" a="1"/>
  <c r="AT18" i="26"/>
  <c r="AT20" i="26" a="1"/>
  <c r="AT20" i="26"/>
  <c r="AT8" i="26" a="1"/>
  <c r="AT8" i="26"/>
  <c r="AH25" i="26" a="1"/>
  <c r="AH25" i="26"/>
  <c r="AT6" i="26" a="1"/>
  <c r="AT6" i="26"/>
  <c r="AT29" i="26" a="1"/>
  <c r="AT29" i="26"/>
  <c r="AT9" i="26" a="1"/>
  <c r="AT9" i="26"/>
  <c r="AJ32" i="26"/>
  <c r="AL17" i="26" a="1"/>
  <c r="AL17" i="26"/>
  <c r="AI33" i="26"/>
  <c r="AV31" i="26"/>
  <c r="AW31" i="26"/>
  <c r="AU32" i="26"/>
  <c r="AJ33" i="26"/>
  <c r="AI34" i="26"/>
  <c r="AJ34" i="26"/>
  <c r="AN33" i="26"/>
  <c r="AO33" i="26"/>
  <c r="AM34" i="26"/>
  <c r="AN34" i="26"/>
  <c r="AO34" i="26"/>
  <c r="AP27" i="26" a="1"/>
  <c r="AP27" i="26"/>
  <c r="AL6" i="26" a="1"/>
  <c r="AL6" i="26"/>
  <c r="AL4" i="26" a="1"/>
  <c r="AL4" i="26"/>
  <c r="AL20" i="26" a="1"/>
  <c r="AL20" i="26"/>
  <c r="AL12" i="26" a="1"/>
  <c r="AL12" i="26"/>
  <c r="AL7" i="26" a="1"/>
  <c r="AL7" i="26"/>
  <c r="AL28" i="26" a="1"/>
  <c r="AL28" i="26"/>
  <c r="AL18" i="26" a="1"/>
  <c r="AL18" i="26"/>
  <c r="AL15" i="26" a="1"/>
  <c r="AL15" i="26"/>
  <c r="AL8" i="26" a="1"/>
  <c r="AL8" i="26"/>
  <c r="AL26" i="26" a="1"/>
  <c r="AL26" i="26"/>
  <c r="AL32" i="26" a="1"/>
  <c r="AL32" i="26"/>
  <c r="AL29" i="26" a="1"/>
  <c r="AL29" i="26"/>
  <c r="AL33" i="26" a="1"/>
  <c r="AL33" i="26"/>
  <c r="AL5" i="26" a="1"/>
  <c r="AL5" i="26"/>
  <c r="AL11" i="26" a="1"/>
  <c r="AL11" i="26"/>
  <c r="AL24" i="26" a="1"/>
  <c r="AL24" i="26"/>
  <c r="AL21" i="26" a="1"/>
  <c r="AL21" i="26"/>
  <c r="AL31" i="26" a="1"/>
  <c r="AL31" i="26"/>
  <c r="AL27" i="26" a="1"/>
  <c r="AL27" i="26"/>
  <c r="AL10" i="26" a="1"/>
  <c r="AL10" i="26"/>
  <c r="AL30" i="26" a="1"/>
  <c r="AL30" i="26"/>
  <c r="AL25" i="26" a="1"/>
  <c r="AL25" i="26"/>
  <c r="AL13" i="26" a="1"/>
  <c r="AL13" i="26"/>
  <c r="AL9" i="26" a="1"/>
  <c r="AL9" i="26"/>
  <c r="AL19" i="26" a="1"/>
  <c r="AL19" i="26"/>
  <c r="AL22" i="26" a="1"/>
  <c r="AL22" i="26"/>
  <c r="AL14" i="26" a="1"/>
  <c r="AL14" i="26"/>
  <c r="AL16" i="26" a="1"/>
  <c r="AL16" i="26"/>
  <c r="AL23" i="26" a="1"/>
  <c r="AL23" i="26"/>
  <c r="AP18" i="26" a="1"/>
  <c r="AP18" i="26"/>
  <c r="AP19" i="26" a="1"/>
  <c r="AP19" i="26"/>
  <c r="AP21" i="26" a="1"/>
  <c r="AP21" i="26"/>
  <c r="AP31" i="26" a="1"/>
  <c r="AP31" i="26"/>
  <c r="AP30" i="26" a="1"/>
  <c r="AP30" i="26"/>
  <c r="AP24" i="26" a="1"/>
  <c r="AP24" i="26"/>
  <c r="AP10" i="26" a="1"/>
  <c r="AP10" i="26"/>
  <c r="AP28" i="26" a="1"/>
  <c r="AP28" i="26"/>
  <c r="AP33" i="26" a="1"/>
  <c r="AP33" i="26"/>
  <c r="AP23" i="26" a="1"/>
  <c r="AP23" i="26"/>
  <c r="AP12" i="26" a="1"/>
  <c r="AP12" i="26"/>
  <c r="AP20" i="26" a="1"/>
  <c r="AP20" i="26"/>
  <c r="AP7" i="26" a="1"/>
  <c r="AP7" i="26"/>
  <c r="AP16" i="26" a="1"/>
  <c r="AP16" i="26"/>
  <c r="AP9" i="26" a="1"/>
  <c r="AP9" i="26"/>
  <c r="AP5" i="26" a="1"/>
  <c r="AP5" i="26"/>
  <c r="AP11" i="26" a="1"/>
  <c r="AP11" i="26"/>
  <c r="AP25" i="26" a="1"/>
  <c r="AP25" i="26"/>
  <c r="AP22" i="26" a="1"/>
  <c r="AP22" i="26"/>
  <c r="AP8" i="26" a="1"/>
  <c r="AP8" i="26"/>
  <c r="AP29" i="26" a="1"/>
  <c r="AP29" i="26"/>
  <c r="AP4" i="26" a="1"/>
  <c r="AP4" i="26"/>
  <c r="AP14" i="26" a="1"/>
  <c r="AP14" i="26"/>
  <c r="AP32" i="26" a="1"/>
  <c r="AP32" i="26"/>
  <c r="AP17" i="26" a="1"/>
  <c r="AP17" i="26"/>
  <c r="AU33" i="26"/>
  <c r="AV32" i="26"/>
  <c r="AW32" i="26"/>
  <c r="AP26" i="26" a="1"/>
  <c r="AP26" i="26"/>
  <c r="AP6" i="26" a="1"/>
  <c r="AP6" i="26"/>
  <c r="AP13" i="26" a="1"/>
  <c r="AP13" i="26"/>
  <c r="AP15" i="26" a="1"/>
  <c r="AP15" i="26"/>
  <c r="BX52" i="21"/>
  <c r="BM52" i="21"/>
  <c r="BS32" i="21"/>
  <c r="CD32" i="21"/>
  <c r="BX26" i="21"/>
  <c r="AV33" i="26"/>
  <c r="AW33" i="26"/>
  <c r="AU34" i="26"/>
  <c r="AV34" i="26"/>
  <c r="AW34" i="26"/>
  <c r="AX13" i="26" a="1"/>
  <c r="AX13" i="26"/>
  <c r="AX24" i="26" a="1"/>
  <c r="AX24" i="26"/>
  <c r="AX10" i="26" a="1"/>
  <c r="AX10" i="26"/>
  <c r="AX7" i="26" a="1"/>
  <c r="AX7" i="26"/>
  <c r="AX19" i="26" a="1"/>
  <c r="AX19" i="26"/>
  <c r="AX5" i="26" a="1"/>
  <c r="AX5" i="26"/>
  <c r="AX6" i="26" a="1"/>
  <c r="AX6" i="26"/>
  <c r="AX17" i="26" a="1"/>
  <c r="AX17" i="26"/>
  <c r="AX29" i="26" a="1"/>
  <c r="AX29" i="26"/>
  <c r="AX14" i="26" a="1"/>
  <c r="AX14" i="26"/>
  <c r="AX21" i="26" a="1"/>
  <c r="AX21" i="26"/>
  <c r="AX4" i="26" a="1"/>
  <c r="AX4" i="26"/>
  <c r="AX11" i="26" a="1"/>
  <c r="AX11" i="26"/>
  <c r="AX25" i="26" a="1"/>
  <c r="AX25" i="26"/>
  <c r="AX18" i="26" a="1"/>
  <c r="AX18" i="26"/>
  <c r="AX27" i="26" a="1"/>
  <c r="AX27" i="26"/>
  <c r="AX20" i="26" a="1"/>
  <c r="AX20" i="26"/>
  <c r="AX26" i="26" a="1"/>
  <c r="AX26" i="26"/>
  <c r="AX31" i="26" a="1"/>
  <c r="AX31" i="26"/>
  <c r="AX8" i="26" a="1"/>
  <c r="AX8" i="26"/>
  <c r="AX28" i="26" a="1"/>
  <c r="AX28" i="26"/>
  <c r="AX30" i="26" a="1"/>
  <c r="AX30" i="26"/>
  <c r="AX15" i="26" a="1"/>
  <c r="AX15" i="26"/>
  <c r="AX12" i="26" a="1"/>
  <c r="AX12" i="26"/>
  <c r="AX33" i="26" a="1"/>
  <c r="AX33" i="26"/>
  <c r="AX32" i="26" a="1"/>
  <c r="AX32" i="26"/>
  <c r="AX23" i="26" a="1"/>
  <c r="AX23" i="26"/>
  <c r="AX22" i="26" a="1"/>
  <c r="AX22" i="26"/>
  <c r="AX9" i="26" a="1"/>
  <c r="AX9" i="26"/>
  <c r="AX16" i="26" a="1"/>
  <c r="AX16" i="26"/>
  <c r="K5" i="26"/>
  <c r="L5" i="26"/>
  <c r="M5" i="26"/>
  <c r="K6" i="26"/>
  <c r="L6" i="26"/>
  <c r="M6" i="26"/>
  <c r="K7" i="26"/>
  <c r="K8" i="26"/>
  <c r="L7" i="26"/>
  <c r="M7" i="26"/>
  <c r="K9" i="26"/>
  <c r="L8" i="26"/>
  <c r="M8" i="26"/>
  <c r="L9" i="26"/>
  <c r="M9" i="26"/>
  <c r="K10" i="26"/>
  <c r="K11" i="26"/>
  <c r="L10" i="26"/>
  <c r="M10" i="26"/>
  <c r="L11" i="26"/>
  <c r="M11" i="26"/>
  <c r="K12" i="26"/>
  <c r="K13" i="26"/>
  <c r="L12" i="26"/>
  <c r="M12" i="26"/>
  <c r="K14" i="26"/>
  <c r="L13" i="26"/>
  <c r="M13" i="26"/>
  <c r="K15" i="26"/>
  <c r="L14" i="26"/>
  <c r="M14" i="26"/>
  <c r="L15" i="26"/>
  <c r="M15" i="26"/>
  <c r="K16" i="26"/>
  <c r="L16" i="26"/>
  <c r="M16" i="26"/>
  <c r="K17" i="26"/>
  <c r="L17" i="26"/>
  <c r="M17" i="26"/>
  <c r="K18" i="26"/>
  <c r="L18" i="26"/>
  <c r="M18" i="26"/>
  <c r="K19" i="26"/>
  <c r="K20" i="26"/>
  <c r="L19" i="26"/>
  <c r="M19" i="26"/>
  <c r="K21" i="26"/>
  <c r="L20" i="26"/>
  <c r="M20" i="26"/>
  <c r="L21" i="26"/>
  <c r="M21" i="26"/>
  <c r="K22" i="26"/>
  <c r="L22" i="26"/>
  <c r="M22" i="26"/>
  <c r="K23" i="26"/>
  <c r="L23" i="26"/>
  <c r="M23" i="26"/>
  <c r="K24" i="26"/>
  <c r="K25" i="26"/>
  <c r="L24" i="26"/>
  <c r="M24" i="26"/>
  <c r="L25" i="26"/>
  <c r="M25" i="26"/>
  <c r="K26" i="26"/>
  <c r="L26" i="26"/>
  <c r="M26" i="26"/>
  <c r="K27" i="26"/>
  <c r="K28" i="26"/>
  <c r="L27" i="26"/>
  <c r="M27" i="26"/>
  <c r="L28" i="26"/>
  <c r="M28" i="26"/>
  <c r="K29" i="26"/>
  <c r="K30" i="26"/>
  <c r="L29" i="26"/>
  <c r="M29" i="26"/>
  <c r="L30" i="26"/>
  <c r="M30" i="26"/>
  <c r="K31" i="26"/>
  <c r="K32" i="26"/>
  <c r="L31" i="26"/>
  <c r="M31" i="26"/>
  <c r="L32" i="26"/>
  <c r="M32" i="26"/>
  <c r="K33" i="26"/>
  <c r="L33" i="26"/>
  <c r="M33" i="26"/>
  <c r="N5" i="26" a="1"/>
  <c r="N5" i="26"/>
  <c r="N15" i="26" a="1"/>
  <c r="N15" i="26"/>
  <c r="N31" i="26" a="1"/>
  <c r="N31" i="26"/>
  <c r="N9" i="26" a="1"/>
  <c r="N9" i="26"/>
  <c r="N4" i="26" a="1"/>
  <c r="N4" i="26"/>
  <c r="N32" i="26" a="1"/>
  <c r="N32" i="26"/>
  <c r="N6" i="26" a="1"/>
  <c r="N6" i="26"/>
  <c r="N30" i="26" a="1"/>
  <c r="N30" i="26"/>
  <c r="N23" i="26" a="1"/>
  <c r="N23" i="26"/>
  <c r="N17" i="26" a="1"/>
  <c r="N17" i="26"/>
  <c r="N24" i="26" a="1"/>
  <c r="N24" i="26"/>
  <c r="N18" i="26" a="1"/>
  <c r="N18" i="26"/>
  <c r="N8" i="26" a="1"/>
  <c r="N8" i="26"/>
  <c r="N12" i="26" a="1"/>
  <c r="N12" i="26"/>
  <c r="N10" i="26" a="1"/>
  <c r="N10" i="26"/>
  <c r="N27" i="26" a="1"/>
  <c r="N27" i="26"/>
  <c r="N16" i="26" a="1"/>
  <c r="N16" i="26"/>
  <c r="N7" i="26" a="1"/>
  <c r="N7" i="26"/>
  <c r="N14" i="26" a="1"/>
  <c r="N14" i="26"/>
  <c r="N19" i="26" a="1"/>
  <c r="N19" i="26"/>
  <c r="N11" i="26" a="1"/>
  <c r="N11" i="26"/>
  <c r="N13" i="26" a="1"/>
  <c r="N13" i="26"/>
  <c r="N33" i="26" a="1"/>
  <c r="N33" i="26"/>
  <c r="N20" i="26" a="1"/>
  <c r="N20" i="26"/>
  <c r="N28" i="26" a="1"/>
  <c r="N28" i="26"/>
  <c r="N25" i="26" a="1"/>
  <c r="N25" i="26"/>
  <c r="N21" i="26" a="1"/>
  <c r="N21" i="26"/>
  <c r="N29" i="26" a="1"/>
  <c r="N29" i="26"/>
  <c r="N22" i="26" a="1"/>
  <c r="N22" i="26"/>
  <c r="N26" i="26" a="1"/>
  <c r="N26" i="26"/>
  <c r="W15" i="2" a="1"/>
  <c r="T11" i="2" a="1"/>
  <c r="Z25" i="2" a="1"/>
  <c r="Y12" i="2" a="1"/>
  <c r="X7" i="2" a="1"/>
  <c r="AB27" i="2" a="1"/>
  <c r="S5" i="2" a="1"/>
  <c r="O14" i="2" a="1"/>
  <c r="X5" i="2" a="1"/>
  <c r="Z6" i="2" a="1"/>
  <c r="W6" i="2" a="1"/>
  <c r="Y6" i="2" a="1"/>
  <c r="X23" i="2" a="1"/>
  <c r="V9" i="2" a="1"/>
  <c r="O8" i="2" a="1"/>
  <c r="A6" i="21" a="1"/>
  <c r="P31" i="2" a="1"/>
  <c r="U13" i="2" a="1"/>
  <c r="V6" i="2" a="1"/>
  <c r="O4" i="2" a="1"/>
  <c r="K28" i="2" a="1"/>
  <c r="P6" i="2" a="1"/>
  <c r="Y25" i="2" a="1"/>
  <c r="X4" i="2" a="1"/>
  <c r="W8" i="2" a="1"/>
  <c r="V13" i="2" a="1"/>
  <c r="U11" i="2" a="1"/>
  <c r="P15" i="2" a="1"/>
  <c r="V5" i="2" a="1"/>
  <c r="U10" i="2" a="1"/>
  <c r="S8" i="2" a="1"/>
  <c r="M25" i="2" a="1"/>
  <c r="U7" i="2" a="1"/>
  <c r="Z28" i="2" a="1"/>
  <c r="Z29" i="2" a="1"/>
  <c r="Y21" i="2" a="1"/>
  <c r="A19" i="37" a="1"/>
  <c r="O11" i="2" a="1"/>
  <c r="AB19" i="2" a="1"/>
  <c r="W7" i="2" a="1"/>
  <c r="U14" i="2" a="1"/>
  <c r="Z8" i="2" a="1"/>
  <c r="M32" i="2" a="1"/>
  <c r="M21" i="2" a="1"/>
  <c r="Z7" i="2" a="1"/>
  <c r="X19" i="2" a="1"/>
  <c r="W14" i="2" a="1"/>
  <c r="O6" i="2" a="1"/>
  <c r="P9" i="2" a="1"/>
  <c r="Y19" i="2" a="1"/>
  <c r="V8" i="2" a="1"/>
  <c r="K32" i="2" a="1"/>
  <c r="P29" i="2" a="1"/>
  <c r="Y9" i="2" a="1"/>
  <c r="AB25" i="2" a="1"/>
  <c r="X25" i="2" a="1"/>
  <c r="Q7" i="2" a="1"/>
  <c r="Z33" i="2" a="1"/>
  <c r="Z23" i="2" a="1"/>
  <c r="T5" i="2" a="1"/>
  <c r="Y28" i="2" a="1"/>
  <c r="W25" i="2" a="1"/>
  <c r="A20" i="46" a="1"/>
  <c r="Z31" i="2" a="1"/>
  <c r="W10" i="2" a="1"/>
  <c r="W11" i="2" a="1"/>
  <c r="T14" i="2" a="1"/>
  <c r="K21" i="2" a="1"/>
  <c r="Z4" i="2" a="1"/>
  <c r="X29" i="2" a="1"/>
  <c r="O9" i="2" a="1"/>
  <c r="V2" i="2" a="1"/>
  <c r="K19" i="2" a="1"/>
  <c r="V4" i="2" a="1"/>
  <c r="P20" i="2" a="1"/>
  <c r="S12" i="2" a="1"/>
  <c r="P19" i="2" a="1"/>
  <c r="M27" i="2" a="1"/>
  <c r="M23" i="2" a="1"/>
  <c r="X14" i="2" a="1"/>
  <c r="Q8" i="2" a="1"/>
  <c r="M24" i="2" a="1"/>
  <c r="P23" i="2" a="1"/>
  <c r="Y20" i="2" a="1"/>
  <c r="X11" i="2" a="1"/>
  <c r="S7" i="2" a="1"/>
  <c r="W12" i="2" a="1"/>
  <c r="X15" i="2" a="1"/>
  <c r="U4" i="2" a="1"/>
  <c r="T9" i="2" a="1"/>
  <c r="P12" i="2" a="1"/>
  <c r="K33" i="2" a="1"/>
  <c r="P11" i="2" a="1"/>
  <c r="P7" i="2" a="1"/>
  <c r="W21" i="2" a="1"/>
  <c r="AB24" i="2" a="1"/>
  <c r="W28" i="2" a="1"/>
  <c r="S14" i="2" a="1"/>
  <c r="T15" i="2" a="1"/>
  <c r="X12" i="2" a="1"/>
  <c r="W13" i="2" a="1"/>
  <c r="Q11" i="2" a="1"/>
  <c r="AB33" i="2" a="1"/>
  <c r="K31" i="2" a="1"/>
  <c r="U15" i="2" a="1"/>
  <c r="A14" i="21" a="1"/>
  <c r="Z13" i="2" a="1"/>
  <c r="Z19" i="2" a="1"/>
  <c r="X33" i="2" a="1"/>
  <c r="Q13" i="2" a="1"/>
  <c r="S13" i="2" a="1"/>
  <c r="Y13" i="2" a="1"/>
  <c r="AB28" i="2" a="1"/>
  <c r="Y24" i="2" a="1"/>
  <c r="Y31" i="2" a="1"/>
  <c r="S10" i="2" a="1"/>
  <c r="Y14" i="2" a="1"/>
  <c r="K24" i="2" a="1"/>
  <c r="X27" i="2" a="1"/>
  <c r="M20" i="2" a="1"/>
  <c r="Z11" i="2" a="1"/>
  <c r="X6" i="2" a="1"/>
  <c r="X24" i="2" a="1"/>
  <c r="W4" i="2" a="1"/>
  <c r="P28" i="2" a="1"/>
  <c r="S2" i="2" a="1"/>
  <c r="W27" i="2" a="1"/>
  <c r="P33" i="2" a="1"/>
  <c r="K20" i="2" a="1"/>
  <c r="V15" i="2" a="1"/>
  <c r="V7" i="2" a="1"/>
  <c r="O10" i="2" a="1"/>
  <c r="O15" i="2" a="1"/>
  <c r="Z5" i="2" a="1"/>
  <c r="Y7" i="2" a="1"/>
  <c r="P21" i="2" a="1"/>
  <c r="T6" i="2" a="1"/>
  <c r="Z9" i="2" a="1"/>
  <c r="AB23" i="2" a="1"/>
  <c r="K23" i="2" a="1"/>
  <c r="Q14" i="2" a="1"/>
  <c r="M28" i="2" a="1"/>
  <c r="AB32" i="2" a="1"/>
  <c r="M29" i="2" a="1"/>
  <c r="Y23" i="2" a="1"/>
  <c r="A17" i="38" a="1"/>
  <c r="S11" i="2" a="1"/>
  <c r="S9" i="2" a="1"/>
  <c r="V10" i="2" a="1"/>
  <c r="U12" i="2" a="1"/>
  <c r="U8" i="2" a="1"/>
  <c r="X32" i="2" a="1"/>
  <c r="Y2" i="2" a="1"/>
  <c r="O12" i="2" a="1"/>
  <c r="P14" i="2" a="1"/>
  <c r="Y27" i="2" a="1"/>
  <c r="S15" i="2" a="1"/>
  <c r="P24" i="2" a="1"/>
  <c r="Z27" i="2" a="1"/>
  <c r="Q6" i="2" a="1"/>
  <c r="Y15" i="2" a="1"/>
  <c r="Q15" i="2" a="1"/>
  <c r="X8" i="2" a="1"/>
  <c r="U6" i="2" a="1"/>
  <c r="Z10" i="2" a="1"/>
  <c r="Z15" i="2" a="1"/>
  <c r="AB20" i="2" a="1"/>
  <c r="Z14" i="2" a="1"/>
  <c r="S4" i="2" a="1"/>
  <c r="A6" i="42" a="1"/>
  <c r="AB31" i="2" a="1"/>
  <c r="X20" i="2" a="1"/>
  <c r="P8" i="2" a="1"/>
  <c r="Q4" i="2" a="1"/>
  <c r="Z32" i="2" a="1"/>
  <c r="V14" i="2" a="1"/>
  <c r="T8" i="2" a="1"/>
  <c r="W23" i="2" a="1"/>
  <c r="P10" i="2" a="1"/>
  <c r="Q5" i="2" a="1"/>
  <c r="P4" i="2" a="1"/>
  <c r="Y4" i="2" a="1"/>
  <c r="M31" i="2" a="1"/>
  <c r="O5" i="2" a="1"/>
  <c r="Q10" i="2" a="1"/>
  <c r="X13" i="2" a="1"/>
  <c r="W33" i="2" a="1"/>
  <c r="Y11" i="2" a="1"/>
  <c r="W31" i="2" a="1"/>
  <c r="T10" i="2" a="1"/>
  <c r="U9" i="2" a="1"/>
  <c r="X10" i="2" a="1"/>
  <c r="W32" i="2" a="1"/>
  <c r="O13" i="2" a="1"/>
  <c r="Y33" i="2" a="1"/>
  <c r="P2" i="2" a="1"/>
  <c r="Z12" i="2" a="1"/>
  <c r="T12" i="2" a="1"/>
  <c r="K27" i="2" a="1"/>
  <c r="O7" i="2" a="1"/>
  <c r="P5" i="2" a="1"/>
  <c r="Y8" i="2" a="1"/>
  <c r="P13" i="2" a="1"/>
  <c r="A5" i="37" a="1"/>
  <c r="X21" i="2" a="1"/>
  <c r="T7" i="2" a="1"/>
  <c r="Q12" i="2" a="1"/>
  <c r="V11" i="2" a="1"/>
  <c r="U5" i="2" a="1"/>
  <c r="P25" i="2" a="1"/>
  <c r="AB29" i="2" a="1"/>
  <c r="X28" i="2" a="1"/>
  <c r="S6" i="2" a="1"/>
  <c r="K29" i="2" a="1"/>
  <c r="Y29" i="2" a="1"/>
  <c r="W5" i="2" a="1"/>
  <c r="Y10" i="2" a="1"/>
  <c r="W19" i="2" a="1"/>
  <c r="A21" i="46" a="1"/>
  <c r="K25" i="2" a="1"/>
  <c r="X31" i="2" a="1"/>
  <c r="T13" i="2" a="1"/>
  <c r="W24" i="2" a="1"/>
  <c r="P32" i="2" a="1"/>
  <c r="V12" i="2" a="1"/>
  <c r="Y5" i="2" a="1"/>
  <c r="Y32" i="2" a="1"/>
  <c r="A9" i="47" a="1"/>
  <c r="W9" i="2" a="1"/>
  <c r="T4" i="2" a="1"/>
  <c r="W29" i="2" a="1"/>
  <c r="X9" i="2" a="1"/>
  <c r="Q9" i="2" a="1"/>
  <c r="M19" i="2" a="1"/>
  <c r="M33" i="2" a="1"/>
  <c r="W20" i="2" a="1"/>
  <c r="P27" i="2" a="1"/>
  <c r="Z24" i="2" a="1"/>
  <c r="Z20" i="2" a="1"/>
  <c r="Z21" i="2" a="1"/>
  <c r="A29" i="46" a="1"/>
  <c r="AB21" i="2" a="1"/>
  <c r="A11" i="41" a="1"/>
  <c r="A9" i="40" a="1"/>
  <c r="C36" i="36" l="1"/>
  <c r="C38" i="36" s="1"/>
  <c r="A34" i="21"/>
  <c r="D3" i="36"/>
  <c r="D36" i="36" s="1"/>
  <c r="D38" i="36" s="1"/>
  <c r="A34" i="39"/>
  <c r="C39" i="39" s="1"/>
  <c r="A34" i="40"/>
  <c r="C46" i="40" s="1"/>
  <c r="A34" i="41"/>
  <c r="C46" i="41" s="1"/>
  <c r="A34" i="38"/>
  <c r="C42" i="38" s="1"/>
  <c r="A34" i="43"/>
  <c r="C43" i="43" s="1"/>
  <c r="A34" i="42"/>
  <c r="C42" i="42" s="1"/>
  <c r="C44" i="44"/>
  <c r="C42" i="44"/>
  <c r="A32" i="44"/>
  <c r="C41" i="39"/>
  <c r="C44" i="39"/>
  <c r="C40" i="44"/>
  <c r="A34" i="47"/>
  <c r="C46" i="44"/>
  <c r="C39" i="44"/>
  <c r="A34" i="45"/>
  <c r="A34" i="46"/>
  <c r="C38" i="44"/>
  <c r="A34" i="37"/>
  <c r="C40" i="37" s="1"/>
  <c r="U5" i="2"/>
  <c r="V5" i="2"/>
  <c r="T4" i="2"/>
  <c r="W4" i="2"/>
  <c r="T6" i="2"/>
  <c r="P5" i="2"/>
  <c r="V4" i="2"/>
  <c r="S6" i="2"/>
  <c r="P4" i="2"/>
  <c r="Y6" i="2"/>
  <c r="S4" i="2"/>
  <c r="X5" i="2"/>
  <c r="Z32" i="2"/>
  <c r="Y31" i="2"/>
  <c r="S15" i="2"/>
  <c r="O13" i="2"/>
  <c r="U12" i="2"/>
  <c r="S11" i="2"/>
  <c r="T10" i="2"/>
  <c r="U9" i="2"/>
  <c r="T8" i="2"/>
  <c r="P20" i="2"/>
  <c r="Y32" i="2"/>
  <c r="AB31" i="2"/>
  <c r="P33" i="2"/>
  <c r="Q13" i="2"/>
  <c r="M27" i="2"/>
  <c r="K29" i="2"/>
  <c r="Z10" i="2"/>
  <c r="S10" i="2"/>
  <c r="O9" i="2"/>
  <c r="V8" i="2"/>
  <c r="S7" i="2"/>
  <c r="M19" i="2"/>
  <c r="AB32" i="2"/>
  <c r="U14" i="2"/>
  <c r="X13" i="2"/>
  <c r="Y28" i="2"/>
  <c r="K28" i="2"/>
  <c r="W10" i="2"/>
  <c r="W24" i="2"/>
  <c r="Y23" i="2"/>
  <c r="Y7" i="2"/>
  <c r="Y20" i="2"/>
  <c r="S2" i="2"/>
  <c r="M33" i="2"/>
  <c r="T14" i="2"/>
  <c r="Y13" i="2"/>
  <c r="M29" i="2"/>
  <c r="X27" i="2"/>
  <c r="V10" i="2"/>
  <c r="X24" i="2"/>
  <c r="O8" i="2"/>
  <c r="Z21" i="2"/>
  <c r="M20" i="2"/>
  <c r="O6" i="2"/>
  <c r="W32" i="2"/>
  <c r="P14" i="2"/>
  <c r="Y15" i="2"/>
  <c r="Z13" i="2"/>
  <c r="P12" i="2"/>
  <c r="Z11" i="2"/>
  <c r="O10" i="2"/>
  <c r="T9" i="2"/>
  <c r="K23" i="2"/>
  <c r="O7" i="2"/>
  <c r="Y5" i="2"/>
  <c r="P6" i="2"/>
  <c r="W6" i="2"/>
  <c r="U6" i="2"/>
  <c r="M31" i="2"/>
  <c r="P31" i="2"/>
  <c r="S14" i="2"/>
  <c r="S13" i="2"/>
  <c r="Q12" i="2"/>
  <c r="Z27" i="2"/>
  <c r="U10" i="2"/>
  <c r="M25" i="2"/>
  <c r="Y8" i="2"/>
  <c r="W7" i="2"/>
  <c r="Y19" i="2"/>
  <c r="Y4" i="2"/>
  <c r="S5" i="2"/>
  <c r="Q4" i="2"/>
  <c r="O15" i="2"/>
  <c r="K31" i="2"/>
  <c r="AB29" i="2"/>
  <c r="T12" i="2"/>
  <c r="Q11" i="2"/>
  <c r="X10" i="2"/>
  <c r="X9" i="2"/>
  <c r="W8" i="2"/>
  <c r="Y21" i="2"/>
  <c r="Z7" i="2"/>
  <c r="AB19" i="2"/>
  <c r="O4" i="2"/>
  <c r="Q6" i="2"/>
  <c r="X6" i="2"/>
  <c r="V15" i="2"/>
  <c r="X14" i="2"/>
  <c r="Y29" i="2"/>
  <c r="V12" i="2"/>
  <c r="Y11" i="2"/>
  <c r="Z25" i="2"/>
  <c r="Z24" i="2"/>
  <c r="S8" i="2"/>
  <c r="T7" i="2"/>
  <c r="W19" i="2"/>
  <c r="Z4" i="2"/>
  <c r="Z5" i="2"/>
  <c r="Z33" i="2"/>
  <c r="M32" i="2"/>
  <c r="X15" i="2"/>
  <c r="Q15" i="2"/>
  <c r="Z14" i="2"/>
  <c r="Y14" i="2"/>
  <c r="Z29" i="2"/>
  <c r="X29" i="2"/>
  <c r="X12" i="2"/>
  <c r="Y12" i="2"/>
  <c r="U11" i="2"/>
  <c r="Y27" i="2"/>
  <c r="P24" i="2"/>
  <c r="Y25" i="2"/>
  <c r="M24" i="2"/>
  <c r="M23" i="2"/>
  <c r="Q8" i="2"/>
  <c r="AB23" i="2"/>
  <c r="X7" i="2"/>
  <c r="W21" i="2"/>
  <c r="M21" i="2"/>
  <c r="K19" i="2"/>
  <c r="V6" i="2"/>
  <c r="T5" i="2"/>
  <c r="Y33" i="2"/>
  <c r="O14" i="2"/>
  <c r="P32" i="2"/>
  <c r="Z31" i="2"/>
  <c r="W29" i="2"/>
  <c r="P28" i="2"/>
  <c r="P29" i="2"/>
  <c r="Z12" i="2"/>
  <c r="X28" i="2"/>
  <c r="V11" i="2"/>
  <c r="K27" i="2"/>
  <c r="P25" i="2"/>
  <c r="P23" i="2"/>
  <c r="Y9" i="2"/>
  <c r="Q9" i="2"/>
  <c r="P8" i="2"/>
  <c r="K24" i="2"/>
  <c r="V7" i="2"/>
  <c r="P21" i="2"/>
  <c r="Z20" i="2"/>
  <c r="K21" i="2"/>
  <c r="V2" i="2"/>
  <c r="Q5" i="2"/>
  <c r="W5" i="2"/>
  <c r="AB33" i="2"/>
  <c r="V14" i="2"/>
  <c r="Q14" i="2"/>
  <c r="W31" i="2"/>
  <c r="P13" i="2"/>
  <c r="V13" i="2"/>
  <c r="W12" i="2"/>
  <c r="W28" i="2"/>
  <c r="O11" i="2"/>
  <c r="W11" i="2"/>
  <c r="Q10" i="2"/>
  <c r="AB25" i="2"/>
  <c r="P9" i="2"/>
  <c r="Y24" i="2"/>
  <c r="X8" i="2"/>
  <c r="Z8" i="2"/>
  <c r="X21" i="2"/>
  <c r="P19" i="2"/>
  <c r="W20" i="2"/>
  <c r="X19" i="2"/>
  <c r="W33" i="2"/>
  <c r="X32" i="2"/>
  <c r="K32" i="2"/>
  <c r="U15" i="2"/>
  <c r="W14" i="2"/>
  <c r="P15" i="2"/>
  <c r="T13" i="2"/>
  <c r="U13" i="2"/>
  <c r="AB28" i="2"/>
  <c r="M28" i="2"/>
  <c r="S12" i="2"/>
  <c r="AB27" i="2"/>
  <c r="W27" i="2"/>
  <c r="X25" i="2"/>
  <c r="P10" i="2"/>
  <c r="W9" i="2"/>
  <c r="S9" i="2"/>
  <c r="K25" i="2"/>
  <c r="Z23" i="2"/>
  <c r="U7" i="2"/>
  <c r="AB21" i="2"/>
  <c r="X20" i="2"/>
  <c r="K20" i="2"/>
  <c r="A6" i="42"/>
  <c r="A20" i="46"/>
  <c r="X4" i="2"/>
  <c r="U4" i="2"/>
  <c r="Z6" i="2"/>
  <c r="O5" i="2"/>
  <c r="X33" i="2"/>
  <c r="Z15" i="2"/>
  <c r="T15" i="2"/>
  <c r="X31" i="2"/>
  <c r="W15" i="2"/>
  <c r="K33" i="2"/>
  <c r="P27" i="2"/>
  <c r="W13" i="2"/>
  <c r="O12" i="2"/>
  <c r="Z28" i="2"/>
  <c r="P11" i="2"/>
  <c r="X11" i="2"/>
  <c r="T11" i="2"/>
  <c r="Y10" i="2"/>
  <c r="W25" i="2"/>
  <c r="AB24" i="2"/>
  <c r="V9" i="2"/>
  <c r="Z9" i="2"/>
  <c r="U8" i="2"/>
  <c r="X23" i="2"/>
  <c r="W23" i="2"/>
  <c r="P7" i="2"/>
  <c r="Q7" i="2"/>
  <c r="AB20" i="2"/>
  <c r="Z19" i="2"/>
  <c r="Y2" i="2"/>
  <c r="A11" i="41"/>
  <c r="A29" i="46"/>
  <c r="A21" i="46"/>
  <c r="A9" i="47"/>
  <c r="A5" i="37"/>
  <c r="A9" i="40"/>
  <c r="A17" i="38"/>
  <c r="P2" i="2"/>
  <c r="A19" i="37"/>
  <c r="A14" i="21"/>
  <c r="A6" i="21"/>
  <c r="C43" i="44"/>
  <c r="C37" i="44"/>
  <c r="C45" i="44"/>
  <c r="C41" i="44"/>
  <c r="C38" i="39"/>
  <c r="A10" i="40" a="1"/>
  <c r="A16" i="47" a="1"/>
  <c r="A20" i="41" a="1"/>
  <c r="A11" i="39" a="1"/>
  <c r="A13" i="46" a="1"/>
  <c r="A25" i="47" a="1"/>
  <c r="A14" i="47" a="1"/>
  <c r="A10" i="38" a="1"/>
  <c r="A15" i="39" a="1"/>
  <c r="A5" i="46" a="1"/>
  <c r="A25" i="46" a="1"/>
  <c r="A24" i="39" a="1"/>
  <c r="A28" i="21" a="1"/>
  <c r="A10" i="37" a="1"/>
  <c r="A11" i="40" a="1"/>
  <c r="A8" i="37" a="1"/>
  <c r="A13" i="43" a="1"/>
  <c r="A28" i="40" a="1"/>
  <c r="A24" i="42" a="1"/>
  <c r="A12" i="38" a="1"/>
  <c r="A5" i="42" a="1"/>
  <c r="A16" i="42" a="1"/>
  <c r="A28" i="38" a="1"/>
  <c r="A13" i="45" a="1"/>
  <c r="A28" i="41" a="1"/>
  <c r="A24" i="40" a="1"/>
  <c r="A29" i="38" a="1"/>
  <c r="A12" i="40" a="1"/>
  <c r="A4" i="21" a="1"/>
  <c r="A19" i="46" a="1"/>
  <c r="A11" i="46" a="1"/>
  <c r="A18" i="42" a="1"/>
  <c r="A8" i="45" a="1"/>
  <c r="A20" i="21" a="1"/>
  <c r="A19" i="40" a="1"/>
  <c r="A24" i="41" a="1"/>
  <c r="A6" i="46" a="1"/>
  <c r="A7" i="39" a="1"/>
  <c r="A8" i="40" a="1"/>
  <c r="A28" i="47" a="1"/>
  <c r="A8" i="39" a="1"/>
  <c r="A14" i="45" a="1"/>
  <c r="A29" i="41" a="1"/>
  <c r="A17" i="47" a="1"/>
  <c r="A30" i="47" a="1"/>
  <c r="A7" i="40" a="1"/>
  <c r="A19" i="43" a="1"/>
  <c r="A9" i="45" a="1"/>
  <c r="A27" i="45" a="1"/>
  <c r="A23" i="41" a="1"/>
  <c r="A29" i="40" a="1"/>
  <c r="A26" i="37" a="1"/>
  <c r="A24" i="47" a="1"/>
  <c r="A20" i="40" a="1"/>
  <c r="A23" i="21" a="1"/>
  <c r="A5" i="38" a="1"/>
  <c r="A6" i="43" a="1"/>
  <c r="A24" i="45" a="1"/>
  <c r="A27" i="42" a="1"/>
  <c r="A5" i="45" a="1"/>
  <c r="A14" i="38" a="1"/>
  <c r="A14" i="42" a="1"/>
  <c r="A9" i="42" a="1"/>
  <c r="A28" i="42" a="1"/>
  <c r="A14" i="43" a="1"/>
  <c r="A16" i="45" a="1"/>
  <c r="A16" i="38" a="1"/>
  <c r="A9" i="21" a="1"/>
  <c r="A6" i="37" a="1"/>
  <c r="A9" i="46" a="1"/>
  <c r="A29" i="37" a="1"/>
  <c r="A4" i="47" a="1"/>
  <c r="A11" i="37" a="1"/>
  <c r="A21" i="47" a="1"/>
  <c r="A9" i="38" a="1"/>
  <c r="A4" i="43" a="1"/>
  <c r="A8" i="38" a="1"/>
  <c r="A29" i="47" a="1"/>
  <c r="A25" i="40" a="1"/>
  <c r="A30" i="39" a="1"/>
  <c r="A4" i="40" a="1"/>
  <c r="A30" i="38" a="1"/>
  <c r="A16" i="40" a="1"/>
  <c r="A18" i="21" a="1"/>
  <c r="A30" i="40" a="1"/>
  <c r="A6" i="41" a="1"/>
  <c r="A13" i="42" a="1"/>
  <c r="A22" i="37" a="1"/>
  <c r="A30" i="21" a="1"/>
  <c r="A23" i="40" a="1"/>
  <c r="A22" i="39" a="1"/>
  <c r="A16" i="43" a="1"/>
  <c r="A30" i="41" a="1"/>
  <c r="A7" i="37" a="1"/>
  <c r="A4" i="45" a="1"/>
  <c r="A5" i="47" a="1"/>
  <c r="A10" i="47" a="1"/>
  <c r="A11" i="38" a="1"/>
  <c r="A27" i="38" a="1"/>
  <c r="A8" i="21" a="1"/>
  <c r="A25" i="37" a="1"/>
  <c r="A24" i="38" a="1"/>
  <c r="A12" i="39" a="1"/>
  <c r="A19" i="41" a="1"/>
  <c r="A23" i="46" a="1"/>
  <c r="A11" i="43" a="1"/>
  <c r="A17" i="41" a="1"/>
  <c r="A14" i="37" a="1"/>
  <c r="A21" i="38" a="1"/>
  <c r="A24" i="46" a="1"/>
  <c r="A13" i="21" a="1"/>
  <c r="A5" i="39" a="1"/>
  <c r="A15" i="46" a="1"/>
  <c r="A8" i="42" a="1"/>
  <c r="A7" i="38" a="1"/>
  <c r="A7" i="43" a="1"/>
  <c r="A29" i="21" a="1"/>
  <c r="A26" i="46" a="1"/>
  <c r="A23" i="38" a="1"/>
  <c r="A25" i="41" a="1"/>
  <c r="A22" i="40" a="1"/>
  <c r="A29" i="39" a="1"/>
  <c r="A15" i="47" a="1"/>
  <c r="A9" i="37" a="1"/>
  <c r="A14" i="39" a="1"/>
  <c r="A16" i="21" a="1"/>
  <c r="A15" i="40" a="1"/>
  <c r="A11" i="42" a="1"/>
  <c r="A14" i="46" a="1"/>
  <c r="A17" i="39" a="1"/>
  <c r="A18" i="43" a="1"/>
  <c r="A20" i="45" a="1"/>
  <c r="A17" i="21" a="1"/>
  <c r="A7" i="45" a="1"/>
  <c r="A17" i="40" a="1"/>
  <c r="A22" i="45" a="1"/>
  <c r="A15" i="42" a="1"/>
  <c r="A26" i="42" a="1"/>
  <c r="A18" i="38" a="1"/>
  <c r="A19" i="45" a="1"/>
  <c r="A21" i="43" a="1"/>
  <c r="A10" i="42" a="1"/>
  <c r="A26" i="44" a="1"/>
  <c r="A13" i="40" a="1"/>
  <c r="A21" i="45" a="1"/>
  <c r="A11" i="47" a="1"/>
  <c r="A20" i="37" a="1"/>
  <c r="A16" i="39" a="1"/>
  <c r="A15" i="41" a="1"/>
  <c r="A11" i="21" a="1"/>
  <c r="A26" i="45" a="1"/>
  <c r="A10" i="21" a="1"/>
  <c r="A9" i="41" a="1"/>
  <c r="A19" i="38" a="1"/>
  <c r="A27" i="47" a="1"/>
  <c r="A4" i="39" a="1"/>
  <c r="A22" i="41" a="1"/>
  <c r="A26" i="47" a="1"/>
  <c r="A19" i="21" a="1"/>
  <c r="A4" i="41" a="1"/>
  <c r="A10" i="46" a="1"/>
  <c r="A10" i="43" a="1"/>
  <c r="A9" i="39" a="1"/>
  <c r="A7" i="46" a="1"/>
  <c r="A5" i="43" a="1"/>
  <c r="A27" i="41" a="1"/>
  <c r="A19" i="47" a="1"/>
  <c r="A8" i="41" a="1"/>
  <c r="A10" i="45" a="1"/>
  <c r="A18" i="41" a="1"/>
  <c r="A23" i="45" a="1"/>
  <c r="A6" i="45" a="1"/>
  <c r="A5" i="40" a="1"/>
  <c r="A28" i="37" a="1"/>
  <c r="A20" i="47" a="1"/>
  <c r="A12" i="41" a="1"/>
  <c r="A26" i="41" a="1"/>
  <c r="A4" i="42" a="1"/>
  <c r="A24" i="43" a="1"/>
  <c r="A23" i="43" a="1"/>
  <c r="A17" i="45" a="1"/>
  <c r="A22" i="43" a="1"/>
  <c r="A28" i="39" a="1"/>
  <c r="A21" i="41" a="1"/>
  <c r="A28" i="46" a="1"/>
  <c r="A20" i="43" a="1"/>
  <c r="A7" i="47" a="1"/>
  <c r="A7" i="42" a="1"/>
  <c r="A15" i="38" a="1"/>
  <c r="A6" i="39" a="1"/>
  <c r="A17" i="43" a="1"/>
  <c r="A13" i="38" a="1"/>
  <c r="A26" i="39" a="1"/>
  <c r="A15" i="45" a="1"/>
  <c r="A30" i="43" a="1"/>
  <c r="A14" i="40" a="1"/>
  <c r="A13" i="47" a="1"/>
  <c r="A30" i="37" a="1"/>
  <c r="A27" i="46" a="1"/>
  <c r="A13" i="37" a="1"/>
  <c r="A15" i="43" a="1"/>
  <c r="A4" i="38" a="1"/>
  <c r="A29" i="43" a="1"/>
  <c r="A6" i="38" a="1"/>
  <c r="A24" i="21" a="1"/>
  <c r="A25" i="42" a="1"/>
  <c r="A26" i="43" a="1"/>
  <c r="A22" i="21" a="1"/>
  <c r="A15" i="21" a="1"/>
  <c r="A30" i="46" a="1"/>
  <c r="A22" i="47" a="1"/>
  <c r="A14" i="41" a="1"/>
  <c r="A5" i="41" a="1"/>
  <c r="A10" i="39" a="1"/>
  <c r="A20" i="38" a="1"/>
  <c r="A7" i="21" a="1"/>
  <c r="A21" i="37" a="1"/>
  <c r="A10" i="41" a="1"/>
  <c r="A26" i="21" a="1"/>
  <c r="A18" i="46" a="1"/>
  <c r="A20" i="42" a="1"/>
  <c r="A26" i="38" a="1"/>
  <c r="A12" i="47" a="1"/>
  <c r="A25" i="21" a="1"/>
  <c r="A21" i="40" a="1"/>
  <c r="A28" i="43" a="1"/>
  <c r="A24" i="37" a="1"/>
  <c r="A25" i="39" a="1"/>
  <c r="A9" i="43" a="1"/>
  <c r="A30" i="45" a="1"/>
  <c r="A28" i="45" a="1"/>
  <c r="A29" i="42" a="1"/>
  <c r="A13" i="39" a="1"/>
  <c r="A12" i="45" a="1"/>
  <c r="A4" i="37" a="1"/>
  <c r="A27" i="39" a="1"/>
  <c r="A21" i="21" a="1"/>
  <c r="A25" i="45" a="1"/>
  <c r="A8" i="46" a="1"/>
  <c r="A8" i="47" a="1"/>
  <c r="A21" i="42" a="1"/>
  <c r="A22" i="38" a="1"/>
  <c r="A19" i="39" a="1"/>
  <c r="A23" i="42" a="1"/>
  <c r="A16" i="46" a="1"/>
  <c r="A17" i="42" a="1"/>
  <c r="A22" i="42" a="1"/>
  <c r="A27" i="43" a="1"/>
  <c r="A20" i="39" a="1"/>
  <c r="A18" i="37" a="1"/>
  <c r="A4" i="46" a="1"/>
  <c r="A23" i="47" a="1"/>
  <c r="A16" i="41" a="1"/>
  <c r="A12" i="21" a="1"/>
  <c r="A27" i="37" a="1"/>
  <c r="A21" i="39" a="1"/>
  <c r="A17" i="46" a="1"/>
  <c r="A27" i="21" a="1"/>
  <c r="A6" i="40" a="1"/>
  <c r="A30" i="42" a="1"/>
  <c r="A18" i="45" a="1"/>
  <c r="A13" i="41" a="1"/>
  <c r="A25" i="38" a="1"/>
  <c r="A6" i="47" a="1"/>
  <c r="A5" i="21" a="1"/>
  <c r="A23" i="39" a="1"/>
  <c r="A12" i="43" a="1"/>
  <c r="A18" i="39" a="1"/>
  <c r="A29" i="45" a="1"/>
  <c r="A11" i="45" a="1"/>
  <c r="A18" i="47" a="1"/>
  <c r="A15" i="37" a="1"/>
  <c r="A25" i="43" a="1"/>
  <c r="A26" i="40" a="1"/>
  <c r="A27" i="40" a="1"/>
  <c r="A12" i="46" a="1"/>
  <c r="A22" i="46" a="1"/>
  <c r="A7" i="41" a="1"/>
  <c r="A18" i="40" a="1"/>
  <c r="A17" i="37" a="1"/>
  <c r="A19" i="42" a="1"/>
  <c r="A12" i="37" a="1"/>
  <c r="A16" i="37" a="1"/>
  <c r="A12" i="42" a="1"/>
  <c r="A8" i="43" a="1"/>
  <c r="A23" i="37" a="1"/>
  <c r="A11" i="44" a="1"/>
  <c r="A10" i="40" l="1"/>
  <c r="P34" i="40" s="1"/>
  <c r="A21" i="40"/>
  <c r="A8" i="38"/>
  <c r="L34" i="38" s="1"/>
  <c r="A12" i="21"/>
  <c r="T34" i="21" s="1"/>
  <c r="A18" i="21"/>
  <c r="AF34" i="21" s="1"/>
  <c r="A30" i="46"/>
  <c r="C30" i="46" s="1"/>
  <c r="A7" i="40"/>
  <c r="J34" i="40" s="1"/>
  <c r="A10" i="21"/>
  <c r="P34" i="21" s="1"/>
  <c r="A23" i="40"/>
  <c r="AP34" i="40" s="1"/>
  <c r="A29" i="41"/>
  <c r="A24" i="21"/>
  <c r="A20" i="21"/>
  <c r="AJ34" i="21" s="1"/>
  <c r="A26" i="21"/>
  <c r="AV34" i="21" s="1"/>
  <c r="A4" i="47"/>
  <c r="C4" i="47" s="1"/>
  <c r="A12" i="47"/>
  <c r="T34" i="47" s="1"/>
  <c r="A25" i="47"/>
  <c r="AT34" i="47" s="1"/>
  <c r="C44" i="43"/>
  <c r="C45" i="41"/>
  <c r="C43" i="38"/>
  <c r="C46" i="38"/>
  <c r="C39" i="43"/>
  <c r="E3" i="36"/>
  <c r="E36" i="36" s="1"/>
  <c r="E38" i="36" s="1"/>
  <c r="A30" i="47"/>
  <c r="BD34" i="47" s="1"/>
  <c r="A16" i="21"/>
  <c r="AB34" i="21" s="1"/>
  <c r="A18" i="47"/>
  <c r="AF34" i="47" s="1"/>
  <c r="A19" i="47"/>
  <c r="AH34" i="47" s="1"/>
  <c r="A23" i="21"/>
  <c r="AP34" i="21" s="1"/>
  <c r="A30" i="21"/>
  <c r="BD34" i="21" s="1"/>
  <c r="A23" i="46"/>
  <c r="AP34" i="46" s="1"/>
  <c r="A23" i="47"/>
  <c r="AP34" i="47" s="1"/>
  <c r="A28" i="47"/>
  <c r="AZ34" i="47" s="1"/>
  <c r="A15" i="47"/>
  <c r="Z34" i="47" s="1"/>
  <c r="A6" i="46"/>
  <c r="H34" i="46" s="1"/>
  <c r="A20" i="47"/>
  <c r="AJ34" i="47" s="1"/>
  <c r="A7" i="47"/>
  <c r="J34" i="47" s="1"/>
  <c r="A13" i="47"/>
  <c r="V34" i="47" s="1"/>
  <c r="A26" i="46"/>
  <c r="AV34" i="46" s="1"/>
  <c r="A6" i="47"/>
  <c r="H34" i="47" s="1"/>
  <c r="A7" i="21"/>
  <c r="J34" i="21" s="1"/>
  <c r="A27" i="47"/>
  <c r="AX34" i="47" s="1"/>
  <c r="A10" i="47"/>
  <c r="P34" i="47" s="1"/>
  <c r="A14" i="47"/>
  <c r="X34" i="47" s="1"/>
  <c r="A22" i="47"/>
  <c r="AN34" i="47" s="1"/>
  <c r="A28" i="21"/>
  <c r="AZ34" i="21" s="1"/>
  <c r="A21" i="47"/>
  <c r="AL34" i="47" s="1"/>
  <c r="A17" i="47"/>
  <c r="AD34" i="47" s="1"/>
  <c r="A8" i="21"/>
  <c r="L34" i="21" s="1"/>
  <c r="A29" i="47"/>
  <c r="BB34" i="47" s="1"/>
  <c r="A11" i="47"/>
  <c r="R34" i="47" s="1"/>
  <c r="A27" i="21"/>
  <c r="AX34" i="21" s="1"/>
  <c r="A22" i="21"/>
  <c r="AN34" i="21" s="1"/>
  <c r="A26" i="47"/>
  <c r="AV34" i="47" s="1"/>
  <c r="C42" i="40"/>
  <c r="C38" i="40"/>
  <c r="C39" i="40"/>
  <c r="C45" i="39"/>
  <c r="C40" i="39"/>
  <c r="C44" i="40"/>
  <c r="C40" i="40"/>
  <c r="C37" i="40"/>
  <c r="C37" i="39"/>
  <c r="C43" i="39"/>
  <c r="C46" i="39"/>
  <c r="C41" i="40"/>
  <c r="C45" i="43"/>
  <c r="C42" i="39"/>
  <c r="C40" i="41"/>
  <c r="C43" i="41"/>
  <c r="C39" i="41"/>
  <c r="C41" i="41"/>
  <c r="C40" i="43"/>
  <c r="C44" i="41"/>
  <c r="C38" i="41"/>
  <c r="C45" i="40"/>
  <c r="C43" i="40"/>
  <c r="C36" i="38"/>
  <c r="C37" i="38"/>
  <c r="C37" i="43"/>
  <c r="C44" i="38"/>
  <c r="C38" i="37"/>
  <c r="C46" i="37"/>
  <c r="C44" i="42"/>
  <c r="C46" i="42"/>
  <c r="C44" i="37"/>
  <c r="C39" i="42"/>
  <c r="C37" i="41"/>
  <c r="C42" i="41"/>
  <c r="C45" i="38"/>
  <c r="C41" i="38"/>
  <c r="C40" i="38"/>
  <c r="C38" i="38"/>
  <c r="C39" i="38"/>
  <c r="C36" i="37"/>
  <c r="C45" i="42"/>
  <c r="C37" i="42"/>
  <c r="C41" i="37"/>
  <c r="C46" i="43"/>
  <c r="C41" i="43"/>
  <c r="C42" i="43"/>
  <c r="C41" i="42"/>
  <c r="C38" i="43"/>
  <c r="C38" i="42"/>
  <c r="C40" i="42"/>
  <c r="C43" i="42"/>
  <c r="C43" i="37"/>
  <c r="C45" i="37"/>
  <c r="C42" i="47"/>
  <c r="C38" i="47"/>
  <c r="C41" i="47"/>
  <c r="C40" i="47"/>
  <c r="C43" i="47"/>
  <c r="C46" i="47"/>
  <c r="C44" i="47"/>
  <c r="C45" i="47"/>
  <c r="C39" i="47"/>
  <c r="C37" i="47"/>
  <c r="C41" i="46"/>
  <c r="C38" i="46"/>
  <c r="C42" i="46"/>
  <c r="C37" i="46"/>
  <c r="C40" i="46"/>
  <c r="C43" i="46"/>
  <c r="C46" i="46"/>
  <c r="C45" i="46"/>
  <c r="C44" i="46"/>
  <c r="C39" i="46"/>
  <c r="C43" i="45"/>
  <c r="C40" i="45"/>
  <c r="C45" i="45"/>
  <c r="C42" i="45"/>
  <c r="C37" i="45"/>
  <c r="C38" i="45"/>
  <c r="C46" i="45"/>
  <c r="C41" i="45"/>
  <c r="C44" i="45"/>
  <c r="C39" i="45"/>
  <c r="C50" i="21"/>
  <c r="C37" i="37"/>
  <c r="C39" i="37"/>
  <c r="C42" i="37"/>
  <c r="A8" i="40"/>
  <c r="A8" i="43"/>
  <c r="A15" i="40"/>
  <c r="A22" i="45"/>
  <c r="A20" i="45"/>
  <c r="A8" i="45"/>
  <c r="A27" i="38"/>
  <c r="A9" i="42"/>
  <c r="A30" i="43"/>
  <c r="A27" i="37"/>
  <c r="A4" i="38"/>
  <c r="A14" i="39"/>
  <c r="A24" i="47"/>
  <c r="A15" i="42"/>
  <c r="A16" i="43"/>
  <c r="A16" i="46"/>
  <c r="A4" i="21"/>
  <c r="A19" i="21"/>
  <c r="A24" i="37"/>
  <c r="A19" i="38"/>
  <c r="A22" i="38"/>
  <c r="A27" i="40"/>
  <c r="A28" i="39"/>
  <c r="A25" i="41"/>
  <c r="A12" i="41"/>
  <c r="A10" i="42"/>
  <c r="A28" i="42"/>
  <c r="A21" i="43"/>
  <c r="A11" i="43"/>
  <c r="A25" i="46"/>
  <c r="A21" i="21"/>
  <c r="A18" i="37"/>
  <c r="A26" i="37"/>
  <c r="A7" i="38"/>
  <c r="A17" i="40"/>
  <c r="A19" i="40"/>
  <c r="A5" i="39"/>
  <c r="A4" i="39"/>
  <c r="A20" i="41"/>
  <c r="A7" i="46"/>
  <c r="A27" i="42"/>
  <c r="A24" i="43"/>
  <c r="A22" i="46"/>
  <c r="A15" i="45"/>
  <c r="A29" i="45"/>
  <c r="A22" i="37"/>
  <c r="A8" i="37"/>
  <c r="A28" i="38"/>
  <c r="A6" i="38"/>
  <c r="A11" i="40"/>
  <c r="A29" i="39"/>
  <c r="A27" i="39"/>
  <c r="A6" i="41"/>
  <c r="A14" i="46"/>
  <c r="A13" i="42"/>
  <c r="A10" i="43"/>
  <c r="A22" i="43"/>
  <c r="A4" i="45"/>
  <c r="A23" i="45"/>
  <c r="A13" i="21"/>
  <c r="A14" i="37"/>
  <c r="A4" i="37"/>
  <c r="A29" i="37"/>
  <c r="A21" i="38"/>
  <c r="A5" i="38"/>
  <c r="A16" i="38"/>
  <c r="A16" i="40"/>
  <c r="A5" i="40"/>
  <c r="A14" i="40"/>
  <c r="A15" i="39"/>
  <c r="A25" i="39"/>
  <c r="A18" i="39"/>
  <c r="A19" i="39"/>
  <c r="A28" i="41"/>
  <c r="A27" i="41"/>
  <c r="A26" i="41"/>
  <c r="A27" i="46"/>
  <c r="A8" i="42"/>
  <c r="A30" i="42"/>
  <c r="A25" i="42"/>
  <c r="A26" i="43"/>
  <c r="A13" i="43"/>
  <c r="A14" i="43"/>
  <c r="A10" i="46"/>
  <c r="A15" i="46"/>
  <c r="A18" i="45"/>
  <c r="A28" i="45"/>
  <c r="A16" i="45"/>
  <c r="A13" i="45"/>
  <c r="A23" i="37"/>
  <c r="A29" i="38"/>
  <c r="A30" i="40"/>
  <c r="A4" i="41"/>
  <c r="A14" i="42"/>
  <c r="A25" i="21"/>
  <c r="A25" i="37"/>
  <c r="A17" i="37"/>
  <c r="A14" i="38"/>
  <c r="A13" i="40"/>
  <c r="A9" i="39"/>
  <c r="A7" i="39"/>
  <c r="A24" i="41"/>
  <c r="A7" i="41"/>
  <c r="A7" i="42"/>
  <c r="A28" i="43"/>
  <c r="A5" i="43"/>
  <c r="A13" i="37"/>
  <c r="A15" i="37"/>
  <c r="A10" i="38"/>
  <c r="A15" i="38"/>
  <c r="A5" i="47"/>
  <c r="A20" i="39"/>
  <c r="A22" i="41"/>
  <c r="A19" i="41"/>
  <c r="A26" i="42"/>
  <c r="A20" i="42"/>
  <c r="A7" i="43"/>
  <c r="A8" i="46"/>
  <c r="A11" i="46"/>
  <c r="A30" i="45"/>
  <c r="A17" i="21"/>
  <c r="A9" i="37"/>
  <c r="A26" i="38"/>
  <c r="A25" i="38"/>
  <c r="A29" i="40"/>
  <c r="A22" i="39"/>
  <c r="A23" i="39"/>
  <c r="A8" i="41"/>
  <c r="A5" i="41"/>
  <c r="A22" i="42"/>
  <c r="A12" i="42"/>
  <c r="A17" i="43"/>
  <c r="A17" i="46"/>
  <c r="A19" i="46"/>
  <c r="A18" i="46"/>
  <c r="A25" i="45"/>
  <c r="A21" i="45"/>
  <c r="A9" i="21"/>
  <c r="A28" i="37"/>
  <c r="A30" i="37"/>
  <c r="A10" i="37"/>
  <c r="A12" i="38"/>
  <c r="A13" i="38"/>
  <c r="A9" i="38"/>
  <c r="A20" i="40"/>
  <c r="A28" i="40"/>
  <c r="A26" i="40"/>
  <c r="A30" i="39"/>
  <c r="A17" i="39"/>
  <c r="A6" i="39"/>
  <c r="A11" i="39"/>
  <c r="A14" i="41"/>
  <c r="A13" i="41"/>
  <c r="A18" i="41"/>
  <c r="A29" i="42"/>
  <c r="A18" i="42"/>
  <c r="A16" i="42"/>
  <c r="A17" i="42"/>
  <c r="A12" i="43"/>
  <c r="A20" i="43"/>
  <c r="A6" i="43"/>
  <c r="A9" i="46"/>
  <c r="A24" i="46"/>
  <c r="A11" i="45"/>
  <c r="A14" i="45"/>
  <c r="A9" i="45"/>
  <c r="A5" i="45"/>
  <c r="A9" i="41"/>
  <c r="A24" i="45"/>
  <c r="A10" i="45"/>
  <c r="A26" i="45"/>
  <c r="A24" i="39"/>
  <c r="A4" i="43"/>
  <c r="A18" i="38"/>
  <c r="A21" i="41"/>
  <c r="A29" i="43"/>
  <c r="A13" i="46"/>
  <c r="A19" i="45"/>
  <c r="A5" i="21"/>
  <c r="A6" i="37"/>
  <c r="A25" i="40"/>
  <c r="A16" i="39"/>
  <c r="A10" i="41"/>
  <c r="A23" i="42"/>
  <c r="A4" i="46"/>
  <c r="A11" i="21"/>
  <c r="A16" i="37"/>
  <c r="A20" i="37"/>
  <c r="A21" i="37"/>
  <c r="A20" i="38"/>
  <c r="A30" i="38"/>
  <c r="A12" i="40"/>
  <c r="A22" i="40"/>
  <c r="A6" i="40"/>
  <c r="A26" i="39"/>
  <c r="A12" i="39"/>
  <c r="A13" i="39"/>
  <c r="A16" i="47"/>
  <c r="A30" i="41"/>
  <c r="A23" i="41"/>
  <c r="A11" i="42"/>
  <c r="A4" i="42"/>
  <c r="A19" i="42"/>
  <c r="A18" i="43"/>
  <c r="A23" i="43"/>
  <c r="A27" i="43"/>
  <c r="A11" i="44"/>
  <c r="A12" i="46"/>
  <c r="A17" i="45"/>
  <c r="A6" i="45"/>
  <c r="A29" i="21"/>
  <c r="A15" i="21"/>
  <c r="A7" i="37"/>
  <c r="A11" i="37"/>
  <c r="A12" i="37"/>
  <c r="A24" i="38"/>
  <c r="A23" i="38"/>
  <c r="A11" i="38"/>
  <c r="A24" i="40"/>
  <c r="A4" i="40"/>
  <c r="A18" i="40"/>
  <c r="A21" i="39"/>
  <c r="A8" i="39"/>
  <c r="A10" i="39"/>
  <c r="A8" i="47"/>
  <c r="A17" i="41"/>
  <c r="A16" i="41"/>
  <c r="A15" i="41"/>
  <c r="A24" i="42"/>
  <c r="A21" i="42"/>
  <c r="A5" i="42"/>
  <c r="A15" i="43"/>
  <c r="A25" i="43"/>
  <c r="A9" i="43"/>
  <c r="A19" i="43"/>
  <c r="A26" i="44"/>
  <c r="A28" i="46"/>
  <c r="A5" i="46"/>
  <c r="A7" i="45"/>
  <c r="A27" i="45"/>
  <c r="A12" i="45"/>
  <c r="X34" i="21"/>
  <c r="N34" i="40"/>
  <c r="R34" i="41"/>
  <c r="AL34" i="40"/>
  <c r="AJ34" i="46"/>
  <c r="O24" i="2"/>
  <c r="S24" i="2"/>
  <c r="I24" i="2" s="1"/>
  <c r="L24" i="2"/>
  <c r="AJ24" i="2" s="1"/>
  <c r="Q24" i="2"/>
  <c r="Q28" i="2"/>
  <c r="L28" i="2"/>
  <c r="AJ28" i="2" s="1"/>
  <c r="S28" i="2"/>
  <c r="I28" i="2" s="1"/>
  <c r="O28" i="2"/>
  <c r="F34" i="37"/>
  <c r="S31" i="2"/>
  <c r="I31" i="2" s="1"/>
  <c r="O31" i="2"/>
  <c r="Q31" i="2"/>
  <c r="L31" i="2"/>
  <c r="AJ33" i="2" s="1"/>
  <c r="AH34" i="37"/>
  <c r="C29" i="46"/>
  <c r="F29" i="46"/>
  <c r="BB34" i="46"/>
  <c r="O32" i="2"/>
  <c r="Q32" i="2"/>
  <c r="L32" i="2"/>
  <c r="AJ32" i="2" s="1"/>
  <c r="S32" i="2"/>
  <c r="I32" i="2" s="1"/>
  <c r="H34" i="21"/>
  <c r="BB34" i="41"/>
  <c r="Q25" i="2"/>
  <c r="S25" i="2"/>
  <c r="I25" i="2" s="1"/>
  <c r="L25" i="2"/>
  <c r="AJ23" i="2" s="1"/>
  <c r="O25" i="2"/>
  <c r="O19" i="2"/>
  <c r="L19" i="2"/>
  <c r="AJ21" i="2" s="1"/>
  <c r="Q19" i="2"/>
  <c r="S19" i="2"/>
  <c r="I19" i="2" s="1"/>
  <c r="Q29" i="2"/>
  <c r="O29" i="2"/>
  <c r="S29" i="2"/>
  <c r="I29" i="2" s="1"/>
  <c r="L29" i="2"/>
  <c r="AJ27" i="2" s="1"/>
  <c r="H34" i="42"/>
  <c r="S21" i="2"/>
  <c r="I21" i="2" s="1"/>
  <c r="L21" i="2"/>
  <c r="AJ19" i="2" s="1"/>
  <c r="O21" i="2"/>
  <c r="Q21" i="2"/>
  <c r="AR34" i="21"/>
  <c r="AD34" i="38"/>
  <c r="N34" i="47"/>
  <c r="AL34" i="46"/>
  <c r="L33" i="2"/>
  <c r="AJ31" i="2" s="1"/>
  <c r="S33" i="2"/>
  <c r="I33" i="2" s="1"/>
  <c r="Q33" i="2"/>
  <c r="O33" i="2"/>
  <c r="O20" i="2"/>
  <c r="Q20" i="2"/>
  <c r="L20" i="2"/>
  <c r="AJ20" i="2" s="1"/>
  <c r="S20" i="2"/>
  <c r="I20" i="2" s="1"/>
  <c r="O27" i="2"/>
  <c r="S27" i="2"/>
  <c r="I27" i="2" s="1"/>
  <c r="L27" i="2"/>
  <c r="AJ29" i="2" s="1"/>
  <c r="Q27" i="2"/>
  <c r="O23" i="2"/>
  <c r="Q23" i="2"/>
  <c r="S23" i="2"/>
  <c r="I23" i="2" s="1"/>
  <c r="L23" i="2"/>
  <c r="AJ25" i="2" s="1"/>
  <c r="A25" i="44" a="1"/>
  <c r="A9" i="44" a="1"/>
  <c r="A19" i="44" a="1"/>
  <c r="A13" i="44" a="1"/>
  <c r="A12" i="44" a="1"/>
  <c r="A5" i="44" a="1"/>
  <c r="A14" i="44" a="1"/>
  <c r="A29" i="44" a="1"/>
  <c r="A18" i="44" a="1"/>
  <c r="A24" i="44" a="1"/>
  <c r="A21" i="44" a="1"/>
  <c r="A10" i="44" a="1"/>
  <c r="A17" i="44" a="1"/>
  <c r="A20" i="44" a="1"/>
  <c r="A6" i="44" a="1"/>
  <c r="A30" i="44" a="1"/>
  <c r="A16" i="44" a="1"/>
  <c r="A28" i="44" a="1"/>
  <c r="A7" i="44" a="1"/>
  <c r="A27" i="44" a="1"/>
  <c r="A8" i="44" a="1"/>
  <c r="A22" i="44" a="1"/>
  <c r="A15" i="44" a="1"/>
  <c r="A4" i="44" a="1"/>
  <c r="A23" i="44" a="1"/>
  <c r="A14" i="44" l="1"/>
  <c r="X34" i="44" s="1"/>
  <c r="BD34" i="46"/>
  <c r="F30" i="46"/>
  <c r="A16" i="44"/>
  <c r="AB34" i="44" s="1"/>
  <c r="A8" i="44"/>
  <c r="L34" i="44" s="1"/>
  <c r="A21" i="44"/>
  <c r="AL34" i="44" s="1"/>
  <c r="A29" i="44"/>
  <c r="F29" i="44" s="1"/>
  <c r="A30" i="44"/>
  <c r="F30" i="44" s="1"/>
  <c r="A25" i="44"/>
  <c r="AT34" i="44" s="1"/>
  <c r="A27" i="44"/>
  <c r="AX34" i="44" s="1"/>
  <c r="A18" i="44"/>
  <c r="AF34" i="44" s="1"/>
  <c r="A4" i="44"/>
  <c r="D34" i="44" s="1"/>
  <c r="F4" i="44" s="1"/>
  <c r="A5" i="44"/>
  <c r="F34" i="44" s="1"/>
  <c r="A10" i="44"/>
  <c r="P34" i="44" s="1"/>
  <c r="A1" i="47"/>
  <c r="J1" i="47" s="1"/>
  <c r="D34" i="47"/>
  <c r="F4" i="47" s="1"/>
  <c r="O4" i="47" s="1"/>
  <c r="C36" i="39"/>
  <c r="C50" i="39" s="1"/>
  <c r="F30" i="21"/>
  <c r="F3" i="36"/>
  <c r="F36" i="36" s="1"/>
  <c r="F38" i="36" s="1"/>
  <c r="A6" i="44"/>
  <c r="H34" i="44" s="1"/>
  <c r="A28" i="44"/>
  <c r="C28" i="44" s="1"/>
  <c r="A23" i="44"/>
  <c r="AP34" i="44" s="1"/>
  <c r="A12" i="44"/>
  <c r="T34" i="44" s="1"/>
  <c r="A19" i="44"/>
  <c r="AH34" i="44" s="1"/>
  <c r="A7" i="44"/>
  <c r="J34" i="44" s="1"/>
  <c r="A20" i="44"/>
  <c r="AJ34" i="44" s="1"/>
  <c r="A13" i="44"/>
  <c r="V34" i="44" s="1"/>
  <c r="A9" i="44"/>
  <c r="N34" i="44" s="1"/>
  <c r="A15" i="44"/>
  <c r="Z34" i="44" s="1"/>
  <c r="A22" i="44"/>
  <c r="AN34" i="44" s="1"/>
  <c r="A24" i="44"/>
  <c r="AR34" i="44" s="1"/>
  <c r="A17" i="44"/>
  <c r="AD34" i="44" s="1"/>
  <c r="C30" i="21"/>
  <c r="M30" i="21" s="1"/>
  <c r="I30" i="21" s="1"/>
  <c r="C50" i="38"/>
  <c r="AK31" i="2"/>
  <c r="AK23" i="2"/>
  <c r="AK19" i="2"/>
  <c r="AK33" i="2"/>
  <c r="C50" i="37"/>
  <c r="AK24" i="2"/>
  <c r="AK29" i="2"/>
  <c r="AK32" i="2"/>
  <c r="AK28" i="2"/>
  <c r="AK25" i="2"/>
  <c r="AK21" i="2"/>
  <c r="T34" i="45"/>
  <c r="AH34" i="43"/>
  <c r="AB34" i="41"/>
  <c r="AR34" i="40"/>
  <c r="C29" i="21"/>
  <c r="BB34" i="21"/>
  <c r="F29" i="21"/>
  <c r="AF34" i="43"/>
  <c r="T34" i="39"/>
  <c r="AJ34" i="37"/>
  <c r="AT34" i="40"/>
  <c r="AF34" i="38"/>
  <c r="F34" i="45"/>
  <c r="AF34" i="41"/>
  <c r="AZ34" i="40"/>
  <c r="N34" i="21"/>
  <c r="AD34" i="43"/>
  <c r="AT34" i="38"/>
  <c r="J34" i="43"/>
  <c r="P34" i="38"/>
  <c r="J34" i="42"/>
  <c r="AT34" i="37"/>
  <c r="AB34" i="45"/>
  <c r="X34" i="43"/>
  <c r="AX34" i="41"/>
  <c r="AB34" i="40"/>
  <c r="AP34" i="45"/>
  <c r="AX34" i="39"/>
  <c r="Z34" i="45"/>
  <c r="C4" i="39"/>
  <c r="C5" i="39" s="1"/>
  <c r="C6" i="39" s="1"/>
  <c r="C7" i="39" s="1"/>
  <c r="C8" i="39" s="1"/>
  <c r="C9" i="39" s="1"/>
  <c r="C10" i="39" s="1"/>
  <c r="C11" i="39" s="1"/>
  <c r="C12" i="39" s="1"/>
  <c r="C13" i="39" s="1"/>
  <c r="C14" i="39" s="1"/>
  <c r="C15" i="39" s="1"/>
  <c r="C16" i="39" s="1"/>
  <c r="C17" i="39" s="1"/>
  <c r="C18" i="39" s="1"/>
  <c r="C19" i="39" s="1"/>
  <c r="C20" i="39" s="1"/>
  <c r="C21" i="39" s="1"/>
  <c r="C22" i="39" s="1"/>
  <c r="C23" i="39" s="1"/>
  <c r="C24" i="39" s="1"/>
  <c r="C25" i="39" s="1"/>
  <c r="C26" i="39" s="1"/>
  <c r="C27" i="39" s="1"/>
  <c r="C28" i="39" s="1"/>
  <c r="C29" i="39" s="1"/>
  <c r="C30" i="39" s="1"/>
  <c r="A1" i="39"/>
  <c r="J1" i="39" s="1"/>
  <c r="D34" i="39"/>
  <c r="F4" i="39" s="1"/>
  <c r="AT34" i="46"/>
  <c r="AZ34" i="39"/>
  <c r="N34" i="42"/>
  <c r="AL25" i="2"/>
  <c r="J23" i="2"/>
  <c r="AL20" i="2"/>
  <c r="J20" i="2"/>
  <c r="AX34" i="45"/>
  <c r="N34" i="43"/>
  <c r="AD34" i="41"/>
  <c r="R34" i="38"/>
  <c r="H34" i="45"/>
  <c r="AH34" i="42"/>
  <c r="AV34" i="39"/>
  <c r="AB34" i="37"/>
  <c r="H34" i="37"/>
  <c r="D34" i="43"/>
  <c r="F4" i="43" s="1"/>
  <c r="C4" i="43"/>
  <c r="C5" i="43" s="1"/>
  <c r="C6" i="43" s="1"/>
  <c r="C7" i="43" s="1"/>
  <c r="C8" i="43" s="1"/>
  <c r="C9" i="43" s="1"/>
  <c r="C10" i="43" s="1"/>
  <c r="C11" i="43" s="1"/>
  <c r="C12" i="43" s="1"/>
  <c r="C13" i="43" s="1"/>
  <c r="C14" i="43" s="1"/>
  <c r="C15" i="43" s="1"/>
  <c r="C16" i="43" s="1"/>
  <c r="C17" i="43" s="1"/>
  <c r="C18" i="43" s="1"/>
  <c r="C19" i="43" s="1"/>
  <c r="C20" i="43" s="1"/>
  <c r="C21" i="43" s="1"/>
  <c r="C22" i="43" s="1"/>
  <c r="C23" i="43" s="1"/>
  <c r="C24" i="43" s="1"/>
  <c r="C25" i="43" s="1"/>
  <c r="C26" i="43" s="1"/>
  <c r="C27" i="43" s="1"/>
  <c r="C28" i="43" s="1"/>
  <c r="C29" i="43" s="1"/>
  <c r="A1" i="43"/>
  <c r="J1" i="43" s="1"/>
  <c r="N34" i="45"/>
  <c r="H34" i="43"/>
  <c r="V34" i="41"/>
  <c r="AJ34" i="40"/>
  <c r="AL34" i="45"/>
  <c r="T34" i="42"/>
  <c r="AV34" i="38"/>
  <c r="AJ34" i="42"/>
  <c r="Z34" i="37"/>
  <c r="J34" i="41"/>
  <c r="AT34" i="21"/>
  <c r="C28" i="45"/>
  <c r="F28" i="45"/>
  <c r="AZ34" i="45"/>
  <c r="V34" i="43"/>
  <c r="AZ34" i="41"/>
  <c r="AB34" i="38"/>
  <c r="A1" i="45"/>
  <c r="J1" i="45" s="1"/>
  <c r="D34" i="45"/>
  <c r="C4" i="45"/>
  <c r="C5" i="45" s="1"/>
  <c r="C6" i="45" s="1"/>
  <c r="C7" i="45" s="1"/>
  <c r="C8" i="45" s="1"/>
  <c r="C9" i="45" s="1"/>
  <c r="C10" i="45" s="1"/>
  <c r="C11" i="45" s="1"/>
  <c r="C12" i="45" s="1"/>
  <c r="C13" i="45" s="1"/>
  <c r="C14" i="45" s="1"/>
  <c r="C15" i="45" s="1"/>
  <c r="C16" i="45" s="1"/>
  <c r="C17" i="45" s="1"/>
  <c r="C18" i="45" s="1"/>
  <c r="C19" i="45" s="1"/>
  <c r="C20" i="45" s="1"/>
  <c r="C21" i="45" s="1"/>
  <c r="C22" i="45" s="1"/>
  <c r="C23" i="45" s="1"/>
  <c r="C24" i="45" s="1"/>
  <c r="C25" i="45" s="1"/>
  <c r="C26" i="45" s="1"/>
  <c r="C27" i="45" s="1"/>
  <c r="BB34" i="39"/>
  <c r="AN34" i="46"/>
  <c r="F34" i="39"/>
  <c r="AX34" i="40"/>
  <c r="AB34" i="43"/>
  <c r="AX34" i="38"/>
  <c r="J34" i="45"/>
  <c r="AT34" i="43"/>
  <c r="L34" i="47"/>
  <c r="AP34" i="38"/>
  <c r="AD34" i="45"/>
  <c r="D34" i="42"/>
  <c r="F4" i="42" s="1"/>
  <c r="C4" i="42"/>
  <c r="C5" i="42" s="1"/>
  <c r="C6" i="42" s="1"/>
  <c r="C7" i="42" s="1"/>
  <c r="C8" i="42" s="1"/>
  <c r="C9" i="42" s="1"/>
  <c r="C10" i="42" s="1"/>
  <c r="C11" i="42" s="1"/>
  <c r="C12" i="42" s="1"/>
  <c r="C13" i="42" s="1"/>
  <c r="C14" i="42" s="1"/>
  <c r="C15" i="42" s="1"/>
  <c r="C16" i="42" s="1"/>
  <c r="C17" i="42" s="1"/>
  <c r="C18" i="42" s="1"/>
  <c r="C19" i="42" s="1"/>
  <c r="C20" i="42" s="1"/>
  <c r="C21" i="42" s="1"/>
  <c r="C22" i="42" s="1"/>
  <c r="C23" i="42" s="1"/>
  <c r="C24" i="42" s="1"/>
  <c r="C25" i="42" s="1"/>
  <c r="C26" i="42" s="1"/>
  <c r="C27" i="42" s="1"/>
  <c r="C28" i="42" s="1"/>
  <c r="C29" i="42" s="1"/>
  <c r="A1" i="42"/>
  <c r="J1" i="42" s="1"/>
  <c r="H34" i="40"/>
  <c r="R34" i="21"/>
  <c r="F34" i="21"/>
  <c r="AR34" i="39"/>
  <c r="X34" i="45"/>
  <c r="AJ34" i="43"/>
  <c r="X34" i="41"/>
  <c r="N34" i="38"/>
  <c r="AT34" i="45"/>
  <c r="AN34" i="42"/>
  <c r="N34" i="37"/>
  <c r="AV34" i="42"/>
  <c r="V34" i="37"/>
  <c r="AR34" i="41"/>
  <c r="X34" i="42"/>
  <c r="AF34" i="45"/>
  <c r="AV34" i="43"/>
  <c r="AH34" i="39"/>
  <c r="F34" i="38"/>
  <c r="R34" i="40"/>
  <c r="AH34" i="40"/>
  <c r="R34" i="43"/>
  <c r="AN34" i="38"/>
  <c r="Z34" i="42"/>
  <c r="L34" i="45"/>
  <c r="J27" i="2"/>
  <c r="AL29" i="2"/>
  <c r="AJ34" i="45"/>
  <c r="F34" i="46"/>
  <c r="Z34" i="43"/>
  <c r="P34" i="39"/>
  <c r="AR34" i="38"/>
  <c r="T34" i="46"/>
  <c r="R34" i="42"/>
  <c r="AN34" i="40"/>
  <c r="D34" i="46"/>
  <c r="F4" i="46" s="1"/>
  <c r="C4" i="46"/>
  <c r="C5" i="46" s="1"/>
  <c r="C6" i="46" s="1"/>
  <c r="C7" i="46" s="1"/>
  <c r="C8" i="46" s="1"/>
  <c r="C9" i="46" s="1"/>
  <c r="C10" i="46" s="1"/>
  <c r="C11" i="46" s="1"/>
  <c r="C12" i="46" s="1"/>
  <c r="C13" i="46" s="1"/>
  <c r="C14" i="46" s="1"/>
  <c r="C15" i="46" s="1"/>
  <c r="C16" i="46" s="1"/>
  <c r="C17" i="46" s="1"/>
  <c r="C18" i="46" s="1"/>
  <c r="C19" i="46" s="1"/>
  <c r="C20" i="46" s="1"/>
  <c r="A1" i="46"/>
  <c r="J1" i="46" s="1"/>
  <c r="AH34" i="45"/>
  <c r="AV34" i="45"/>
  <c r="R34" i="45"/>
  <c r="T34" i="43"/>
  <c r="R34" i="39"/>
  <c r="V34" i="38"/>
  <c r="AF34" i="46"/>
  <c r="F34" i="41"/>
  <c r="AD34" i="21"/>
  <c r="AH34" i="41"/>
  <c r="J34" i="39"/>
  <c r="A1" i="41"/>
  <c r="J1" i="41" s="1"/>
  <c r="D34" i="41"/>
  <c r="C4" i="41"/>
  <c r="C5" i="41" s="1"/>
  <c r="C6" i="41" s="1"/>
  <c r="C7" i="41" s="1"/>
  <c r="C8" i="41" s="1"/>
  <c r="C9" i="41" s="1"/>
  <c r="C10" i="41" s="1"/>
  <c r="C11" i="41" s="1"/>
  <c r="Z34" i="46"/>
  <c r="AT34" i="42"/>
  <c r="AF34" i="39"/>
  <c r="AL34" i="38"/>
  <c r="AN34" i="43"/>
  <c r="H34" i="38"/>
  <c r="AD34" i="40"/>
  <c r="AL34" i="43"/>
  <c r="AH34" i="38"/>
  <c r="AR34" i="47"/>
  <c r="J33" i="2"/>
  <c r="AL31" i="2"/>
  <c r="C28" i="46"/>
  <c r="F28" i="46"/>
  <c r="AZ34" i="46"/>
  <c r="F34" i="42"/>
  <c r="L34" i="39"/>
  <c r="T34" i="37"/>
  <c r="AP34" i="41"/>
  <c r="T34" i="40"/>
  <c r="V34" i="46"/>
  <c r="P34" i="45"/>
  <c r="AR34" i="46"/>
  <c r="AD34" i="42"/>
  <c r="H34" i="39"/>
  <c r="T34" i="38"/>
  <c r="AH34" i="46"/>
  <c r="L34" i="41"/>
  <c r="F30" i="45"/>
  <c r="C30" i="45"/>
  <c r="BD34" i="45"/>
  <c r="AN34" i="41"/>
  <c r="N34" i="39"/>
  <c r="C30" i="40"/>
  <c r="F30" i="40"/>
  <c r="BD34" i="40"/>
  <c r="P34" i="46"/>
  <c r="C30" i="42"/>
  <c r="F30" i="42"/>
  <c r="BD34" i="42"/>
  <c r="AT34" i="39"/>
  <c r="C29" i="37"/>
  <c r="F29" i="37"/>
  <c r="BB34" i="37"/>
  <c r="P34" i="43"/>
  <c r="AZ34" i="38"/>
  <c r="AR34" i="43"/>
  <c r="J34" i="38"/>
  <c r="AZ34" i="42"/>
  <c r="AR34" i="37"/>
  <c r="X34" i="39"/>
  <c r="AN34" i="45"/>
  <c r="AL34" i="42"/>
  <c r="AL34" i="39"/>
  <c r="R34" i="37"/>
  <c r="R34" i="44"/>
  <c r="F30" i="41"/>
  <c r="C30" i="41"/>
  <c r="BD34" i="41"/>
  <c r="C30" i="38"/>
  <c r="F30" i="38"/>
  <c r="BD34" i="38"/>
  <c r="AP34" i="42"/>
  <c r="AR34" i="45"/>
  <c r="N34" i="46"/>
  <c r="AB34" i="42"/>
  <c r="AD34" i="39"/>
  <c r="P34" i="37"/>
  <c r="AD34" i="46"/>
  <c r="AP34" i="39"/>
  <c r="R34" i="46"/>
  <c r="AJ34" i="39"/>
  <c r="V34" i="40"/>
  <c r="BB34" i="38"/>
  <c r="L34" i="42"/>
  <c r="Z34" i="39"/>
  <c r="D34" i="37"/>
  <c r="C4" i="37"/>
  <c r="C5" i="37" s="1"/>
  <c r="A1" i="37"/>
  <c r="J1" i="37" s="1"/>
  <c r="V34" i="42"/>
  <c r="L34" i="37"/>
  <c r="AX34" i="42"/>
  <c r="AV34" i="37"/>
  <c r="P34" i="42"/>
  <c r="AH34" i="21"/>
  <c r="C4" i="38"/>
  <c r="C5" i="38" s="1"/>
  <c r="C6" i="38" s="1"/>
  <c r="C7" i="38" s="1"/>
  <c r="C8" i="38" s="1"/>
  <c r="D34" i="38"/>
  <c r="A1" i="38"/>
  <c r="J1" i="38" s="1"/>
  <c r="Z34" i="40"/>
  <c r="AK27" i="2"/>
  <c r="AL23" i="2"/>
  <c r="J25" i="2"/>
  <c r="E29" i="46"/>
  <c r="M29" i="46"/>
  <c r="I29" i="46" s="1"/>
  <c r="O29" i="46"/>
  <c r="AJ34" i="38"/>
  <c r="J19" i="2"/>
  <c r="AL21" i="2"/>
  <c r="AK20" i="2"/>
  <c r="E30" i="46"/>
  <c r="O30" i="46"/>
  <c r="M30" i="46"/>
  <c r="I30" i="46" s="1"/>
  <c r="AL27" i="2"/>
  <c r="J29" i="2"/>
  <c r="AL28" i="2"/>
  <c r="J28" i="2"/>
  <c r="AV34" i="44"/>
  <c r="AR34" i="42"/>
  <c r="AF34" i="40"/>
  <c r="J34" i="37"/>
  <c r="AX34" i="43"/>
  <c r="AB34" i="47"/>
  <c r="P34" i="41"/>
  <c r="BB34" i="43"/>
  <c r="AF34" i="42"/>
  <c r="BD34" i="39"/>
  <c r="F30" i="37"/>
  <c r="C30" i="37"/>
  <c r="BD34" i="37"/>
  <c r="AN34" i="39"/>
  <c r="L34" i="46"/>
  <c r="F34" i="47"/>
  <c r="C5" i="47"/>
  <c r="F34" i="43"/>
  <c r="X34" i="38"/>
  <c r="AP34" i="37"/>
  <c r="AX34" i="46"/>
  <c r="X34" i="40"/>
  <c r="X34" i="37"/>
  <c r="X34" i="46"/>
  <c r="AN34" i="37"/>
  <c r="J34" i="46"/>
  <c r="AF34" i="37"/>
  <c r="T34" i="41"/>
  <c r="D34" i="21"/>
  <c r="C4" i="21"/>
  <c r="C5" i="21" s="1"/>
  <c r="C6" i="21" s="1"/>
  <c r="A1" i="21"/>
  <c r="J1" i="21" s="1"/>
  <c r="C27" i="37"/>
  <c r="F27" i="37"/>
  <c r="AX34" i="37"/>
  <c r="L34" i="43"/>
  <c r="J21" i="2"/>
  <c r="AL19" i="2"/>
  <c r="AL32" i="2"/>
  <c r="J32" i="2"/>
  <c r="J31" i="2"/>
  <c r="AL33" i="2"/>
  <c r="J24" i="2"/>
  <c r="AL24" i="2"/>
  <c r="Z34" i="41"/>
  <c r="A1" i="40"/>
  <c r="J1" i="40" s="1"/>
  <c r="D34" i="40"/>
  <c r="F4" i="40" s="1"/>
  <c r="C4" i="40"/>
  <c r="C5" i="40" s="1"/>
  <c r="C6" i="40" s="1"/>
  <c r="C7" i="40" s="1"/>
  <c r="Z34" i="21"/>
  <c r="AP34" i="43"/>
  <c r="V34" i="39"/>
  <c r="AL34" i="37"/>
  <c r="AB34" i="39"/>
  <c r="AL34" i="41"/>
  <c r="N34" i="41"/>
  <c r="BB34" i="42"/>
  <c r="AV34" i="40"/>
  <c r="F28" i="37"/>
  <c r="C28" i="37"/>
  <c r="AZ34" i="37"/>
  <c r="BB34" i="40"/>
  <c r="Z34" i="38"/>
  <c r="AZ34" i="43"/>
  <c r="AD34" i="37"/>
  <c r="V34" i="45"/>
  <c r="AV34" i="41"/>
  <c r="F34" i="40"/>
  <c r="V34" i="21"/>
  <c r="H34" i="41"/>
  <c r="C29" i="45"/>
  <c r="F29" i="45"/>
  <c r="BB34" i="45"/>
  <c r="AJ34" i="41"/>
  <c r="AL34" i="21"/>
  <c r="AT34" i="41"/>
  <c r="AB34" i="46"/>
  <c r="F30" i="43"/>
  <c r="C30" i="43"/>
  <c r="BD34" i="43"/>
  <c r="L34" i="40"/>
  <c r="BB34" i="44" l="1"/>
  <c r="BD34" i="44"/>
  <c r="C30" i="44"/>
  <c r="O30" i="44" s="1"/>
  <c r="A1" i="44"/>
  <c r="J1" i="44" s="1"/>
  <c r="C29" i="44"/>
  <c r="O29" i="44" s="1"/>
  <c r="C4" i="44"/>
  <c r="O4" i="44" s="1"/>
  <c r="K4" i="44" s="1"/>
  <c r="Q4" i="47"/>
  <c r="O30" i="21"/>
  <c r="K30" i="21" s="1"/>
  <c r="E30" i="21"/>
  <c r="F28" i="44"/>
  <c r="AZ34" i="44"/>
  <c r="G3" i="36"/>
  <c r="C36" i="40"/>
  <c r="C50" i="40" s="1"/>
  <c r="F5" i="43"/>
  <c r="O5" i="43" s="1"/>
  <c r="F6" i="44"/>
  <c r="F13" i="39"/>
  <c r="F10" i="42"/>
  <c r="F27" i="43"/>
  <c r="F16" i="47"/>
  <c r="F8" i="41"/>
  <c r="F8" i="40"/>
  <c r="F8" i="45"/>
  <c r="F7" i="37"/>
  <c r="F13" i="21"/>
  <c r="F22" i="45"/>
  <c r="F7" i="39"/>
  <c r="F13" i="45"/>
  <c r="F5" i="39"/>
  <c r="O5" i="39" s="1"/>
  <c r="Q5" i="39" s="1"/>
  <c r="F29" i="42"/>
  <c r="F8" i="42"/>
  <c r="F9" i="41"/>
  <c r="F16" i="46"/>
  <c r="F7" i="46"/>
  <c r="F27" i="47"/>
  <c r="F19" i="38"/>
  <c r="F9" i="39"/>
  <c r="F21" i="37"/>
  <c r="F29" i="43"/>
  <c r="F12" i="41"/>
  <c r="F23" i="37"/>
  <c r="F6" i="41"/>
  <c r="F20" i="44"/>
  <c r="F24" i="46"/>
  <c r="F30" i="39"/>
  <c r="F5" i="41"/>
  <c r="F14" i="38"/>
  <c r="F18" i="42"/>
  <c r="F16" i="37"/>
  <c r="F5" i="44"/>
  <c r="F6" i="42"/>
  <c r="F11" i="45"/>
  <c r="F16" i="39"/>
  <c r="F27" i="44"/>
  <c r="F17" i="44"/>
  <c r="F23" i="44"/>
  <c r="F15" i="44"/>
  <c r="F22" i="43"/>
  <c r="F25" i="41"/>
  <c r="F23" i="43"/>
  <c r="F28" i="43"/>
  <c r="F5" i="47"/>
  <c r="O5" i="47" s="1"/>
  <c r="F12" i="37"/>
  <c r="C12" i="41"/>
  <c r="C13" i="41" s="1"/>
  <c r="C14" i="41" s="1"/>
  <c r="C15" i="41" s="1"/>
  <c r="C16" i="41" s="1"/>
  <c r="C17" i="41" s="1"/>
  <c r="C18" i="41" s="1"/>
  <c r="C19" i="41" s="1"/>
  <c r="C20" i="41" s="1"/>
  <c r="C21" i="41" s="1"/>
  <c r="C22" i="41" s="1"/>
  <c r="C23" i="41" s="1"/>
  <c r="C24" i="41" s="1"/>
  <c r="C25" i="41" s="1"/>
  <c r="C26" i="41" s="1"/>
  <c r="C27" i="41" s="1"/>
  <c r="C28" i="41" s="1"/>
  <c r="C29" i="41" s="1"/>
  <c r="C21" i="46"/>
  <c r="C8" i="40"/>
  <c r="C9" i="40" s="1"/>
  <c r="F22" i="37"/>
  <c r="F14" i="40"/>
  <c r="C6" i="47"/>
  <c r="F16" i="44"/>
  <c r="F19" i="21"/>
  <c r="F13" i="42"/>
  <c r="F24" i="42"/>
  <c r="F14" i="39"/>
  <c r="F12" i="38"/>
  <c r="F13" i="46"/>
  <c r="F5" i="38"/>
  <c r="F18" i="37"/>
  <c r="F15" i="40"/>
  <c r="F28" i="38"/>
  <c r="F18" i="39"/>
  <c r="F12" i="43"/>
  <c r="F15" i="43"/>
  <c r="F5" i="40"/>
  <c r="O5" i="40" s="1"/>
  <c r="F29" i="40"/>
  <c r="F27" i="46"/>
  <c r="F8" i="46"/>
  <c r="F17" i="42"/>
  <c r="F17" i="46"/>
  <c r="F23" i="42"/>
  <c r="F10" i="39"/>
  <c r="F17" i="37"/>
  <c r="F26" i="44"/>
  <c r="F26" i="37"/>
  <c r="F9" i="46"/>
  <c r="F11" i="37"/>
  <c r="F21" i="43"/>
  <c r="F19" i="45"/>
  <c r="F20" i="45"/>
  <c r="F26" i="45"/>
  <c r="F17" i="38"/>
  <c r="F8" i="38"/>
  <c r="F10" i="38"/>
  <c r="F23" i="38"/>
  <c r="F4" i="38"/>
  <c r="F22" i="38"/>
  <c r="F24" i="38"/>
  <c r="F13" i="38"/>
  <c r="F6" i="38"/>
  <c r="F20" i="38"/>
  <c r="F25" i="38"/>
  <c r="F26" i="38"/>
  <c r="F11" i="38"/>
  <c r="F16" i="38"/>
  <c r="F18" i="38"/>
  <c r="F27" i="38"/>
  <c r="F9" i="38"/>
  <c r="F24" i="45"/>
  <c r="F7" i="38"/>
  <c r="F15" i="46"/>
  <c r="F18" i="46"/>
  <c r="F21" i="41"/>
  <c r="F15" i="21"/>
  <c r="F19" i="46"/>
  <c r="F21" i="21"/>
  <c r="F26" i="41"/>
  <c r="F15" i="38"/>
  <c r="F10" i="44"/>
  <c r="F8" i="44"/>
  <c r="F18" i="44"/>
  <c r="F11" i="44"/>
  <c r="F15" i="41"/>
  <c r="F14" i="21"/>
  <c r="F22" i="21"/>
  <c r="F12" i="21"/>
  <c r="F27" i="21"/>
  <c r="F24" i="21"/>
  <c r="F6" i="21"/>
  <c r="F8" i="21"/>
  <c r="F23" i="21"/>
  <c r="F18" i="21"/>
  <c r="F28" i="21"/>
  <c r="F10" i="21"/>
  <c r="F26" i="21"/>
  <c r="F16" i="21"/>
  <c r="F7" i="21"/>
  <c r="F20" i="21"/>
  <c r="F25" i="21"/>
  <c r="F4" i="21"/>
  <c r="F11" i="21"/>
  <c r="F9" i="21"/>
  <c r="F5" i="21"/>
  <c r="F14" i="37"/>
  <c r="F20" i="43"/>
  <c r="F24" i="43"/>
  <c r="F8" i="43"/>
  <c r="F26" i="43"/>
  <c r="F10" i="43"/>
  <c r="F16" i="43"/>
  <c r="F6" i="43"/>
  <c r="F9" i="43"/>
  <c r="F11" i="43"/>
  <c r="F13" i="43"/>
  <c r="F22" i="39"/>
  <c r="C9" i="38"/>
  <c r="C10" i="38" s="1"/>
  <c r="C11" i="38" s="1"/>
  <c r="C12" i="38" s="1"/>
  <c r="C13" i="38" s="1"/>
  <c r="C14" i="38" s="1"/>
  <c r="C15" i="38" s="1"/>
  <c r="C16" i="38" s="1"/>
  <c r="C17" i="38" s="1"/>
  <c r="F27" i="42"/>
  <c r="F15" i="39"/>
  <c r="F29" i="38"/>
  <c r="F20" i="39"/>
  <c r="F10" i="46"/>
  <c r="F19" i="44"/>
  <c r="F21" i="38"/>
  <c r="F23" i="40"/>
  <c r="F10" i="40"/>
  <c r="F7" i="40"/>
  <c r="F21" i="40"/>
  <c r="F9" i="40"/>
  <c r="F27" i="40"/>
  <c r="F12" i="40"/>
  <c r="F28" i="40"/>
  <c r="F18" i="40"/>
  <c r="F6" i="40"/>
  <c r="F25" i="40"/>
  <c r="F16" i="40"/>
  <c r="F19" i="40"/>
  <c r="F22" i="40"/>
  <c r="F24" i="40"/>
  <c r="F20" i="40"/>
  <c r="F11" i="40"/>
  <c r="F26" i="40"/>
  <c r="C7" i="21"/>
  <c r="F20" i="41"/>
  <c r="F7" i="44"/>
  <c r="F21" i="39"/>
  <c r="F25" i="39"/>
  <c r="F19" i="39"/>
  <c r="F8" i="39"/>
  <c r="F17" i="39"/>
  <c r="F23" i="39"/>
  <c r="F11" i="39"/>
  <c r="F17" i="40"/>
  <c r="F17" i="43"/>
  <c r="F21" i="44"/>
  <c r="F13" i="40"/>
  <c r="F29" i="41"/>
  <c r="F11" i="41"/>
  <c r="F27" i="41"/>
  <c r="F13" i="41"/>
  <c r="F24" i="41"/>
  <c r="F4" i="41"/>
  <c r="F16" i="41"/>
  <c r="F28" i="41"/>
  <c r="F17" i="41"/>
  <c r="F22" i="41"/>
  <c r="F14" i="41"/>
  <c r="F7" i="41"/>
  <c r="F19" i="41"/>
  <c r="F23" i="41"/>
  <c r="F10" i="41"/>
  <c r="F18" i="41"/>
  <c r="F17" i="21"/>
  <c r="F20" i="42"/>
  <c r="F21" i="45"/>
  <c r="F6" i="45"/>
  <c r="F25" i="37"/>
  <c r="F25" i="47"/>
  <c r="F12" i="47"/>
  <c r="F7" i="47"/>
  <c r="F18" i="45"/>
  <c r="F7" i="45"/>
  <c r="F26" i="39"/>
  <c r="F30" i="47"/>
  <c r="F14" i="47"/>
  <c r="F15" i="47"/>
  <c r="F21" i="42"/>
  <c r="F28" i="42"/>
  <c r="F25" i="42"/>
  <c r="F23" i="46"/>
  <c r="F26" i="46"/>
  <c r="F21" i="46"/>
  <c r="F20" i="46"/>
  <c r="F6" i="46"/>
  <c r="F12" i="46"/>
  <c r="F15" i="42"/>
  <c r="F13" i="37"/>
  <c r="F22" i="42"/>
  <c r="F14" i="45"/>
  <c r="F8" i="47"/>
  <c r="F12" i="44"/>
  <c r="F22" i="46"/>
  <c r="F23" i="45"/>
  <c r="F7" i="43"/>
  <c r="F19" i="43"/>
  <c r="F17" i="47"/>
  <c r="F6" i="47"/>
  <c r="F18" i="47"/>
  <c r="F14" i="42"/>
  <c r="F29" i="39"/>
  <c r="C6" i="37"/>
  <c r="C7" i="37" s="1"/>
  <c r="C8" i="37" s="1"/>
  <c r="C9" i="37" s="1"/>
  <c r="C10" i="37" s="1"/>
  <c r="C11" i="37" s="1"/>
  <c r="C12" i="37" s="1"/>
  <c r="C13" i="37" s="1"/>
  <c r="C14" i="37" s="1"/>
  <c r="C15" i="37" s="1"/>
  <c r="C16" i="37" s="1"/>
  <c r="C17" i="37" s="1"/>
  <c r="C18" i="37" s="1"/>
  <c r="C19" i="37" s="1"/>
  <c r="F27" i="45"/>
  <c r="F28" i="39"/>
  <c r="F14" i="43"/>
  <c r="F22" i="44"/>
  <c r="F19" i="47"/>
  <c r="F29" i="47"/>
  <c r="F26" i="42"/>
  <c r="F9" i="45"/>
  <c r="F6" i="37"/>
  <c r="F19" i="42"/>
  <c r="F9" i="42"/>
  <c r="F15" i="45"/>
  <c r="F12" i="39"/>
  <c r="F20" i="47"/>
  <c r="F21" i="47"/>
  <c r="F13" i="47"/>
  <c r="F11" i="46"/>
  <c r="F16" i="42"/>
  <c r="F10" i="45"/>
  <c r="F5" i="42"/>
  <c r="F5" i="46"/>
  <c r="O5" i="46" s="1"/>
  <c r="F24" i="39"/>
  <c r="F15" i="37"/>
  <c r="F16" i="45"/>
  <c r="F7" i="42"/>
  <c r="F18" i="43"/>
  <c r="F23" i="47"/>
  <c r="F10" i="47"/>
  <c r="F14" i="46"/>
  <c r="F8" i="37"/>
  <c r="F4" i="37"/>
  <c r="F14" i="44"/>
  <c r="F24" i="37"/>
  <c r="F6" i="39"/>
  <c r="F13" i="44"/>
  <c r="F11" i="42"/>
  <c r="F25" i="45"/>
  <c r="F17" i="45"/>
  <c r="F25" i="43"/>
  <c r="F4" i="45"/>
  <c r="F12" i="42"/>
  <c r="F25" i="46"/>
  <c r="F27" i="39"/>
  <c r="F5" i="45"/>
  <c r="F12" i="45"/>
  <c r="F9" i="47"/>
  <c r="F26" i="47"/>
  <c r="F28" i="47"/>
  <c r="F11" i="47"/>
  <c r="F5" i="37"/>
  <c r="F19" i="37"/>
  <c r="F10" i="37"/>
  <c r="F24" i="47"/>
  <c r="F25" i="44"/>
  <c r="F24" i="44"/>
  <c r="F9" i="37"/>
  <c r="F9" i="44"/>
  <c r="F20" i="37"/>
  <c r="F22" i="47"/>
  <c r="E29" i="45"/>
  <c r="O29" i="45"/>
  <c r="Q29" i="45" s="1"/>
  <c r="M29" i="45"/>
  <c r="I29" i="45" s="1"/>
  <c r="E30" i="40"/>
  <c r="M30" i="40"/>
  <c r="I30" i="40" s="1"/>
  <c r="O30" i="40"/>
  <c r="Q30" i="40" s="1"/>
  <c r="Q30" i="46"/>
  <c r="Q29" i="46"/>
  <c r="K30" i="46"/>
  <c r="G30" i="46"/>
  <c r="E30" i="43"/>
  <c r="O30" i="43"/>
  <c r="Q30" i="43" s="1"/>
  <c r="M30" i="43"/>
  <c r="I30" i="43" s="1"/>
  <c r="E28" i="45"/>
  <c r="O28" i="45"/>
  <c r="Q28" i="45" s="1"/>
  <c r="M28" i="45"/>
  <c r="I28" i="45" s="1"/>
  <c r="E30" i="42"/>
  <c r="O30" i="42"/>
  <c r="Q30" i="42" s="1"/>
  <c r="M30" i="42"/>
  <c r="I30" i="42" s="1"/>
  <c r="O4" i="46"/>
  <c r="Q4" i="46" s="1"/>
  <c r="E30" i="37"/>
  <c r="O30" i="37"/>
  <c r="Q30" i="37" s="1"/>
  <c r="M30" i="37"/>
  <c r="I30" i="37" s="1"/>
  <c r="E27" i="37"/>
  <c r="M27" i="37"/>
  <c r="I27" i="37" s="1"/>
  <c r="O27" i="37"/>
  <c r="Q27" i="37" s="1"/>
  <c r="O4" i="43"/>
  <c r="Q4" i="43" s="1"/>
  <c r="C31" i="43"/>
  <c r="E28" i="37"/>
  <c r="O28" i="37"/>
  <c r="Q28" i="37" s="1"/>
  <c r="M28" i="37"/>
  <c r="I28" i="37" s="1"/>
  <c r="C31" i="42"/>
  <c r="D1" i="42" s="1"/>
  <c r="E8" i="42" s="1"/>
  <c r="O4" i="42"/>
  <c r="Q4" i="42" s="1"/>
  <c r="C31" i="39"/>
  <c r="O4" i="39"/>
  <c r="E29" i="21"/>
  <c r="O29" i="21"/>
  <c r="M29" i="21"/>
  <c r="I29" i="21" s="1"/>
  <c r="E30" i="41"/>
  <c r="O30" i="41"/>
  <c r="Q30" i="41" s="1"/>
  <c r="M30" i="41"/>
  <c r="I30" i="41" s="1"/>
  <c r="K4" i="47"/>
  <c r="E30" i="45"/>
  <c r="M30" i="45"/>
  <c r="I30" i="45" s="1"/>
  <c r="O30" i="45"/>
  <c r="C31" i="45"/>
  <c r="E29" i="37"/>
  <c r="O29" i="37"/>
  <c r="M29" i="37"/>
  <c r="I29" i="37" s="1"/>
  <c r="E28" i="46"/>
  <c r="M28" i="46"/>
  <c r="I28" i="46" s="1"/>
  <c r="O28" i="46"/>
  <c r="Q28" i="46" s="1"/>
  <c r="O4" i="40"/>
  <c r="K29" i="46"/>
  <c r="G29" i="46"/>
  <c r="E28" i="44"/>
  <c r="O28" i="44"/>
  <c r="M28" i="44"/>
  <c r="I28" i="44" s="1"/>
  <c r="E30" i="38"/>
  <c r="O30" i="38"/>
  <c r="Q30" i="38" s="1"/>
  <c r="M30" i="38"/>
  <c r="I30" i="38" s="1"/>
  <c r="G10" i="2" a="1"/>
  <c r="H11" i="2" a="1"/>
  <c r="H13" i="2" a="1"/>
  <c r="H10" i="2" a="1"/>
  <c r="H7" i="2" a="1"/>
  <c r="M29" i="44" l="1"/>
  <c r="I29" i="44" s="1"/>
  <c r="E29" i="44"/>
  <c r="Q4" i="44"/>
  <c r="Q30" i="21"/>
  <c r="M30" i="44"/>
  <c r="I30" i="44" s="1"/>
  <c r="E30" i="44"/>
  <c r="C5" i="44"/>
  <c r="C6" i="44" s="1"/>
  <c r="C7" i="44" s="1"/>
  <c r="C8" i="44" s="1"/>
  <c r="C9" i="44" s="1"/>
  <c r="C10" i="44" s="1"/>
  <c r="C11" i="44" s="1"/>
  <c r="C12" i="44" s="1"/>
  <c r="C13" i="44" s="1"/>
  <c r="C14" i="44" s="1"/>
  <c r="C15" i="44" s="1"/>
  <c r="C16" i="44" s="1"/>
  <c r="C17" i="44" s="1"/>
  <c r="C18" i="44" s="1"/>
  <c r="C19" i="44" s="1"/>
  <c r="C20" i="44" s="1"/>
  <c r="C21" i="44" s="1"/>
  <c r="C22" i="44" s="1"/>
  <c r="C23" i="44" s="1"/>
  <c r="C24" i="44" s="1"/>
  <c r="C25" i="44" s="1"/>
  <c r="C26" i="44" s="1"/>
  <c r="C27" i="44" s="1"/>
  <c r="C31" i="44" s="1"/>
  <c r="BX48" i="44" s="1"/>
  <c r="CC50" i="44" s="1"/>
  <c r="G30" i="21"/>
  <c r="BL32" i="44"/>
  <c r="BS36" i="44" s="1"/>
  <c r="BZ7" i="38"/>
  <c r="BZ34" i="38" s="1"/>
  <c r="BW5" i="38"/>
  <c r="CD7" i="38" s="1"/>
  <c r="O5" i="38"/>
  <c r="Q5" i="38" s="1"/>
  <c r="BZ38" i="38"/>
  <c r="BZ12" i="38" s="1"/>
  <c r="O6" i="43"/>
  <c r="K6" i="43" s="1"/>
  <c r="O5" i="21"/>
  <c r="K5" i="21" s="1"/>
  <c r="O4" i="21"/>
  <c r="Q4" i="21" s="1"/>
  <c r="O16" i="41"/>
  <c r="Q16" i="41" s="1"/>
  <c r="O7" i="38"/>
  <c r="Q7" i="38" s="1"/>
  <c r="C31" i="41"/>
  <c r="BM48" i="41" s="1"/>
  <c r="O14" i="39"/>
  <c r="K14" i="39" s="1"/>
  <c r="O13" i="39"/>
  <c r="Q13" i="39" s="1"/>
  <c r="BW32" i="41"/>
  <c r="CD38" i="41" s="1"/>
  <c r="BO36" i="44"/>
  <c r="BO10" i="44" s="1"/>
  <c r="BW5" i="45"/>
  <c r="CD7" i="45" s="1"/>
  <c r="O7" i="41"/>
  <c r="Q7" i="41" s="1"/>
  <c r="BZ7" i="45"/>
  <c r="BO34" i="45" s="1"/>
  <c r="BZ38" i="41"/>
  <c r="BO12" i="41" s="1"/>
  <c r="O14" i="41"/>
  <c r="Q14" i="41" s="1"/>
  <c r="O5" i="41"/>
  <c r="Q5" i="41" s="1"/>
  <c r="BO36" i="46"/>
  <c r="BZ10" i="46" s="1"/>
  <c r="BL32" i="46"/>
  <c r="BR42" i="46" s="1"/>
  <c r="F31" i="38"/>
  <c r="O26" i="39"/>
  <c r="Q26" i="39" s="1"/>
  <c r="O8" i="46"/>
  <c r="K8" i="46" s="1"/>
  <c r="BW5" i="42"/>
  <c r="CD7" i="42" s="1"/>
  <c r="BL5" i="43"/>
  <c r="BS5" i="43" s="1"/>
  <c r="CD5" i="43" s="1"/>
  <c r="BL32" i="39"/>
  <c r="BS36" i="39" s="1"/>
  <c r="O6" i="45"/>
  <c r="Q6" i="45" s="1"/>
  <c r="BW5" i="41"/>
  <c r="CD7" i="41" s="1"/>
  <c r="G36" i="36"/>
  <c r="G38" i="36" s="1"/>
  <c r="H3" i="36"/>
  <c r="C36" i="41"/>
  <c r="C50" i="41" s="1"/>
  <c r="BW32" i="38"/>
  <c r="CC42" i="38" s="1"/>
  <c r="CC44" i="38" s="1"/>
  <c r="BO36" i="39"/>
  <c r="BO10" i="39" s="1"/>
  <c r="BL5" i="38"/>
  <c r="CC16" i="38" s="1"/>
  <c r="CC18" i="38" s="1"/>
  <c r="BO5" i="38"/>
  <c r="BO32" i="38" s="1"/>
  <c r="BZ32" i="38" s="1"/>
  <c r="O9" i="38"/>
  <c r="Q9" i="38" s="1"/>
  <c r="O16" i="42"/>
  <c r="Q16" i="42" s="1"/>
  <c r="BZ38" i="43"/>
  <c r="BO38" i="43" s="1"/>
  <c r="BO5" i="46"/>
  <c r="BZ5" i="46" s="1"/>
  <c r="O18" i="45"/>
  <c r="Q18" i="45" s="1"/>
  <c r="BZ38" i="45"/>
  <c r="BZ12" i="45" s="1"/>
  <c r="O12" i="39"/>
  <c r="Q12" i="39" s="1"/>
  <c r="BL5" i="39"/>
  <c r="BS5" i="39" s="1"/>
  <c r="CD5" i="39" s="1"/>
  <c r="BW32" i="43"/>
  <c r="CD38" i="43" s="1"/>
  <c r="BO5" i="39"/>
  <c r="BO32" i="39" s="1"/>
  <c r="BZ32" i="39" s="1"/>
  <c r="O23" i="42"/>
  <c r="Q23" i="42" s="1"/>
  <c r="O22" i="39"/>
  <c r="Q22" i="39" s="1"/>
  <c r="BW32" i="40"/>
  <c r="CD38" i="40" s="1"/>
  <c r="BO5" i="40"/>
  <c r="BO32" i="40" s="1"/>
  <c r="BZ32" i="40" s="1"/>
  <c r="BL32" i="42"/>
  <c r="BR42" i="42" s="1"/>
  <c r="BR44" i="42" s="1"/>
  <c r="BL32" i="41"/>
  <c r="BR42" i="41" s="1"/>
  <c r="BZ38" i="37"/>
  <c r="BZ12" i="37" s="1"/>
  <c r="BO36" i="38"/>
  <c r="BO10" i="38" s="1"/>
  <c r="O10" i="38"/>
  <c r="Q10" i="38" s="1"/>
  <c r="O20" i="45"/>
  <c r="Q20" i="45" s="1"/>
  <c r="O12" i="38"/>
  <c r="Q12" i="38" s="1"/>
  <c r="BL5" i="40"/>
  <c r="BS5" i="40" s="1"/>
  <c r="CD5" i="40" s="1"/>
  <c r="O9" i="42"/>
  <c r="Q9" i="42" s="1"/>
  <c r="BO36" i="42"/>
  <c r="BO10" i="42" s="1"/>
  <c r="F31" i="40"/>
  <c r="O8" i="41"/>
  <c r="Q8" i="41" s="1"/>
  <c r="O26" i="41"/>
  <c r="Q26" i="41" s="1"/>
  <c r="O16" i="38"/>
  <c r="Q16" i="38" s="1"/>
  <c r="O16" i="39"/>
  <c r="Q16" i="39" s="1"/>
  <c r="BZ38" i="44"/>
  <c r="BO12" i="44" s="1"/>
  <c r="O12" i="43"/>
  <c r="Q12" i="43" s="1"/>
  <c r="O13" i="38"/>
  <c r="K13" i="38" s="1"/>
  <c r="O16" i="46"/>
  <c r="Q16" i="46" s="1"/>
  <c r="O11" i="38"/>
  <c r="Q11" i="38" s="1"/>
  <c r="O13" i="43"/>
  <c r="Q13" i="43" s="1"/>
  <c r="O10" i="46"/>
  <c r="Q10" i="46" s="1"/>
  <c r="O9" i="41"/>
  <c r="Q9" i="41" s="1"/>
  <c r="BW32" i="44"/>
  <c r="CD38" i="44" s="1"/>
  <c r="O6" i="41"/>
  <c r="Q6" i="41" s="1"/>
  <c r="BL32" i="38"/>
  <c r="BS36" i="38" s="1"/>
  <c r="O4" i="38"/>
  <c r="Q4" i="38" s="1"/>
  <c r="O12" i="41"/>
  <c r="K12" i="41" s="1"/>
  <c r="O15" i="38"/>
  <c r="Q15" i="38" s="1"/>
  <c r="O6" i="38"/>
  <c r="Q6" i="38" s="1"/>
  <c r="O23" i="45"/>
  <c r="Q23" i="45" s="1"/>
  <c r="O18" i="46"/>
  <c r="Q18" i="46" s="1"/>
  <c r="O10" i="41"/>
  <c r="Q10" i="41" s="1"/>
  <c r="O4" i="45"/>
  <c r="Q4" i="45" s="1"/>
  <c r="O8" i="40"/>
  <c r="Q8" i="40" s="1"/>
  <c r="BO5" i="41"/>
  <c r="BO32" i="41" s="1"/>
  <c r="BZ32" i="41" s="1"/>
  <c r="BW32" i="39"/>
  <c r="CD38" i="39" s="1"/>
  <c r="O27" i="42"/>
  <c r="Q27" i="42" s="1"/>
  <c r="BW5" i="43"/>
  <c r="CD7" i="43" s="1"/>
  <c r="BL32" i="47"/>
  <c r="BS36" i="47" s="1"/>
  <c r="BW32" i="42"/>
  <c r="CD38" i="42" s="1"/>
  <c r="O21" i="41"/>
  <c r="Q21" i="41" s="1"/>
  <c r="O19" i="39"/>
  <c r="Q19" i="39" s="1"/>
  <c r="BZ38" i="40"/>
  <c r="BO38" i="40" s="1"/>
  <c r="O6" i="40"/>
  <c r="K6" i="40" s="1"/>
  <c r="BZ7" i="41"/>
  <c r="BZ34" i="41" s="1"/>
  <c r="O20" i="39"/>
  <c r="Q20" i="39" s="1"/>
  <c r="BL32" i="43"/>
  <c r="BS36" i="43" s="1"/>
  <c r="BW5" i="46"/>
  <c r="CD7" i="46" s="1"/>
  <c r="O15" i="41"/>
  <c r="K15" i="41" s="1"/>
  <c r="BZ38" i="42"/>
  <c r="BO12" i="42" s="1"/>
  <c r="O27" i="39"/>
  <c r="Q27" i="39" s="1"/>
  <c r="BZ7" i="43"/>
  <c r="BO7" i="43" s="1"/>
  <c r="O25" i="39"/>
  <c r="Q25" i="39" s="1"/>
  <c r="O13" i="45"/>
  <c r="K13" i="45" s="1"/>
  <c r="O6" i="21"/>
  <c r="Q6" i="21" s="1"/>
  <c r="O26" i="42"/>
  <c r="Q26" i="42" s="1"/>
  <c r="O13" i="46"/>
  <c r="Q13" i="46" s="1"/>
  <c r="O15" i="43"/>
  <c r="Q15" i="43" s="1"/>
  <c r="O18" i="37"/>
  <c r="Q18" i="37" s="1"/>
  <c r="BO36" i="47"/>
  <c r="BO10" i="47" s="1"/>
  <c r="O24" i="39"/>
  <c r="Q24" i="39" s="1"/>
  <c r="O9" i="39"/>
  <c r="Q9" i="39" s="1"/>
  <c r="O18" i="41"/>
  <c r="Q18" i="41" s="1"/>
  <c r="O20" i="41"/>
  <c r="K20" i="41" s="1"/>
  <c r="O10" i="39"/>
  <c r="Q10" i="39" s="1"/>
  <c r="O4" i="41"/>
  <c r="K4" i="41" s="1"/>
  <c r="BL5" i="41"/>
  <c r="CC16" i="41" s="1"/>
  <c r="CC18" i="41" s="1"/>
  <c r="O6" i="42"/>
  <c r="BZ38" i="46"/>
  <c r="BZ12" i="46" s="1"/>
  <c r="BL32" i="37"/>
  <c r="BS36" i="37" s="1"/>
  <c r="O9" i="37"/>
  <c r="Q9" i="37" s="1"/>
  <c r="BW32" i="46"/>
  <c r="CD38" i="46" s="1"/>
  <c r="O4" i="37"/>
  <c r="Q4" i="37" s="1"/>
  <c r="O11" i="43"/>
  <c r="Q11" i="43" s="1"/>
  <c r="O28" i="43"/>
  <c r="Q28" i="43" s="1"/>
  <c r="O17" i="46"/>
  <c r="Q17" i="46" s="1"/>
  <c r="O17" i="41"/>
  <c r="Q17" i="41" s="1"/>
  <c r="BZ7" i="42"/>
  <c r="BZ34" i="42" s="1"/>
  <c r="O22" i="43"/>
  <c r="Q22" i="43" s="1"/>
  <c r="O17" i="43"/>
  <c r="K17" i="43" s="1"/>
  <c r="O26" i="43"/>
  <c r="Q26" i="43" s="1"/>
  <c r="O7" i="46"/>
  <c r="K7" i="46" s="1"/>
  <c r="BZ38" i="39"/>
  <c r="BO12" i="39" s="1"/>
  <c r="F31" i="43"/>
  <c r="K31" i="43" s="1"/>
  <c r="F31" i="21"/>
  <c r="O28" i="42"/>
  <c r="Q28" i="42" s="1"/>
  <c r="O26" i="45"/>
  <c r="K26" i="45" s="1"/>
  <c r="O24" i="45"/>
  <c r="Q24" i="45" s="1"/>
  <c r="O17" i="45"/>
  <c r="Q17" i="45" s="1"/>
  <c r="BL5" i="42"/>
  <c r="BR16" i="42" s="1"/>
  <c r="BR18" i="42" s="1"/>
  <c r="BO5" i="45"/>
  <c r="BZ5" i="45" s="1"/>
  <c r="E26" i="42"/>
  <c r="E9" i="42"/>
  <c r="O10" i="37"/>
  <c r="K10" i="37" s="1"/>
  <c r="O23" i="39"/>
  <c r="K23" i="39" s="1"/>
  <c r="O8" i="39"/>
  <c r="Q8" i="39" s="1"/>
  <c r="O22" i="45"/>
  <c r="Q22" i="45" s="1"/>
  <c r="BL5" i="37"/>
  <c r="BR20" i="37" s="1"/>
  <c r="BO36" i="37"/>
  <c r="BZ10" i="37" s="1"/>
  <c r="O11" i="39"/>
  <c r="Q11" i="39" s="1"/>
  <c r="O30" i="39"/>
  <c r="K30" i="39" s="1"/>
  <c r="F31" i="39"/>
  <c r="K31" i="39" s="1"/>
  <c r="BO5" i="37"/>
  <c r="BZ5" i="37" s="1"/>
  <c r="O6" i="37"/>
  <c r="Q6" i="37" s="1"/>
  <c r="O16" i="37"/>
  <c r="Q16" i="37" s="1"/>
  <c r="O17" i="39"/>
  <c r="K17" i="39" s="1"/>
  <c r="O18" i="39"/>
  <c r="Q18" i="39" s="1"/>
  <c r="O24" i="41"/>
  <c r="Q24" i="41" s="1"/>
  <c r="O16" i="43"/>
  <c r="Q16" i="43" s="1"/>
  <c r="O7" i="39"/>
  <c r="Q7" i="39" s="1"/>
  <c r="BZ7" i="37"/>
  <c r="BZ34" i="37" s="1"/>
  <c r="O7" i="45"/>
  <c r="K7" i="45" s="1"/>
  <c r="BL5" i="21"/>
  <c r="BR20" i="21" s="1"/>
  <c r="BZ7" i="44"/>
  <c r="BO7" i="44" s="1"/>
  <c r="BO36" i="43"/>
  <c r="BZ36" i="43" s="1"/>
  <c r="O14" i="37"/>
  <c r="K14" i="37" s="1"/>
  <c r="O28" i="41"/>
  <c r="Q28" i="41" s="1"/>
  <c r="F31" i="42"/>
  <c r="K31" i="42" s="1"/>
  <c r="O8" i="42"/>
  <c r="Q8" i="42" s="1"/>
  <c r="O29" i="43"/>
  <c r="Q29" i="43" s="1"/>
  <c r="BL5" i="45"/>
  <c r="CC16" i="45" s="1"/>
  <c r="CC18" i="45" s="1"/>
  <c r="F31" i="41"/>
  <c r="O22" i="42"/>
  <c r="Q22" i="42" s="1"/>
  <c r="BW32" i="37"/>
  <c r="CC42" i="37" s="1"/>
  <c r="CC44" i="37" s="1"/>
  <c r="O29" i="42"/>
  <c r="Q29" i="42" s="1"/>
  <c r="BZ7" i="46"/>
  <c r="BO7" i="46" s="1"/>
  <c r="BW32" i="45"/>
  <c r="CD38" i="45" s="1"/>
  <c r="O10" i="43"/>
  <c r="Q10" i="43" s="1"/>
  <c r="O27" i="41"/>
  <c r="Q27" i="41" s="1"/>
  <c r="O21" i="45"/>
  <c r="Q21" i="45" s="1"/>
  <c r="O7" i="37"/>
  <c r="K7" i="37" s="1"/>
  <c r="O8" i="45"/>
  <c r="Q8" i="45" s="1"/>
  <c r="O18" i="43"/>
  <c r="Q18" i="43" s="1"/>
  <c r="O9" i="46"/>
  <c r="Q9" i="46" s="1"/>
  <c r="O5" i="42"/>
  <c r="Q5" i="42" s="1"/>
  <c r="O15" i="42"/>
  <c r="Q15" i="42" s="1"/>
  <c r="BW5" i="37"/>
  <c r="CD7" i="37" s="1"/>
  <c r="O18" i="42"/>
  <c r="Q18" i="42" s="1"/>
  <c r="O17" i="37"/>
  <c r="Q17" i="37" s="1"/>
  <c r="O29" i="39"/>
  <c r="Q29" i="39" s="1"/>
  <c r="O11" i="46"/>
  <c r="Q11" i="46" s="1"/>
  <c r="O7" i="42"/>
  <c r="Q7" i="42" s="1"/>
  <c r="O14" i="43"/>
  <c r="Q14" i="43" s="1"/>
  <c r="O19" i="43"/>
  <c r="Q19" i="43" s="1"/>
  <c r="O23" i="41"/>
  <c r="Q23" i="41" s="1"/>
  <c r="O19" i="41"/>
  <c r="K19" i="41" s="1"/>
  <c r="BW5" i="44"/>
  <c r="CD7" i="44" s="1"/>
  <c r="O25" i="41"/>
  <c r="Q25" i="41" s="1"/>
  <c r="O14" i="46"/>
  <c r="Q14" i="46" s="1"/>
  <c r="O12" i="46"/>
  <c r="Q12" i="46" s="1"/>
  <c r="BO36" i="41"/>
  <c r="BZ10" i="41" s="1"/>
  <c r="O6" i="39"/>
  <c r="K6" i="39" s="1"/>
  <c r="O5" i="45"/>
  <c r="K5" i="45" s="1"/>
  <c r="BO5" i="42"/>
  <c r="BZ5" i="42" s="1"/>
  <c r="O16" i="45"/>
  <c r="Q16" i="45" s="1"/>
  <c r="O21" i="39"/>
  <c r="K21" i="39" s="1"/>
  <c r="O27" i="43"/>
  <c r="Q27" i="43" s="1"/>
  <c r="O25" i="43"/>
  <c r="Q25" i="43" s="1"/>
  <c r="O8" i="38"/>
  <c r="O20" i="46"/>
  <c r="K20" i="46" s="1"/>
  <c r="BW5" i="39"/>
  <c r="CD7" i="39" s="1"/>
  <c r="F31" i="44"/>
  <c r="E16" i="42"/>
  <c r="BO5" i="47"/>
  <c r="BL32" i="40"/>
  <c r="BS36" i="40" s="1"/>
  <c r="O15" i="45"/>
  <c r="K15" i="45" s="1"/>
  <c r="E7" i="42"/>
  <c r="F31" i="37"/>
  <c r="O15" i="39"/>
  <c r="K15" i="39" s="1"/>
  <c r="O14" i="45"/>
  <c r="K14" i="45" s="1"/>
  <c r="O13" i="42"/>
  <c r="K13" i="42" s="1"/>
  <c r="BL5" i="46"/>
  <c r="BR16" i="46" s="1"/>
  <c r="BR18" i="46" s="1"/>
  <c r="O24" i="42"/>
  <c r="Q24" i="42" s="1"/>
  <c r="O9" i="45"/>
  <c r="Q9" i="45" s="1"/>
  <c r="O19" i="42"/>
  <c r="Q19" i="42" s="1"/>
  <c r="O8" i="43"/>
  <c r="Q8" i="43" s="1"/>
  <c r="O14" i="42"/>
  <c r="Q14" i="42" s="1"/>
  <c r="F31" i="46"/>
  <c r="O22" i="41"/>
  <c r="K22" i="41" s="1"/>
  <c r="O28" i="39"/>
  <c r="Q28" i="39" s="1"/>
  <c r="O17" i="42"/>
  <c r="Q17" i="42" s="1"/>
  <c r="F31" i="45"/>
  <c r="O11" i="42"/>
  <c r="K11" i="42" s="1"/>
  <c r="O13" i="37"/>
  <c r="K13" i="37" s="1"/>
  <c r="O11" i="45"/>
  <c r="Q11" i="45" s="1"/>
  <c r="BL32" i="45"/>
  <c r="BR42" i="45" s="1"/>
  <c r="BR44" i="45" s="1"/>
  <c r="O13" i="41"/>
  <c r="Q13" i="41" s="1"/>
  <c r="O7" i="40"/>
  <c r="E27" i="42"/>
  <c r="O25" i="42"/>
  <c r="Q25" i="42" s="1"/>
  <c r="O7" i="43"/>
  <c r="Q7" i="43" s="1"/>
  <c r="BO5" i="43"/>
  <c r="BO32" i="43" s="1"/>
  <c r="BZ32" i="43" s="1"/>
  <c r="O21" i="42"/>
  <c r="K21" i="42" s="1"/>
  <c r="O9" i="43"/>
  <c r="Q9" i="43" s="1"/>
  <c r="O24" i="43"/>
  <c r="K24" i="43" s="1"/>
  <c r="O20" i="43"/>
  <c r="K20" i="43" s="1"/>
  <c r="BZ7" i="39"/>
  <c r="BZ34" i="39" s="1"/>
  <c r="O5" i="37"/>
  <c r="O11" i="41"/>
  <c r="O14" i="38"/>
  <c r="Q14" i="38" s="1"/>
  <c r="BO5" i="44"/>
  <c r="BO5" i="21"/>
  <c r="BZ5" i="21" s="1"/>
  <c r="E11" i="42"/>
  <c r="E19" i="42"/>
  <c r="E22" i="42"/>
  <c r="E29" i="42"/>
  <c r="E4" i="42"/>
  <c r="E6" i="42"/>
  <c r="E20" i="42"/>
  <c r="E21" i="42"/>
  <c r="E14" i="42"/>
  <c r="E12" i="42"/>
  <c r="E5" i="42"/>
  <c r="E24" i="42"/>
  <c r="E17" i="42"/>
  <c r="E23" i="42"/>
  <c r="E15" i="42"/>
  <c r="E10" i="42"/>
  <c r="E28" i="42"/>
  <c r="E13" i="42"/>
  <c r="E25" i="42"/>
  <c r="E18" i="42"/>
  <c r="O10" i="42"/>
  <c r="Q10" i="42" s="1"/>
  <c r="C10" i="40"/>
  <c r="O9" i="40"/>
  <c r="O12" i="45"/>
  <c r="Q12" i="45" s="1"/>
  <c r="O12" i="42"/>
  <c r="Q12" i="42" s="1"/>
  <c r="O19" i="45"/>
  <c r="Q19" i="45" s="1"/>
  <c r="O23" i="43"/>
  <c r="Q23" i="43" s="1"/>
  <c r="O19" i="37"/>
  <c r="C20" i="37"/>
  <c r="BO36" i="21"/>
  <c r="BL32" i="21"/>
  <c r="O21" i="46"/>
  <c r="C22" i="46"/>
  <c r="O20" i="42"/>
  <c r="Q20" i="42" s="1"/>
  <c r="O19" i="46"/>
  <c r="Q19" i="46" s="1"/>
  <c r="O27" i="45"/>
  <c r="Q27" i="45" s="1"/>
  <c r="O15" i="46"/>
  <c r="Q15" i="46" s="1"/>
  <c r="O12" i="37"/>
  <c r="K12" i="37" s="1"/>
  <c r="O15" i="37"/>
  <c r="K15" i="37" s="1"/>
  <c r="O10" i="45"/>
  <c r="K10" i="45" s="1"/>
  <c r="BO36" i="45"/>
  <c r="BZ10" i="45" s="1"/>
  <c r="O8" i="37"/>
  <c r="Q8" i="37" s="1"/>
  <c r="C8" i="21"/>
  <c r="O7" i="21"/>
  <c r="C7" i="47"/>
  <c r="O6" i="47"/>
  <c r="O29" i="41"/>
  <c r="O11" i="37"/>
  <c r="Q11" i="37" s="1"/>
  <c r="BO36" i="40"/>
  <c r="BZ36" i="40" s="1"/>
  <c r="O21" i="43"/>
  <c r="Q21" i="43" s="1"/>
  <c r="BZ7" i="40"/>
  <c r="BW5" i="40"/>
  <c r="CD7" i="40" s="1"/>
  <c r="BS34" i="40" s="1"/>
  <c r="BW5" i="21"/>
  <c r="CD7" i="21" s="1"/>
  <c r="BS34" i="21" s="1"/>
  <c r="BZ7" i="21"/>
  <c r="O25" i="45"/>
  <c r="Q25" i="45" s="1"/>
  <c r="O6" i="46"/>
  <c r="BZ38" i="21"/>
  <c r="BW32" i="21"/>
  <c r="BW32" i="47"/>
  <c r="BZ38" i="47"/>
  <c r="BZ7" i="47"/>
  <c r="BW5" i="47"/>
  <c r="CD7" i="47" s="1"/>
  <c r="BS7" i="47" s="1"/>
  <c r="F31" i="47"/>
  <c r="BL5" i="47"/>
  <c r="C18" i="38"/>
  <c r="O17" i="38"/>
  <c r="BL5" i="44"/>
  <c r="G10" i="2"/>
  <c r="H7" i="2"/>
  <c r="H11" i="2"/>
  <c r="H13" i="2"/>
  <c r="H10" i="2"/>
  <c r="BM14" i="42"/>
  <c r="BX48" i="39"/>
  <c r="BL10" i="39"/>
  <c r="BL36" i="39"/>
  <c r="BM48" i="39"/>
  <c r="BX22" i="39"/>
  <c r="BM22" i="39"/>
  <c r="BW10" i="39"/>
  <c r="BW36" i="39"/>
  <c r="BX22" i="43"/>
  <c r="BL10" i="43"/>
  <c r="BX48" i="43"/>
  <c r="BW36" i="43"/>
  <c r="BL36" i="43"/>
  <c r="BM22" i="43"/>
  <c r="BM48" i="43"/>
  <c r="BW10" i="43"/>
  <c r="K4" i="46"/>
  <c r="K30" i="40"/>
  <c r="G30" i="40"/>
  <c r="K4" i="39"/>
  <c r="K30" i="42"/>
  <c r="G30" i="42"/>
  <c r="K5" i="43"/>
  <c r="K30" i="43"/>
  <c r="G30" i="43"/>
  <c r="K5" i="46"/>
  <c r="G29" i="44"/>
  <c r="K29" i="44"/>
  <c r="Q29" i="44"/>
  <c r="K28" i="46"/>
  <c r="G28" i="46"/>
  <c r="K30" i="41"/>
  <c r="G30" i="41"/>
  <c r="K29" i="21"/>
  <c r="G29" i="21"/>
  <c r="BW10" i="45"/>
  <c r="BX22" i="45"/>
  <c r="BM22" i="45"/>
  <c r="BL10" i="45"/>
  <c r="BL36" i="45"/>
  <c r="BW36" i="45"/>
  <c r="BX48" i="45"/>
  <c r="BM48" i="45"/>
  <c r="K5" i="39"/>
  <c r="Q5" i="46"/>
  <c r="K5" i="40"/>
  <c r="K27" i="37"/>
  <c r="G27" i="37"/>
  <c r="BL10" i="42"/>
  <c r="BW36" i="42"/>
  <c r="BX22" i="42"/>
  <c r="BM22" i="42"/>
  <c r="BL36" i="42"/>
  <c r="BW10" i="42"/>
  <c r="BX48" i="42"/>
  <c r="BM48" i="42"/>
  <c r="G30" i="45"/>
  <c r="K30" i="45"/>
  <c r="K30" i="44"/>
  <c r="Q30" i="44"/>
  <c r="K4" i="40"/>
  <c r="D1" i="39"/>
  <c r="Q30" i="45"/>
  <c r="G30" i="37"/>
  <c r="K30" i="37"/>
  <c r="G29" i="45"/>
  <c r="K29" i="45"/>
  <c r="Q5" i="40"/>
  <c r="G29" i="37"/>
  <c r="K29" i="37"/>
  <c r="Q5" i="43"/>
  <c r="K28" i="44"/>
  <c r="G28" i="44"/>
  <c r="Q28" i="44"/>
  <c r="K4" i="43"/>
  <c r="Q4" i="39"/>
  <c r="K28" i="45"/>
  <c r="G28" i="45"/>
  <c r="Q29" i="21"/>
  <c r="Q29" i="37"/>
  <c r="K30" i="38"/>
  <c r="G30" i="38"/>
  <c r="K5" i="47"/>
  <c r="Q5" i="47"/>
  <c r="K4" i="42"/>
  <c r="K28" i="37"/>
  <c r="G28" i="37"/>
  <c r="D1" i="43"/>
  <c r="D1" i="45"/>
  <c r="Q4" i="40"/>
  <c r="J10" i="2" a="1"/>
  <c r="J6" i="2" a="1"/>
  <c r="I15" i="2" a="1"/>
  <c r="J11" i="2" a="1"/>
  <c r="I8" i="2" a="1"/>
  <c r="J14" i="2" a="1"/>
  <c r="G11" i="2" a="1"/>
  <c r="I9" i="2" a="1"/>
  <c r="J15" i="2" a="1"/>
  <c r="I11" i="2" a="1"/>
  <c r="I10" i="2" a="1"/>
  <c r="I6" i="2" a="1"/>
  <c r="G7" i="2" a="1"/>
  <c r="J4" i="2" a="1"/>
  <c r="J12" i="2" a="1"/>
  <c r="J8" i="2" a="1"/>
  <c r="I14" i="2" a="1"/>
  <c r="G13" i="2" a="1"/>
  <c r="I4" i="2" a="1"/>
  <c r="H12" i="2" a="1"/>
  <c r="I13" i="2" a="1"/>
  <c r="M7" i="2" a="1"/>
  <c r="J13" i="2" a="1"/>
  <c r="J7" i="2" a="1"/>
  <c r="I7" i="2" a="1"/>
  <c r="I5" i="2" a="1"/>
  <c r="H9" i="2" a="1"/>
  <c r="I12" i="2" a="1"/>
  <c r="M10" i="2" a="1"/>
  <c r="M11" i="2" a="1"/>
  <c r="J9" i="2" a="1"/>
  <c r="J5" i="2" a="1"/>
  <c r="G30" i="44" l="1"/>
  <c r="O14" i="44"/>
  <c r="Q14" i="44" s="1"/>
  <c r="O10" i="44"/>
  <c r="Q10" i="44" s="1"/>
  <c r="O24" i="44"/>
  <c r="K24" i="44" s="1"/>
  <c r="O21" i="44"/>
  <c r="K21" i="44" s="1"/>
  <c r="O13" i="44"/>
  <c r="Q13" i="44" s="1"/>
  <c r="O17" i="44"/>
  <c r="K17" i="44" s="1"/>
  <c r="O20" i="44"/>
  <c r="K20" i="44" s="1"/>
  <c r="O16" i="44"/>
  <c r="Q16" i="44" s="1"/>
  <c r="BW36" i="44"/>
  <c r="BL36" i="44"/>
  <c r="O25" i="44"/>
  <c r="Q25" i="44" s="1"/>
  <c r="BS36" i="46"/>
  <c r="CD10" i="46" s="1"/>
  <c r="O9" i="44"/>
  <c r="K9" i="44" s="1"/>
  <c r="O11" i="44"/>
  <c r="K11" i="44" s="1"/>
  <c r="O23" i="44"/>
  <c r="K23" i="44" s="1"/>
  <c r="D1" i="44"/>
  <c r="E25" i="44" s="1"/>
  <c r="O26" i="44"/>
  <c r="K26" i="44" s="1"/>
  <c r="BL10" i="44"/>
  <c r="O5" i="44"/>
  <c r="K5" i="44" s="1"/>
  <c r="H12" i="2"/>
  <c r="K7" i="38"/>
  <c r="O19" i="44"/>
  <c r="Q19" i="44" s="1"/>
  <c r="O8" i="44"/>
  <c r="K8" i="44" s="1"/>
  <c r="BM22" i="44"/>
  <c r="BR24" i="44" s="1"/>
  <c r="BM48" i="44"/>
  <c r="BR50" i="44" s="1"/>
  <c r="O18" i="44"/>
  <c r="Q18" i="44" s="1"/>
  <c r="O12" i="44"/>
  <c r="Q12" i="44" s="1"/>
  <c r="O27" i="44"/>
  <c r="Q27" i="44" s="1"/>
  <c r="O22" i="44"/>
  <c r="Q22" i="44" s="1"/>
  <c r="BW10" i="44"/>
  <c r="O15" i="44"/>
  <c r="K15" i="44" s="1"/>
  <c r="BX22" i="44"/>
  <c r="CC24" i="44" s="1"/>
  <c r="O7" i="44"/>
  <c r="K7" i="44" s="1"/>
  <c r="O6" i="44"/>
  <c r="K6" i="44" s="1"/>
  <c r="BR42" i="44"/>
  <c r="BR44" i="44" s="1"/>
  <c r="K12" i="43"/>
  <c r="BO34" i="38"/>
  <c r="K5" i="38"/>
  <c r="BX48" i="41"/>
  <c r="CC50" i="41" s="1"/>
  <c r="BR16" i="39"/>
  <c r="BR18" i="39" s="1"/>
  <c r="BR20" i="39"/>
  <c r="K13" i="39"/>
  <c r="Q5" i="21"/>
  <c r="Q8" i="46"/>
  <c r="BO38" i="41"/>
  <c r="K24" i="39"/>
  <c r="K16" i="41"/>
  <c r="BO7" i="38"/>
  <c r="BR16" i="43"/>
  <c r="BR18" i="43" s="1"/>
  <c r="CC16" i="43"/>
  <c r="CC18" i="43" s="1"/>
  <c r="K26" i="39"/>
  <c r="BZ10" i="44"/>
  <c r="BR20" i="43"/>
  <c r="CC42" i="42"/>
  <c r="CC44" i="42" s="1"/>
  <c r="BZ36" i="44"/>
  <c r="K23" i="42"/>
  <c r="BZ12" i="41"/>
  <c r="CD38" i="38"/>
  <c r="BS38" i="38" s="1"/>
  <c r="K23" i="45"/>
  <c r="BO34" i="43"/>
  <c r="K9" i="42"/>
  <c r="BZ10" i="38"/>
  <c r="K16" i="42"/>
  <c r="K4" i="21"/>
  <c r="Q14" i="39"/>
  <c r="BO38" i="44"/>
  <c r="CC42" i="41"/>
  <c r="CC44" i="41" s="1"/>
  <c r="BO38" i="38"/>
  <c r="BZ36" i="38"/>
  <c r="K26" i="41"/>
  <c r="Q6" i="43"/>
  <c r="BO12" i="38"/>
  <c r="K10" i="39"/>
  <c r="K16" i="43"/>
  <c r="BZ12" i="43"/>
  <c r="BZ36" i="42"/>
  <c r="BO7" i="42"/>
  <c r="BZ10" i="47"/>
  <c r="CC42" i="44"/>
  <c r="CC44" i="44" s="1"/>
  <c r="BO10" i="43"/>
  <c r="BO12" i="43"/>
  <c r="BZ10" i="43"/>
  <c r="K10" i="38"/>
  <c r="BW10" i="41"/>
  <c r="K4" i="45"/>
  <c r="BZ10" i="39"/>
  <c r="K14" i="41"/>
  <c r="BX22" i="41"/>
  <c r="CC24" i="41" s="1"/>
  <c r="BO7" i="45"/>
  <c r="BL36" i="41"/>
  <c r="Q22" i="41"/>
  <c r="K31" i="41"/>
  <c r="BL10" i="41"/>
  <c r="BM22" i="41"/>
  <c r="BR24" i="41" s="1"/>
  <c r="BW36" i="41"/>
  <c r="BZ36" i="37"/>
  <c r="Q17" i="43"/>
  <c r="BR42" i="39"/>
  <c r="BR44" i="39" s="1"/>
  <c r="BZ10" i="40"/>
  <c r="H9" i="2"/>
  <c r="Q6" i="40"/>
  <c r="Q7" i="37"/>
  <c r="K18" i="46"/>
  <c r="BO32" i="46"/>
  <c r="BZ32" i="46" s="1"/>
  <c r="D1" i="41"/>
  <c r="Q19" i="41"/>
  <c r="K22" i="42"/>
  <c r="K17" i="41"/>
  <c r="BZ36" i="39"/>
  <c r="Q15" i="45"/>
  <c r="K9" i="43"/>
  <c r="CC42" i="40"/>
  <c r="CC44" i="40" s="1"/>
  <c r="K18" i="37"/>
  <c r="K5" i="41"/>
  <c r="BZ36" i="46"/>
  <c r="K7" i="41"/>
  <c r="BO10" i="46"/>
  <c r="BZ10" i="42"/>
  <c r="BR16" i="37"/>
  <c r="BR18" i="37" s="1"/>
  <c r="K28" i="43"/>
  <c r="CC42" i="46"/>
  <c r="CC44" i="46" s="1"/>
  <c r="BR42" i="40"/>
  <c r="BR44" i="40" s="1"/>
  <c r="BR20" i="41"/>
  <c r="K10" i="41"/>
  <c r="K6" i="45"/>
  <c r="BZ12" i="44"/>
  <c r="BS5" i="41"/>
  <c r="CD5" i="41" s="1"/>
  <c r="K15" i="42"/>
  <c r="BO32" i="45"/>
  <c r="BZ32" i="45" s="1"/>
  <c r="K18" i="39"/>
  <c r="K8" i="41"/>
  <c r="BZ34" i="45"/>
  <c r="BR20" i="38"/>
  <c r="K16" i="46"/>
  <c r="BZ34" i="43"/>
  <c r="Q11" i="42"/>
  <c r="BZ5" i="39"/>
  <c r="K23" i="41"/>
  <c r="BS5" i="42"/>
  <c r="CD5" i="42" s="1"/>
  <c r="BO10" i="37"/>
  <c r="K8" i="37"/>
  <c r="CC16" i="37"/>
  <c r="CC18" i="37" s="1"/>
  <c r="BS5" i="37"/>
  <c r="CD5" i="37" s="1"/>
  <c r="K29" i="39"/>
  <c r="BO12" i="46"/>
  <c r="I6" i="2"/>
  <c r="L6" i="2" s="1"/>
  <c r="J6" i="2"/>
  <c r="H36" i="36"/>
  <c r="H38" i="36" s="1"/>
  <c r="I3" i="36"/>
  <c r="C36" i="42"/>
  <c r="C50" i="42" s="1"/>
  <c r="BZ5" i="38"/>
  <c r="K24" i="45"/>
  <c r="BR16" i="40"/>
  <c r="BR18" i="40" s="1"/>
  <c r="K22" i="45"/>
  <c r="BZ12" i="40"/>
  <c r="BO38" i="37"/>
  <c r="BO38" i="45"/>
  <c r="Q21" i="39"/>
  <c r="Q12" i="41"/>
  <c r="K8" i="42"/>
  <c r="BZ5" i="40"/>
  <c r="CC16" i="39"/>
  <c r="CC18" i="39" s="1"/>
  <c r="K5" i="42"/>
  <c r="K4" i="38"/>
  <c r="BO38" i="42"/>
  <c r="K9" i="38"/>
  <c r="Q26" i="45"/>
  <c r="BO12" i="37"/>
  <c r="K6" i="37"/>
  <c r="K11" i="46"/>
  <c r="CC42" i="39"/>
  <c r="CC44" i="39" s="1"/>
  <c r="BO12" i="40"/>
  <c r="K14" i="43"/>
  <c r="K8" i="39"/>
  <c r="BR20" i="45"/>
  <c r="K19" i="39"/>
  <c r="BS36" i="41"/>
  <c r="CD36" i="41" s="1"/>
  <c r="K18" i="43"/>
  <c r="K27" i="39"/>
  <c r="BS36" i="42"/>
  <c r="CD10" i="42" s="1"/>
  <c r="BZ12" i="42"/>
  <c r="K16" i="38"/>
  <c r="K10" i="43"/>
  <c r="K9" i="37"/>
  <c r="BS5" i="38"/>
  <c r="CD5" i="38" s="1"/>
  <c r="Q10" i="37"/>
  <c r="K12" i="46"/>
  <c r="BO32" i="37"/>
  <c r="BZ32" i="37" s="1"/>
  <c r="BR16" i="45"/>
  <c r="BR18" i="45" s="1"/>
  <c r="Q15" i="39"/>
  <c r="K17" i="45"/>
  <c r="K18" i="41"/>
  <c r="K22" i="43"/>
  <c r="BS5" i="45"/>
  <c r="CD5" i="45" s="1"/>
  <c r="K15" i="38"/>
  <c r="BO12" i="45"/>
  <c r="K26" i="43"/>
  <c r="K13" i="46"/>
  <c r="K4" i="37"/>
  <c r="K16" i="39"/>
  <c r="K13" i="43"/>
  <c r="BZ5" i="41"/>
  <c r="CC42" i="45"/>
  <c r="CC44" i="45" s="1"/>
  <c r="CC42" i="43"/>
  <c r="CC44" i="43" s="1"/>
  <c r="BR16" i="38"/>
  <c r="BR18" i="38" s="1"/>
  <c r="BO34" i="37"/>
  <c r="CC16" i="40"/>
  <c r="CC18" i="40" s="1"/>
  <c r="K19" i="45"/>
  <c r="Q7" i="45"/>
  <c r="BR20" i="40"/>
  <c r="BZ36" i="45"/>
  <c r="K10" i="46"/>
  <c r="K14" i="46"/>
  <c r="K28" i="39"/>
  <c r="K11" i="38"/>
  <c r="BZ34" i="44"/>
  <c r="K7" i="39"/>
  <c r="BO34" i="39"/>
  <c r="K6" i="38"/>
  <c r="Q30" i="39"/>
  <c r="Q4" i="41"/>
  <c r="K25" i="45"/>
  <c r="K29" i="42"/>
  <c r="BO34" i="44"/>
  <c r="BR16" i="41"/>
  <c r="BR18" i="41" s="1"/>
  <c r="K12" i="38"/>
  <c r="BO7" i="37"/>
  <c r="CD38" i="37"/>
  <c r="CD12" i="37" s="1"/>
  <c r="K9" i="39"/>
  <c r="Q15" i="41"/>
  <c r="Q14" i="37"/>
  <c r="Q13" i="38"/>
  <c r="Q24" i="43"/>
  <c r="K18" i="42"/>
  <c r="K8" i="45"/>
  <c r="K22" i="39"/>
  <c r="Q20" i="41"/>
  <c r="Q13" i="42"/>
  <c r="BO38" i="46"/>
  <c r="K20" i="39"/>
  <c r="BR42" i="38"/>
  <c r="BR44" i="38" s="1"/>
  <c r="K26" i="42"/>
  <c r="K25" i="41"/>
  <c r="K21" i="41"/>
  <c r="K25" i="39"/>
  <c r="K21" i="43"/>
  <c r="K11" i="39"/>
  <c r="Q23" i="39"/>
  <c r="BR42" i="47"/>
  <c r="BR44" i="47" s="1"/>
  <c r="BR42" i="43"/>
  <c r="BR44" i="43" s="1"/>
  <c r="BR42" i="37"/>
  <c r="BR44" i="37" s="1"/>
  <c r="Q21" i="42"/>
  <c r="K28" i="42"/>
  <c r="Q13" i="45"/>
  <c r="K11" i="45"/>
  <c r="K18" i="45"/>
  <c r="K8" i="40"/>
  <c r="BO34" i="42"/>
  <c r="BO10" i="40"/>
  <c r="K24" i="41"/>
  <c r="K17" i="46"/>
  <c r="K17" i="37"/>
  <c r="K7" i="43"/>
  <c r="K6" i="41"/>
  <c r="K20" i="45"/>
  <c r="K14" i="38"/>
  <c r="Q5" i="45"/>
  <c r="K9" i="46"/>
  <c r="Q13" i="37"/>
  <c r="K21" i="45"/>
  <c r="K12" i="39"/>
  <c r="K14" i="42"/>
  <c r="K28" i="41"/>
  <c r="BZ5" i="43"/>
  <c r="K6" i="21"/>
  <c r="K23" i="43"/>
  <c r="Q15" i="37"/>
  <c r="BS36" i="45"/>
  <c r="BS10" i="45" s="1"/>
  <c r="I8" i="2"/>
  <c r="L8" i="2" s="1"/>
  <c r="J8" i="2"/>
  <c r="BO10" i="45"/>
  <c r="CD34" i="47"/>
  <c r="Q10" i="45"/>
  <c r="Q14" i="45"/>
  <c r="BZ36" i="41"/>
  <c r="Q20" i="43"/>
  <c r="K27" i="42"/>
  <c r="K8" i="43"/>
  <c r="BO7" i="39"/>
  <c r="BO32" i="21"/>
  <c r="BZ32" i="21" s="1"/>
  <c r="K15" i="43"/>
  <c r="BZ36" i="47"/>
  <c r="BR16" i="21"/>
  <c r="BR18" i="21" s="1"/>
  <c r="K19" i="43"/>
  <c r="BS34" i="47"/>
  <c r="BO10" i="41"/>
  <c r="K9" i="41"/>
  <c r="Q17" i="39"/>
  <c r="BZ12" i="39"/>
  <c r="K16" i="37"/>
  <c r="CC16" i="42"/>
  <c r="CC18" i="42" s="1"/>
  <c r="CC16" i="21"/>
  <c r="CC20" i="21" s="1"/>
  <c r="Q7" i="46"/>
  <c r="BO34" i="41"/>
  <c r="K17" i="42"/>
  <c r="K11" i="43"/>
  <c r="K25" i="42"/>
  <c r="BO38" i="39"/>
  <c r="BR20" i="42"/>
  <c r="K7" i="42"/>
  <c r="BS5" i="21"/>
  <c r="CD5" i="21" s="1"/>
  <c r="BO7" i="41"/>
  <c r="K27" i="41"/>
  <c r="K13" i="41"/>
  <c r="K29" i="43"/>
  <c r="Q6" i="39"/>
  <c r="K15" i="46"/>
  <c r="Q6" i="42"/>
  <c r="K6" i="42"/>
  <c r="K25" i="43"/>
  <c r="K11" i="37"/>
  <c r="K27" i="43"/>
  <c r="K16" i="45"/>
  <c r="J11" i="2"/>
  <c r="I11" i="2"/>
  <c r="L11" i="2" s="1"/>
  <c r="K19" i="46"/>
  <c r="CD34" i="21"/>
  <c r="I4" i="2"/>
  <c r="L4" i="2" s="1"/>
  <c r="J4" i="2"/>
  <c r="Q12" i="37"/>
  <c r="K24" i="42"/>
  <c r="BO32" i="42"/>
  <c r="BZ32" i="42" s="1"/>
  <c r="BO34" i="46"/>
  <c r="BZ34" i="46"/>
  <c r="K9" i="45"/>
  <c r="J7" i="2"/>
  <c r="I7" i="2"/>
  <c r="L7" i="2" s="1"/>
  <c r="BS7" i="21"/>
  <c r="K20" i="42"/>
  <c r="J10" i="2"/>
  <c r="I10" i="2"/>
  <c r="L10" i="2" s="1"/>
  <c r="I9" i="2"/>
  <c r="L9" i="2" s="1"/>
  <c r="J9" i="2"/>
  <c r="K19" i="42"/>
  <c r="BR20" i="46"/>
  <c r="BS5" i="46"/>
  <c r="CD5" i="46" s="1"/>
  <c r="CC16" i="46"/>
  <c r="Q20" i="46"/>
  <c r="K8" i="38"/>
  <c r="Q8" i="38"/>
  <c r="CD34" i="40"/>
  <c r="I12" i="2"/>
  <c r="L12" i="2" s="1"/>
  <c r="J12" i="2"/>
  <c r="J13" i="2"/>
  <c r="I13" i="2"/>
  <c r="L13" i="2" s="1"/>
  <c r="I5" i="2"/>
  <c r="L5" i="2" s="1"/>
  <c r="J5" i="2"/>
  <c r="J14" i="2"/>
  <c r="I14" i="2"/>
  <c r="L14" i="2" s="1"/>
  <c r="K5" i="37"/>
  <c r="Q5" i="37"/>
  <c r="K31" i="44"/>
  <c r="BS7" i="40"/>
  <c r="K31" i="45"/>
  <c r="Q7" i="40"/>
  <c r="K7" i="40"/>
  <c r="BZ5" i="44"/>
  <c r="BO32" i="44"/>
  <c r="BZ32" i="44" s="1"/>
  <c r="K12" i="42"/>
  <c r="K10" i="42"/>
  <c r="K12" i="45"/>
  <c r="K27" i="45"/>
  <c r="Q11" i="41"/>
  <c r="K11" i="41"/>
  <c r="BO32" i="47"/>
  <c r="BZ32" i="47" s="1"/>
  <c r="BZ5" i="47"/>
  <c r="I15" i="2"/>
  <c r="L15" i="2" s="1"/>
  <c r="J15" i="2"/>
  <c r="BR44" i="41"/>
  <c r="BR46" i="41"/>
  <c r="E20" i="43"/>
  <c r="E29" i="43"/>
  <c r="E14" i="43"/>
  <c r="E28" i="43"/>
  <c r="E23" i="43"/>
  <c r="E8" i="43"/>
  <c r="E21" i="43"/>
  <c r="E27" i="43"/>
  <c r="E17" i="43"/>
  <c r="E25" i="43"/>
  <c r="E10" i="43"/>
  <c r="E26" i="43"/>
  <c r="E16" i="43"/>
  <c r="E15" i="43"/>
  <c r="E11" i="43"/>
  <c r="E4" i="43"/>
  <c r="E13" i="43"/>
  <c r="E5" i="43"/>
  <c r="E19" i="43"/>
  <c r="E12" i="43"/>
  <c r="E9" i="43"/>
  <c r="E24" i="43"/>
  <c r="E18" i="43"/>
  <c r="E6" i="43"/>
  <c r="E7" i="43"/>
  <c r="E22" i="43"/>
  <c r="E5" i="45"/>
  <c r="E15" i="45"/>
  <c r="E11" i="45"/>
  <c r="E10" i="45"/>
  <c r="E19" i="45"/>
  <c r="E12" i="45"/>
  <c r="E16" i="45"/>
  <c r="E7" i="45"/>
  <c r="E27" i="45"/>
  <c r="E9" i="45"/>
  <c r="E23" i="45"/>
  <c r="E6" i="45"/>
  <c r="E25" i="45"/>
  <c r="E26" i="45"/>
  <c r="E18" i="45"/>
  <c r="E4" i="45"/>
  <c r="E20" i="45"/>
  <c r="E24" i="45"/>
  <c r="E22" i="45"/>
  <c r="E14" i="45"/>
  <c r="E8" i="45"/>
  <c r="E21" i="45"/>
  <c r="E17" i="45"/>
  <c r="E13" i="45"/>
  <c r="BR44" i="46"/>
  <c r="BR46" i="46"/>
  <c r="BR42" i="21"/>
  <c r="BS36" i="21"/>
  <c r="E15" i="39"/>
  <c r="E20" i="39"/>
  <c r="E10" i="39"/>
  <c r="E19" i="39"/>
  <c r="E11" i="39"/>
  <c r="E21" i="39"/>
  <c r="E6" i="39"/>
  <c r="E12" i="39"/>
  <c r="E29" i="39"/>
  <c r="E8" i="39"/>
  <c r="E7" i="39"/>
  <c r="E9" i="39"/>
  <c r="E4" i="39"/>
  <c r="E25" i="39"/>
  <c r="E30" i="39"/>
  <c r="E14" i="39"/>
  <c r="E13" i="39"/>
  <c r="E27" i="39"/>
  <c r="E24" i="39"/>
  <c r="E26" i="39"/>
  <c r="E16" i="39"/>
  <c r="E5" i="39"/>
  <c r="E22" i="39"/>
  <c r="E23" i="39"/>
  <c r="E18" i="39"/>
  <c r="E17" i="39"/>
  <c r="E28" i="39"/>
  <c r="BR20" i="44"/>
  <c r="BS5" i="44"/>
  <c r="CD5" i="44" s="1"/>
  <c r="CC16" i="44"/>
  <c r="BR16" i="44"/>
  <c r="BR18" i="44" s="1"/>
  <c r="BO34" i="47"/>
  <c r="BO7" i="47"/>
  <c r="BZ34" i="47"/>
  <c r="Q6" i="47"/>
  <c r="K6" i="47"/>
  <c r="BZ36" i="21"/>
  <c r="BO10" i="21"/>
  <c r="BZ10" i="21"/>
  <c r="BR46" i="45"/>
  <c r="BO12" i="47"/>
  <c r="BZ12" i="47"/>
  <c r="BO38" i="47"/>
  <c r="BZ34" i="21"/>
  <c r="BO34" i="21"/>
  <c r="BO7" i="21"/>
  <c r="C21" i="37"/>
  <c r="O20" i="37"/>
  <c r="CD38" i="47"/>
  <c r="CC42" i="47"/>
  <c r="CC44" i="47" s="1"/>
  <c r="C8" i="47"/>
  <c r="O7" i="47"/>
  <c r="K19" i="37"/>
  <c r="Q19" i="37"/>
  <c r="Q9" i="40"/>
  <c r="K9" i="40"/>
  <c r="Q17" i="38"/>
  <c r="K17" i="38"/>
  <c r="CD38" i="21"/>
  <c r="CC42" i="21"/>
  <c r="CC44" i="21" s="1"/>
  <c r="K7" i="21"/>
  <c r="Q7" i="21"/>
  <c r="C23" i="46"/>
  <c r="O22" i="46"/>
  <c r="C19" i="38"/>
  <c r="O18" i="38"/>
  <c r="BZ12" i="21"/>
  <c r="BO12" i="21"/>
  <c r="BO38" i="21"/>
  <c r="BZ34" i="40"/>
  <c r="BO7" i="40"/>
  <c r="BO34" i="40"/>
  <c r="Q21" i="46"/>
  <c r="K21" i="46"/>
  <c r="O10" i="40"/>
  <c r="C11" i="40"/>
  <c r="BR20" i="47"/>
  <c r="CC16" i="47"/>
  <c r="BS5" i="47"/>
  <c r="CD5" i="47" s="1"/>
  <c r="BR16" i="47"/>
  <c r="BR18" i="47" s="1"/>
  <c r="K6" i="46"/>
  <c r="Q6" i="46"/>
  <c r="K29" i="41"/>
  <c r="Q29" i="41"/>
  <c r="E31" i="42"/>
  <c r="M6" i="42"/>
  <c r="M10" i="42"/>
  <c r="M18" i="42"/>
  <c r="M8" i="42"/>
  <c r="M28" i="42"/>
  <c r="M25" i="42"/>
  <c r="M4" i="42"/>
  <c r="M14" i="42"/>
  <c r="M5" i="42"/>
  <c r="M12" i="42"/>
  <c r="M15" i="42"/>
  <c r="M20" i="42"/>
  <c r="M13" i="42"/>
  <c r="M17" i="42"/>
  <c r="M21" i="42"/>
  <c r="M7" i="42"/>
  <c r="M9" i="42"/>
  <c r="M16" i="42"/>
  <c r="M26" i="42"/>
  <c r="M22" i="42"/>
  <c r="M23" i="42"/>
  <c r="M29" i="42"/>
  <c r="M27" i="42"/>
  <c r="M19" i="42"/>
  <c r="M24" i="42"/>
  <c r="M11" i="42"/>
  <c r="BR46" i="42"/>
  <c r="C9" i="21"/>
  <c r="O8" i="21"/>
  <c r="M10" i="2"/>
  <c r="G7" i="2"/>
  <c r="G13" i="2"/>
  <c r="M11" i="2"/>
  <c r="M7" i="2"/>
  <c r="G11" i="2"/>
  <c r="BS12" i="42"/>
  <c r="CD12" i="42"/>
  <c r="BS38" i="42"/>
  <c r="BS10" i="39"/>
  <c r="CD36" i="39"/>
  <c r="CD10" i="39"/>
  <c r="CC50" i="43"/>
  <c r="BS7" i="46"/>
  <c r="CD34" i="46"/>
  <c r="BS34" i="46"/>
  <c r="BM14" i="39"/>
  <c r="CC24" i="39"/>
  <c r="CC46" i="38"/>
  <c r="BS34" i="39"/>
  <c r="CD34" i="39"/>
  <c r="BS7" i="39"/>
  <c r="CC24" i="43"/>
  <c r="BR50" i="39"/>
  <c r="BM14" i="45"/>
  <c r="BS12" i="43"/>
  <c r="BS38" i="43"/>
  <c r="CD12" i="43"/>
  <c r="BR24" i="45"/>
  <c r="CD12" i="41"/>
  <c r="BS12" i="41"/>
  <c r="BS38" i="41"/>
  <c r="BR50" i="42"/>
  <c r="CD36" i="47"/>
  <c r="CD10" i="47"/>
  <c r="BS10" i="47"/>
  <c r="CC24" i="45"/>
  <c r="BS34" i="42"/>
  <c r="CD34" i="42"/>
  <c r="BS7" i="42"/>
  <c r="CC20" i="41"/>
  <c r="BR50" i="41"/>
  <c r="CC20" i="38"/>
  <c r="BS12" i="46"/>
  <c r="BS38" i="46"/>
  <c r="CD12" i="46"/>
  <c r="CD10" i="37"/>
  <c r="BS10" i="37"/>
  <c r="CD36" i="37"/>
  <c r="CC50" i="42"/>
  <c r="BS7" i="41"/>
  <c r="BS34" i="41"/>
  <c r="CD34" i="41"/>
  <c r="BS34" i="38"/>
  <c r="BS7" i="38"/>
  <c r="CD34" i="38"/>
  <c r="BR50" i="43"/>
  <c r="BR24" i="39"/>
  <c r="CD10" i="40"/>
  <c r="CD36" i="40"/>
  <c r="BS10" i="40"/>
  <c r="CD10" i="38"/>
  <c r="BS10" i="38"/>
  <c r="CD36" i="38"/>
  <c r="BS38" i="45"/>
  <c r="CD12" i="45"/>
  <c r="BS12" i="45"/>
  <c r="CC20" i="45"/>
  <c r="CD12" i="44"/>
  <c r="BS38" i="44"/>
  <c r="BS12" i="44"/>
  <c r="BR50" i="45"/>
  <c r="BS34" i="37"/>
  <c r="BS7" i="37"/>
  <c r="CD34" i="37"/>
  <c r="BS10" i="43"/>
  <c r="CD10" i="43"/>
  <c r="CD36" i="43"/>
  <c r="BR24" i="43"/>
  <c r="CC50" i="39"/>
  <c r="CC24" i="42"/>
  <c r="BM14" i="43"/>
  <c r="BS12" i="40"/>
  <c r="CD12" i="40"/>
  <c r="BS38" i="40"/>
  <c r="BS34" i="45"/>
  <c r="CD34" i="45"/>
  <c r="BS7" i="45"/>
  <c r="CC50" i="45"/>
  <c r="CD34" i="43"/>
  <c r="BS7" i="43"/>
  <c r="BS34" i="43"/>
  <c r="BR24" i="42"/>
  <c r="BS7" i="44"/>
  <c r="BS34" i="44"/>
  <c r="CD34" i="44"/>
  <c r="CC46" i="37"/>
  <c r="BS10" i="44"/>
  <c r="CD36" i="44"/>
  <c r="CD10" i="44"/>
  <c r="BS38" i="39"/>
  <c r="CD12" i="39"/>
  <c r="BS12" i="39"/>
  <c r="BM40" i="42"/>
  <c r="BM18" i="42"/>
  <c r="BX40" i="42"/>
  <c r="BL3" i="42"/>
  <c r="BL7" i="42" s="1"/>
  <c r="BR22" i="42"/>
  <c r="BX14" i="42"/>
  <c r="R10" i="2" a="1"/>
  <c r="G9" i="2" a="1"/>
  <c r="M13" i="2" a="1"/>
  <c r="M9" i="2" a="1"/>
  <c r="M12" i="2" a="1"/>
  <c r="G12" i="2" a="1"/>
  <c r="K14" i="44" l="1"/>
  <c r="Q21" i="44"/>
  <c r="K10" i="44"/>
  <c r="Q24" i="44"/>
  <c r="E12" i="44"/>
  <c r="K13" i="44"/>
  <c r="E16" i="44"/>
  <c r="E11" i="44"/>
  <c r="Q11" i="44"/>
  <c r="E18" i="44"/>
  <c r="E23" i="44"/>
  <c r="Q26" i="44"/>
  <c r="E14" i="44"/>
  <c r="E17" i="44"/>
  <c r="E7" i="44"/>
  <c r="E4" i="44"/>
  <c r="M4" i="44" s="1"/>
  <c r="E27" i="44"/>
  <c r="E21" i="44"/>
  <c r="E6" i="44"/>
  <c r="E19" i="44"/>
  <c r="E8" i="44"/>
  <c r="Q20" i="44"/>
  <c r="E13" i="44"/>
  <c r="E26" i="44"/>
  <c r="E10" i="44"/>
  <c r="Q17" i="44"/>
  <c r="K19" i="44"/>
  <c r="BM14" i="44"/>
  <c r="BX14" i="44" s="1"/>
  <c r="E5" i="44"/>
  <c r="Q23" i="44"/>
  <c r="K16" i="44"/>
  <c r="Q8" i="44"/>
  <c r="Q15" i="44"/>
  <c r="Q9" i="44"/>
  <c r="CD36" i="46"/>
  <c r="BS10" i="46"/>
  <c r="K25" i="44"/>
  <c r="Q6" i="44"/>
  <c r="K12" i="44"/>
  <c r="Q5" i="44"/>
  <c r="G12" i="2"/>
  <c r="E20" i="44"/>
  <c r="E9" i="44"/>
  <c r="E24" i="44"/>
  <c r="Q7" i="44"/>
  <c r="E22" i="44"/>
  <c r="E15" i="44"/>
  <c r="K27" i="44"/>
  <c r="K18" i="44"/>
  <c r="K22" i="44"/>
  <c r="BR46" i="44"/>
  <c r="CC20" i="43"/>
  <c r="CC46" i="42"/>
  <c r="BS12" i="38"/>
  <c r="CD12" i="38"/>
  <c r="CC46" i="46"/>
  <c r="CC46" i="41"/>
  <c r="CC46" i="44"/>
  <c r="BR46" i="47"/>
  <c r="BS10" i="42"/>
  <c r="BR46" i="40"/>
  <c r="M9" i="2"/>
  <c r="BR46" i="39"/>
  <c r="CD36" i="42"/>
  <c r="CC46" i="40"/>
  <c r="G9" i="2"/>
  <c r="E18" i="41"/>
  <c r="E16" i="41"/>
  <c r="E9" i="41"/>
  <c r="E4" i="41"/>
  <c r="BM14" i="41"/>
  <c r="E26" i="41"/>
  <c r="E27" i="41"/>
  <c r="E7" i="41"/>
  <c r="E14" i="41"/>
  <c r="E28" i="41"/>
  <c r="E19" i="41"/>
  <c r="E17" i="41"/>
  <c r="E20" i="41"/>
  <c r="E24" i="41"/>
  <c r="E29" i="41"/>
  <c r="E10" i="41"/>
  <c r="E13" i="41"/>
  <c r="E22" i="41"/>
  <c r="E25" i="41"/>
  <c r="E12" i="41"/>
  <c r="E15" i="41"/>
  <c r="E6" i="41"/>
  <c r="E23" i="41"/>
  <c r="E8" i="41"/>
  <c r="E21" i="41"/>
  <c r="E11" i="41"/>
  <c r="E5" i="41"/>
  <c r="CC46" i="45"/>
  <c r="CC20" i="37"/>
  <c r="BR46" i="38"/>
  <c r="CC20" i="40"/>
  <c r="J3" i="36"/>
  <c r="I36" i="36"/>
  <c r="I38" i="36" s="1"/>
  <c r="C36" i="43"/>
  <c r="C50" i="43" s="1"/>
  <c r="CC46" i="43"/>
  <c r="BS12" i="37"/>
  <c r="CC46" i="39"/>
  <c r="CC20" i="39"/>
  <c r="CD36" i="45"/>
  <c r="CD10" i="41"/>
  <c r="CD10" i="45"/>
  <c r="BS10" i="41"/>
  <c r="BS38" i="37"/>
  <c r="CC18" i="21"/>
  <c r="BR46" i="37"/>
  <c r="CC20" i="42"/>
  <c r="BR46" i="43"/>
  <c r="C7" i="2"/>
  <c r="C4" i="2"/>
  <c r="C10" i="2"/>
  <c r="CC18" i="46"/>
  <c r="CC20" i="46"/>
  <c r="CC46" i="47"/>
  <c r="C13" i="2"/>
  <c r="M13" i="2"/>
  <c r="M12" i="2"/>
  <c r="I27" i="42"/>
  <c r="G27" i="42"/>
  <c r="I21" i="42"/>
  <c r="G21" i="42"/>
  <c r="I4" i="42"/>
  <c r="G4" i="42"/>
  <c r="Q10" i="40"/>
  <c r="K10" i="40"/>
  <c r="Q8" i="21"/>
  <c r="K8" i="21"/>
  <c r="I29" i="42"/>
  <c r="G29" i="42"/>
  <c r="I17" i="42"/>
  <c r="G17" i="42"/>
  <c r="I25" i="42"/>
  <c r="G25" i="42"/>
  <c r="CC18" i="47"/>
  <c r="CC20" i="47"/>
  <c r="Q7" i="47"/>
  <c r="K7" i="47"/>
  <c r="Q20" i="37"/>
  <c r="K20" i="37"/>
  <c r="E31" i="45"/>
  <c r="M11" i="45"/>
  <c r="M8" i="45"/>
  <c r="M21" i="45"/>
  <c r="M19" i="45"/>
  <c r="M25" i="45"/>
  <c r="M10" i="45"/>
  <c r="M27" i="45"/>
  <c r="M16" i="45"/>
  <c r="M12" i="45"/>
  <c r="M13" i="45"/>
  <c r="M15" i="45"/>
  <c r="M18" i="45"/>
  <c r="M9" i="45"/>
  <c r="M6" i="45"/>
  <c r="M23" i="45"/>
  <c r="M24" i="45"/>
  <c r="M26" i="45"/>
  <c r="M22" i="45"/>
  <c r="M7" i="45"/>
  <c r="M17" i="45"/>
  <c r="M14" i="45"/>
  <c r="M5" i="45"/>
  <c r="M4" i="45"/>
  <c r="M20" i="45"/>
  <c r="I23" i="42"/>
  <c r="G23" i="42"/>
  <c r="I13" i="42"/>
  <c r="G13" i="42"/>
  <c r="I28" i="42"/>
  <c r="G28" i="42"/>
  <c r="CC46" i="21"/>
  <c r="C9" i="47"/>
  <c r="O8" i="47"/>
  <c r="I20" i="42"/>
  <c r="G20" i="42"/>
  <c r="I8" i="42"/>
  <c r="G8" i="42"/>
  <c r="Q18" i="38"/>
  <c r="K18" i="38"/>
  <c r="K22" i="46"/>
  <c r="Q22" i="46"/>
  <c r="BS38" i="21"/>
  <c r="CD12" i="21"/>
  <c r="BS12" i="21"/>
  <c r="C22" i="37"/>
  <c r="O21" i="37"/>
  <c r="E31" i="43"/>
  <c r="M10" i="43"/>
  <c r="M8" i="43"/>
  <c r="M16" i="43"/>
  <c r="M24" i="43"/>
  <c r="M7" i="43"/>
  <c r="M23" i="43"/>
  <c r="M20" i="43"/>
  <c r="M13" i="43"/>
  <c r="M21" i="43"/>
  <c r="M27" i="43"/>
  <c r="M25" i="43"/>
  <c r="M14" i="43"/>
  <c r="M26" i="43"/>
  <c r="M18" i="43"/>
  <c r="M6" i="43"/>
  <c r="M17" i="43"/>
  <c r="M22" i="43"/>
  <c r="M12" i="43"/>
  <c r="M15" i="43"/>
  <c r="M11" i="43"/>
  <c r="M29" i="43"/>
  <c r="M4" i="43"/>
  <c r="M5" i="43"/>
  <c r="M19" i="43"/>
  <c r="M28" i="43"/>
  <c r="M9" i="43"/>
  <c r="BR26" i="42"/>
  <c r="C10" i="21"/>
  <c r="O9" i="21"/>
  <c r="I26" i="42"/>
  <c r="G26" i="42"/>
  <c r="I15" i="42"/>
  <c r="G15" i="42"/>
  <c r="I18" i="42"/>
  <c r="G18" i="42"/>
  <c r="BL3" i="44"/>
  <c r="CD36" i="21"/>
  <c r="CD10" i="21"/>
  <c r="BS10" i="21"/>
  <c r="I22" i="42"/>
  <c r="G22" i="42"/>
  <c r="I11" i="42"/>
  <c r="G11" i="42"/>
  <c r="I16" i="42"/>
  <c r="G16" i="42"/>
  <c r="I12" i="42"/>
  <c r="G12" i="42"/>
  <c r="I10" i="42"/>
  <c r="G10" i="42"/>
  <c r="O23" i="46"/>
  <c r="C24" i="46"/>
  <c r="BS38" i="47"/>
  <c r="CD12" i="47"/>
  <c r="BS12" i="47"/>
  <c r="CC18" i="44"/>
  <c r="CC20" i="44"/>
  <c r="BR44" i="21"/>
  <c r="BR46" i="21"/>
  <c r="I24" i="42"/>
  <c r="G24" i="42"/>
  <c r="I9" i="42"/>
  <c r="G9" i="42"/>
  <c r="I5" i="42"/>
  <c r="G5" i="42"/>
  <c r="I6" i="42"/>
  <c r="G6" i="42"/>
  <c r="I19" i="42"/>
  <c r="G19" i="42"/>
  <c r="I7" i="42"/>
  <c r="G7" i="42"/>
  <c r="I14" i="42"/>
  <c r="G14" i="42"/>
  <c r="I31" i="42"/>
  <c r="G31" i="42"/>
  <c r="C12" i="40"/>
  <c r="O11" i="40"/>
  <c r="C20" i="38"/>
  <c r="O19" i="38"/>
  <c r="E31" i="39"/>
  <c r="M29" i="39"/>
  <c r="M28" i="39"/>
  <c r="M18" i="39"/>
  <c r="M19" i="39"/>
  <c r="M16" i="39"/>
  <c r="M13" i="39"/>
  <c r="M26" i="39"/>
  <c r="M14" i="39"/>
  <c r="M21" i="39"/>
  <c r="M25" i="39"/>
  <c r="M7" i="39"/>
  <c r="M10" i="39"/>
  <c r="M6" i="39"/>
  <c r="M12" i="39"/>
  <c r="M9" i="39"/>
  <c r="M22" i="39"/>
  <c r="M8" i="39"/>
  <c r="M15" i="39"/>
  <c r="M30" i="39"/>
  <c r="M17" i="39"/>
  <c r="M11" i="39"/>
  <c r="M20" i="39"/>
  <c r="M27" i="39"/>
  <c r="M5" i="39"/>
  <c r="M23" i="39"/>
  <c r="M4" i="39"/>
  <c r="M24" i="39"/>
  <c r="R10" i="2"/>
  <c r="BL12" i="42"/>
  <c r="BW3" i="42"/>
  <c r="CC22" i="42"/>
  <c r="CC26" i="42" s="1"/>
  <c r="BX18" i="42"/>
  <c r="BM20" i="42"/>
  <c r="BM18" i="39"/>
  <c r="BR22" i="39"/>
  <c r="BR26" i="39" s="1"/>
  <c r="BL3" i="39"/>
  <c r="BX14" i="39"/>
  <c r="BM40" i="39"/>
  <c r="BX40" i="39"/>
  <c r="BX44" i="42"/>
  <c r="BW30" i="42"/>
  <c r="CC48" i="42"/>
  <c r="CC52" i="42" s="1"/>
  <c r="BM44" i="42"/>
  <c r="BR48" i="42"/>
  <c r="BR52" i="42" s="1"/>
  <c r="BL30" i="42"/>
  <c r="BL3" i="43"/>
  <c r="BX14" i="43"/>
  <c r="BR22" i="43"/>
  <c r="BR26" i="43" s="1"/>
  <c r="BM40" i="43"/>
  <c r="BM18" i="43"/>
  <c r="BX40" i="43"/>
  <c r="BM18" i="45"/>
  <c r="BR22" i="45"/>
  <c r="BR26" i="45" s="1"/>
  <c r="BX14" i="45"/>
  <c r="BL3" i="45"/>
  <c r="BM40" i="45"/>
  <c r="BX40" i="45"/>
  <c r="K10" i="2" a="1"/>
  <c r="BX40" i="44" l="1"/>
  <c r="BX44" i="44" s="1"/>
  <c r="M7" i="44"/>
  <c r="G7" i="44" s="1"/>
  <c r="BR22" i="44"/>
  <c r="BR26" i="44" s="1"/>
  <c r="M11" i="44"/>
  <c r="I11" i="44" s="1"/>
  <c r="M5" i="44"/>
  <c r="I5" i="44" s="1"/>
  <c r="M8" i="44"/>
  <c r="G8" i="44" s="1"/>
  <c r="BM18" i="44"/>
  <c r="BM40" i="44"/>
  <c r="BR48" i="44" s="1"/>
  <c r="BR52" i="44" s="1"/>
  <c r="M6" i="44"/>
  <c r="I6" i="44" s="1"/>
  <c r="M26" i="44"/>
  <c r="I26" i="44" s="1"/>
  <c r="M21" i="44"/>
  <c r="G21" i="44" s="1"/>
  <c r="M22" i="44"/>
  <c r="I22" i="44" s="1"/>
  <c r="M23" i="44"/>
  <c r="I23" i="44" s="1"/>
  <c r="M18" i="44"/>
  <c r="I18" i="44" s="1"/>
  <c r="M17" i="44"/>
  <c r="G17" i="44" s="1"/>
  <c r="M9" i="44"/>
  <c r="G9" i="44" s="1"/>
  <c r="M24" i="44"/>
  <c r="I24" i="44" s="1"/>
  <c r="M25" i="44"/>
  <c r="I25" i="44" s="1"/>
  <c r="M15" i="44"/>
  <c r="I15" i="44" s="1"/>
  <c r="M20" i="44"/>
  <c r="G20" i="44" s="1"/>
  <c r="M10" i="44"/>
  <c r="I10" i="44" s="1"/>
  <c r="E31" i="44"/>
  <c r="G31" i="44" s="1"/>
  <c r="M16" i="44"/>
  <c r="I16" i="44" s="1"/>
  <c r="M12" i="44"/>
  <c r="I12" i="44" s="1"/>
  <c r="M19" i="44"/>
  <c r="I19" i="44" s="1"/>
  <c r="M27" i="44"/>
  <c r="I27" i="44" s="1"/>
  <c r="M14" i="44"/>
  <c r="G14" i="44" s="1"/>
  <c r="M13" i="44"/>
  <c r="G13" i="44" s="1"/>
  <c r="BM40" i="41"/>
  <c r="BX40" i="41"/>
  <c r="BL3" i="41"/>
  <c r="BX14" i="41"/>
  <c r="BR22" i="41"/>
  <c r="BR26" i="41" s="1"/>
  <c r="BM18" i="41"/>
  <c r="M11" i="41"/>
  <c r="M13" i="41"/>
  <c r="M8" i="41"/>
  <c r="M10" i="41"/>
  <c r="M18" i="41"/>
  <c r="M6" i="41"/>
  <c r="M19" i="41"/>
  <c r="M4" i="41"/>
  <c r="M5" i="41"/>
  <c r="M9" i="41"/>
  <c r="M24" i="41"/>
  <c r="M21" i="41"/>
  <c r="M22" i="41"/>
  <c r="M20" i="41"/>
  <c r="M29" i="41"/>
  <c r="M17" i="41"/>
  <c r="M23" i="41"/>
  <c r="M7" i="41"/>
  <c r="M27" i="41"/>
  <c r="E31" i="41"/>
  <c r="M28" i="41"/>
  <c r="M14" i="41"/>
  <c r="M26" i="41"/>
  <c r="M25" i="41"/>
  <c r="M16" i="41"/>
  <c r="M12" i="41"/>
  <c r="M15" i="41"/>
  <c r="K3" i="36"/>
  <c r="J36" i="36"/>
  <c r="J38" i="36" s="1"/>
  <c r="C36" i="44"/>
  <c r="C50" i="44" s="1"/>
  <c r="BQ36" i="42"/>
  <c r="CB38" i="42"/>
  <c r="CB12" i="42" s="1"/>
  <c r="K10" i="2"/>
  <c r="I11" i="39"/>
  <c r="G11" i="39"/>
  <c r="I6" i="39"/>
  <c r="G6" i="39"/>
  <c r="I16" i="39"/>
  <c r="G16" i="39"/>
  <c r="K19" i="38"/>
  <c r="Q19" i="38"/>
  <c r="I15" i="43"/>
  <c r="G15" i="43"/>
  <c r="I25" i="43"/>
  <c r="G25" i="43"/>
  <c r="I16" i="43"/>
  <c r="G16" i="43"/>
  <c r="I20" i="45"/>
  <c r="G20" i="45"/>
  <c r="I24" i="45"/>
  <c r="G24" i="45"/>
  <c r="I16" i="45"/>
  <c r="G16" i="45"/>
  <c r="I31" i="45"/>
  <c r="G31" i="45"/>
  <c r="C25" i="46"/>
  <c r="O24" i="46"/>
  <c r="I9" i="43"/>
  <c r="G9" i="43"/>
  <c r="I12" i="43"/>
  <c r="G12" i="43"/>
  <c r="I27" i="43"/>
  <c r="G27" i="43"/>
  <c r="I8" i="43"/>
  <c r="G8" i="43"/>
  <c r="I4" i="45"/>
  <c r="G4" i="45"/>
  <c r="I23" i="45"/>
  <c r="G23" i="45"/>
  <c r="I27" i="45"/>
  <c r="G27" i="45"/>
  <c r="I17" i="39"/>
  <c r="G17" i="39"/>
  <c r="I10" i="39"/>
  <c r="G10" i="39"/>
  <c r="I19" i="39"/>
  <c r="G19" i="39"/>
  <c r="I24" i="39"/>
  <c r="G24" i="39"/>
  <c r="I30" i="39"/>
  <c r="G30" i="39"/>
  <c r="I7" i="39"/>
  <c r="G7" i="39"/>
  <c r="I18" i="39"/>
  <c r="G18" i="39"/>
  <c r="C21" i="38"/>
  <c r="O20" i="38"/>
  <c r="I28" i="43"/>
  <c r="G28" i="43"/>
  <c r="I22" i="43"/>
  <c r="G22" i="43"/>
  <c r="I21" i="43"/>
  <c r="G21" i="43"/>
  <c r="I10" i="43"/>
  <c r="G10" i="43"/>
  <c r="C10" i="47"/>
  <c r="O9" i="47"/>
  <c r="I5" i="45"/>
  <c r="G5" i="45"/>
  <c r="I6" i="45"/>
  <c r="G6" i="45"/>
  <c r="I10" i="45"/>
  <c r="G10" i="45"/>
  <c r="I4" i="44"/>
  <c r="G4" i="44"/>
  <c r="I28" i="39"/>
  <c r="G28" i="39"/>
  <c r="Q23" i="46"/>
  <c r="K23" i="46"/>
  <c r="BL7" i="44"/>
  <c r="BM20" i="44"/>
  <c r="I19" i="43"/>
  <c r="G19" i="43"/>
  <c r="I17" i="43"/>
  <c r="G17" i="43"/>
  <c r="I13" i="43"/>
  <c r="G13" i="43"/>
  <c r="I31" i="43"/>
  <c r="G31" i="43"/>
  <c r="I14" i="45"/>
  <c r="G14" i="45"/>
  <c r="I9" i="45"/>
  <c r="G9" i="45"/>
  <c r="I25" i="45"/>
  <c r="G25" i="45"/>
  <c r="Q9" i="21"/>
  <c r="K9" i="21"/>
  <c r="I5" i="43"/>
  <c r="G5" i="43"/>
  <c r="I6" i="43"/>
  <c r="G6" i="43"/>
  <c r="I20" i="43"/>
  <c r="G20" i="43"/>
  <c r="I17" i="45"/>
  <c r="G17" i="45"/>
  <c r="I18" i="45"/>
  <c r="G18" i="45"/>
  <c r="I19" i="45"/>
  <c r="G19" i="45"/>
  <c r="BQ5" i="42"/>
  <c r="I4" i="39"/>
  <c r="G4" i="39"/>
  <c r="I8" i="39"/>
  <c r="G8" i="39"/>
  <c r="Q11" i="40"/>
  <c r="K11" i="40"/>
  <c r="I5" i="39"/>
  <c r="G5" i="39"/>
  <c r="I22" i="39"/>
  <c r="G22" i="39"/>
  <c r="I14" i="39"/>
  <c r="G14" i="39"/>
  <c r="I31" i="39"/>
  <c r="G31" i="39"/>
  <c r="CB7" i="42"/>
  <c r="CC22" i="44"/>
  <c r="CC26" i="44" s="1"/>
  <c r="BX18" i="44"/>
  <c r="BW3" i="44"/>
  <c r="I4" i="43"/>
  <c r="G4" i="43"/>
  <c r="I18" i="43"/>
  <c r="G18" i="43"/>
  <c r="I23" i="43"/>
  <c r="G23" i="43"/>
  <c r="Q21" i="37"/>
  <c r="K21" i="37"/>
  <c r="I7" i="45"/>
  <c r="G7" i="45"/>
  <c r="I15" i="45"/>
  <c r="G15" i="45"/>
  <c r="I21" i="45"/>
  <c r="G21" i="45"/>
  <c r="I15" i="39"/>
  <c r="G15" i="39"/>
  <c r="I23" i="39"/>
  <c r="G23" i="39"/>
  <c r="I21" i="39"/>
  <c r="G21" i="39"/>
  <c r="I27" i="39"/>
  <c r="G27" i="39"/>
  <c r="I9" i="39"/>
  <c r="G9" i="39"/>
  <c r="I26" i="39"/>
  <c r="G26" i="39"/>
  <c r="C13" i="40"/>
  <c r="O12" i="40"/>
  <c r="I29" i="43"/>
  <c r="G29" i="43"/>
  <c r="I26" i="43"/>
  <c r="G26" i="43"/>
  <c r="I7" i="43"/>
  <c r="G7" i="43"/>
  <c r="I22" i="45"/>
  <c r="G22" i="45"/>
  <c r="I13" i="45"/>
  <c r="G13" i="45"/>
  <c r="I8" i="45"/>
  <c r="G8" i="45"/>
  <c r="I25" i="39"/>
  <c r="G25" i="39"/>
  <c r="I29" i="39"/>
  <c r="G29" i="39"/>
  <c r="I20" i="39"/>
  <c r="G20" i="39"/>
  <c r="I12" i="39"/>
  <c r="G12" i="39"/>
  <c r="I13" i="39"/>
  <c r="G13" i="39"/>
  <c r="O10" i="21"/>
  <c r="C11" i="21"/>
  <c r="I11" i="43"/>
  <c r="G11" i="43"/>
  <c r="I14" i="43"/>
  <c r="G14" i="43"/>
  <c r="I24" i="43"/>
  <c r="G24" i="43"/>
  <c r="C23" i="37"/>
  <c r="O22" i="37"/>
  <c r="K8" i="47"/>
  <c r="Q8" i="47"/>
  <c r="I26" i="45"/>
  <c r="G26" i="45"/>
  <c r="I12" i="45"/>
  <c r="G12" i="45"/>
  <c r="I11" i="45"/>
  <c r="G11" i="45"/>
  <c r="CC48" i="45"/>
  <c r="CC52" i="45" s="1"/>
  <c r="BW30" i="45"/>
  <c r="BX44" i="45"/>
  <c r="BW7" i="42"/>
  <c r="BW12" i="42" s="1"/>
  <c r="BX20" i="42"/>
  <c r="BL7" i="39"/>
  <c r="BM20" i="39"/>
  <c r="BL34" i="42"/>
  <c r="BL38" i="42" s="1"/>
  <c r="BM46" i="42"/>
  <c r="BL7" i="45"/>
  <c r="BM20" i="45"/>
  <c r="BW30" i="39"/>
  <c r="CC48" i="39"/>
  <c r="CC52" i="39" s="1"/>
  <c r="BX44" i="39"/>
  <c r="BL7" i="43"/>
  <c r="BM20" i="43"/>
  <c r="BM44" i="45"/>
  <c r="BL30" i="45"/>
  <c r="BR48" i="45"/>
  <c r="BR52" i="45" s="1"/>
  <c r="CC48" i="43"/>
  <c r="CC52" i="43" s="1"/>
  <c r="BX44" i="43"/>
  <c r="BW30" i="43"/>
  <c r="BX18" i="45"/>
  <c r="CC22" i="45"/>
  <c r="CC26" i="45" s="1"/>
  <c r="BW3" i="45"/>
  <c r="BL30" i="43"/>
  <c r="BR48" i="43"/>
  <c r="BR52" i="43" s="1"/>
  <c r="BM44" i="43"/>
  <c r="BW34" i="42"/>
  <c r="BW38" i="42" s="1"/>
  <c r="BX46" i="42"/>
  <c r="BM44" i="39"/>
  <c r="BL30" i="39"/>
  <c r="BR48" i="39"/>
  <c r="BR52" i="39" s="1"/>
  <c r="BW3" i="43"/>
  <c r="CC22" i="43"/>
  <c r="CC26" i="43" s="1"/>
  <c r="BX18" i="43"/>
  <c r="BX18" i="39"/>
  <c r="CC22" i="39"/>
  <c r="CC26" i="39" s="1"/>
  <c r="BW3" i="39"/>
  <c r="K12" i="2" a="1"/>
  <c r="R7" i="2" a="1"/>
  <c r="R11" i="2" a="1"/>
  <c r="R12" i="2" a="1"/>
  <c r="K11" i="2" a="1"/>
  <c r="K7" i="2" a="1"/>
  <c r="R13" i="2" a="1"/>
  <c r="K13" i="2" a="1"/>
  <c r="I7" i="44" l="1"/>
  <c r="CC48" i="44"/>
  <c r="CC52" i="44" s="1"/>
  <c r="BW30" i="44"/>
  <c r="BW34" i="44" s="1"/>
  <c r="BW38" i="44" s="1"/>
  <c r="G11" i="44"/>
  <c r="G5" i="44"/>
  <c r="I21" i="44"/>
  <c r="G6" i="44"/>
  <c r="I8" i="44"/>
  <c r="I31" i="44"/>
  <c r="G18" i="44"/>
  <c r="BM44" i="44"/>
  <c r="BL30" i="44"/>
  <c r="BM46" i="44" s="1"/>
  <c r="G16" i="44"/>
  <c r="G22" i="44"/>
  <c r="I13" i="44"/>
  <c r="G15" i="44"/>
  <c r="G26" i="44"/>
  <c r="G24" i="44"/>
  <c r="G23" i="44"/>
  <c r="G25" i="44"/>
  <c r="I9" i="44"/>
  <c r="I17" i="44"/>
  <c r="I14" i="44"/>
  <c r="I20" i="44"/>
  <c r="G27" i="44"/>
  <c r="G10" i="44"/>
  <c r="G12" i="44"/>
  <c r="G19" i="44"/>
  <c r="G23" i="41"/>
  <c r="I23" i="41"/>
  <c r="I25" i="41"/>
  <c r="G25" i="41"/>
  <c r="G19" i="41"/>
  <c r="I19" i="41"/>
  <c r="I12" i="41"/>
  <c r="G12" i="41"/>
  <c r="G7" i="41"/>
  <c r="I7" i="41"/>
  <c r="I9" i="41"/>
  <c r="G9" i="41"/>
  <c r="G13" i="41"/>
  <c r="I13" i="41"/>
  <c r="I11" i="41"/>
  <c r="G11" i="41"/>
  <c r="G14" i="41"/>
  <c r="I14" i="41"/>
  <c r="I20" i="41"/>
  <c r="G20" i="41"/>
  <c r="I6" i="41"/>
  <c r="G6" i="41"/>
  <c r="BW3" i="41"/>
  <c r="BX18" i="41"/>
  <c r="CC22" i="41"/>
  <c r="CC26" i="41" s="1"/>
  <c r="G17" i="41"/>
  <c r="I17" i="41"/>
  <c r="G28" i="41"/>
  <c r="I28" i="41"/>
  <c r="I22" i="41"/>
  <c r="G22" i="41"/>
  <c r="I18" i="41"/>
  <c r="G18" i="41"/>
  <c r="BL7" i="41"/>
  <c r="BM20" i="41"/>
  <c r="G16" i="41"/>
  <c r="I16" i="41"/>
  <c r="G4" i="41"/>
  <c r="I4" i="41"/>
  <c r="G26" i="41"/>
  <c r="I26" i="41"/>
  <c r="G31" i="41"/>
  <c r="I31" i="41"/>
  <c r="I21" i="41"/>
  <c r="G21" i="41"/>
  <c r="I10" i="41"/>
  <c r="G10" i="41"/>
  <c r="CC48" i="41"/>
  <c r="CC52" i="41" s="1"/>
  <c r="BW30" i="41"/>
  <c r="BX44" i="41"/>
  <c r="I5" i="41"/>
  <c r="G5" i="41"/>
  <c r="I29" i="41"/>
  <c r="G29" i="41"/>
  <c r="I15" i="41"/>
  <c r="G15" i="41"/>
  <c r="I27" i="41"/>
  <c r="G27" i="41"/>
  <c r="I24" i="41"/>
  <c r="G24" i="41"/>
  <c r="G8" i="41"/>
  <c r="I8" i="41"/>
  <c r="BM44" i="41"/>
  <c r="BR48" i="41"/>
  <c r="BR52" i="41" s="1"/>
  <c r="BL30" i="41"/>
  <c r="L3" i="36"/>
  <c r="K36" i="36"/>
  <c r="K38" i="36" s="1"/>
  <c r="C36" i="45"/>
  <c r="C50" i="45" s="1"/>
  <c r="BQ5" i="39"/>
  <c r="BQ32" i="39" s="1"/>
  <c r="CB32" i="39" s="1"/>
  <c r="BQ5" i="43"/>
  <c r="BQ32" i="43" s="1"/>
  <c r="CB32" i="43" s="1"/>
  <c r="BQ12" i="42"/>
  <c r="BQ38" i="42"/>
  <c r="BQ10" i="42"/>
  <c r="CB10" i="42"/>
  <c r="CB36" i="42"/>
  <c r="K12" i="2"/>
  <c r="K7" i="2"/>
  <c r="K11" i="2"/>
  <c r="K13" i="2"/>
  <c r="R12" i="2"/>
  <c r="BQ36" i="39"/>
  <c r="C12" i="21"/>
  <c r="O11" i="21"/>
  <c r="K10" i="21"/>
  <c r="Q10" i="21"/>
  <c r="BQ34" i="42"/>
  <c r="CB34" i="42"/>
  <c r="BQ7" i="42"/>
  <c r="CB7" i="39"/>
  <c r="Q12" i="40"/>
  <c r="K12" i="40"/>
  <c r="CB5" i="42"/>
  <c r="BQ32" i="42"/>
  <c r="CB32" i="42" s="1"/>
  <c r="Q22" i="37"/>
  <c r="K22" i="37"/>
  <c r="Q9" i="47"/>
  <c r="K9" i="47"/>
  <c r="CB38" i="43"/>
  <c r="Q24" i="46"/>
  <c r="K24" i="46"/>
  <c r="BQ36" i="43"/>
  <c r="CB7" i="45"/>
  <c r="Q20" i="38"/>
  <c r="K20" i="38"/>
  <c r="C26" i="46"/>
  <c r="O25" i="46"/>
  <c r="C24" i="37"/>
  <c r="O23" i="37"/>
  <c r="CB38" i="45"/>
  <c r="BW7" i="44"/>
  <c r="BW12" i="44" s="1"/>
  <c r="BX20" i="44"/>
  <c r="CB38" i="39"/>
  <c r="C11" i="47"/>
  <c r="O10" i="47"/>
  <c r="C22" i="38"/>
  <c r="O21" i="38"/>
  <c r="BQ36" i="45"/>
  <c r="C14" i="40"/>
  <c r="O13" i="40"/>
  <c r="BL12" i="44"/>
  <c r="CB7" i="43"/>
  <c r="BQ5" i="45"/>
  <c r="R11" i="2"/>
  <c r="R7" i="2"/>
  <c r="R13" i="2"/>
  <c r="BW34" i="43"/>
  <c r="BW38" i="43" s="1"/>
  <c r="BX46" i="43"/>
  <c r="BW34" i="45"/>
  <c r="BW38" i="45" s="1"/>
  <c r="BX46" i="45"/>
  <c r="BL34" i="45"/>
  <c r="BL38" i="45" s="1"/>
  <c r="BM46" i="45"/>
  <c r="BL34" i="39"/>
  <c r="BL38" i="39" s="1"/>
  <c r="BM46" i="39"/>
  <c r="BL12" i="43"/>
  <c r="BL34" i="43"/>
  <c r="BL38" i="43" s="1"/>
  <c r="BM46" i="43"/>
  <c r="BW7" i="39"/>
  <c r="BW12" i="39" s="1"/>
  <c r="BX20" i="39"/>
  <c r="BW34" i="39"/>
  <c r="BW38" i="39" s="1"/>
  <c r="BX46" i="39"/>
  <c r="BL12" i="39"/>
  <c r="BW7" i="45"/>
  <c r="BW12" i="45" s="1"/>
  <c r="BX20" i="45"/>
  <c r="BW7" i="43"/>
  <c r="BW12" i="43" s="1"/>
  <c r="BX20" i="43"/>
  <c r="BL12" i="45"/>
  <c r="R9" i="2" a="1"/>
  <c r="K9" i="2" a="1"/>
  <c r="BQ5" i="44" l="1"/>
  <c r="BQ32" i="44" s="1"/>
  <c r="CB32" i="44" s="1"/>
  <c r="BX46" i="44"/>
  <c r="BL34" i="44"/>
  <c r="BL38" i="44" s="1"/>
  <c r="BQ36" i="44"/>
  <c r="CB36" i="44" s="1"/>
  <c r="CB7" i="44"/>
  <c r="BQ34" i="44" s="1"/>
  <c r="CB38" i="44"/>
  <c r="BQ38" i="44" s="1"/>
  <c r="CB38" i="41"/>
  <c r="BQ38" i="41" s="1"/>
  <c r="BQ5" i="41"/>
  <c r="CB7" i="41"/>
  <c r="BQ7" i="41" s="1"/>
  <c r="K9" i="2"/>
  <c r="R9" i="2"/>
  <c r="BW7" i="41"/>
  <c r="BW12" i="41" s="1"/>
  <c r="BX20" i="41"/>
  <c r="BQ36" i="41"/>
  <c r="BL12" i="41"/>
  <c r="BL34" i="41"/>
  <c r="BL38" i="41" s="1"/>
  <c r="BM46" i="41"/>
  <c r="BW34" i="41"/>
  <c r="BW38" i="41" s="1"/>
  <c r="BX46" i="41"/>
  <c r="CB5" i="43"/>
  <c r="CB5" i="39"/>
  <c r="M3" i="36"/>
  <c r="L36" i="36"/>
  <c r="L38" i="36" s="1"/>
  <c r="C36" i="46"/>
  <c r="C50" i="46" s="1"/>
  <c r="Q13" i="40"/>
  <c r="K13" i="40"/>
  <c r="BQ38" i="45"/>
  <c r="CB12" i="45"/>
  <c r="BQ12" i="45"/>
  <c r="Q25" i="46"/>
  <c r="K25" i="46"/>
  <c r="BQ34" i="45"/>
  <c r="CB34" i="45"/>
  <c r="BQ7" i="45"/>
  <c r="CB12" i="43"/>
  <c r="BQ12" i="43"/>
  <c r="BQ38" i="43"/>
  <c r="K11" i="21"/>
  <c r="Q11" i="21"/>
  <c r="BQ10" i="45"/>
  <c r="CB36" i="45"/>
  <c r="CB10" i="45"/>
  <c r="Q10" i="47"/>
  <c r="K10" i="47"/>
  <c r="C13" i="21"/>
  <c r="O12" i="21"/>
  <c r="C15" i="40"/>
  <c r="O14" i="40"/>
  <c r="CB5" i="45"/>
  <c r="BQ32" i="45"/>
  <c r="CB32" i="45" s="1"/>
  <c r="C12" i="47"/>
  <c r="O11" i="47"/>
  <c r="C27" i="46"/>
  <c r="O26" i="46"/>
  <c r="BQ34" i="43"/>
  <c r="BQ7" i="43"/>
  <c r="CB34" i="43"/>
  <c r="BQ38" i="39"/>
  <c r="CB12" i="39"/>
  <c r="BQ12" i="39"/>
  <c r="C25" i="37"/>
  <c r="O24" i="37"/>
  <c r="BQ10" i="43"/>
  <c r="CB36" i="43"/>
  <c r="CB10" i="43"/>
  <c r="BQ10" i="39"/>
  <c r="CB10" i="39"/>
  <c r="CB36" i="39"/>
  <c r="K23" i="37"/>
  <c r="Q23" i="37"/>
  <c r="K21" i="38"/>
  <c r="Q21" i="38"/>
  <c r="BQ34" i="39"/>
  <c r="BQ7" i="39"/>
  <c r="CB34" i="39"/>
  <c r="C23" i="38"/>
  <c r="O22" i="38"/>
  <c r="CB5" i="44" l="1"/>
  <c r="CB10" i="44"/>
  <c r="BQ10" i="44"/>
  <c r="BQ7" i="44"/>
  <c r="CB34" i="44"/>
  <c r="CB12" i="44"/>
  <c r="BQ12" i="44"/>
  <c r="CB12" i="41"/>
  <c r="BQ12" i="41"/>
  <c r="CB34" i="41"/>
  <c r="BQ34" i="41"/>
  <c r="BQ32" i="41"/>
  <c r="CB32" i="41" s="1"/>
  <c r="CB5" i="41"/>
  <c r="CB36" i="41"/>
  <c r="CB10" i="41"/>
  <c r="BQ10" i="41"/>
  <c r="M36" i="36"/>
  <c r="M38" i="36" s="1"/>
  <c r="N38" i="36" s="1"/>
  <c r="C36" i="47"/>
  <c r="C50" i="47" s="1"/>
  <c r="O27" i="46"/>
  <c r="K14" i="40"/>
  <c r="Q14" i="40"/>
  <c r="K11" i="47"/>
  <c r="Q11" i="47"/>
  <c r="C16" i="40"/>
  <c r="O15" i="40"/>
  <c r="Q24" i="37"/>
  <c r="K24" i="37"/>
  <c r="Q12" i="21"/>
  <c r="K12" i="21"/>
  <c r="Q22" i="38"/>
  <c r="K22" i="38"/>
  <c r="C31" i="46"/>
  <c r="C13" i="47"/>
  <c r="O12" i="47"/>
  <c r="C14" i="21"/>
  <c r="O13" i="21"/>
  <c r="C24" i="38"/>
  <c r="O23" i="38"/>
  <c r="C26" i="37"/>
  <c r="C31" i="37" s="1"/>
  <c r="O25" i="37"/>
  <c r="Q26" i="46"/>
  <c r="K26" i="46"/>
  <c r="H5" i="2" a="1"/>
  <c r="H14" i="2" a="1"/>
  <c r="H5" i="2" l="1"/>
  <c r="H14" i="2"/>
  <c r="D1" i="37"/>
  <c r="E26" i="37" s="1"/>
  <c r="BL10" i="37"/>
  <c r="BW10" i="37"/>
  <c r="BX22" i="37"/>
  <c r="K31" i="37"/>
  <c r="BW36" i="37"/>
  <c r="BM48" i="37"/>
  <c r="BL36" i="37"/>
  <c r="BM22" i="37"/>
  <c r="BX48" i="37"/>
  <c r="Q25" i="37"/>
  <c r="K25" i="37"/>
  <c r="C14" i="47"/>
  <c r="O13" i="47"/>
  <c r="D1" i="46"/>
  <c r="BW10" i="46"/>
  <c r="BX22" i="46"/>
  <c r="BM22" i="46"/>
  <c r="BW36" i="46"/>
  <c r="BM48" i="46"/>
  <c r="BL10" i="46"/>
  <c r="BX48" i="46"/>
  <c r="K31" i="46"/>
  <c r="BL36" i="46"/>
  <c r="C25" i="38"/>
  <c r="O24" i="38"/>
  <c r="C17" i="40"/>
  <c r="O16" i="40"/>
  <c r="Q13" i="21"/>
  <c r="K13" i="21"/>
  <c r="O26" i="37"/>
  <c r="C15" i="21"/>
  <c r="O14" i="21"/>
  <c r="Q15" i="40"/>
  <c r="K15" i="40"/>
  <c r="K23" i="38"/>
  <c r="Q23" i="38"/>
  <c r="K12" i="47"/>
  <c r="Q12" i="47"/>
  <c r="K27" i="46"/>
  <c r="Q27" i="46"/>
  <c r="G5" i="2" a="1"/>
  <c r="M5" i="2" a="1"/>
  <c r="G14" i="2" a="1"/>
  <c r="M14" i="2" a="1"/>
  <c r="G14" i="2" l="1"/>
  <c r="G5" i="2"/>
  <c r="M5" i="2"/>
  <c r="M14" i="2"/>
  <c r="Q14" i="21"/>
  <c r="K14" i="21"/>
  <c r="BR24" i="46"/>
  <c r="CC24" i="46"/>
  <c r="Q24" i="38"/>
  <c r="K24" i="38"/>
  <c r="C15" i="47"/>
  <c r="O14" i="47"/>
  <c r="E6" i="46"/>
  <c r="E4" i="46"/>
  <c r="E5" i="46"/>
  <c r="E15" i="46"/>
  <c r="E20" i="46"/>
  <c r="E7" i="46"/>
  <c r="E9" i="46"/>
  <c r="E19" i="46"/>
  <c r="E13" i="46"/>
  <c r="E12" i="46"/>
  <c r="E11" i="46"/>
  <c r="E14" i="46"/>
  <c r="E10" i="46"/>
  <c r="E16" i="46"/>
  <c r="E18" i="46"/>
  <c r="E8" i="46"/>
  <c r="E17" i="46"/>
  <c r="E21" i="46"/>
  <c r="BM14" i="46"/>
  <c r="E22" i="46"/>
  <c r="E23" i="46"/>
  <c r="E24" i="46"/>
  <c r="E25" i="46"/>
  <c r="E26" i="46"/>
  <c r="E27" i="46"/>
  <c r="CC50" i="37"/>
  <c r="C16" i="21"/>
  <c r="O15" i="21"/>
  <c r="Q16" i="40"/>
  <c r="K16" i="40"/>
  <c r="C18" i="40"/>
  <c r="O17" i="40"/>
  <c r="CC50" i="46"/>
  <c r="BR24" i="37"/>
  <c r="E5" i="37"/>
  <c r="E17" i="37"/>
  <c r="E10" i="37"/>
  <c r="E13" i="37"/>
  <c r="E4" i="37"/>
  <c r="E14" i="37"/>
  <c r="E6" i="37"/>
  <c r="E9" i="37"/>
  <c r="E7" i="37"/>
  <c r="E18" i="37"/>
  <c r="E16" i="37"/>
  <c r="E11" i="37"/>
  <c r="BM14" i="37"/>
  <c r="E19" i="37"/>
  <c r="E12" i="37"/>
  <c r="E15" i="37"/>
  <c r="E8" i="37"/>
  <c r="E20" i="37"/>
  <c r="E21" i="37"/>
  <c r="E22" i="37"/>
  <c r="E23" i="37"/>
  <c r="E24" i="37"/>
  <c r="E25" i="37"/>
  <c r="C26" i="38"/>
  <c r="O25" i="38"/>
  <c r="CC24" i="37"/>
  <c r="Q26" i="37"/>
  <c r="K26" i="37"/>
  <c r="BR50" i="46"/>
  <c r="Q13" i="47"/>
  <c r="K13" i="47"/>
  <c r="BR50" i="37"/>
  <c r="Q17" i="40" l="1"/>
  <c r="K17" i="40"/>
  <c r="C16" i="47"/>
  <c r="O15" i="47"/>
  <c r="C17" i="21"/>
  <c r="O16" i="21"/>
  <c r="BX40" i="46"/>
  <c r="BM18" i="46"/>
  <c r="BM40" i="46"/>
  <c r="BX14" i="46"/>
  <c r="BL3" i="46"/>
  <c r="BR22" i="46"/>
  <c r="BR26" i="46" s="1"/>
  <c r="E31" i="46"/>
  <c r="M6" i="46"/>
  <c r="M11" i="46"/>
  <c r="M10" i="46"/>
  <c r="M19" i="46"/>
  <c r="M8" i="46"/>
  <c r="M5" i="46"/>
  <c r="M15" i="46"/>
  <c r="M20" i="46"/>
  <c r="M4" i="46"/>
  <c r="M17" i="46"/>
  <c r="M13" i="46"/>
  <c r="M12" i="46"/>
  <c r="M9" i="46"/>
  <c r="M14" i="46"/>
  <c r="M16" i="46"/>
  <c r="M18" i="46"/>
  <c r="M7" i="46"/>
  <c r="M21" i="46"/>
  <c r="M22" i="46"/>
  <c r="M23" i="46"/>
  <c r="M24" i="46"/>
  <c r="M25" i="46"/>
  <c r="M26" i="46"/>
  <c r="M27" i="46"/>
  <c r="C27" i="38"/>
  <c r="O26" i="38"/>
  <c r="E31" i="37"/>
  <c r="M7" i="37"/>
  <c r="M8" i="37"/>
  <c r="M15" i="37"/>
  <c r="M12" i="37"/>
  <c r="M17" i="37"/>
  <c r="M5" i="37"/>
  <c r="M16" i="37"/>
  <c r="M18" i="37"/>
  <c r="M6" i="37"/>
  <c r="M13" i="37"/>
  <c r="M10" i="37"/>
  <c r="M14" i="37"/>
  <c r="M4" i="37"/>
  <c r="M9" i="37"/>
  <c r="M11" i="37"/>
  <c r="M19" i="37"/>
  <c r="M20" i="37"/>
  <c r="M21" i="37"/>
  <c r="M22" i="37"/>
  <c r="M23" i="37"/>
  <c r="M24" i="37"/>
  <c r="M25" i="37"/>
  <c r="M26" i="37"/>
  <c r="Q15" i="21"/>
  <c r="K15" i="21"/>
  <c r="Q25" i="38"/>
  <c r="K25" i="38"/>
  <c r="C19" i="40"/>
  <c r="O18" i="40"/>
  <c r="BM18" i="37"/>
  <c r="BM40" i="37"/>
  <c r="BX40" i="37"/>
  <c r="BR22" i="37"/>
  <c r="BR26" i="37" s="1"/>
  <c r="BX14" i="37"/>
  <c r="BL3" i="37"/>
  <c r="Q14" i="47"/>
  <c r="K14" i="47"/>
  <c r="I23" i="37" l="1"/>
  <c r="G23" i="37"/>
  <c r="I12" i="46"/>
  <c r="G12" i="46"/>
  <c r="I15" i="37"/>
  <c r="G15" i="37"/>
  <c r="I21" i="46"/>
  <c r="G21" i="46"/>
  <c r="CC48" i="37"/>
  <c r="CC52" i="37" s="1"/>
  <c r="BW30" i="37"/>
  <c r="BX44" i="37"/>
  <c r="I25" i="37"/>
  <c r="G25" i="37"/>
  <c r="I9" i="37"/>
  <c r="G9" i="37"/>
  <c r="I5" i="37"/>
  <c r="G5" i="37"/>
  <c r="I25" i="46"/>
  <c r="G25" i="46"/>
  <c r="I14" i="46"/>
  <c r="G14" i="46"/>
  <c r="I5" i="46"/>
  <c r="G5" i="46"/>
  <c r="BL7" i="46"/>
  <c r="BM20" i="46"/>
  <c r="C18" i="21"/>
  <c r="O17" i="21"/>
  <c r="I4" i="37"/>
  <c r="G4" i="37"/>
  <c r="I8" i="46"/>
  <c r="G8" i="46"/>
  <c r="BW3" i="46"/>
  <c r="BX18" i="46"/>
  <c r="CC22" i="46"/>
  <c r="CC26" i="46" s="1"/>
  <c r="K26" i="38"/>
  <c r="Q26" i="38"/>
  <c r="Q15" i="47"/>
  <c r="K15" i="47"/>
  <c r="I13" i="46"/>
  <c r="G13" i="46"/>
  <c r="I10" i="46"/>
  <c r="G10" i="46"/>
  <c r="BX44" i="46"/>
  <c r="BW30" i="46"/>
  <c r="CC48" i="46"/>
  <c r="CC52" i="46" s="1"/>
  <c r="C17" i="47"/>
  <c r="O16" i="47"/>
  <c r="I24" i="46"/>
  <c r="G24" i="46"/>
  <c r="I19" i="46"/>
  <c r="G19" i="46"/>
  <c r="C28" i="38"/>
  <c r="O27" i="38"/>
  <c r="I8" i="37"/>
  <c r="G8" i="37"/>
  <c r="I20" i="37"/>
  <c r="G20" i="37"/>
  <c r="I6" i="37"/>
  <c r="G6" i="37"/>
  <c r="I7" i="37"/>
  <c r="G7" i="37"/>
  <c r="I7" i="46"/>
  <c r="G7" i="46"/>
  <c r="I4" i="46"/>
  <c r="G4" i="46"/>
  <c r="I6" i="46"/>
  <c r="G6" i="46"/>
  <c r="Q16" i="21"/>
  <c r="K16" i="21"/>
  <c r="BR48" i="37"/>
  <c r="BR52" i="37" s="1"/>
  <c r="BL30" i="37"/>
  <c r="BM44" i="37"/>
  <c r="I17" i="37"/>
  <c r="G17" i="37"/>
  <c r="I14" i="37"/>
  <c r="G14" i="37"/>
  <c r="I23" i="46"/>
  <c r="G23" i="46"/>
  <c r="I22" i="46"/>
  <c r="G22" i="46"/>
  <c r="I21" i="37"/>
  <c r="G21" i="37"/>
  <c r="I17" i="46"/>
  <c r="G17" i="46"/>
  <c r="BX18" i="37"/>
  <c r="CC22" i="37"/>
  <c r="CC26" i="37" s="1"/>
  <c r="BW3" i="37"/>
  <c r="I19" i="37"/>
  <c r="G19" i="37"/>
  <c r="I18" i="37"/>
  <c r="G18" i="37"/>
  <c r="I31" i="37"/>
  <c r="G31" i="37"/>
  <c r="I27" i="46"/>
  <c r="G27" i="46"/>
  <c r="I18" i="46"/>
  <c r="G18" i="46"/>
  <c r="I20" i="46"/>
  <c r="G20" i="46"/>
  <c r="G31" i="46"/>
  <c r="I31" i="46"/>
  <c r="I24" i="37"/>
  <c r="G24" i="37"/>
  <c r="I9" i="46"/>
  <c r="G9" i="46"/>
  <c r="I12" i="37"/>
  <c r="G12" i="37"/>
  <c r="BL30" i="46"/>
  <c r="BR48" i="46"/>
  <c r="BR52" i="46" s="1"/>
  <c r="BM44" i="46"/>
  <c r="I22" i="37"/>
  <c r="G22" i="37"/>
  <c r="I10" i="37"/>
  <c r="G10" i="37"/>
  <c r="I13" i="37"/>
  <c r="G13" i="37"/>
  <c r="I11" i="46"/>
  <c r="G11" i="46"/>
  <c r="BL7" i="37"/>
  <c r="BM20" i="37"/>
  <c r="Q18" i="40"/>
  <c r="K18" i="40"/>
  <c r="C20" i="40"/>
  <c r="O19" i="40"/>
  <c r="I26" i="37"/>
  <c r="G26" i="37"/>
  <c r="I11" i="37"/>
  <c r="G11" i="37"/>
  <c r="I16" i="37"/>
  <c r="G16" i="37"/>
  <c r="I26" i="46"/>
  <c r="G26" i="46"/>
  <c r="I16" i="46"/>
  <c r="G16" i="46"/>
  <c r="I15" i="46"/>
  <c r="G15" i="46"/>
  <c r="K14" i="2" a="1"/>
  <c r="K5" i="2" a="1"/>
  <c r="R5" i="2" a="1"/>
  <c r="R14" i="2" a="1"/>
  <c r="BQ36" i="37" l="1"/>
  <c r="CB10" i="37" s="1"/>
  <c r="R5" i="2"/>
  <c r="R14" i="2"/>
  <c r="K14" i="2"/>
  <c r="K5" i="2"/>
  <c r="K19" i="40"/>
  <c r="Q19" i="40"/>
  <c r="BL12" i="37"/>
  <c r="BW7" i="37"/>
  <c r="BW12" i="37" s="1"/>
  <c r="BX20" i="37"/>
  <c r="BL34" i="37"/>
  <c r="BL38" i="37" s="1"/>
  <c r="BM46" i="37"/>
  <c r="BW34" i="46"/>
  <c r="BW38" i="46" s="1"/>
  <c r="BX46" i="46"/>
  <c r="BL12" i="46"/>
  <c r="BQ5" i="37"/>
  <c r="BL34" i="46"/>
  <c r="BL38" i="46" s="1"/>
  <c r="BM46" i="46"/>
  <c r="Q16" i="47"/>
  <c r="K16" i="47"/>
  <c r="CB7" i="46"/>
  <c r="Q27" i="38"/>
  <c r="K27" i="38"/>
  <c r="CB7" i="37"/>
  <c r="BQ36" i="46"/>
  <c r="C29" i="38"/>
  <c r="O28" i="38"/>
  <c r="C18" i="47"/>
  <c r="O17" i="47"/>
  <c r="BW7" i="46"/>
  <c r="BW12" i="46" s="1"/>
  <c r="BX20" i="46"/>
  <c r="O18" i="21"/>
  <c r="C19" i="21"/>
  <c r="BW34" i="37"/>
  <c r="BW38" i="37" s="1"/>
  <c r="BX46" i="37"/>
  <c r="C21" i="40"/>
  <c r="O20" i="40"/>
  <c r="Q17" i="21"/>
  <c r="K17" i="21"/>
  <c r="CB38" i="37"/>
  <c r="CB38" i="46"/>
  <c r="BQ5" i="46"/>
  <c r="BQ10" i="37" l="1"/>
  <c r="CB36" i="37"/>
  <c r="O21" i="40"/>
  <c r="C22" i="40"/>
  <c r="O29" i="38"/>
  <c r="C31" i="38"/>
  <c r="BQ38" i="37"/>
  <c r="CB12" i="37"/>
  <c r="BQ12" i="37"/>
  <c r="Q17" i="47"/>
  <c r="K17" i="47"/>
  <c r="C20" i="21"/>
  <c r="O19" i="21"/>
  <c r="BQ32" i="46"/>
  <c r="CB32" i="46" s="1"/>
  <c r="CB5" i="46"/>
  <c r="CB5" i="37"/>
  <c r="BQ32" i="37"/>
  <c r="CB32" i="37" s="1"/>
  <c r="BQ38" i="46"/>
  <c r="CB12" i="46"/>
  <c r="BQ12" i="46"/>
  <c r="C19" i="47"/>
  <c r="O18" i="47"/>
  <c r="BQ10" i="46"/>
  <c r="CB10" i="46"/>
  <c r="CB36" i="46"/>
  <c r="BQ7" i="37"/>
  <c r="CB34" i="37"/>
  <c r="BQ34" i="37"/>
  <c r="K18" i="21"/>
  <c r="Q18" i="21"/>
  <c r="Q20" i="40"/>
  <c r="K20" i="40"/>
  <c r="Q28" i="38"/>
  <c r="K28" i="38"/>
  <c r="CB34" i="46"/>
  <c r="BQ34" i="46"/>
  <c r="BQ7" i="46"/>
  <c r="H6" i="2" a="1"/>
  <c r="H6" i="2" l="1"/>
  <c r="K29" i="38"/>
  <c r="Q29" i="38"/>
  <c r="D1" i="38"/>
  <c r="BX22" i="38"/>
  <c r="K31" i="38"/>
  <c r="BM22" i="38"/>
  <c r="BX48" i="38"/>
  <c r="BW36" i="38"/>
  <c r="BM48" i="38"/>
  <c r="BW10" i="38"/>
  <c r="BL36" i="38"/>
  <c r="BL10" i="38"/>
  <c r="Q18" i="47"/>
  <c r="K18" i="47"/>
  <c r="C23" i="40"/>
  <c r="O22" i="40"/>
  <c r="O20" i="21"/>
  <c r="C21" i="21"/>
  <c r="Q21" i="40"/>
  <c r="K21" i="40"/>
  <c r="C20" i="47"/>
  <c r="O19" i="47"/>
  <c r="Q19" i="21"/>
  <c r="K19" i="21"/>
  <c r="G6" i="2" a="1"/>
  <c r="M6" i="2" a="1"/>
  <c r="G6" i="2" l="1"/>
  <c r="M6" i="2"/>
  <c r="C22" i="21"/>
  <c r="O21" i="21"/>
  <c r="C21" i="47"/>
  <c r="O20" i="47"/>
  <c r="BR24" i="38"/>
  <c r="K20" i="21"/>
  <c r="Q20" i="21"/>
  <c r="CC24" i="38"/>
  <c r="Q22" i="40"/>
  <c r="K22" i="40"/>
  <c r="BR50" i="38"/>
  <c r="E8" i="38"/>
  <c r="E14" i="38"/>
  <c r="E7" i="38"/>
  <c r="E4" i="38"/>
  <c r="E6" i="38"/>
  <c r="E13" i="38"/>
  <c r="E16" i="38"/>
  <c r="E15" i="38"/>
  <c r="E5" i="38"/>
  <c r="E9" i="38"/>
  <c r="E11" i="38"/>
  <c r="E10" i="38"/>
  <c r="E12" i="38"/>
  <c r="BM14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C24" i="40"/>
  <c r="O23" i="40"/>
  <c r="Q19" i="47"/>
  <c r="K19" i="47"/>
  <c r="CC50" i="38"/>
  <c r="C22" i="47" l="1"/>
  <c r="O21" i="47"/>
  <c r="Q23" i="40"/>
  <c r="K23" i="40"/>
  <c r="K21" i="21"/>
  <c r="Q21" i="21"/>
  <c r="BM40" i="38"/>
  <c r="BR22" i="38"/>
  <c r="BR26" i="38" s="1"/>
  <c r="BL3" i="38"/>
  <c r="BX14" i="38"/>
  <c r="BX40" i="38"/>
  <c r="BM18" i="38"/>
  <c r="C23" i="21"/>
  <c r="O22" i="21"/>
  <c r="E31" i="38"/>
  <c r="M12" i="38"/>
  <c r="M16" i="38"/>
  <c r="M14" i="38"/>
  <c r="M8" i="38"/>
  <c r="M6" i="38"/>
  <c r="M4" i="38"/>
  <c r="M10" i="38"/>
  <c r="M13" i="38"/>
  <c r="M15" i="38"/>
  <c r="M5" i="38"/>
  <c r="M9" i="38"/>
  <c r="M11" i="38"/>
  <c r="M7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C25" i="40"/>
  <c r="O24" i="40"/>
  <c r="Q20" i="47"/>
  <c r="K20" i="47"/>
  <c r="I19" i="38" l="1"/>
  <c r="G19" i="38"/>
  <c r="CC22" i="38"/>
  <c r="CC26" i="38" s="1"/>
  <c r="BW3" i="38"/>
  <c r="BX18" i="38"/>
  <c r="I18" i="38"/>
  <c r="G18" i="38"/>
  <c r="I24" i="38"/>
  <c r="G24" i="38"/>
  <c r="I6" i="38"/>
  <c r="G6" i="38"/>
  <c r="BL30" i="38"/>
  <c r="BM44" i="38"/>
  <c r="BR48" i="38"/>
  <c r="BR52" i="38" s="1"/>
  <c r="I23" i="38"/>
  <c r="G23" i="38"/>
  <c r="I8" i="38"/>
  <c r="G8" i="38"/>
  <c r="I28" i="38"/>
  <c r="G28" i="38"/>
  <c r="I20" i="38"/>
  <c r="G20" i="38"/>
  <c r="I15" i="38"/>
  <c r="G15" i="38"/>
  <c r="I12" i="38"/>
  <c r="G12" i="38"/>
  <c r="BX44" i="38"/>
  <c r="CC48" i="38"/>
  <c r="CC52" i="38" s="1"/>
  <c r="BW30" i="38"/>
  <c r="I27" i="38"/>
  <c r="G27" i="38"/>
  <c r="G31" i="38"/>
  <c r="I31" i="38"/>
  <c r="I26" i="38"/>
  <c r="G26" i="38"/>
  <c r="I25" i="38"/>
  <c r="G25" i="38"/>
  <c r="C26" i="40"/>
  <c r="O25" i="40"/>
  <c r="I13" i="38"/>
  <c r="G13" i="38"/>
  <c r="Q22" i="21"/>
  <c r="K22" i="21"/>
  <c r="BL7" i="38"/>
  <c r="BM20" i="38"/>
  <c r="I17" i="38"/>
  <c r="G17" i="38"/>
  <c r="Q21" i="47"/>
  <c r="K21" i="47"/>
  <c r="I10" i="38"/>
  <c r="G10" i="38"/>
  <c r="K24" i="40"/>
  <c r="Q24" i="40"/>
  <c r="I4" i="38"/>
  <c r="G4" i="38"/>
  <c r="I7" i="38"/>
  <c r="G7" i="38"/>
  <c r="I11" i="38"/>
  <c r="G11" i="38"/>
  <c r="C24" i="21"/>
  <c r="O23" i="21"/>
  <c r="I22" i="38"/>
  <c r="G22" i="38"/>
  <c r="I9" i="38"/>
  <c r="G9" i="38"/>
  <c r="I14" i="38"/>
  <c r="G14" i="38"/>
  <c r="I29" i="38"/>
  <c r="G29" i="38"/>
  <c r="I21" i="38"/>
  <c r="G21" i="38"/>
  <c r="I5" i="38"/>
  <c r="G5" i="38"/>
  <c r="I16" i="38"/>
  <c r="G16" i="38"/>
  <c r="C23" i="47"/>
  <c r="O22" i="47"/>
  <c r="R6" i="2" a="1"/>
  <c r="K6" i="2" a="1"/>
  <c r="CB7" i="38" l="1"/>
  <c r="CB34" i="38" s="1"/>
  <c r="K6" i="2"/>
  <c r="R6" i="2"/>
  <c r="Q25" i="40"/>
  <c r="K25" i="40"/>
  <c r="BL12" i="38"/>
  <c r="BQ5" i="38"/>
  <c r="BL34" i="38"/>
  <c r="BL38" i="38" s="1"/>
  <c r="BM46" i="38"/>
  <c r="BW7" i="38"/>
  <c r="BW12" i="38" s="1"/>
  <c r="BX20" i="38"/>
  <c r="BW34" i="38"/>
  <c r="BW38" i="38" s="1"/>
  <c r="BX46" i="38"/>
  <c r="Q23" i="21"/>
  <c r="K23" i="21"/>
  <c r="CB38" i="38"/>
  <c r="C27" i="40"/>
  <c r="O26" i="40"/>
  <c r="Q22" i="47"/>
  <c r="K22" i="47"/>
  <c r="C24" i="47"/>
  <c r="O23" i="47"/>
  <c r="BQ36" i="38"/>
  <c r="O24" i="21"/>
  <c r="C25" i="21"/>
  <c r="BQ7" i="38" l="1"/>
  <c r="BQ34" i="38"/>
  <c r="CB36" i="38"/>
  <c r="BQ10" i="38"/>
  <c r="CB10" i="38"/>
  <c r="Q26" i="40"/>
  <c r="K26" i="40"/>
  <c r="BQ12" i="38"/>
  <c r="CB12" i="38"/>
  <c r="BQ38" i="38"/>
  <c r="C26" i="21"/>
  <c r="O25" i="21"/>
  <c r="Q23" i="47"/>
  <c r="K23" i="47"/>
  <c r="BQ32" i="38"/>
  <c r="CB32" i="38" s="1"/>
  <c r="CB5" i="38"/>
  <c r="C28" i="40"/>
  <c r="O27" i="40"/>
  <c r="C25" i="47"/>
  <c r="O24" i="47"/>
  <c r="K24" i="21"/>
  <c r="Q24" i="21"/>
  <c r="Q27" i="40" l="1"/>
  <c r="K27" i="40"/>
  <c r="C26" i="47"/>
  <c r="O25" i="47"/>
  <c r="Q25" i="21"/>
  <c r="K25" i="21"/>
  <c r="C29" i="40"/>
  <c r="O28" i="40"/>
  <c r="C27" i="21"/>
  <c r="O26" i="21"/>
  <c r="K24" i="47"/>
  <c r="Q24" i="47"/>
  <c r="Q28" i="40" l="1"/>
  <c r="K28" i="40"/>
  <c r="O29" i="40"/>
  <c r="C31" i="40"/>
  <c r="C27" i="47"/>
  <c r="O26" i="47"/>
  <c r="C28" i="21"/>
  <c r="O27" i="21"/>
  <c r="Q25" i="47"/>
  <c r="K25" i="47"/>
  <c r="Q26" i="21"/>
  <c r="K26" i="21"/>
  <c r="H8" i="2" a="1"/>
  <c r="H8" i="2" l="1"/>
  <c r="BL36" i="40"/>
  <c r="D1" i="40"/>
  <c r="BM22" i="40"/>
  <c r="BL10" i="40"/>
  <c r="BM48" i="40"/>
  <c r="K31" i="40"/>
  <c r="BX22" i="40"/>
  <c r="BX48" i="40"/>
  <c r="BW10" i="40"/>
  <c r="BW36" i="40"/>
  <c r="C28" i="47"/>
  <c r="O27" i="47"/>
  <c r="Q26" i="47"/>
  <c r="K26" i="47"/>
  <c r="O28" i="21"/>
  <c r="C31" i="21"/>
  <c r="K27" i="21"/>
  <c r="Q27" i="21"/>
  <c r="Q29" i="40"/>
  <c r="K29" i="40"/>
  <c r="G8" i="2" a="1"/>
  <c r="H4" i="2" a="1"/>
  <c r="M8" i="2" a="1"/>
  <c r="M8" i="2" l="1"/>
  <c r="G8" i="2"/>
  <c r="H4" i="2"/>
  <c r="CC24" i="40"/>
  <c r="E7" i="40"/>
  <c r="E6" i="40"/>
  <c r="E5" i="40"/>
  <c r="E8" i="40"/>
  <c r="E4" i="40"/>
  <c r="E9" i="40"/>
  <c r="E10" i="40"/>
  <c r="BM14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D1" i="21"/>
  <c r="BM48" i="21"/>
  <c r="BX22" i="21"/>
  <c r="BL36" i="21"/>
  <c r="K31" i="21"/>
  <c r="BX48" i="21"/>
  <c r="BW10" i="21"/>
  <c r="BM22" i="21"/>
  <c r="BW36" i="21"/>
  <c r="BL10" i="21"/>
  <c r="BR50" i="40"/>
  <c r="BR24" i="40"/>
  <c r="Q27" i="47"/>
  <c r="K27" i="47"/>
  <c r="K28" i="21"/>
  <c r="Q28" i="21"/>
  <c r="C29" i="47"/>
  <c r="O28" i="47"/>
  <c r="CC50" i="40"/>
  <c r="M4" i="2" a="1"/>
  <c r="G4" i="2" a="1"/>
  <c r="M4" i="2" l="1"/>
  <c r="G4" i="2"/>
  <c r="C30" i="47"/>
  <c r="O29" i="47"/>
  <c r="BR24" i="21"/>
  <c r="CC50" i="21"/>
  <c r="Q28" i="47"/>
  <c r="K28" i="47"/>
  <c r="BL3" i="40"/>
  <c r="BX14" i="40"/>
  <c r="BM40" i="40"/>
  <c r="BX40" i="40"/>
  <c r="BR22" i="40"/>
  <c r="BR26" i="40" s="1"/>
  <c r="BM18" i="40"/>
  <c r="CC24" i="21"/>
  <c r="BR50" i="21"/>
  <c r="E31" i="40"/>
  <c r="M7" i="40"/>
  <c r="M5" i="40"/>
  <c r="M6" i="40"/>
  <c r="M4" i="40"/>
  <c r="M8" i="40"/>
  <c r="M9" i="40"/>
  <c r="M10" i="40"/>
  <c r="M11" i="40"/>
  <c r="M12" i="40"/>
  <c r="M13" i="40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E6" i="21"/>
  <c r="E5" i="21"/>
  <c r="E4" i="21"/>
  <c r="E7" i="21"/>
  <c r="BM14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I17" i="40" l="1"/>
  <c r="G17" i="40"/>
  <c r="Q29" i="47"/>
  <c r="K29" i="47"/>
  <c r="I23" i="40"/>
  <c r="G23" i="40"/>
  <c r="BM40" i="21"/>
  <c r="BX40" i="21"/>
  <c r="BM18" i="21"/>
  <c r="BR22" i="21"/>
  <c r="BR26" i="21" s="1"/>
  <c r="BL3" i="21"/>
  <c r="BX14" i="21"/>
  <c r="I26" i="40"/>
  <c r="G26" i="40"/>
  <c r="I18" i="40"/>
  <c r="G18" i="40"/>
  <c r="I10" i="40"/>
  <c r="G10" i="40"/>
  <c r="CC22" i="40"/>
  <c r="CC26" i="40" s="1"/>
  <c r="BW3" i="40"/>
  <c r="BX18" i="40"/>
  <c r="I25" i="40"/>
  <c r="G25" i="40"/>
  <c r="BL7" i="40"/>
  <c r="BM20" i="40"/>
  <c r="I16" i="40"/>
  <c r="G16" i="40"/>
  <c r="I14" i="40"/>
  <c r="G14" i="40"/>
  <c r="I21" i="40"/>
  <c r="G21" i="40"/>
  <c r="I13" i="40"/>
  <c r="G13" i="40"/>
  <c r="I5" i="40"/>
  <c r="G5" i="40"/>
  <c r="O30" i="47"/>
  <c r="C31" i="47"/>
  <c r="I9" i="40"/>
  <c r="G9" i="40"/>
  <c r="I24" i="40"/>
  <c r="G24" i="40"/>
  <c r="I15" i="40"/>
  <c r="G15" i="40"/>
  <c r="I4" i="40"/>
  <c r="G4" i="40"/>
  <c r="I22" i="40"/>
  <c r="G22" i="40"/>
  <c r="I6" i="40"/>
  <c r="G6" i="40"/>
  <c r="I28" i="40"/>
  <c r="G28" i="40"/>
  <c r="I12" i="40"/>
  <c r="G12" i="40"/>
  <c r="I7" i="40"/>
  <c r="G7" i="40"/>
  <c r="BX44" i="40"/>
  <c r="BW30" i="40"/>
  <c r="CC48" i="40"/>
  <c r="CC52" i="40" s="1"/>
  <c r="E31" i="21"/>
  <c r="M6" i="21"/>
  <c r="M4" i="21"/>
  <c r="M5" i="2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I8" i="40"/>
  <c r="G8" i="40"/>
  <c r="I29" i="40"/>
  <c r="G29" i="40"/>
  <c r="I20" i="40"/>
  <c r="G20" i="40"/>
  <c r="I27" i="40"/>
  <c r="G27" i="40"/>
  <c r="I19" i="40"/>
  <c r="G19" i="40"/>
  <c r="I11" i="40"/>
  <c r="G11" i="40"/>
  <c r="G31" i="40"/>
  <c r="I31" i="40"/>
  <c r="BM44" i="40"/>
  <c r="BL30" i="40"/>
  <c r="BR48" i="40"/>
  <c r="BR52" i="40" s="1"/>
  <c r="H15" i="2" a="1"/>
  <c r="R8" i="2" a="1"/>
  <c r="K8" i="2" a="1"/>
  <c r="CB7" i="40" l="1"/>
  <c r="BQ7" i="40" s="1"/>
  <c r="K8" i="2"/>
  <c r="H15" i="2"/>
  <c r="R8" i="2"/>
  <c r="I19" i="21"/>
  <c r="G19" i="21"/>
  <c r="BL34" i="40"/>
  <c r="BL38" i="40" s="1"/>
  <c r="BM46" i="40"/>
  <c r="I28" i="21"/>
  <c r="G28" i="21"/>
  <c r="I20" i="21"/>
  <c r="G20" i="21"/>
  <c r="I12" i="21"/>
  <c r="G12" i="21"/>
  <c r="I6" i="21"/>
  <c r="G6" i="21"/>
  <c r="BQ5" i="40"/>
  <c r="D1" i="47"/>
  <c r="BW36" i="47"/>
  <c r="BL36" i="47"/>
  <c r="BL10" i="47"/>
  <c r="BM22" i="47"/>
  <c r="BX48" i="47"/>
  <c r="BW10" i="47"/>
  <c r="BM48" i="47"/>
  <c r="BX22" i="47"/>
  <c r="K31" i="47"/>
  <c r="BL30" i="21"/>
  <c r="BR48" i="21"/>
  <c r="BR52" i="21" s="1"/>
  <c r="BM44" i="21"/>
  <c r="I27" i="21"/>
  <c r="G27" i="21"/>
  <c r="I18" i="21"/>
  <c r="G18" i="21"/>
  <c r="I9" i="21"/>
  <c r="G9" i="21"/>
  <c r="BW7" i="40"/>
  <c r="BW12" i="40" s="1"/>
  <c r="BX20" i="40"/>
  <c r="I16" i="21"/>
  <c r="G16" i="21"/>
  <c r="BW34" i="40"/>
  <c r="BW38" i="40" s="1"/>
  <c r="BX46" i="40"/>
  <c r="I23" i="21"/>
  <c r="G23" i="21"/>
  <c r="I15" i="21"/>
  <c r="G15" i="21"/>
  <c r="I7" i="21"/>
  <c r="G7" i="21"/>
  <c r="I31" i="21"/>
  <c r="G31" i="21"/>
  <c r="I10" i="21"/>
  <c r="G10" i="21"/>
  <c r="I25" i="21"/>
  <c r="G25" i="21"/>
  <c r="I8" i="21"/>
  <c r="G8" i="21"/>
  <c r="BQ36" i="40"/>
  <c r="BL7" i="21"/>
  <c r="BM20" i="21"/>
  <c r="CB38" i="40"/>
  <c r="I11" i="21"/>
  <c r="G11" i="21"/>
  <c r="I26" i="21"/>
  <c r="G26" i="21"/>
  <c r="K30" i="47"/>
  <c r="Q30" i="47"/>
  <c r="I17" i="21"/>
  <c r="G17" i="21"/>
  <c r="BW3" i="21"/>
  <c r="CC22" i="21"/>
  <c r="CC26" i="21" s="1"/>
  <c r="BX18" i="21"/>
  <c r="I24" i="21"/>
  <c r="G24" i="21"/>
  <c r="I22" i="21"/>
  <c r="G22" i="21"/>
  <c r="I14" i="21"/>
  <c r="G14" i="21"/>
  <c r="I5" i="21"/>
  <c r="G5" i="21"/>
  <c r="I21" i="21"/>
  <c r="G21" i="21"/>
  <c r="I13" i="21"/>
  <c r="G13" i="21"/>
  <c r="I4" i="21"/>
  <c r="G4" i="21"/>
  <c r="BL12" i="40"/>
  <c r="BW30" i="21"/>
  <c r="BX44" i="21"/>
  <c r="CC48" i="21"/>
  <c r="CC52" i="21" s="1"/>
  <c r="G15" i="2" a="1"/>
  <c r="M15" i="2" a="1"/>
  <c r="R4" i="2" a="1"/>
  <c r="K4" i="2" a="1"/>
  <c r="BQ34" i="40" l="1"/>
  <c r="CB34" i="40"/>
  <c r="K4" i="2"/>
  <c r="M15" i="2"/>
  <c r="R4" i="2"/>
  <c r="G15" i="2"/>
  <c r="BW34" i="21"/>
  <c r="BW38" i="21" s="1"/>
  <c r="BX46" i="21"/>
  <c r="BQ5" i="21"/>
  <c r="BW7" i="21"/>
  <c r="BW12" i="21" s="1"/>
  <c r="BX20" i="21"/>
  <c r="CB7" i="21"/>
  <c r="CB38" i="21"/>
  <c r="BR24" i="47"/>
  <c r="BQ38" i="40"/>
  <c r="BQ12" i="40"/>
  <c r="CB12" i="40"/>
  <c r="CC24" i="47"/>
  <c r="CB10" i="40"/>
  <c r="CB36" i="40"/>
  <c r="BQ10" i="40"/>
  <c r="BR50" i="47"/>
  <c r="CB5" i="40"/>
  <c r="BQ32" i="40"/>
  <c r="CB32" i="40" s="1"/>
  <c r="BL34" i="21"/>
  <c r="BL38" i="21" s="1"/>
  <c r="BM46" i="21"/>
  <c r="BQ36" i="21"/>
  <c r="BL12" i="21"/>
  <c r="E4" i="47"/>
  <c r="BM14" i="47"/>
  <c r="E5" i="47"/>
  <c r="E6" i="47"/>
  <c r="E7" i="47"/>
  <c r="E8" i="47"/>
  <c r="E9" i="47"/>
  <c r="E10" i="47"/>
  <c r="E11" i="47"/>
  <c r="E12" i="47"/>
  <c r="E13" i="47"/>
  <c r="E14" i="47"/>
  <c r="E15" i="47"/>
  <c r="E16" i="47"/>
  <c r="E17" i="47"/>
  <c r="E18" i="47"/>
  <c r="E19" i="47"/>
  <c r="E20" i="47"/>
  <c r="E21" i="47"/>
  <c r="E22" i="47"/>
  <c r="E23" i="47"/>
  <c r="E24" i="47"/>
  <c r="E25" i="47"/>
  <c r="E26" i="47"/>
  <c r="E27" i="47"/>
  <c r="E28" i="47"/>
  <c r="E29" i="47"/>
  <c r="E30" i="47"/>
  <c r="CC50" i="47"/>
  <c r="E31" i="47" l="1"/>
  <c r="M4" i="47"/>
  <c r="M5" i="47"/>
  <c r="M6" i="47"/>
  <c r="M7" i="47"/>
  <c r="M8" i="47"/>
  <c r="M9" i="47"/>
  <c r="M10" i="47"/>
  <c r="M11" i="47"/>
  <c r="M12" i="47"/>
  <c r="M13" i="47"/>
  <c r="M14" i="47"/>
  <c r="M15" i="47"/>
  <c r="M16" i="47"/>
  <c r="M17" i="47"/>
  <c r="M18" i="47"/>
  <c r="M19" i="47"/>
  <c r="M20" i="47"/>
  <c r="M21" i="47"/>
  <c r="M22" i="47"/>
  <c r="M23" i="47"/>
  <c r="M24" i="47"/>
  <c r="M25" i="47"/>
  <c r="M26" i="47"/>
  <c r="M27" i="47"/>
  <c r="M28" i="47"/>
  <c r="M29" i="47"/>
  <c r="M30" i="47"/>
  <c r="BM18" i="47"/>
  <c r="BL3" i="47"/>
  <c r="BM40" i="47"/>
  <c r="BX40" i="47"/>
  <c r="BX14" i="47"/>
  <c r="BR22" i="47"/>
  <c r="BR26" i="47" s="1"/>
  <c r="CB12" i="21"/>
  <c r="BQ12" i="21"/>
  <c r="BQ38" i="21"/>
  <c r="BQ32" i="21"/>
  <c r="CB32" i="21" s="1"/>
  <c r="CB5" i="21"/>
  <c r="CB34" i="21"/>
  <c r="BQ34" i="21"/>
  <c r="BQ7" i="21"/>
  <c r="CB36" i="21"/>
  <c r="CB10" i="21"/>
  <c r="BQ10" i="21"/>
  <c r="BW30" i="47" l="1"/>
  <c r="CC48" i="47"/>
  <c r="CC52" i="47" s="1"/>
  <c r="BX44" i="47"/>
  <c r="I18" i="47"/>
  <c r="G18" i="47"/>
  <c r="I10" i="47"/>
  <c r="G10" i="47"/>
  <c r="I8" i="47"/>
  <c r="G8" i="47"/>
  <c r="I23" i="47"/>
  <c r="G23" i="47"/>
  <c r="I15" i="47"/>
  <c r="G15" i="47"/>
  <c r="I7" i="47"/>
  <c r="G7" i="47"/>
  <c r="I26" i="47"/>
  <c r="G26" i="47"/>
  <c r="I22" i="47"/>
  <c r="G22" i="47"/>
  <c r="I14" i="47"/>
  <c r="G14" i="47"/>
  <c r="I6" i="47"/>
  <c r="G6" i="47"/>
  <c r="I17" i="47"/>
  <c r="G17" i="47"/>
  <c r="I24" i="47"/>
  <c r="G24" i="47"/>
  <c r="I29" i="47"/>
  <c r="G29" i="47"/>
  <c r="I21" i="47"/>
  <c r="G21" i="47"/>
  <c r="I13" i="47"/>
  <c r="G13" i="47"/>
  <c r="I5" i="47"/>
  <c r="G5" i="47"/>
  <c r="BR48" i="47"/>
  <c r="BR52" i="47" s="1"/>
  <c r="BL30" i="47"/>
  <c r="BM44" i="47"/>
  <c r="I9" i="47"/>
  <c r="G9" i="47"/>
  <c r="I16" i="47"/>
  <c r="G16" i="47"/>
  <c r="I30" i="47"/>
  <c r="G30" i="47"/>
  <c r="I28" i="47"/>
  <c r="G28" i="47"/>
  <c r="I20" i="47"/>
  <c r="G20" i="47"/>
  <c r="I12" i="47"/>
  <c r="G12" i="47"/>
  <c r="I4" i="47"/>
  <c r="G4" i="47"/>
  <c r="I25" i="47"/>
  <c r="G25" i="47"/>
  <c r="BL7" i="47"/>
  <c r="BM20" i="47"/>
  <c r="BW3" i="47"/>
  <c r="BX18" i="47"/>
  <c r="CC22" i="47"/>
  <c r="CC26" i="47" s="1"/>
  <c r="I27" i="47"/>
  <c r="G27" i="47"/>
  <c r="I19" i="47"/>
  <c r="G19" i="47"/>
  <c r="I11" i="47"/>
  <c r="G11" i="47"/>
  <c r="I31" i="47"/>
  <c r="G31" i="47"/>
  <c r="R15" i="2" a="1"/>
  <c r="K15" i="2" a="1"/>
  <c r="CB7" i="47" l="1"/>
  <c r="CB34" i="47" s="1"/>
  <c r="K15" i="2"/>
  <c r="R15" i="2"/>
  <c r="BQ5" i="47"/>
  <c r="CB38" i="47"/>
  <c r="BL34" i="47"/>
  <c r="BL38" i="47" s="1"/>
  <c r="BM46" i="47"/>
  <c r="BQ36" i="47"/>
  <c r="BL12" i="47"/>
  <c r="BW7" i="47"/>
  <c r="BW12" i="47" s="1"/>
  <c r="BX20" i="47"/>
  <c r="BW34" i="47"/>
  <c r="BW38" i="47" s="1"/>
  <c r="BX46" i="47"/>
  <c r="BQ34" i="47" l="1"/>
  <c r="BQ7" i="47"/>
  <c r="CB5" i="47"/>
  <c r="BQ32" i="47"/>
  <c r="CB32" i="47" s="1"/>
  <c r="BQ38" i="47"/>
  <c r="BQ12" i="47"/>
  <c r="CB12" i="47"/>
  <c r="CB36" i="47"/>
  <c r="CB10" i="47"/>
  <c r="BQ10" i="4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<sst xmlns="http://schemas.openxmlformats.org/spreadsheetml/2006/main" count="2941" uniqueCount="215">
  <si>
    <t>月</t>
  </si>
  <si>
    <t>日付</t>
  </si>
  <si>
    <t>営業日数</t>
  </si>
  <si>
    <t>出席率</t>
  </si>
  <si>
    <t xml:space="preserve">  平均予定</t>
  </si>
  <si>
    <t>平均実績</t>
  </si>
  <si>
    <t>予定累計</t>
  </si>
  <si>
    <t>実績累計</t>
  </si>
  <si>
    <t>稼働日数</t>
    <rPh sb="0" eb="2">
      <t>カドウ</t>
    </rPh>
    <rPh sb="2" eb="4">
      <t>ニッスウ</t>
    </rPh>
    <phoneticPr fontId="8"/>
  </si>
  <si>
    <t>対目標
不足数</t>
    <phoneticPr fontId="2"/>
  </si>
  <si>
    <t>←平均実績</t>
    <rPh sb="1" eb="5">
      <t>ヘイキン</t>
    </rPh>
    <phoneticPr fontId="2"/>
  </si>
  <si>
    <t>目標延利用者数</t>
    <rPh sb="0" eb="2">
      <t>モクヒョウ</t>
    </rPh>
    <rPh sb="2" eb="3">
      <t>ノベ</t>
    </rPh>
    <rPh sb="3" eb="6">
      <t>リヨウシャ</t>
    </rPh>
    <rPh sb="6" eb="7">
      <t>スウ</t>
    </rPh>
    <phoneticPr fontId="2"/>
  </si>
  <si>
    <t>平均実績数</t>
    <rPh sb="0" eb="2">
      <t>ヘイキン</t>
    </rPh>
    <rPh sb="2" eb="5">
      <t>ジッセキスウ</t>
    </rPh>
    <phoneticPr fontId="2"/>
  </si>
  <si>
    <t>出席率(%)</t>
    <rPh sb="0" eb="2">
      <t>シュッセキシル</t>
    </rPh>
    <rPh sb="2" eb="3">
      <t>リツ</t>
    </rPh>
    <phoneticPr fontId="2"/>
  </si>
  <si>
    <t>振替追加率(%)</t>
    <rPh sb="0" eb="2">
      <t>フリカエ</t>
    </rPh>
    <rPh sb="2" eb="5">
      <t>ツイカリツ</t>
    </rPh>
    <phoneticPr fontId="2"/>
  </si>
  <si>
    <t>実績延利用者数</t>
    <rPh sb="0" eb="2">
      <t>ジッセキ</t>
    </rPh>
    <rPh sb="2" eb="3">
      <t>ノベ</t>
    </rPh>
    <rPh sb="3" eb="6">
      <t>リヨウシャ</t>
    </rPh>
    <rPh sb="6" eb="7">
      <t>スウ</t>
    </rPh>
    <phoneticPr fontId="2"/>
  </si>
  <si>
    <t>必要延利用者数</t>
    <rPh sb="0" eb="2">
      <t>ヒツヨウ</t>
    </rPh>
    <rPh sb="2" eb="3">
      <t>ノベ</t>
    </rPh>
    <rPh sb="3" eb="7">
      <t>リヨウシャスウ</t>
    </rPh>
    <phoneticPr fontId="2"/>
  </si>
  <si>
    <t>残営業数</t>
    <rPh sb="0" eb="1">
      <t>ザン</t>
    </rPh>
    <rPh sb="1" eb="4">
      <t>ザンエイギョウスウ</t>
    </rPh>
    <phoneticPr fontId="2"/>
  </si>
  <si>
    <t>実績目標</t>
    <rPh sb="0" eb="2">
      <t>ジッセキ</t>
    </rPh>
    <rPh sb="2" eb="4">
      <t>モクヒョウ</t>
    </rPh>
    <phoneticPr fontId="2"/>
  </si>
  <si>
    <t>適正人数</t>
    <rPh sb="0" eb="2">
      <t>テキセイ</t>
    </rPh>
    <rPh sb="2" eb="4">
      <t>ニンズウ</t>
    </rPh>
    <phoneticPr fontId="2"/>
  </si>
  <si>
    <t>着地予想</t>
    <rPh sb="0" eb="4">
      <t>チャクチヨソウ</t>
    </rPh>
    <phoneticPr fontId="2"/>
  </si>
  <si>
    <t>実績人数</t>
    <rPh sb="0" eb="2">
      <t>ジッセキ</t>
    </rPh>
    <rPh sb="2" eb="4">
      <t>ニンズウ</t>
    </rPh>
    <phoneticPr fontId="2"/>
  </si>
  <si>
    <t>適正人数過不足</t>
    <rPh sb="0" eb="2">
      <t>テキセイ</t>
    </rPh>
    <rPh sb="2" eb="4">
      <t>ニンズウ</t>
    </rPh>
    <rPh sb="4" eb="7">
      <t>カブソク</t>
    </rPh>
    <phoneticPr fontId="2"/>
  </si>
  <si>
    <t>現出席率維持で
達成に必要な延人数</t>
    <rPh sb="0" eb="4">
      <t>ゲンシュッセキリツ</t>
    </rPh>
    <rPh sb="4" eb="6">
      <t>イジ</t>
    </rPh>
    <rPh sb="8" eb="10">
      <t>タッセイ</t>
    </rPh>
    <rPh sb="11" eb="13">
      <t>ヒツヨウ</t>
    </rPh>
    <rPh sb="14" eb="15">
      <t>ノベ</t>
    </rPh>
    <rPh sb="15" eb="17">
      <t>ニンズウ</t>
    </rPh>
    <phoneticPr fontId="2"/>
  </si>
  <si>
    <t>一人当たりの生産性</t>
    <rPh sb="0" eb="3">
      <t>ヒトリア</t>
    </rPh>
    <rPh sb="6" eb="9">
      <t>セイサンセイ</t>
    </rPh>
    <phoneticPr fontId="2"/>
  </si>
  <si>
    <t>稼働日数</t>
    <rPh sb="0" eb="4">
      <t>カドウニッスウ</t>
    </rPh>
    <phoneticPr fontId="2"/>
  </si>
  <si>
    <t>売上目標</t>
    <rPh sb="0" eb="2">
      <t>ウリアゲ</t>
    </rPh>
    <rPh sb="2" eb="4">
      <t>モクヒョウ</t>
    </rPh>
    <phoneticPr fontId="2"/>
  </si>
  <si>
    <t>目標単価</t>
    <rPh sb="0" eb="2">
      <t>モクヒョウ</t>
    </rPh>
    <rPh sb="2" eb="4">
      <t>タンカ</t>
    </rPh>
    <phoneticPr fontId="2"/>
  </si>
  <si>
    <t>前月単価</t>
    <rPh sb="0" eb="2">
      <t>ゼンゲツ</t>
    </rPh>
    <rPh sb="2" eb="4">
      <t>タンカ</t>
    </rPh>
    <phoneticPr fontId="2"/>
  </si>
  <si>
    <t>（第1週）</t>
    <rPh sb="1" eb="4">
      <t>ダイイッsh</t>
    </rPh>
    <phoneticPr fontId="2"/>
  </si>
  <si>
    <t>（第２週）</t>
    <rPh sb="1" eb="4">
      <t>ダイン</t>
    </rPh>
    <phoneticPr fontId="2"/>
  </si>
  <si>
    <t>（第4週）</t>
    <rPh sb="1" eb="4">
      <t>ダイヨン</t>
    </rPh>
    <phoneticPr fontId="2"/>
  </si>
  <si>
    <t>（第3週）</t>
    <rPh sb="1" eb="4">
      <t>ダイサン</t>
    </rPh>
    <phoneticPr fontId="2"/>
  </si>
  <si>
    <t>平均必要
利用者数（日）</t>
    <rPh sb="0" eb="2">
      <t>ヘイキン</t>
    </rPh>
    <rPh sb="2" eb="4">
      <t>ヒツヨウ</t>
    </rPh>
    <rPh sb="5" eb="9">
      <t>リヨウシャスウ</t>
    </rPh>
    <rPh sb="10" eb="11">
      <t>ニチ</t>
    </rPh>
    <phoneticPr fontId="2"/>
  </si>
  <si>
    <t>1週目</t>
    <rPh sb="1" eb="3">
      <t>sh</t>
    </rPh>
    <phoneticPr fontId="2"/>
  </si>
  <si>
    <t>2週目</t>
    <rPh sb="1" eb="3">
      <t>sh</t>
    </rPh>
    <phoneticPr fontId="2"/>
  </si>
  <si>
    <t>3週目</t>
    <rPh sb="1" eb="3">
      <t>sh</t>
    </rPh>
    <phoneticPr fontId="2"/>
  </si>
  <si>
    <t>4週目</t>
    <rPh sb="1" eb="3">
      <t>sh</t>
    </rPh>
    <phoneticPr fontId="2"/>
  </si>
  <si>
    <t>3週目</t>
  </si>
  <si>
    <t>←延利用目標</t>
    <phoneticPr fontId="2"/>
  </si>
  <si>
    <t>←平均利用目標</t>
    <phoneticPr fontId="2"/>
  </si>
  <si>
    <t>実績過不足予想</t>
    <rPh sb="0" eb="2">
      <t>ジッセキ</t>
    </rPh>
    <rPh sb="2" eb="5">
      <t>カブソク</t>
    </rPh>
    <rPh sb="5" eb="7">
      <t>ヨソ</t>
    </rPh>
    <phoneticPr fontId="2"/>
  </si>
  <si>
    <t>売上予想差額</t>
    <rPh sb="0" eb="2">
      <t>ウリアゲ</t>
    </rPh>
    <rPh sb="2" eb="4">
      <t>ヨソ</t>
    </rPh>
    <rPh sb="4" eb="6">
      <t>サガク</t>
    </rPh>
    <phoneticPr fontId="2"/>
  </si>
  <si>
    <t>売上着地予想</t>
    <rPh sb="0" eb="2">
      <t>ウリアg</t>
    </rPh>
    <rPh sb="2" eb="6">
      <t>チャクチヨソウ</t>
    </rPh>
    <phoneticPr fontId="2"/>
  </si>
  <si>
    <t>適正人数　実績値</t>
    <rPh sb="0" eb="4">
      <t>テキセイ</t>
    </rPh>
    <rPh sb="5" eb="8">
      <t xml:space="preserve">ジッセキチ </t>
    </rPh>
    <phoneticPr fontId="2"/>
  </si>
  <si>
    <t>適正人数　理論値</t>
    <rPh sb="0" eb="4">
      <t xml:space="preserve">テキセイニンズウ </t>
    </rPh>
    <rPh sb="5" eb="8">
      <t xml:space="preserve">リロンチ </t>
    </rPh>
    <phoneticPr fontId="2"/>
  </si>
  <si>
    <t>年</t>
    <rPh sb="0" eb="1">
      <t>ネン</t>
    </rPh>
    <phoneticPr fontId="2"/>
  </si>
  <si>
    <t>1Q</t>
    <phoneticPr fontId="2"/>
  </si>
  <si>
    <t>2Q</t>
    <phoneticPr fontId="2"/>
  </si>
  <si>
    <t>3Q</t>
    <phoneticPr fontId="2"/>
  </si>
  <si>
    <t>4Q</t>
    <phoneticPr fontId="2"/>
  </si>
  <si>
    <t>目標</t>
    <rPh sb="0" eb="2">
      <t>モクヒョウ</t>
    </rPh>
    <phoneticPr fontId="2"/>
  </si>
  <si>
    <t>達成率</t>
    <rPh sb="0" eb="3">
      <t>タッセイリツ</t>
    </rPh>
    <phoneticPr fontId="2"/>
  </si>
  <si>
    <t>出席率</t>
    <rPh sb="0" eb="2">
      <t>シュッセキ</t>
    </rPh>
    <rPh sb="2" eb="3">
      <t>リツ</t>
    </rPh>
    <phoneticPr fontId="2"/>
  </si>
  <si>
    <t>C31</t>
    <phoneticPr fontId="2"/>
  </si>
  <si>
    <t>F</t>
    <phoneticPr fontId="2"/>
  </si>
  <si>
    <t>J</t>
    <phoneticPr fontId="2"/>
  </si>
  <si>
    <t>N</t>
    <phoneticPr fontId="2"/>
  </si>
  <si>
    <t>R</t>
    <phoneticPr fontId="2"/>
  </si>
  <si>
    <t>V</t>
    <phoneticPr fontId="2"/>
  </si>
  <si>
    <t>Z</t>
    <phoneticPr fontId="2"/>
  </si>
  <si>
    <t>AD</t>
    <phoneticPr fontId="2"/>
  </si>
  <si>
    <t>AH</t>
    <phoneticPr fontId="2"/>
  </si>
  <si>
    <t>AL</t>
    <phoneticPr fontId="2"/>
  </si>
  <si>
    <t>AP</t>
    <phoneticPr fontId="2"/>
  </si>
  <si>
    <t>AT</t>
    <phoneticPr fontId="2"/>
  </si>
  <si>
    <t>AX</t>
    <phoneticPr fontId="2"/>
  </si>
  <si>
    <t>D1</t>
    <phoneticPr fontId="2"/>
  </si>
  <si>
    <t>稼働
日数</t>
    <rPh sb="0" eb="2">
      <t>カドウ</t>
    </rPh>
    <rPh sb="3" eb="5">
      <t>ニッスウ</t>
    </rPh>
    <phoneticPr fontId="2"/>
  </si>
  <si>
    <t>平均
利用
目標</t>
    <rPh sb="0" eb="2">
      <t>ヘイキン</t>
    </rPh>
    <rPh sb="3" eb="5">
      <t>リヨウ</t>
    </rPh>
    <rPh sb="6" eb="8">
      <t>モクヒョウ</t>
    </rPh>
    <phoneticPr fontId="2"/>
  </si>
  <si>
    <t>平均
実績</t>
    <rPh sb="0" eb="2">
      <t>ヘイキン</t>
    </rPh>
    <rPh sb="3" eb="5">
      <t>ジッセキ</t>
    </rPh>
    <phoneticPr fontId="2"/>
  </si>
  <si>
    <t>振替
追加率</t>
    <rPh sb="0" eb="2">
      <t>フリカエ</t>
    </rPh>
    <rPh sb="3" eb="5">
      <t>ツイカ</t>
    </rPh>
    <rPh sb="5" eb="6">
      <t>リツ</t>
    </rPh>
    <phoneticPr fontId="2"/>
  </si>
  <si>
    <t>ＢＡ5</t>
    <phoneticPr fontId="2"/>
  </si>
  <si>
    <t>ＢＥ5</t>
    <phoneticPr fontId="2"/>
  </si>
  <si>
    <t>ＢＣ5</t>
    <phoneticPr fontId="2"/>
  </si>
  <si>
    <t>BL7</t>
    <phoneticPr fontId="2"/>
  </si>
  <si>
    <t>BN7</t>
    <phoneticPr fontId="2"/>
  </si>
  <si>
    <t>BP7</t>
    <phoneticPr fontId="2"/>
  </si>
  <si>
    <t>ＢＡ35</t>
    <phoneticPr fontId="2"/>
  </si>
  <si>
    <t>ＢＣ35</t>
    <phoneticPr fontId="2"/>
  </si>
  <si>
    <t>ＢＥ35</t>
    <phoneticPr fontId="2"/>
  </si>
  <si>
    <t>BL37</t>
    <phoneticPr fontId="2"/>
  </si>
  <si>
    <t>BN37</t>
    <phoneticPr fontId="2"/>
  </si>
  <si>
    <t>BP37</t>
    <phoneticPr fontId="2"/>
  </si>
  <si>
    <t>AV1</t>
    <phoneticPr fontId="2"/>
  </si>
  <si>
    <t>BG1</t>
    <phoneticPr fontId="2"/>
  </si>
  <si>
    <t>BG27</t>
    <phoneticPr fontId="2"/>
  </si>
  <si>
    <t>AV27</t>
    <phoneticPr fontId="2"/>
  </si>
  <si>
    <t>4半期
達成率</t>
    <rPh sb="1" eb="3">
      <t>ハンキ</t>
    </rPh>
    <rPh sb="4" eb="7">
      <t>タッセイリツ</t>
    </rPh>
    <phoneticPr fontId="2"/>
  </si>
  <si>
    <t>平均
実績数</t>
    <rPh sb="0" eb="2">
      <t>ヘイキン</t>
    </rPh>
    <rPh sb="3" eb="5">
      <t>ジッセキ</t>
    </rPh>
    <rPh sb="5" eb="6">
      <t>スウ</t>
    </rPh>
    <phoneticPr fontId="2"/>
  </si>
  <si>
    <t>①</t>
    <phoneticPr fontId="2"/>
  </si>
  <si>
    <t>②</t>
    <phoneticPr fontId="2"/>
  </si>
  <si>
    <t>③</t>
    <phoneticPr fontId="2"/>
  </si>
  <si>
    <t>件</t>
    <rPh sb="0" eb="1">
      <t>ケン</t>
    </rPh>
    <phoneticPr fontId="2"/>
  </si>
  <si>
    <t>達成率
累計</t>
    <rPh sb="0" eb="3">
      <t>タッセイリツ</t>
    </rPh>
    <rPh sb="4" eb="6">
      <t>ルイケイ</t>
    </rPh>
    <phoneticPr fontId="2"/>
  </si>
  <si>
    <t>L38</t>
    <phoneticPr fontId="2"/>
  </si>
  <si>
    <t>L40</t>
    <phoneticPr fontId="2"/>
  </si>
  <si>
    <t>L42</t>
    <phoneticPr fontId="2"/>
  </si>
  <si>
    <t>計</t>
    <rPh sb="0" eb="1">
      <t>ケイ</t>
    </rPh>
    <phoneticPr fontId="2"/>
  </si>
  <si>
    <t>合計達成件数</t>
    <rPh sb="0" eb="2">
      <t>ゴウケイ</t>
    </rPh>
    <rPh sb="2" eb="4">
      <t>タッセイ</t>
    </rPh>
    <rPh sb="4" eb="6">
      <t>ケンスウ</t>
    </rPh>
    <phoneticPr fontId="2"/>
  </si>
  <si>
    <t>↑ここに入力</t>
    <rPh sb="4" eb="6">
      <t>ニュウリョク</t>
    </rPh>
    <phoneticPr fontId="2"/>
  </si>
  <si>
    <t>→ここからは自動計算</t>
    <rPh sb="6" eb="8">
      <t>ジドウ</t>
    </rPh>
    <rPh sb="8" eb="10">
      <t>ケイサン</t>
    </rPh>
    <phoneticPr fontId="2"/>
  </si>
  <si>
    <t>ここまで入力↑</t>
    <rPh sb="4" eb="6">
      <t>ニュウリョク</t>
    </rPh>
    <phoneticPr fontId="2"/>
  </si>
  <si>
    <t>改善</t>
    <rPh sb="0" eb="2">
      <t>カイゼン</t>
    </rPh>
    <phoneticPr fontId="2"/>
  </si>
  <si>
    <t>途中</t>
    <rPh sb="0" eb="2">
      <t>トチュウ</t>
    </rPh>
    <phoneticPr fontId="2"/>
  </si>
  <si>
    <t>未着手</t>
    <rPh sb="0" eb="3">
      <t>ミチャクシュ</t>
    </rPh>
    <phoneticPr fontId="2"/>
  </si>
  <si>
    <t>リスタート</t>
    <phoneticPr fontId="2"/>
  </si>
  <si>
    <t>報告</t>
    <rPh sb="0" eb="2">
      <t>ホウコク</t>
    </rPh>
    <phoneticPr fontId="2"/>
  </si>
  <si>
    <t>Ｒ39</t>
    <phoneticPr fontId="2"/>
  </si>
  <si>
    <t>Ｖ39</t>
    <phoneticPr fontId="2"/>
  </si>
  <si>
    <t>Ｙ39</t>
    <phoneticPr fontId="2"/>
  </si>
  <si>
    <t>ＡＢ39</t>
    <phoneticPr fontId="2"/>
  </si>
  <si>
    <t>Ｒ42</t>
    <phoneticPr fontId="2"/>
  </si>
  <si>
    <t>↑この欄は印刷されません。</t>
    <rPh sb="3" eb="4">
      <t>ラン</t>
    </rPh>
    <rPh sb="5" eb="7">
      <t>インサツ</t>
    </rPh>
    <phoneticPr fontId="2"/>
  </si>
  <si>
    <t>達成</t>
    <rPh sb="0" eb="2">
      <t>タッセイ</t>
    </rPh>
    <phoneticPr fontId="2"/>
  </si>
  <si>
    <t>ことば</t>
    <phoneticPr fontId="2"/>
  </si>
  <si>
    <t>数値</t>
    <rPh sb="0" eb="2">
      <t>スウチ</t>
    </rPh>
    <phoneticPr fontId="2"/>
  </si>
  <si>
    <t>実績</t>
    <rPh sb="0" eb="2">
      <t>ジッセキ</t>
    </rPh>
    <phoneticPr fontId="2"/>
  </si>
  <si>
    <t>同行</t>
    <rPh sb="0" eb="2">
      <t>ドウコウ</t>
    </rPh>
    <phoneticPr fontId="2"/>
  </si>
  <si>
    <t>佐野(曄)</t>
    <rPh sb="0" eb="2">
      <t>サノ</t>
    </rPh>
    <rPh sb="3" eb="4">
      <t>カガヤ</t>
    </rPh>
    <phoneticPr fontId="2"/>
  </si>
  <si>
    <t>小林</t>
    <rPh sb="0" eb="2">
      <t>コバヤシ</t>
    </rPh>
    <phoneticPr fontId="2"/>
  </si>
  <si>
    <t>成田</t>
    <rPh sb="0" eb="2">
      <t>ナリタ</t>
    </rPh>
    <phoneticPr fontId="2"/>
  </si>
  <si>
    <t>立場</t>
    <rPh sb="0" eb="2">
      <t>タテバ</t>
    </rPh>
    <phoneticPr fontId="2"/>
  </si>
  <si>
    <t>小島</t>
    <rPh sb="0" eb="2">
      <t>コジマ</t>
    </rPh>
    <phoneticPr fontId="2"/>
  </si>
  <si>
    <t>佐野(敬)</t>
    <rPh sb="0" eb="2">
      <t>サノ</t>
    </rPh>
    <rPh sb="3" eb="4">
      <t>ケイ</t>
    </rPh>
    <phoneticPr fontId="2"/>
  </si>
  <si>
    <t>川﨑</t>
    <rPh sb="0" eb="2">
      <t>カワサキ</t>
    </rPh>
    <phoneticPr fontId="2"/>
  </si>
  <si>
    <t>岡田</t>
    <rPh sb="0" eb="2">
      <t>オカダ</t>
    </rPh>
    <phoneticPr fontId="2"/>
  </si>
  <si>
    <t>三木</t>
    <rPh sb="0" eb="2">
      <t>ミキ</t>
    </rPh>
    <phoneticPr fontId="2"/>
  </si>
  <si>
    <t>長谷</t>
    <rPh sb="0" eb="2">
      <t>ハセ</t>
    </rPh>
    <phoneticPr fontId="2"/>
  </si>
  <si>
    <t>米元</t>
    <rPh sb="0" eb="2">
      <t>ヨネモト</t>
    </rPh>
    <phoneticPr fontId="2"/>
  </si>
  <si>
    <t>予定
(平均)</t>
    <rPh sb="0" eb="2">
      <t>ヨテイ</t>
    </rPh>
    <rPh sb="4" eb="6">
      <t>ヘイキン</t>
    </rPh>
    <phoneticPr fontId="2"/>
  </si>
  <si>
    <t>合計</t>
    <rPh sb="0" eb="2">
      <t>ゴウケイ</t>
    </rPh>
    <phoneticPr fontId="2"/>
  </si>
  <si>
    <t>訪問</t>
    <rPh sb="0" eb="2">
      <t xml:space="preserve">ホウモン </t>
    </rPh>
    <phoneticPr fontId="2"/>
  </si>
  <si>
    <t>g31</t>
    <phoneticPr fontId="2"/>
  </si>
  <si>
    <t>k31</t>
    <phoneticPr fontId="2"/>
  </si>
  <si>
    <r>
      <t xml:space="preserve">実績
</t>
    </r>
    <r>
      <rPr>
        <sz val="10"/>
        <color theme="1"/>
        <rFont val="UD デジタル 教科書体 N-R"/>
        <family val="1"/>
        <charset val="128"/>
      </rPr>
      <t>（4半期）</t>
    </r>
    <rPh sb="0" eb="2">
      <t>ジッセキ</t>
    </rPh>
    <rPh sb="5" eb="7">
      <t>ハンキ</t>
    </rPh>
    <phoneticPr fontId="2"/>
  </si>
  <si>
    <t>f31</t>
    <phoneticPr fontId="2"/>
  </si>
  <si>
    <t>千葉（由）</t>
    <rPh sb="0" eb="2">
      <t>チバ</t>
    </rPh>
    <rPh sb="3" eb="4">
      <t>ユカ</t>
    </rPh>
    <phoneticPr fontId="2"/>
  </si>
  <si>
    <t>朝山</t>
    <rPh sb="0" eb="2">
      <t>アサ</t>
    </rPh>
    <phoneticPr fontId="2"/>
  </si>
  <si>
    <t>岡田</t>
    <rPh sb="0" eb="1">
      <t>オカダ</t>
    </rPh>
    <phoneticPr fontId="2"/>
  </si>
  <si>
    <t>米元</t>
    <rPh sb="0" eb="1">
      <t>ヨネモト</t>
    </rPh>
    <phoneticPr fontId="2"/>
  </si>
  <si>
    <t>町田</t>
    <rPh sb="0" eb="2">
      <t>マチダ</t>
    </rPh>
    <phoneticPr fontId="2"/>
  </si>
  <si>
    <t>二村</t>
    <rPh sb="0" eb="2">
      <t>フタムラ</t>
    </rPh>
    <phoneticPr fontId="2"/>
  </si>
  <si>
    <t>伊藤</t>
    <rPh sb="0" eb="2">
      <t>イトウ</t>
    </rPh>
    <phoneticPr fontId="2"/>
  </si>
  <si>
    <t>久保</t>
    <rPh sb="0" eb="2">
      <t>クボ</t>
    </rPh>
    <phoneticPr fontId="2"/>
  </si>
  <si>
    <t>候補</t>
    <rPh sb="0" eb="2">
      <t>コウホ</t>
    </rPh>
    <phoneticPr fontId="2"/>
  </si>
  <si>
    <t>島田</t>
    <rPh sb="0" eb="2">
      <t>シマダ</t>
    </rPh>
    <phoneticPr fontId="2"/>
  </si>
  <si>
    <t>清家</t>
    <rPh sb="0" eb="2">
      <t>セイケ</t>
    </rPh>
    <phoneticPr fontId="2"/>
  </si>
  <si>
    <t>上野</t>
    <rPh sb="0" eb="2">
      <t>ウエン</t>
    </rPh>
    <phoneticPr fontId="2"/>
  </si>
  <si>
    <t>木村（智）</t>
    <rPh sb="0" eb="2">
      <t>キムラ</t>
    </rPh>
    <rPh sb="3" eb="4">
      <t>tomo</t>
    </rPh>
    <phoneticPr fontId="2"/>
  </si>
  <si>
    <t>楠原</t>
    <rPh sb="0" eb="2">
      <t>クスハラ</t>
    </rPh>
    <phoneticPr fontId="2"/>
  </si>
  <si>
    <t>石附</t>
    <rPh sb="0" eb="1">
      <t>イシヅキ</t>
    </rPh>
    <rPh sb="1" eb="2">
      <t>ツキ</t>
    </rPh>
    <phoneticPr fontId="2"/>
  </si>
  <si>
    <t>尾又</t>
    <rPh sb="0" eb="2">
      <t>オマタ</t>
    </rPh>
    <phoneticPr fontId="2"/>
  </si>
  <si>
    <t>中山</t>
    <rPh sb="0" eb="2">
      <t>ナカ</t>
    </rPh>
    <phoneticPr fontId="2"/>
  </si>
  <si>
    <t>桐山</t>
    <rPh sb="0" eb="2">
      <t>キリヤマ</t>
    </rPh>
    <phoneticPr fontId="2"/>
  </si>
  <si>
    <t>佐藤未央</t>
    <rPh sb="0" eb="2">
      <t>サトウ</t>
    </rPh>
    <rPh sb="2" eb="4">
      <t>ミオ</t>
    </rPh>
    <phoneticPr fontId="2"/>
  </si>
  <si>
    <t>木村（恵）</t>
    <rPh sb="0" eb="2">
      <t>キムラ</t>
    </rPh>
    <rPh sb="3" eb="4">
      <t xml:space="preserve">エリ </t>
    </rPh>
    <phoneticPr fontId="2"/>
  </si>
  <si>
    <t>鳩岡</t>
    <rPh sb="0" eb="2">
      <t>ハト</t>
    </rPh>
    <phoneticPr fontId="2"/>
  </si>
  <si>
    <t>田中</t>
    <rPh sb="0" eb="2">
      <t>タナカ</t>
    </rPh>
    <phoneticPr fontId="2"/>
  </si>
  <si>
    <t>B1</t>
    <phoneticPr fontId="2"/>
  </si>
  <si>
    <t>B2</t>
  </si>
  <si>
    <t>B3</t>
  </si>
  <si>
    <t>B4</t>
  </si>
  <si>
    <t>B5</t>
  </si>
  <si>
    <t>B6ki</t>
    <phoneticPr fontId="2"/>
  </si>
  <si>
    <t>B6jr</t>
    <phoneticPr fontId="2"/>
  </si>
  <si>
    <t>人数</t>
    <rPh sb="0" eb="2">
      <t>ニンズウ</t>
    </rPh>
    <phoneticPr fontId="2"/>
  </si>
  <si>
    <t>回数</t>
    <rPh sb="0" eb="2">
      <t>カイスウ</t>
    </rPh>
    <phoneticPr fontId="2"/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</si>
  <si>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</si>
  <si>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</si>
  <si>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</si>
  <si>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</si>
  <si>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</si>
  <si>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</si>
  <si>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</si>
  <si>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</si>
  <si>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</si>
  <si>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</si>
  <si>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</si>
  <si>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</si>
  <si>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</si>
  <si>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</si>
  <si>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</si>
  <si>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列17</t>
  </si>
  <si>
    <t>列152</t>
  </si>
  <si>
    <t>列153</t>
  </si>
  <si>
    <t>列18</t>
    <phoneticPr fontId="2"/>
  </si>
  <si>
    <t>差</t>
    <rPh sb="0" eb="1">
      <t xml:space="preserve">サ </t>
    </rPh>
    <phoneticPr fontId="2"/>
  </si>
  <si>
    <t>4月目標</t>
    <rPh sb="2" eb="4">
      <t>モクヒョウ</t>
    </rPh>
    <phoneticPr fontId="2"/>
  </si>
  <si>
    <t>月の数字</t>
    <rPh sb="0" eb="1">
      <t>ツキ</t>
    </rPh>
    <rPh sb="2" eb="4">
      <t>スウ</t>
    </rPh>
    <phoneticPr fontId="2"/>
  </si>
  <si>
    <t>野田</t>
    <rPh sb="0" eb="2">
      <t>ノダ</t>
    </rPh>
    <phoneticPr fontId="2"/>
  </si>
  <si>
    <t>←注　R4.4^R5.3</t>
    <rPh sb="1" eb="2">
      <t>チュウ</t>
    </rPh>
    <phoneticPr fontId="2"/>
  </si>
  <si>
    <t>岡田(B3)</t>
    <rPh sb="0" eb="1">
      <t>オカダ</t>
    </rPh>
    <phoneticPr fontId="2"/>
  </si>
  <si>
    <t>岡田(B6)</t>
    <rPh sb="0" eb="1">
      <t>オカダ</t>
    </rPh>
    <phoneticPr fontId="2"/>
  </si>
  <si>
    <t>R4.4</t>
    <phoneticPr fontId="2"/>
  </si>
  <si>
    <t>R4.5</t>
  </si>
  <si>
    <t>R4.6</t>
  </si>
  <si>
    <t>R4.7</t>
  </si>
  <si>
    <t>R4.8</t>
  </si>
  <si>
    <t>R4.9</t>
  </si>
  <si>
    <t>R4.10</t>
  </si>
  <si>
    <t>R4.11</t>
  </si>
  <si>
    <t>R4.12</t>
  </si>
  <si>
    <t>R5.1</t>
    <phoneticPr fontId="2"/>
  </si>
  <si>
    <t>R5.2</t>
    <phoneticPr fontId="2"/>
  </si>
  <si>
    <t>R5.3</t>
    <phoneticPr fontId="2"/>
  </si>
  <si>
    <t>米元(B3)</t>
    <rPh sb="0" eb="1">
      <t>ヨネモト</t>
    </rPh>
    <phoneticPr fontId="2"/>
  </si>
  <si>
    <t>※B4=6月までに専門職1名</t>
    <rPh sb="9" eb="12">
      <t>SENNMON</t>
    </rPh>
    <phoneticPr fontId="2"/>
  </si>
  <si>
    <t>小島（B6)</t>
    <rPh sb="0" eb="2">
      <t>KOJIM</t>
    </rPh>
    <phoneticPr fontId="2"/>
  </si>
  <si>
    <t>小島（B5)</t>
    <rPh sb="0" eb="2">
      <t>コジマ</t>
    </rPh>
    <phoneticPr fontId="2"/>
  </si>
  <si>
    <t>増員</t>
    <rPh sb="0" eb="2">
      <t>ゾウイn</t>
    </rPh>
    <phoneticPr fontId="2"/>
  </si>
  <si>
    <t>保田</t>
    <rPh sb="0" eb="2">
      <t>ヤスダ</t>
    </rPh>
    <phoneticPr fontId="2"/>
  </si>
  <si>
    <t>江尻</t>
    <rPh sb="0" eb="2">
      <t>エジリ</t>
    </rPh>
    <phoneticPr fontId="2"/>
  </si>
  <si>
    <t>大栄</t>
    <rPh sb="0" eb="2">
      <t>オオエ</t>
    </rPh>
    <phoneticPr fontId="2"/>
  </si>
  <si>
    <t>候補育成</t>
    <rPh sb="0" eb="1">
      <t>コウホ</t>
    </rPh>
    <rPh sb="2" eb="4">
      <t>イクセイ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</si>
</sst>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;[Red]\-&quot;¥&quot;#,##0"/>
    <numFmt numFmtId="177" formatCode="[$¥-411]#,##0_);\([$¥-411]#,##0\)"/>
    <numFmt numFmtId="178" formatCode="0.0%"/>
    <numFmt numFmtId="179" formatCode="0.00_ "/>
    <numFmt numFmtId="180" formatCode="0.0"/>
    <numFmt numFmtId="181" formatCode="d"/>
    <numFmt numFmtId="182" formatCode="[$-411]ge\.m"/>
    <numFmt numFmtId="183" formatCode="0_ "/>
    <numFmt numFmtId="184" formatCode="0.0_ "/>
    <numFmt numFmtId="185" formatCode="0.0_);[Red]\(0.0\)"/>
  </numFmts>
  <fonts count="38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indexed="8"/>
      <name val="ＭＳ Ｐゴシック"/>
      <family val="2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6"/>
      <color indexed="8"/>
      <name val="HGPｺﾞｼｯｸM"/>
      <family val="3"/>
      <charset val="128"/>
    </font>
    <font>
      <sz val="5"/>
      <color indexed="8"/>
      <name val="HGPｺﾞｼｯｸM"/>
      <family val="3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indexed="8"/>
      <name val="HGPｺﾞｼｯｸM"/>
      <family val="3"/>
      <charset val="128"/>
    </font>
    <font>
      <sz val="8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4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b/>
      <sz val="14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8"/>
      <color rgb="FF000000"/>
      <name val="Times New Roman"/>
      <family val="1"/>
    </font>
    <font>
      <sz val="12"/>
      <color indexed="8"/>
      <name val="HGPｺﾞｼｯｸM"/>
      <family val="3"/>
      <charset val="128"/>
    </font>
    <font>
      <sz val="6"/>
      <color rgb="FF000000"/>
      <name val="Times New Roman"/>
      <family val="1"/>
    </font>
    <font>
      <sz val="8"/>
      <name val="Times New Roman"/>
      <family val="1"/>
    </font>
    <font>
      <sz val="4"/>
      <color indexed="8"/>
      <name val="HGPｺﾞｼｯｸM"/>
      <family val="3"/>
      <charset val="128"/>
    </font>
    <font>
      <sz val="12"/>
      <color theme="0"/>
      <name val="HGPｺﾞｼｯｸM"/>
      <family val="3"/>
      <charset val="128"/>
    </font>
    <font>
      <sz val="12"/>
      <color theme="0"/>
      <name val="UD デジタル 教科書体 N-R"/>
      <family val="1"/>
      <charset val="128"/>
    </font>
    <font>
      <sz val="20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EF4C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94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40">
    <xf numFmtId="0" fontId="0" fillId="0" borderId="0" xfId="0"/>
    <xf numFmtId="0" fontId="4" fillId="2" borderId="3" xfId="3" applyFont="1" applyFill="1" applyBorder="1" applyAlignment="1">
      <alignment vertical="center"/>
    </xf>
    <xf numFmtId="0" fontId="5" fillId="0" borderId="0" xfId="3" applyFont="1" applyAlignment="1"/>
    <xf numFmtId="0" fontId="4" fillId="0" borderId="42" xfId="3" applyFont="1" applyFill="1" applyBorder="1" applyAlignment="1">
      <alignment vertical="center"/>
    </xf>
    <xf numFmtId="0" fontId="9" fillId="0" borderId="0" xfId="3" applyFont="1" applyBorder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</xf>
    <xf numFmtId="0" fontId="5" fillId="0" borderId="0" xfId="3" applyFont="1" applyAlignment="1" applyProtection="1"/>
    <xf numFmtId="0" fontId="10" fillId="0" borderId="0" xfId="3" applyFont="1" applyFill="1" applyBorder="1" applyAlignment="1" applyProtection="1">
      <alignment vertical="center" wrapText="1"/>
    </xf>
    <xf numFmtId="0" fontId="9" fillId="0" borderId="0" xfId="3" applyFont="1" applyFill="1" applyBorder="1" applyAlignment="1" applyProtection="1">
      <alignment vertical="center" wrapText="1"/>
    </xf>
    <xf numFmtId="0" fontId="9" fillId="0" borderId="0" xfId="3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5" fillId="0" borderId="0" xfId="0" applyFont="1" applyBorder="1" applyAlignment="1" applyProtection="1"/>
    <xf numFmtId="0" fontId="13" fillId="0" borderId="0" xfId="0" applyFont="1" applyBorder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Border="1" applyAlignment="1"/>
    <xf numFmtId="0" fontId="13" fillId="0" borderId="56" xfId="0" applyFont="1" applyBorder="1" applyAlignment="1" applyProtection="1"/>
    <xf numFmtId="0" fontId="5" fillId="0" borderId="56" xfId="0" applyFont="1" applyBorder="1" applyAlignment="1" applyProtection="1"/>
    <xf numFmtId="0" fontId="15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2" fontId="15" fillId="0" borderId="0" xfId="0" applyNumberFormat="1" applyFont="1" applyFill="1" applyBorder="1" applyAlignment="1" applyProtection="1">
      <alignment horizontal="center" vertical="center"/>
    </xf>
    <xf numFmtId="177" fontId="15" fillId="0" borderId="0" xfId="0" applyNumberFormat="1" applyFont="1" applyFill="1" applyBorder="1" applyAlignment="1" applyProtection="1">
      <alignment horizontal="center" vertical="center"/>
    </xf>
    <xf numFmtId="0" fontId="14" fillId="0" borderId="57" xfId="0" applyFont="1" applyFill="1" applyBorder="1" applyAlignment="1" applyProtection="1">
      <alignment vertical="center"/>
    </xf>
    <xf numFmtId="177" fontId="14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/>
    <xf numFmtId="0" fontId="14" fillId="0" borderId="56" xfId="0" applyFont="1" applyFill="1" applyBorder="1" applyAlignment="1" applyProtection="1">
      <alignment vertical="center"/>
    </xf>
    <xf numFmtId="0" fontId="4" fillId="0" borderId="0" xfId="3" applyFont="1" applyFill="1" applyBorder="1" applyAlignment="1" applyProtection="1">
      <alignment vertical="center"/>
    </xf>
    <xf numFmtId="0" fontId="9" fillId="0" borderId="0" xfId="3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20" fillId="0" borderId="0" xfId="0" applyFont="1" applyFill="1" applyBorder="1" applyAlignment="1"/>
    <xf numFmtId="0" fontId="4" fillId="0" borderId="6" xfId="3" applyFont="1" applyFill="1" applyBorder="1" applyAlignment="1">
      <alignment vertical="center"/>
    </xf>
    <xf numFmtId="0" fontId="4" fillId="0" borderId="7" xfId="3" applyFont="1" applyFill="1" applyBorder="1" applyAlignment="1">
      <alignment vertical="center"/>
    </xf>
    <xf numFmtId="0" fontId="4" fillId="3" borderId="5" xfId="3" applyFont="1" applyFill="1" applyBorder="1" applyAlignment="1">
      <alignment vertical="center"/>
    </xf>
    <xf numFmtId="0" fontId="4" fillId="3" borderId="6" xfId="3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4" fillId="2" borderId="7" xfId="3" applyFont="1" applyFill="1" applyBorder="1" applyAlignment="1">
      <alignment vertical="center"/>
    </xf>
    <xf numFmtId="0" fontId="4" fillId="3" borderId="7" xfId="3" applyFont="1" applyFill="1" applyBorder="1" applyAlignment="1">
      <alignment vertical="center"/>
    </xf>
    <xf numFmtId="0" fontId="5" fillId="0" borderId="0" xfId="3" applyFont="1" applyBorder="1" applyAlignment="1"/>
    <xf numFmtId="0" fontId="0" fillId="0" borderId="0" xfId="0" applyFill="1"/>
    <xf numFmtId="0" fontId="17" fillId="0" borderId="57" xfId="0" applyFont="1" applyFill="1" applyBorder="1" applyAlignment="1" applyProtection="1">
      <alignment horizontal="left" vertical="center"/>
    </xf>
    <xf numFmtId="0" fontId="6" fillId="0" borderId="0" xfId="3" applyFont="1" applyFill="1" applyAlignment="1">
      <alignment vertical="center"/>
    </xf>
    <xf numFmtId="0" fontId="5" fillId="0" borderId="0" xfId="3" applyFont="1" applyFill="1" applyAlignment="1"/>
    <xf numFmtId="0" fontId="0" fillId="8" borderId="0" xfId="0" applyFill="1"/>
    <xf numFmtId="14" fontId="0" fillId="0" borderId="19" xfId="0" applyNumberFormat="1" applyBorder="1"/>
    <xf numFmtId="14" fontId="0" fillId="0" borderId="27" xfId="0" applyNumberFormat="1" applyBorder="1"/>
    <xf numFmtId="0" fontId="0" fillId="0" borderId="20" xfId="0" applyBorder="1"/>
    <xf numFmtId="0" fontId="0" fillId="0" borderId="28" xfId="0" applyBorder="1"/>
    <xf numFmtId="0" fontId="0" fillId="0" borderId="6" xfId="0" applyBorder="1" applyAlignment="1">
      <alignment horizontal="centerContinuous"/>
    </xf>
    <xf numFmtId="14" fontId="0" fillId="0" borderId="20" xfId="0" applyNumberFormat="1" applyBorder="1"/>
    <xf numFmtId="14" fontId="0" fillId="0" borderId="28" xfId="0" applyNumberFormat="1" applyBorder="1"/>
    <xf numFmtId="0" fontId="0" fillId="0" borderId="6" xfId="0" applyBorder="1" applyAlignment="1"/>
    <xf numFmtId="181" fontId="0" fillId="0" borderId="23" xfId="0" applyNumberFormat="1" applyBorder="1"/>
    <xf numFmtId="181" fontId="0" fillId="0" borderId="30" xfId="0" applyNumberFormat="1" applyBorder="1"/>
    <xf numFmtId="0" fontId="0" fillId="0" borderId="71" xfId="0" applyBorder="1" applyAlignment="1"/>
    <xf numFmtId="0" fontId="0" fillId="0" borderId="72" xfId="0" applyBorder="1" applyAlignment="1">
      <alignment horizontal="centerContinuous"/>
    </xf>
    <xf numFmtId="14" fontId="0" fillId="0" borderId="73" xfId="0" applyNumberFormat="1" applyBorder="1"/>
    <xf numFmtId="181" fontId="0" fillId="0" borderId="74" xfId="0" applyNumberFormat="1" applyBorder="1"/>
    <xf numFmtId="14" fontId="0" fillId="0" borderId="75" xfId="0" applyNumberFormat="1" applyBorder="1"/>
    <xf numFmtId="181" fontId="0" fillId="0" borderId="76" xfId="0" applyNumberFormat="1" applyBorder="1"/>
    <xf numFmtId="0" fontId="0" fillId="0" borderId="77" xfId="0" applyFill="1" applyBorder="1" applyAlignment="1">
      <alignment horizontal="centerContinuous"/>
    </xf>
    <xf numFmtId="0" fontId="0" fillId="0" borderId="78" xfId="0" applyBorder="1" applyAlignment="1">
      <alignment horizontal="centerContinuous"/>
    </xf>
    <xf numFmtId="0" fontId="0" fillId="0" borderId="79" xfId="0" applyBorder="1" applyAlignment="1">
      <alignment horizontal="centerContinuous"/>
    </xf>
    <xf numFmtId="0" fontId="0" fillId="0" borderId="80" xfId="0" applyBorder="1" applyAlignment="1"/>
    <xf numFmtId="0" fontId="0" fillId="0" borderId="81" xfId="0" applyBorder="1" applyAlignment="1">
      <alignment horizontal="centerContinuous"/>
    </xf>
    <xf numFmtId="14" fontId="0" fillId="0" borderId="82" xfId="0" applyNumberFormat="1" applyBorder="1"/>
    <xf numFmtId="181" fontId="0" fillId="0" borderId="83" xfId="0" applyNumberFormat="1" applyBorder="1"/>
    <xf numFmtId="14" fontId="0" fillId="0" borderId="84" xfId="0" applyNumberFormat="1" applyBorder="1"/>
    <xf numFmtId="181" fontId="0" fillId="0" borderId="85" xfId="0" applyNumberFormat="1" applyBorder="1"/>
    <xf numFmtId="14" fontId="0" fillId="0" borderId="86" xfId="0" applyNumberFormat="1" applyBorder="1"/>
    <xf numFmtId="0" fontId="0" fillId="0" borderId="87" xfId="0" applyBorder="1"/>
    <xf numFmtId="14" fontId="0" fillId="0" borderId="88" xfId="0" applyNumberFormat="1" applyBorder="1"/>
    <xf numFmtId="0" fontId="0" fillId="0" borderId="89" xfId="0" applyBorder="1"/>
    <xf numFmtId="14" fontId="0" fillId="0" borderId="90" xfId="0" applyNumberFormat="1" applyBorder="1"/>
    <xf numFmtId="0" fontId="0" fillId="0" borderId="91" xfId="0" applyBorder="1"/>
    <xf numFmtId="14" fontId="0" fillId="0" borderId="87" xfId="0" applyNumberFormat="1" applyBorder="1"/>
    <xf numFmtId="0" fontId="0" fillId="0" borderId="92" xfId="0" applyBorder="1"/>
    <xf numFmtId="14" fontId="0" fillId="9" borderId="19" xfId="0" applyNumberFormat="1" applyFill="1" applyBorder="1"/>
    <xf numFmtId="14" fontId="0" fillId="9" borderId="27" xfId="0" applyNumberFormat="1" applyFill="1" applyBorder="1"/>
    <xf numFmtId="14" fontId="0" fillId="9" borderId="88" xfId="0" applyNumberFormat="1" applyFill="1" applyBorder="1"/>
    <xf numFmtId="0" fontId="26" fillId="0" borderId="0" xfId="0" applyFont="1" applyBorder="1" applyAlignment="1"/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Fill="1"/>
    <xf numFmtId="0" fontId="29" fillId="0" borderId="0" xfId="0" applyFont="1" applyAlignment="1">
      <alignment horizontal="center"/>
    </xf>
    <xf numFmtId="0" fontId="29" fillId="0" borderId="0" xfId="0" applyFont="1"/>
    <xf numFmtId="0" fontId="27" fillId="0" borderId="17" xfId="0" applyFont="1" applyBorder="1" applyAlignment="1">
      <alignment horizontal="centerContinuous"/>
    </xf>
    <xf numFmtId="0" fontId="29" fillId="0" borderId="19" xfId="0" applyFont="1" applyBorder="1" applyAlignment="1"/>
    <xf numFmtId="0" fontId="29" fillId="0" borderId="18" xfId="0" applyFont="1" applyBorder="1" applyAlignment="1"/>
    <xf numFmtId="0" fontId="31" fillId="0" borderId="37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 wrapText="1"/>
    </xf>
    <xf numFmtId="0" fontId="29" fillId="0" borderId="0" xfId="0" applyFont="1" applyFill="1"/>
    <xf numFmtId="0" fontId="29" fillId="0" borderId="0" xfId="0" applyFont="1" applyBorder="1"/>
    <xf numFmtId="0" fontId="32" fillId="0" borderId="0" xfId="0" applyFont="1" applyAlignment="1">
      <alignment horizontal="left"/>
    </xf>
    <xf numFmtId="0" fontId="32" fillId="0" borderId="12" xfId="0" applyFont="1" applyBorder="1" applyAlignment="1">
      <alignment horizontal="center" shrinkToFit="1"/>
    </xf>
    <xf numFmtId="0" fontId="29" fillId="0" borderId="12" xfId="0" applyFont="1" applyBorder="1" applyAlignment="1">
      <alignment horizontal="center" shrinkToFit="1"/>
    </xf>
    <xf numFmtId="0" fontId="32" fillId="0" borderId="93" xfId="0" applyFont="1" applyBorder="1" applyAlignment="1">
      <alignment horizontal="center" shrinkToFit="1"/>
    </xf>
    <xf numFmtId="0" fontId="29" fillId="0" borderId="93" xfId="0" applyFont="1" applyBorder="1" applyAlignment="1">
      <alignment horizontal="center" shrinkToFit="1"/>
    </xf>
    <xf numFmtId="0" fontId="32" fillId="0" borderId="14" xfId="0" applyFont="1" applyBorder="1" applyAlignment="1">
      <alignment horizontal="center" shrinkToFit="1"/>
    </xf>
    <xf numFmtId="0" fontId="29" fillId="0" borderId="14" xfId="0" applyFont="1" applyBorder="1" applyAlignment="1">
      <alignment horizontal="center" shrinkToFit="1"/>
    </xf>
    <xf numFmtId="0" fontId="32" fillId="0" borderId="14" xfId="0" applyFont="1" applyFill="1" applyBorder="1" applyAlignment="1">
      <alignment horizontal="center" shrinkToFit="1"/>
    </xf>
    <xf numFmtId="0" fontId="29" fillId="0" borderId="14" xfId="0" applyFont="1" applyFill="1" applyBorder="1" applyAlignment="1">
      <alignment horizontal="center" shrinkToFit="1"/>
    </xf>
    <xf numFmtId="182" fontId="31" fillId="0" borderId="22" xfId="0" applyNumberFormat="1" applyFont="1" applyBorder="1" applyAlignment="1">
      <alignment shrinkToFit="1"/>
    </xf>
    <xf numFmtId="0" fontId="31" fillId="10" borderId="17" xfId="0" applyFont="1" applyFill="1" applyBorder="1" applyAlignment="1">
      <alignment shrinkToFit="1"/>
    </xf>
    <xf numFmtId="179" fontId="31" fillId="0" borderId="23" xfId="0" applyNumberFormat="1" applyFont="1" applyFill="1" applyBorder="1" applyAlignment="1">
      <alignment shrinkToFit="1"/>
    </xf>
    <xf numFmtId="183" fontId="31" fillId="0" borderId="17" xfId="0" applyNumberFormat="1" applyFont="1" applyFill="1" applyBorder="1" applyAlignment="1">
      <alignment shrinkToFit="1"/>
    </xf>
    <xf numFmtId="183" fontId="31" fillId="0" borderId="18" xfId="0" applyNumberFormat="1" applyFont="1" applyBorder="1" applyAlignment="1">
      <alignment shrinkToFit="1"/>
    </xf>
    <xf numFmtId="10" fontId="31" fillId="0" borderId="21" xfId="2" applyNumberFormat="1" applyFont="1" applyBorder="1" applyAlignment="1">
      <alignment shrinkToFit="1"/>
    </xf>
    <xf numFmtId="10" fontId="31" fillId="0" borderId="19" xfId="2" applyNumberFormat="1" applyFont="1" applyBorder="1" applyAlignment="1">
      <alignment shrinkToFit="1"/>
    </xf>
    <xf numFmtId="179" fontId="31" fillId="0" borderId="18" xfId="0" applyNumberFormat="1" applyFont="1" applyBorder="1" applyAlignment="1">
      <alignment shrinkToFit="1"/>
    </xf>
    <xf numFmtId="0" fontId="31" fillId="0" borderId="42" xfId="0" applyFont="1" applyBorder="1" applyAlignment="1">
      <alignment horizontal="center" shrinkToFit="1"/>
    </xf>
    <xf numFmtId="10" fontId="31" fillId="0" borderId="18" xfId="2" applyNumberFormat="1" applyFont="1" applyBorder="1" applyAlignment="1">
      <alignment shrinkToFit="1"/>
    </xf>
    <xf numFmtId="182" fontId="31" fillId="0" borderId="31" xfId="0" applyNumberFormat="1" applyFont="1" applyBorder="1" applyAlignment="1">
      <alignment shrinkToFit="1"/>
    </xf>
    <xf numFmtId="0" fontId="31" fillId="10" borderId="25" xfId="0" applyFont="1" applyFill="1" applyBorder="1" applyAlignment="1">
      <alignment shrinkToFit="1"/>
    </xf>
    <xf numFmtId="179" fontId="31" fillId="0" borderId="30" xfId="0" applyNumberFormat="1" applyFont="1" applyFill="1" applyBorder="1" applyAlignment="1">
      <alignment shrinkToFit="1"/>
    </xf>
    <xf numFmtId="183" fontId="31" fillId="0" borderId="25" xfId="0" applyNumberFormat="1" applyFont="1" applyFill="1" applyBorder="1" applyAlignment="1">
      <alignment shrinkToFit="1"/>
    </xf>
    <xf numFmtId="183" fontId="31" fillId="0" borderId="26" xfId="0" applyNumberFormat="1" applyFont="1" applyBorder="1" applyAlignment="1">
      <alignment shrinkToFit="1"/>
    </xf>
    <xf numFmtId="10" fontId="31" fillId="0" borderId="29" xfId="2" applyNumberFormat="1" applyFont="1" applyBorder="1" applyAlignment="1">
      <alignment shrinkToFit="1"/>
    </xf>
    <xf numFmtId="10" fontId="31" fillId="0" borderId="27" xfId="2" applyNumberFormat="1" applyFont="1" applyBorder="1" applyAlignment="1">
      <alignment shrinkToFit="1"/>
    </xf>
    <xf numFmtId="179" fontId="31" fillId="0" borderId="26" xfId="0" applyNumberFormat="1" applyFont="1" applyBorder="1" applyAlignment="1">
      <alignment shrinkToFit="1"/>
    </xf>
    <xf numFmtId="0" fontId="31" fillId="0" borderId="0" xfId="0" applyFont="1" applyBorder="1" applyAlignment="1">
      <alignment horizontal="center" shrinkToFit="1"/>
    </xf>
    <xf numFmtId="10" fontId="31" fillId="0" borderId="26" xfId="2" applyNumberFormat="1" applyFont="1" applyBorder="1" applyAlignment="1">
      <alignment shrinkToFit="1"/>
    </xf>
    <xf numFmtId="182" fontId="31" fillId="0" borderId="40" xfId="0" applyNumberFormat="1" applyFont="1" applyBorder="1" applyAlignment="1">
      <alignment shrinkToFit="1"/>
    </xf>
    <xf numFmtId="0" fontId="31" fillId="10" borderId="35" xfId="0" applyFont="1" applyFill="1" applyBorder="1" applyAlignment="1">
      <alignment shrinkToFit="1"/>
    </xf>
    <xf numFmtId="179" fontId="31" fillId="0" borderId="41" xfId="0" applyNumberFormat="1" applyFont="1" applyFill="1" applyBorder="1" applyAlignment="1">
      <alignment shrinkToFit="1"/>
    </xf>
    <xf numFmtId="183" fontId="31" fillId="0" borderId="35" xfId="0" applyNumberFormat="1" applyFont="1" applyFill="1" applyBorder="1" applyAlignment="1">
      <alignment shrinkToFit="1"/>
    </xf>
    <xf numFmtId="183" fontId="31" fillId="0" borderId="36" xfId="0" applyNumberFormat="1" applyFont="1" applyBorder="1" applyAlignment="1">
      <alignment shrinkToFit="1"/>
    </xf>
    <xf numFmtId="10" fontId="31" fillId="0" borderId="39" xfId="2" applyNumberFormat="1" applyFont="1" applyBorder="1" applyAlignment="1">
      <alignment shrinkToFit="1"/>
    </xf>
    <xf numFmtId="10" fontId="31" fillId="0" borderId="37" xfId="2" applyNumberFormat="1" applyFont="1" applyBorder="1" applyAlignment="1">
      <alignment shrinkToFit="1"/>
    </xf>
    <xf numFmtId="179" fontId="31" fillId="0" borderId="36" xfId="0" applyNumberFormat="1" applyFont="1" applyBorder="1" applyAlignment="1">
      <alignment shrinkToFit="1"/>
    </xf>
    <xf numFmtId="0" fontId="31" fillId="0" borderId="16" xfId="0" applyFont="1" applyBorder="1" applyAlignment="1">
      <alignment horizontal="center" shrinkToFit="1"/>
    </xf>
    <xf numFmtId="10" fontId="31" fillId="0" borderId="36" xfId="2" applyNumberFormat="1" applyFont="1" applyBorder="1" applyAlignment="1">
      <alignment shrinkToFit="1"/>
    </xf>
    <xf numFmtId="179" fontId="31" fillId="0" borderId="36" xfId="0" applyNumberFormat="1" applyFont="1" applyFill="1" applyBorder="1" applyAlignment="1">
      <alignment shrinkToFit="1"/>
    </xf>
    <xf numFmtId="0" fontId="31" fillId="0" borderId="16" xfId="0" applyFont="1" applyFill="1" applyBorder="1" applyAlignment="1">
      <alignment horizontal="center" shrinkToFit="1"/>
    </xf>
    <xf numFmtId="0" fontId="4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184" fontId="31" fillId="0" borderId="17" xfId="0" applyNumberFormat="1" applyFont="1" applyBorder="1" applyAlignment="1">
      <alignment shrinkToFit="1"/>
    </xf>
    <xf numFmtId="184" fontId="31" fillId="0" borderId="25" xfId="0" applyNumberFormat="1" applyFont="1" applyBorder="1" applyAlignment="1">
      <alignment shrinkToFit="1"/>
    </xf>
    <xf numFmtId="184" fontId="31" fillId="0" borderId="35" xfId="0" applyNumberFormat="1" applyFont="1" applyBorder="1" applyAlignment="1">
      <alignment shrinkToFit="1"/>
    </xf>
    <xf numFmtId="0" fontId="5" fillId="0" borderId="0" xfId="0" applyFont="1" applyFill="1" applyBorder="1"/>
    <xf numFmtId="0" fontId="9" fillId="0" borderId="0" xfId="3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29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right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178" fontId="29" fillId="0" borderId="26" xfId="2" applyNumberFormat="1" applyFont="1" applyBorder="1" applyAlignment="1">
      <alignment horizontal="center" vertical="center" shrinkToFit="1"/>
    </xf>
    <xf numFmtId="0" fontId="29" fillId="0" borderId="99" xfId="0" applyFont="1" applyBorder="1"/>
    <xf numFmtId="0" fontId="32" fillId="0" borderId="107" xfId="0" applyFont="1" applyBorder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29" fillId="0" borderId="108" xfId="0" applyFont="1" applyBorder="1"/>
    <xf numFmtId="0" fontId="32" fillId="0" borderId="109" xfId="0" applyFont="1" applyBorder="1" applyAlignment="1">
      <alignment horizontal="center" vertical="center"/>
    </xf>
    <xf numFmtId="0" fontId="29" fillId="0" borderId="87" xfId="0" applyFont="1" applyBorder="1" applyAlignment="1">
      <alignment horizontal="right" vertical="center"/>
    </xf>
    <xf numFmtId="0" fontId="29" fillId="0" borderId="87" xfId="0" applyFont="1" applyBorder="1" applyAlignment="1">
      <alignment horizontal="center" vertical="center"/>
    </xf>
    <xf numFmtId="0" fontId="29" fillId="0" borderId="111" xfId="0" applyFont="1" applyBorder="1" applyAlignment="1">
      <alignment horizontal="center" vertical="center"/>
    </xf>
    <xf numFmtId="178" fontId="29" fillId="0" borderId="112" xfId="2" applyNumberFormat="1" applyFont="1" applyBorder="1" applyAlignment="1">
      <alignment horizontal="center" vertical="center" shrinkToFit="1"/>
    </xf>
    <xf numFmtId="0" fontId="32" fillId="0" borderId="107" xfId="0" applyFont="1" applyBorder="1" applyAlignment="1">
      <alignment horizontal="center"/>
    </xf>
    <xf numFmtId="0" fontId="32" fillId="0" borderId="108" xfId="0" applyFont="1" applyBorder="1" applyAlignment="1">
      <alignment horizontal="center"/>
    </xf>
    <xf numFmtId="0" fontId="32" fillId="0" borderId="109" xfId="0" applyFont="1" applyBorder="1" applyAlignment="1">
      <alignment horizontal="center"/>
    </xf>
    <xf numFmtId="0" fontId="32" fillId="0" borderId="109" xfId="0" applyFont="1" applyFill="1" applyBorder="1" applyAlignment="1">
      <alignment horizontal="center"/>
    </xf>
    <xf numFmtId="0" fontId="29" fillId="0" borderId="113" xfId="0" applyFont="1" applyBorder="1" applyAlignment="1">
      <alignment horizontal="center" vertical="center"/>
    </xf>
    <xf numFmtId="178" fontId="29" fillId="0" borderId="114" xfId="2" applyNumberFormat="1" applyFont="1" applyBorder="1" applyAlignment="1">
      <alignment horizontal="center" vertical="center" shrinkToFit="1"/>
    </xf>
    <xf numFmtId="0" fontId="34" fillId="0" borderId="115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/>
    </xf>
    <xf numFmtId="0" fontId="29" fillId="0" borderId="87" xfId="0" applyFont="1" applyBorder="1" applyAlignment="1">
      <alignment horizontal="center"/>
    </xf>
    <xf numFmtId="0" fontId="29" fillId="0" borderId="116" xfId="0" applyFont="1" applyBorder="1" applyAlignment="1">
      <alignment horizontal="left" vertical="center"/>
    </xf>
    <xf numFmtId="0" fontId="29" fillId="0" borderId="117" xfId="0" applyFont="1" applyBorder="1" applyAlignment="1">
      <alignment horizontal="center" vertical="center"/>
    </xf>
    <xf numFmtId="0" fontId="29" fillId="0" borderId="118" xfId="0" applyFont="1" applyBorder="1" applyAlignment="1">
      <alignment horizontal="center" vertical="center"/>
    </xf>
    <xf numFmtId="0" fontId="29" fillId="0" borderId="119" xfId="0" applyFont="1" applyBorder="1" applyAlignment="1">
      <alignment horizontal="left" vertical="center"/>
    </xf>
    <xf numFmtId="0" fontId="29" fillId="0" borderId="120" xfId="0" applyFont="1" applyBorder="1" applyAlignment="1">
      <alignment horizontal="center" vertical="center"/>
    </xf>
    <xf numFmtId="0" fontId="29" fillId="0" borderId="106" xfId="0" applyFont="1" applyBorder="1" applyAlignment="1">
      <alignment horizontal="center"/>
    </xf>
    <xf numFmtId="0" fontId="29" fillId="0" borderId="106" xfId="0" applyFont="1" applyBorder="1" applyAlignment="1">
      <alignment horizontal="right" vertical="center"/>
    </xf>
    <xf numFmtId="0" fontId="29" fillId="0" borderId="106" xfId="0" applyFont="1" applyBorder="1" applyAlignment="1">
      <alignment horizontal="center" vertical="center"/>
    </xf>
    <xf numFmtId="0" fontId="29" fillId="0" borderId="121" xfId="0" applyFont="1" applyBorder="1" applyAlignment="1">
      <alignment horizontal="left" vertical="center"/>
    </xf>
    <xf numFmtId="182" fontId="29" fillId="0" borderId="122" xfId="0" applyNumberFormat="1" applyFont="1" applyBorder="1" applyAlignment="1">
      <alignment horizontal="center" vertical="center"/>
    </xf>
    <xf numFmtId="182" fontId="29" fillId="0" borderId="123" xfId="0" applyNumberFormat="1" applyFont="1" applyBorder="1" applyAlignment="1">
      <alignment horizontal="center" vertical="center"/>
    </xf>
    <xf numFmtId="0" fontId="29" fillId="0" borderId="124" xfId="0" applyFont="1" applyBorder="1" applyAlignment="1">
      <alignment horizontal="center"/>
    </xf>
    <xf numFmtId="0" fontId="29" fillId="0" borderId="78" xfId="0" applyFont="1" applyBorder="1" applyAlignment="1">
      <alignment horizontal="centerContinuous" vertical="center"/>
    </xf>
    <xf numFmtId="0" fontId="29" fillId="0" borderId="79" xfId="0" applyFont="1" applyBorder="1" applyAlignment="1">
      <alignment horizontal="centerContinuous" vertical="center"/>
    </xf>
    <xf numFmtId="0" fontId="33" fillId="0" borderId="58" xfId="0" applyFont="1" applyFill="1" applyBorder="1" applyAlignment="1">
      <alignment horizontal="left" vertical="center" indent="1"/>
    </xf>
    <xf numFmtId="0" fontId="33" fillId="0" borderId="78" xfId="0" applyFont="1" applyFill="1" applyBorder="1" applyAlignment="1">
      <alignment horizontal="left" vertical="center" indent="1"/>
    </xf>
    <xf numFmtId="182" fontId="29" fillId="0" borderId="105" xfId="0" applyNumberFormat="1" applyFont="1" applyFill="1" applyBorder="1" applyAlignment="1">
      <alignment horizontal="center" vertical="center"/>
    </xf>
    <xf numFmtId="0" fontId="29" fillId="0" borderId="106" xfId="0" applyFont="1" applyFill="1" applyBorder="1" applyAlignment="1">
      <alignment horizontal="center" vertical="center"/>
    </xf>
    <xf numFmtId="182" fontId="29" fillId="0" borderId="31" xfId="0" applyNumberFormat="1" applyFont="1" applyFill="1" applyBorder="1" applyAlignment="1">
      <alignment horizontal="center" vertical="center"/>
    </xf>
    <xf numFmtId="182" fontId="29" fillId="0" borderId="110" xfId="0" applyNumberFormat="1" applyFont="1" applyFill="1" applyBorder="1" applyAlignment="1">
      <alignment horizontal="center" vertical="center"/>
    </xf>
    <xf numFmtId="0" fontId="29" fillId="0" borderId="87" xfId="0" applyFont="1" applyFill="1" applyBorder="1" applyAlignment="1">
      <alignment horizontal="center" vertical="center"/>
    </xf>
    <xf numFmtId="0" fontId="29" fillId="8" borderId="0" xfId="0" applyFont="1" applyFill="1" applyAlignment="1">
      <alignment vertical="top"/>
    </xf>
    <xf numFmtId="0" fontId="29" fillId="8" borderId="0" xfId="0" applyFont="1" applyFill="1" applyAlignment="1">
      <alignment horizontal="center"/>
    </xf>
    <xf numFmtId="0" fontId="29" fillId="8" borderId="0" xfId="0" applyFont="1" applyFill="1"/>
    <xf numFmtId="0" fontId="29" fillId="8" borderId="0" xfId="0" applyFont="1" applyFill="1" applyAlignment="1">
      <alignment horizontal="right" vertical="top"/>
    </xf>
    <xf numFmtId="0" fontId="29" fillId="0" borderId="0" xfId="0" applyFont="1" applyAlignment="1">
      <alignment vertical="center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29" fillId="0" borderId="34" xfId="0" applyFont="1" applyBorder="1" applyAlignment="1">
      <alignment vertical="center"/>
    </xf>
    <xf numFmtId="0" fontId="29" fillId="0" borderId="101" xfId="0" applyFont="1" applyBorder="1" applyAlignment="1">
      <alignment vertical="center"/>
    </xf>
    <xf numFmtId="0" fontId="31" fillId="0" borderId="95" xfId="0" applyFont="1" applyBorder="1" applyAlignment="1">
      <alignment horizontal="center"/>
    </xf>
    <xf numFmtId="0" fontId="29" fillId="0" borderId="125" xfId="0" applyFont="1" applyBorder="1" applyAlignment="1">
      <alignment vertical="center"/>
    </xf>
    <xf numFmtId="0" fontId="31" fillId="0" borderId="51" xfId="0" applyFont="1" applyBorder="1" applyAlignment="1">
      <alignment horizontal="center"/>
    </xf>
    <xf numFmtId="0" fontId="31" fillId="0" borderId="102" xfId="0" applyFont="1" applyBorder="1" applyAlignment="1"/>
    <xf numFmtId="0" fontId="31" fillId="0" borderId="21" xfId="0" applyFont="1" applyBorder="1" applyAlignment="1"/>
    <xf numFmtId="0" fontId="31" fillId="0" borderId="19" xfId="0" applyFont="1" applyBorder="1" applyAlignment="1"/>
    <xf numFmtId="0" fontId="31" fillId="0" borderId="18" xfId="0" applyFont="1" applyBorder="1" applyAlignment="1"/>
    <xf numFmtId="0" fontId="31" fillId="0" borderId="103" xfId="0" applyFont="1" applyBorder="1" applyAlignment="1"/>
    <xf numFmtId="0" fontId="31" fillId="0" borderId="29" xfId="0" applyFont="1" applyBorder="1" applyAlignment="1"/>
    <xf numFmtId="0" fontId="31" fillId="0" borderId="27" xfId="0" applyFont="1" applyBorder="1" applyAlignment="1"/>
    <xf numFmtId="0" fontId="31" fillId="0" borderId="26" xfId="0" applyFont="1" applyBorder="1" applyAlignment="1"/>
    <xf numFmtId="0" fontId="31" fillId="0" borderId="104" xfId="0" applyFont="1" applyBorder="1" applyAlignment="1"/>
    <xf numFmtId="0" fontId="31" fillId="0" borderId="39" xfId="0" applyFont="1" applyBorder="1" applyAlignment="1"/>
    <xf numFmtId="0" fontId="31" fillId="0" borderId="37" xfId="0" applyFont="1" applyBorder="1" applyAlignment="1"/>
    <xf numFmtId="0" fontId="31" fillId="0" borderId="36" xfId="0" applyFont="1" applyBorder="1" applyAlignment="1"/>
    <xf numFmtId="178" fontId="29" fillId="0" borderId="0" xfId="0" applyNumberFormat="1" applyFont="1"/>
    <xf numFmtId="182" fontId="29" fillId="0" borderId="0" xfId="0" applyNumberFormat="1" applyFont="1"/>
    <xf numFmtId="0" fontId="29" fillId="0" borderId="78" xfId="0" applyFont="1" applyFill="1" applyBorder="1" applyAlignment="1">
      <alignment horizontal="center" vertical="center"/>
    </xf>
    <xf numFmtId="0" fontId="27" fillId="0" borderId="0" xfId="0" applyFont="1" applyBorder="1"/>
    <xf numFmtId="0" fontId="29" fillId="0" borderId="51" xfId="0" applyFont="1" applyBorder="1"/>
    <xf numFmtId="182" fontId="29" fillId="0" borderId="102" xfId="0" applyNumberFormat="1" applyFont="1" applyBorder="1" applyAlignment="1">
      <alignment horizontal="right"/>
    </xf>
    <xf numFmtId="182" fontId="29" fillId="0" borderId="103" xfId="0" applyNumberFormat="1" applyFont="1" applyBorder="1" applyAlignment="1">
      <alignment horizontal="right"/>
    </xf>
    <xf numFmtId="182" fontId="29" fillId="0" borderId="104" xfId="0" applyNumberFormat="1" applyFont="1" applyBorder="1" applyAlignment="1">
      <alignment horizontal="right"/>
    </xf>
    <xf numFmtId="0" fontId="29" fillId="0" borderId="123" xfId="0" applyFont="1" applyFill="1" applyBorder="1" applyAlignment="1">
      <alignment horizontal="center" vertical="center"/>
    </xf>
    <xf numFmtId="0" fontId="31" fillId="0" borderId="126" xfId="0" applyFont="1" applyFill="1" applyBorder="1" applyAlignment="1">
      <alignment horizontal="center" vertical="center"/>
    </xf>
    <xf numFmtId="0" fontId="29" fillId="0" borderId="113" xfId="0" applyFont="1" applyFill="1" applyBorder="1" applyAlignment="1">
      <alignment horizontal="center" vertical="center"/>
    </xf>
    <xf numFmtId="178" fontId="29" fillId="0" borderId="127" xfId="0" applyNumberFormat="1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178" fontId="29" fillId="0" borderId="85" xfId="2" applyNumberFormat="1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178" fontId="29" fillId="0" borderId="92" xfId="2" applyNumberFormat="1" applyFont="1" applyFill="1" applyBorder="1" applyAlignment="1">
      <alignment horizontal="center" vertical="center"/>
    </xf>
    <xf numFmtId="0" fontId="33" fillId="0" borderId="123" xfId="0" applyFont="1" applyFill="1" applyBorder="1" applyAlignment="1">
      <alignment horizontal="left" vertical="center" indent="1"/>
    </xf>
    <xf numFmtId="0" fontId="29" fillId="0" borderId="128" xfId="0" applyFont="1" applyBorder="1"/>
    <xf numFmtId="178" fontId="29" fillId="0" borderId="83" xfId="0" applyNumberFormat="1" applyFont="1" applyFill="1" applyBorder="1" applyAlignment="1">
      <alignment horizontal="center" vertical="center"/>
    </xf>
    <xf numFmtId="0" fontId="17" fillId="0" borderId="57" xfId="0" applyFont="1" applyFill="1" applyBorder="1" applyAlignment="1" applyProtection="1">
      <alignment horizontal="left" vertical="center"/>
    </xf>
    <xf numFmtId="0" fontId="29" fillId="0" borderId="0" xfId="0" applyFont="1" applyAlignment="1">
      <alignment horizontal="center" vertical="top"/>
    </xf>
    <xf numFmtId="0" fontId="4" fillId="0" borderId="0" xfId="3" applyFont="1" applyFill="1" applyBorder="1" applyAlignment="1"/>
    <xf numFmtId="0" fontId="5" fillId="0" borderId="0" xfId="3" applyFont="1" applyFill="1" applyBorder="1" applyAlignment="1"/>
    <xf numFmtId="0" fontId="25" fillId="0" borderId="0" xfId="3" applyFont="1" applyFill="1" applyBorder="1" applyAlignment="1" applyProtection="1">
      <alignment vertical="center" wrapText="1"/>
      <protection locked="0"/>
    </xf>
    <xf numFmtId="0" fontId="9" fillId="0" borderId="0" xfId="3" applyFont="1" applyFill="1" applyBorder="1" applyAlignment="1">
      <alignment vertical="center"/>
    </xf>
    <xf numFmtId="0" fontId="4" fillId="0" borderId="0" xfId="3" applyFont="1" applyFill="1" applyBorder="1" applyAlignment="1" applyProtection="1">
      <alignment horizontal="right" vertical="center"/>
      <protection locked="0"/>
    </xf>
    <xf numFmtId="0" fontId="9" fillId="0" borderId="0" xfId="3" applyFont="1" applyFill="1" applyBorder="1" applyAlignment="1">
      <alignment horizontal="center" vertical="center"/>
    </xf>
    <xf numFmtId="0" fontId="4" fillId="0" borderId="0" xfId="3" applyFont="1" applyFill="1" applyBorder="1" applyAlignment="1" applyProtection="1">
      <alignment vertical="top"/>
      <protection locked="0"/>
    </xf>
    <xf numFmtId="2" fontId="4" fillId="0" borderId="0" xfId="3" applyNumberFormat="1" applyFont="1" applyFill="1" applyBorder="1" applyAlignment="1">
      <alignment horizontal="center" vertical="center" shrinkToFit="1"/>
    </xf>
    <xf numFmtId="0" fontId="4" fillId="0" borderId="0" xfId="3" applyFont="1" applyFill="1" applyBorder="1" applyAlignment="1" applyProtection="1">
      <alignment horizontal="left" vertical="center"/>
      <protection locked="0"/>
    </xf>
    <xf numFmtId="0" fontId="23" fillId="0" borderId="0" xfId="3" applyFont="1" applyFill="1" applyBorder="1" applyAlignment="1">
      <alignment horizontal="center" vertical="center"/>
    </xf>
    <xf numFmtId="0" fontId="5" fillId="0" borderId="0" xfId="0" applyFont="1"/>
    <xf numFmtId="0" fontId="21" fillId="0" borderId="0" xfId="3" applyFont="1">
      <alignment vertical="center"/>
    </xf>
    <xf numFmtId="0" fontId="5" fillId="0" borderId="0" xfId="0" applyFont="1" applyAlignment="1">
      <alignment horizontal="center" vertical="center"/>
    </xf>
    <xf numFmtId="0" fontId="20" fillId="0" borderId="0" xfId="0" applyFont="1"/>
    <xf numFmtId="0" fontId="6" fillId="0" borderId="102" xfId="3" applyFont="1" applyBorder="1" applyAlignment="1" applyProtection="1">
      <alignment vertical="center"/>
      <protection locked="0"/>
    </xf>
    <xf numFmtId="0" fontId="6" fillId="0" borderId="103" xfId="3" applyFont="1" applyBorder="1" applyAlignment="1" applyProtection="1">
      <alignment vertical="center"/>
      <protection locked="0"/>
    </xf>
    <xf numFmtId="0" fontId="6" fillId="0" borderId="104" xfId="3" applyFont="1" applyBorder="1" applyAlignment="1" applyProtection="1">
      <alignment vertical="center"/>
      <protection locked="0"/>
    </xf>
    <xf numFmtId="0" fontId="21" fillId="0" borderId="0" xfId="0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>
      <alignment vertical="center"/>
    </xf>
    <xf numFmtId="18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81" fontId="4" fillId="0" borderId="17" xfId="0" applyNumberFormat="1" applyFont="1" applyBorder="1" applyAlignment="1">
      <alignment horizontal="centerContinuous" vertical="center"/>
    </xf>
    <xf numFmtId="0" fontId="5" fillId="0" borderId="18" xfId="0" applyFont="1" applyBorder="1" applyAlignment="1">
      <alignment horizontal="centerContinuous"/>
    </xf>
    <xf numFmtId="181" fontId="7" fillId="0" borderId="35" xfId="0" applyNumberFormat="1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81" fontId="4" fillId="0" borderId="21" xfId="0" applyNumberFormat="1" applyFont="1" applyBorder="1" applyAlignment="1">
      <alignment horizontal="centerContinuous" vertical="center"/>
    </xf>
    <xf numFmtId="181" fontId="7" fillId="0" borderId="39" xfId="0" applyNumberFormat="1" applyFont="1" applyBorder="1" applyAlignment="1">
      <alignment vertical="center"/>
    </xf>
    <xf numFmtId="0" fontId="5" fillId="0" borderId="130" xfId="0" applyFont="1" applyBorder="1" applyAlignment="1"/>
    <xf numFmtId="0" fontId="7" fillId="0" borderId="131" xfId="0" applyFont="1" applyBorder="1" applyAlignment="1">
      <alignment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0" fontId="7" fillId="0" borderId="132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right" vertical="center"/>
    </xf>
    <xf numFmtId="0" fontId="7" fillId="0" borderId="8" xfId="0" applyNumberFormat="1" applyFont="1" applyBorder="1" applyAlignment="1">
      <alignment horizontal="right" vertical="center"/>
    </xf>
    <xf numFmtId="0" fontId="7" fillId="11" borderId="132" xfId="0" applyNumberFormat="1" applyFont="1" applyFill="1" applyBorder="1" applyAlignment="1">
      <alignment horizontal="right" vertical="center"/>
    </xf>
    <xf numFmtId="0" fontId="7" fillId="11" borderId="2" xfId="0" applyNumberFormat="1" applyFont="1" applyFill="1" applyBorder="1" applyAlignment="1">
      <alignment horizontal="right" vertical="center"/>
    </xf>
    <xf numFmtId="0" fontId="7" fillId="11" borderId="3" xfId="0" applyNumberFormat="1" applyFont="1" applyFill="1" applyBorder="1" applyAlignment="1">
      <alignment horizontal="right" vertical="center"/>
    </xf>
    <xf numFmtId="0" fontId="7" fillId="11" borderId="8" xfId="0" applyNumberFormat="1" applyFont="1" applyFill="1" applyBorder="1" applyAlignment="1">
      <alignment horizontal="right" vertical="center"/>
    </xf>
    <xf numFmtId="0" fontId="7" fillId="0" borderId="3" xfId="0" applyNumberFormat="1" applyFont="1" applyBorder="1" applyAlignment="1" applyProtection="1">
      <alignment horizontal="right" vertical="center"/>
    </xf>
    <xf numFmtId="0" fontId="5" fillId="0" borderId="23" xfId="0" applyFont="1" applyBorder="1" applyAlignment="1">
      <alignment horizontal="centerContinuous"/>
    </xf>
    <xf numFmtId="0" fontId="7" fillId="0" borderId="41" xfId="0" applyFont="1" applyBorder="1" applyAlignment="1">
      <alignment vertical="center"/>
    </xf>
    <xf numFmtId="0" fontId="7" fillId="0" borderId="5" xfId="0" applyNumberFormat="1" applyFont="1" applyBorder="1" applyAlignment="1">
      <alignment horizontal="right" vertical="center"/>
    </xf>
    <xf numFmtId="0" fontId="7" fillId="11" borderId="5" xfId="0" applyNumberFormat="1" applyFont="1" applyFill="1" applyBorder="1" applyAlignment="1">
      <alignment horizontal="right" vertical="center"/>
    </xf>
    <xf numFmtId="0" fontId="7" fillId="0" borderId="5" xfId="0" applyNumberFormat="1" applyFont="1" applyBorder="1" applyAlignment="1" applyProtection="1">
      <alignment horizontal="right" vertical="center"/>
    </xf>
    <xf numFmtId="181" fontId="4" fillId="0" borderId="134" xfId="0" applyNumberFormat="1" applyFont="1" applyBorder="1" applyAlignment="1">
      <alignment horizontal="centerContinuous" vertical="center"/>
    </xf>
    <xf numFmtId="0" fontId="5" fillId="0" borderId="135" xfId="0" applyFont="1" applyBorder="1" applyAlignment="1">
      <alignment horizontal="centerContinuous"/>
    </xf>
    <xf numFmtId="181" fontId="7" fillId="0" borderId="136" xfId="0" applyNumberFormat="1" applyFont="1" applyBorder="1" applyAlignment="1">
      <alignment vertical="center"/>
    </xf>
    <xf numFmtId="0" fontId="7" fillId="0" borderId="137" xfId="0" applyFont="1" applyBorder="1" applyAlignment="1">
      <alignment vertical="center"/>
    </xf>
    <xf numFmtId="0" fontId="7" fillId="0" borderId="138" xfId="0" applyNumberFormat="1" applyFont="1" applyBorder="1" applyAlignment="1">
      <alignment horizontal="right" vertical="center"/>
    </xf>
    <xf numFmtId="0" fontId="7" fillId="0" borderId="139" xfId="0" applyNumberFormat="1" applyFont="1" applyBorder="1" applyAlignment="1">
      <alignment horizontal="right" vertical="center"/>
    </xf>
    <xf numFmtId="0" fontId="7" fillId="11" borderId="138" xfId="0" applyNumberFormat="1" applyFont="1" applyFill="1" applyBorder="1" applyAlignment="1">
      <alignment horizontal="right" vertical="center"/>
    </xf>
    <xf numFmtId="0" fontId="7" fillId="11" borderId="139" xfId="0" applyNumberFormat="1" applyFont="1" applyFill="1" applyBorder="1" applyAlignment="1">
      <alignment horizontal="right" vertical="center"/>
    </xf>
    <xf numFmtId="0" fontId="7" fillId="0" borderId="139" xfId="0" applyNumberFormat="1" applyFont="1" applyBorder="1" applyAlignment="1" applyProtection="1">
      <alignment horizontal="right" vertical="center"/>
    </xf>
    <xf numFmtId="0" fontId="7" fillId="11" borderId="133" xfId="0" applyNumberFormat="1" applyFont="1" applyFill="1" applyBorder="1" applyAlignment="1">
      <alignment horizontal="right" vertical="center"/>
    </xf>
    <xf numFmtId="0" fontId="7" fillId="11" borderId="95" xfId="0" applyNumberFormat="1" applyFont="1" applyFill="1" applyBorder="1" applyAlignment="1">
      <alignment horizontal="right" vertical="center"/>
    </xf>
    <xf numFmtId="0" fontId="7" fillId="11" borderId="11" xfId="0" applyNumberFormat="1" applyFont="1" applyFill="1" applyBorder="1" applyAlignment="1">
      <alignment horizontal="right" vertical="center"/>
    </xf>
    <xf numFmtId="0" fontId="7" fillId="11" borderId="97" xfId="0" applyNumberFormat="1" applyFont="1" applyFill="1" applyBorder="1" applyAlignment="1">
      <alignment horizontal="right" vertical="center"/>
    </xf>
    <xf numFmtId="0" fontId="7" fillId="11" borderId="94" xfId="0" applyNumberFormat="1" applyFont="1" applyFill="1" applyBorder="1" applyAlignment="1">
      <alignment horizontal="right" vertical="center"/>
    </xf>
    <xf numFmtId="0" fontId="7" fillId="11" borderId="140" xfId="0" applyNumberFormat="1" applyFont="1" applyFill="1" applyBorder="1" applyAlignment="1">
      <alignment horizontal="right" vertical="center"/>
    </xf>
    <xf numFmtId="0" fontId="7" fillId="11" borderId="141" xfId="0" applyNumberFormat="1" applyFont="1" applyFill="1" applyBorder="1" applyAlignment="1">
      <alignment horizontal="right" vertical="center"/>
    </xf>
    <xf numFmtId="0" fontId="7" fillId="0" borderId="129" xfId="0" applyNumberFormat="1" applyFont="1" applyBorder="1" applyAlignment="1">
      <alignment horizontal="right" vertical="center"/>
    </xf>
    <xf numFmtId="0" fontId="7" fillId="0" borderId="142" xfId="0" applyNumberFormat="1" applyFont="1" applyBorder="1" applyAlignment="1">
      <alignment horizontal="right" vertical="center"/>
    </xf>
    <xf numFmtId="0" fontId="7" fillId="0" borderId="143" xfId="0" applyNumberFormat="1" applyFont="1" applyBorder="1" applyAlignment="1" applyProtection="1">
      <alignment horizontal="right" vertical="center"/>
    </xf>
    <xf numFmtId="0" fontId="7" fillId="0" borderId="144" xfId="0" applyNumberFormat="1" applyFont="1" applyBorder="1" applyAlignment="1">
      <alignment horizontal="right" vertical="center"/>
    </xf>
    <xf numFmtId="0" fontId="7" fillId="0" borderId="145" xfId="0" applyNumberFormat="1" applyFont="1" applyBorder="1" applyAlignment="1" applyProtection="1">
      <alignment horizontal="right" vertical="center"/>
    </xf>
    <xf numFmtId="0" fontId="7" fillId="0" borderId="146" xfId="0" applyNumberFormat="1" applyFont="1" applyBorder="1" applyAlignment="1">
      <alignment horizontal="right" vertical="center"/>
    </xf>
    <xf numFmtId="0" fontId="7" fillId="0" borderId="147" xfId="0" applyNumberFormat="1" applyFont="1" applyBorder="1" applyAlignment="1" applyProtection="1">
      <alignment horizontal="right" vertical="center"/>
    </xf>
    <xf numFmtId="180" fontId="6" fillId="0" borderId="102" xfId="3" applyNumberFormat="1" applyFont="1" applyBorder="1" applyAlignment="1" applyProtection="1">
      <alignment vertical="center"/>
      <protection locked="0"/>
    </xf>
    <xf numFmtId="180" fontId="6" fillId="0" borderId="103" xfId="3" applyNumberFormat="1" applyFont="1" applyBorder="1" applyAlignment="1" applyProtection="1">
      <alignment vertical="center"/>
      <protection locked="0"/>
    </xf>
    <xf numFmtId="180" fontId="6" fillId="0" borderId="104" xfId="3" applyNumberFormat="1" applyFont="1" applyBorder="1" applyAlignment="1" applyProtection="1">
      <alignment vertical="center"/>
      <protection locked="0"/>
    </xf>
    <xf numFmtId="0" fontId="6" fillId="2" borderId="4" xfId="3" applyFont="1" applyFill="1" applyBorder="1" applyAlignment="1">
      <alignment horizontal="right" vertical="center"/>
    </xf>
    <xf numFmtId="14" fontId="0" fillId="4" borderId="27" xfId="0" applyNumberFormat="1" applyFill="1" applyBorder="1"/>
    <xf numFmtId="10" fontId="30" fillId="0" borderId="29" xfId="2" applyNumberFormat="1" applyFont="1" applyBorder="1" applyAlignment="1">
      <alignment shrinkToFit="1"/>
    </xf>
    <xf numFmtId="183" fontId="31" fillId="0" borderId="19" xfId="2" applyNumberFormat="1" applyFont="1" applyBorder="1" applyAlignment="1">
      <alignment shrinkToFit="1"/>
    </xf>
    <xf numFmtId="183" fontId="31" fillId="0" borderId="27" xfId="2" applyNumberFormat="1" applyFont="1" applyBorder="1" applyAlignment="1">
      <alignment shrinkToFit="1"/>
    </xf>
    <xf numFmtId="183" fontId="31" fillId="0" borderId="37" xfId="2" applyNumberFormat="1" applyFont="1" applyBorder="1" applyAlignment="1">
      <alignment shrinkToFit="1"/>
    </xf>
    <xf numFmtId="14" fontId="0" fillId="4" borderId="19" xfId="0" applyNumberFormat="1" applyFill="1" applyBorder="1"/>
    <xf numFmtId="0" fontId="35" fillId="0" borderId="0" xfId="0" applyFont="1"/>
    <xf numFmtId="0" fontId="0" fillId="0" borderId="4" xfId="0" applyBorder="1"/>
    <xf numFmtId="0" fontId="0" fillId="9" borderId="0" xfId="0" applyFill="1"/>
    <xf numFmtId="0" fontId="0" fillId="0" borderId="7" xfId="0" applyBorder="1"/>
    <xf numFmtId="0" fontId="0" fillId="0" borderId="44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53" xfId="0" applyBorder="1"/>
    <xf numFmtId="0" fontId="0" fillId="0" borderId="55" xfId="0" applyBorder="1"/>
    <xf numFmtId="0" fontId="0" fillId="0" borderId="148" xfId="0" applyBorder="1"/>
    <xf numFmtId="0" fontId="0" fillId="0" borderId="149" xfId="0" applyBorder="1"/>
    <xf numFmtId="0" fontId="0" fillId="9" borderId="150" xfId="0" applyFill="1" applyBorder="1"/>
    <xf numFmtId="0" fontId="0" fillId="9" borderId="132" xfId="0" applyFill="1" applyBorder="1"/>
    <xf numFmtId="0" fontId="0" fillId="9" borderId="151" xfId="0" applyFill="1" applyBorder="1"/>
    <xf numFmtId="0" fontId="0" fillId="0" borderId="1" xfId="0" applyBorder="1"/>
    <xf numFmtId="0" fontId="0" fillId="9" borderId="61" xfId="0" applyFill="1" applyBorder="1"/>
    <xf numFmtId="0" fontId="0" fillId="9" borderId="57" xfId="0" applyFill="1" applyBorder="1"/>
    <xf numFmtId="0" fontId="0" fillId="9" borderId="65" xfId="0" applyFill="1" applyBorder="1"/>
    <xf numFmtId="0" fontId="0" fillId="9" borderId="152" xfId="0" applyFill="1" applyBorder="1"/>
    <xf numFmtId="0" fontId="0" fillId="9" borderId="153" xfId="0" applyFill="1" applyBorder="1"/>
    <xf numFmtId="0" fontId="0" fillId="0" borderId="154" xfId="0" applyBorder="1"/>
    <xf numFmtId="38" fontId="36" fillId="0" borderId="4" xfId="0" applyNumberFormat="1" applyFont="1" applyBorder="1" applyAlignment="1">
      <alignment vertical="center"/>
    </xf>
    <xf numFmtId="38" fontId="0" fillId="0" borderId="0" xfId="0" applyNumberFormat="1"/>
    <xf numFmtId="0" fontId="0" fillId="0" borderId="4" xfId="0" applyNumberFormat="1" applyBorder="1"/>
    <xf numFmtId="0" fontId="37" fillId="0" borderId="0" xfId="0" applyFont="1"/>
    <xf numFmtId="0" fontId="29" fillId="0" borderId="97" xfId="0" applyFont="1" applyFill="1" applyBorder="1" applyAlignment="1">
      <alignment horizontal="center" vertical="center" wrapText="1"/>
    </xf>
    <xf numFmtId="0" fontId="29" fillId="0" borderId="98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95" xfId="0" applyFont="1" applyBorder="1" applyAlignment="1">
      <alignment horizontal="center" vertical="center"/>
    </xf>
    <xf numFmtId="0" fontId="29" fillId="0" borderId="9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106" xfId="0" applyFont="1" applyFill="1" applyBorder="1" applyAlignment="1">
      <alignment vertical="center"/>
    </xf>
    <xf numFmtId="0" fontId="29" fillId="0" borderId="28" xfId="0" applyFont="1" applyFill="1" applyBorder="1" applyAlignment="1">
      <alignment vertical="center"/>
    </xf>
    <xf numFmtId="0" fontId="29" fillId="0" borderId="87" xfId="0" applyFont="1" applyFill="1" applyBorder="1" applyAlignment="1">
      <alignment vertical="center"/>
    </xf>
    <xf numFmtId="10" fontId="33" fillId="0" borderId="51" xfId="2" applyNumberFormat="1" applyFont="1" applyBorder="1" applyAlignment="1">
      <alignment horizontal="center" vertical="center" shrinkToFit="1"/>
    </xf>
    <xf numFmtId="10" fontId="33" fillId="0" borderId="99" xfId="2" applyNumberFormat="1" applyFont="1" applyBorder="1" applyAlignment="1">
      <alignment horizontal="center" vertical="center" shrinkToFit="1"/>
    </xf>
    <xf numFmtId="10" fontId="33" fillId="0" borderId="59" xfId="2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30" fillId="0" borderId="94" xfId="0" applyFont="1" applyFill="1" applyBorder="1" applyAlignment="1">
      <alignment horizontal="center" vertical="center" wrapText="1"/>
    </xf>
    <xf numFmtId="0" fontId="30" fillId="0" borderId="10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30" fillId="0" borderId="22" xfId="0" applyFont="1" applyBorder="1" applyAlignment="1">
      <alignment horizontal="left"/>
    </xf>
    <xf numFmtId="0" fontId="30" fillId="0" borderId="20" xfId="0" applyFont="1" applyBorder="1" applyAlignment="1">
      <alignment horizontal="left"/>
    </xf>
    <xf numFmtId="0" fontId="30" fillId="0" borderId="24" xfId="0" applyFont="1" applyBorder="1" applyAlignment="1">
      <alignment horizontal="left"/>
    </xf>
    <xf numFmtId="0" fontId="30" fillId="0" borderId="31" xfId="0" applyFont="1" applyBorder="1" applyAlignment="1">
      <alignment horizontal="left"/>
    </xf>
    <xf numFmtId="0" fontId="30" fillId="0" borderId="28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30" fillId="0" borderId="40" xfId="0" applyFont="1" applyBorder="1" applyAlignment="1">
      <alignment horizontal="left"/>
    </xf>
    <xf numFmtId="0" fontId="30" fillId="0" borderId="38" xfId="0" applyFont="1" applyBorder="1" applyAlignment="1">
      <alignment horizontal="left"/>
    </xf>
    <xf numFmtId="0" fontId="30" fillId="0" borderId="43" xfId="0" applyFont="1" applyBorder="1" applyAlignment="1">
      <alignment horizontal="left"/>
    </xf>
    <xf numFmtId="0" fontId="4" fillId="11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14" fillId="3" borderId="47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47" xfId="0" applyFont="1" applyFill="1" applyBorder="1" applyAlignment="1" applyProtection="1">
      <alignment horizontal="center" vertical="center" wrapText="1"/>
    </xf>
    <xf numFmtId="0" fontId="14" fillId="3" borderId="50" xfId="0" applyFont="1" applyFill="1" applyBorder="1" applyAlignment="1" applyProtection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</xf>
    <xf numFmtId="181" fontId="6" fillId="6" borderId="25" xfId="3" applyNumberFormat="1" applyFont="1" applyFill="1" applyBorder="1" applyAlignment="1" applyProtection="1">
      <alignment horizontal="center" vertical="center"/>
      <protection locked="0"/>
    </xf>
    <xf numFmtId="181" fontId="6" fillId="6" borderId="26" xfId="3" applyNumberFormat="1" applyFont="1" applyFill="1" applyBorder="1" applyAlignment="1" applyProtection="1">
      <alignment horizontal="center" vertical="center"/>
      <protection locked="0"/>
    </xf>
    <xf numFmtId="0" fontId="6" fillId="2" borderId="27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9" fontId="6" fillId="2" borderId="29" xfId="2" applyFont="1" applyFill="1" applyBorder="1" applyAlignment="1">
      <alignment horizontal="center" vertical="center"/>
    </xf>
    <xf numFmtId="9" fontId="6" fillId="2" borderId="27" xfId="2" applyFont="1" applyFill="1" applyBorder="1" applyAlignment="1">
      <alignment horizontal="center" vertical="center"/>
    </xf>
    <xf numFmtId="2" fontId="6" fillId="2" borderId="27" xfId="3" applyNumberFormat="1" applyFont="1" applyFill="1" applyBorder="1" applyAlignment="1">
      <alignment horizontal="center" vertical="center"/>
    </xf>
    <xf numFmtId="185" fontId="6" fillId="2" borderId="30" xfId="3" applyNumberFormat="1" applyFont="1" applyFill="1" applyBorder="1" applyAlignment="1">
      <alignment horizontal="center" vertical="center"/>
    </xf>
    <xf numFmtId="185" fontId="6" fillId="2" borderId="29" xfId="3" applyNumberFormat="1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vertical="center"/>
    </xf>
    <xf numFmtId="0" fontId="6" fillId="2" borderId="29" xfId="3" applyFont="1" applyFill="1" applyBorder="1" applyAlignment="1">
      <alignment horizontal="center" vertical="center"/>
    </xf>
    <xf numFmtId="182" fontId="4" fillId="6" borderId="1" xfId="3" applyNumberFormat="1" applyFont="1" applyFill="1" applyBorder="1" applyAlignment="1" applyProtection="1">
      <alignment horizontal="right" vertical="center"/>
      <protection locked="0"/>
    </xf>
    <xf numFmtId="182" fontId="4" fillId="6" borderId="2" xfId="3" applyNumberFormat="1" applyFont="1" applyFill="1" applyBorder="1" applyAlignment="1" applyProtection="1">
      <alignment horizontal="right" vertical="center"/>
      <protection locked="0"/>
    </xf>
    <xf numFmtId="180" fontId="4" fillId="6" borderId="4" xfId="3" applyNumberFormat="1" applyFont="1" applyFill="1" applyBorder="1" applyAlignment="1" applyProtection="1">
      <alignment horizontal="center" vertical="center"/>
      <protection locked="0"/>
    </xf>
    <xf numFmtId="0" fontId="4" fillId="2" borderId="4" xfId="3" applyFont="1" applyFill="1" applyBorder="1" applyAlignment="1" applyProtection="1">
      <alignment horizontal="center" vertical="center"/>
    </xf>
    <xf numFmtId="0" fontId="4" fillId="2" borderId="1" xfId="3" applyFont="1" applyFill="1" applyBorder="1" applyAlignment="1" applyProtection="1">
      <alignment horizontal="center" vertical="center"/>
    </xf>
    <xf numFmtId="185" fontId="6" fillId="2" borderId="23" xfId="3" applyNumberFormat="1" applyFont="1" applyFill="1" applyBorder="1" applyAlignment="1">
      <alignment horizontal="center" vertical="center"/>
    </xf>
    <xf numFmtId="185" fontId="6" fillId="2" borderId="21" xfId="3" applyNumberFormat="1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181" fontId="6" fillId="6" borderId="17" xfId="3" applyNumberFormat="1" applyFont="1" applyFill="1" applyBorder="1" applyAlignment="1" applyProtection="1">
      <alignment horizontal="center" vertical="center"/>
      <protection locked="0"/>
    </xf>
    <xf numFmtId="181" fontId="6" fillId="6" borderId="18" xfId="3" applyNumberFormat="1" applyFont="1" applyFill="1" applyBorder="1" applyAlignment="1" applyProtection="1">
      <alignment horizontal="center" vertical="center"/>
      <protection locked="0"/>
    </xf>
    <xf numFmtId="0" fontId="6" fillId="2" borderId="18" xfId="3" applyFont="1" applyFill="1" applyBorder="1" applyAlignment="1">
      <alignment horizontal="center" vertical="center"/>
    </xf>
    <xf numFmtId="9" fontId="6" fillId="2" borderId="20" xfId="2" applyFont="1" applyFill="1" applyBorder="1" applyAlignment="1">
      <alignment horizontal="center" vertical="center"/>
    </xf>
    <xf numFmtId="9" fontId="6" fillId="2" borderId="21" xfId="2" applyFont="1" applyFill="1" applyBorder="1" applyAlignment="1">
      <alignment horizontal="center" vertical="center"/>
    </xf>
    <xf numFmtId="2" fontId="6" fillId="2" borderId="19" xfId="3" applyNumberFormat="1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</xf>
    <xf numFmtId="0" fontId="14" fillId="3" borderId="58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14" fillId="3" borderId="61" xfId="0" applyFont="1" applyFill="1" applyBorder="1" applyAlignment="1" applyProtection="1">
      <alignment horizontal="center" vertical="center"/>
    </xf>
    <xf numFmtId="0" fontId="14" fillId="3" borderId="62" xfId="0" applyFont="1" applyFill="1" applyBorder="1" applyAlignment="1" applyProtection="1">
      <alignment horizontal="center" vertical="center"/>
    </xf>
    <xf numFmtId="0" fontId="14" fillId="3" borderId="63" xfId="0" applyFont="1" applyFill="1" applyBorder="1" applyAlignment="1" applyProtection="1">
      <alignment horizontal="center" vertical="center"/>
    </xf>
    <xf numFmtId="0" fontId="14" fillId="3" borderId="15" xfId="0" applyFont="1" applyFill="1" applyBorder="1" applyAlignment="1" applyProtection="1">
      <alignment horizontal="center" vertical="center"/>
    </xf>
    <xf numFmtId="0" fontId="14" fillId="3" borderId="64" xfId="0" applyFont="1" applyFill="1" applyBorder="1" applyAlignment="1" applyProtection="1">
      <alignment horizontal="center" vertical="center"/>
    </xf>
    <xf numFmtId="0" fontId="14" fillId="3" borderId="14" xfId="0" applyFont="1" applyFill="1" applyBorder="1" applyAlignment="1" applyProtection="1">
      <alignment horizontal="center" vertical="center"/>
    </xf>
    <xf numFmtId="0" fontId="14" fillId="3" borderId="65" xfId="0" applyFont="1" applyFill="1" applyBorder="1" applyAlignment="1" applyProtection="1">
      <alignment horizontal="center" vertical="center"/>
    </xf>
    <xf numFmtId="0" fontId="14" fillId="3" borderId="49" xfId="0" applyFont="1" applyFill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2" fillId="0" borderId="56" xfId="0" applyFont="1" applyBorder="1" applyAlignment="1" applyProtection="1">
      <alignment horizontal="left" vertical="center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2" fontId="16" fillId="0" borderId="4" xfId="0" applyNumberFormat="1" applyFont="1" applyBorder="1" applyAlignment="1" applyProtection="1">
      <alignment horizontal="center" vertical="center"/>
      <protection locked="0"/>
    </xf>
    <xf numFmtId="9" fontId="16" fillId="0" borderId="4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9" fontId="16" fillId="0" borderId="48" xfId="2" applyFont="1" applyBorder="1" applyAlignment="1" applyProtection="1">
      <alignment horizontal="center" vertical="center"/>
      <protection locked="0"/>
    </xf>
    <xf numFmtId="178" fontId="16" fillId="0" borderId="4" xfId="0" applyNumberFormat="1" applyFont="1" applyBorder="1" applyAlignment="1" applyProtection="1">
      <alignment horizontal="center" vertical="center"/>
      <protection locked="0"/>
    </xf>
    <xf numFmtId="9" fontId="16" fillId="3" borderId="48" xfId="2" applyFont="1" applyFill="1" applyBorder="1" applyAlignment="1" applyProtection="1">
      <alignment horizontal="center" vertical="center"/>
    </xf>
    <xf numFmtId="2" fontId="16" fillId="3" borderId="4" xfId="0" applyNumberFormat="1" applyFont="1" applyFill="1" applyBorder="1" applyAlignment="1" applyProtection="1">
      <alignment horizontal="center" vertical="center"/>
    </xf>
    <xf numFmtId="0" fontId="16" fillId="3" borderId="4" xfId="0" applyFont="1" applyFill="1" applyBorder="1" applyAlignment="1" applyProtection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</xf>
    <xf numFmtId="0" fontId="14" fillId="3" borderId="42" xfId="0" applyFont="1" applyFill="1" applyBorder="1" applyAlignment="1" applyProtection="1">
      <alignment horizontal="center" vertical="center"/>
    </xf>
    <xf numFmtId="0" fontId="14" fillId="3" borderId="93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16" xfId="0" applyFont="1" applyFill="1" applyBorder="1" applyAlignment="1" applyProtection="1">
      <alignment horizontal="center" vertical="center"/>
    </xf>
    <xf numFmtId="9" fontId="16" fillId="3" borderId="4" xfId="2" applyFont="1" applyFill="1" applyBorder="1" applyAlignment="1" applyProtection="1">
      <alignment horizontal="center" vertical="center"/>
    </xf>
    <xf numFmtId="2" fontId="14" fillId="3" borderId="4" xfId="0" applyNumberFormat="1" applyFont="1" applyFill="1" applyBorder="1" applyAlignment="1" applyProtection="1">
      <alignment horizontal="center" vertical="center"/>
    </xf>
    <xf numFmtId="2" fontId="14" fillId="3" borderId="1" xfId="0" applyNumberFormat="1" applyFont="1" applyFill="1" applyBorder="1" applyAlignment="1" applyProtection="1">
      <alignment horizontal="center" vertical="center"/>
    </xf>
    <xf numFmtId="2" fontId="14" fillId="3" borderId="51" xfId="0" applyNumberFormat="1" applyFont="1" applyFill="1" applyBorder="1" applyAlignment="1" applyProtection="1">
      <alignment horizontal="center" vertical="center"/>
    </xf>
    <xf numFmtId="2" fontId="14" fillId="3" borderId="12" xfId="0" applyNumberFormat="1" applyFont="1" applyFill="1" applyBorder="1" applyAlignment="1" applyProtection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</xf>
    <xf numFmtId="9" fontId="16" fillId="3" borderId="55" xfId="2" applyFont="1" applyFill="1" applyBorder="1" applyAlignment="1" applyProtection="1">
      <alignment horizontal="center" vertical="center"/>
    </xf>
    <xf numFmtId="0" fontId="14" fillId="3" borderId="53" xfId="0" applyFont="1" applyFill="1" applyBorder="1" applyAlignment="1" applyProtection="1">
      <alignment horizontal="center" vertical="center"/>
    </xf>
    <xf numFmtId="0" fontId="16" fillId="3" borderId="54" xfId="0" applyFont="1" applyFill="1" applyBorder="1" applyAlignment="1" applyProtection="1">
      <alignment horizontal="center" vertical="center"/>
    </xf>
    <xf numFmtId="9" fontId="16" fillId="3" borderId="54" xfId="2" applyFont="1" applyFill="1" applyBorder="1" applyAlignment="1" applyProtection="1">
      <alignment horizontal="center" vertical="center"/>
    </xf>
    <xf numFmtId="0" fontId="14" fillId="0" borderId="59" xfId="0" applyFont="1" applyFill="1" applyBorder="1" applyAlignment="1" applyProtection="1">
      <alignment horizontal="center" vertical="center"/>
      <protection locked="0"/>
    </xf>
    <xf numFmtId="0" fontId="14" fillId="0" borderId="60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48" xfId="0" applyFont="1" applyFill="1" applyBorder="1" applyAlignment="1" applyProtection="1">
      <alignment horizontal="center" vertical="center"/>
      <protection locked="0"/>
    </xf>
    <xf numFmtId="180" fontId="14" fillId="3" borderId="45" xfId="0" applyNumberFormat="1" applyFont="1" applyFill="1" applyBorder="1" applyAlignment="1" applyProtection="1">
      <alignment horizontal="center" vertical="center"/>
    </xf>
    <xf numFmtId="0" fontId="14" fillId="3" borderId="59" xfId="0" applyFont="1" applyFill="1" applyBorder="1" applyAlignment="1" applyProtection="1">
      <alignment horizontal="center" vertical="center"/>
    </xf>
    <xf numFmtId="2" fontId="6" fillId="2" borderId="33" xfId="3" applyNumberFormat="1" applyFont="1" applyFill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  <protection locked="0"/>
    </xf>
    <xf numFmtId="2" fontId="14" fillId="0" borderId="48" xfId="0" applyNumberFormat="1" applyFont="1" applyFill="1" applyBorder="1" applyAlignment="1" applyProtection="1">
      <alignment horizontal="center" vertical="center"/>
      <protection locked="0"/>
    </xf>
    <xf numFmtId="179" fontId="14" fillId="3" borderId="4" xfId="0" applyNumberFormat="1" applyFont="1" applyFill="1" applyBorder="1" applyAlignment="1" applyProtection="1">
      <alignment horizontal="center" vertical="center"/>
    </xf>
    <xf numFmtId="0" fontId="14" fillId="3" borderId="48" xfId="0" applyFont="1" applyFill="1" applyBorder="1" applyAlignment="1" applyProtection="1">
      <alignment horizontal="center" vertical="center"/>
    </xf>
    <xf numFmtId="2" fontId="14" fillId="3" borderId="48" xfId="0" applyNumberFormat="1" applyFont="1" applyFill="1" applyBorder="1" applyAlignment="1" applyProtection="1">
      <alignment horizontal="center" vertical="center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0" fontId="24" fillId="3" borderId="4" xfId="0" applyFont="1" applyFill="1" applyBorder="1" applyAlignment="1" applyProtection="1">
      <alignment horizontal="center" vertical="center"/>
    </xf>
    <xf numFmtId="177" fontId="14" fillId="3" borderId="45" xfId="0" applyNumberFormat="1" applyFont="1" applyFill="1" applyBorder="1" applyAlignment="1" applyProtection="1">
      <alignment horizontal="center" vertical="center"/>
    </xf>
    <xf numFmtId="177" fontId="14" fillId="3" borderId="46" xfId="0" applyNumberFormat="1" applyFont="1" applyFill="1" applyBorder="1" applyAlignment="1" applyProtection="1">
      <alignment horizontal="center" vertical="center"/>
    </xf>
    <xf numFmtId="177" fontId="14" fillId="3" borderId="4" xfId="0" applyNumberFormat="1" applyFont="1" applyFill="1" applyBorder="1" applyAlignment="1" applyProtection="1">
      <alignment horizontal="center" vertical="center"/>
    </xf>
    <xf numFmtId="177" fontId="14" fillId="3" borderId="48" xfId="0" applyNumberFormat="1" applyFont="1" applyFill="1" applyBorder="1" applyAlignment="1" applyProtection="1">
      <alignment horizontal="center" vertical="center"/>
    </xf>
    <xf numFmtId="9" fontId="6" fillId="2" borderId="125" xfId="2" applyFont="1" applyFill="1" applyBorder="1" applyAlignment="1">
      <alignment horizontal="center" vertical="center"/>
    </xf>
    <xf numFmtId="9" fontId="6" fillId="2" borderId="34" xfId="2" applyFont="1" applyFill="1" applyBorder="1" applyAlignment="1">
      <alignment horizontal="center" vertical="center"/>
    </xf>
    <xf numFmtId="2" fontId="14" fillId="3" borderId="52" xfId="0" applyNumberFormat="1" applyFont="1" applyFill="1" applyBorder="1" applyAlignment="1" applyProtection="1">
      <alignment horizontal="center" vertical="center"/>
    </xf>
    <xf numFmtId="177" fontId="14" fillId="3" borderId="4" xfId="1" applyNumberFormat="1" applyFont="1" applyFill="1" applyBorder="1" applyAlignment="1" applyProtection="1">
      <alignment horizontal="center" vertical="center"/>
    </xf>
    <xf numFmtId="177" fontId="14" fillId="3" borderId="54" xfId="1" applyNumberFormat="1" applyFont="1" applyFill="1" applyBorder="1" applyAlignment="1" applyProtection="1">
      <alignment horizontal="center" vertical="center"/>
    </xf>
    <xf numFmtId="177" fontId="14" fillId="4" borderId="4" xfId="0" applyNumberFormat="1" applyFont="1" applyFill="1" applyBorder="1" applyAlignment="1" applyProtection="1">
      <alignment horizontal="center" vertical="center"/>
    </xf>
    <xf numFmtId="177" fontId="14" fillId="4" borderId="48" xfId="0" applyNumberFormat="1" applyFont="1" applyFill="1" applyBorder="1" applyAlignment="1" applyProtection="1">
      <alignment horizontal="center" vertical="center"/>
    </xf>
    <xf numFmtId="177" fontId="14" fillId="4" borderId="54" xfId="0" applyNumberFormat="1" applyFont="1" applyFill="1" applyBorder="1" applyAlignment="1" applyProtection="1">
      <alignment horizontal="center" vertical="center"/>
    </xf>
    <xf numFmtId="177" fontId="14" fillId="4" borderId="55" xfId="0" applyNumberFormat="1" applyFont="1" applyFill="1" applyBorder="1" applyAlignment="1" applyProtection="1">
      <alignment horizontal="center" vertical="center"/>
    </xf>
    <xf numFmtId="177" fontId="14" fillId="0" borderId="4" xfId="1" applyNumberFormat="1" applyFont="1" applyFill="1" applyBorder="1" applyAlignment="1" applyProtection="1">
      <alignment horizontal="center" vertical="center"/>
      <protection locked="0"/>
    </xf>
    <xf numFmtId="177" fontId="14" fillId="0" borderId="54" xfId="1" applyNumberFormat="1" applyFont="1" applyFill="1" applyBorder="1" applyAlignment="1" applyProtection="1">
      <alignment horizontal="center" vertical="center"/>
      <protection locked="0"/>
    </xf>
    <xf numFmtId="2" fontId="6" fillId="2" borderId="37" xfId="3" applyNumberFormat="1" applyFont="1" applyFill="1" applyBorder="1" applyAlignment="1">
      <alignment horizontal="center" vertical="center"/>
    </xf>
    <xf numFmtId="0" fontId="6" fillId="2" borderId="41" xfId="3" applyFont="1" applyFill="1" applyBorder="1" applyAlignment="1">
      <alignment horizontal="center" vertical="center"/>
    </xf>
    <xf numFmtId="0" fontId="6" fillId="2" borderId="39" xfId="3" applyFont="1" applyFill="1" applyBorder="1" applyAlignment="1">
      <alignment horizontal="center" vertical="center"/>
    </xf>
    <xf numFmtId="0" fontId="6" fillId="2" borderId="37" xfId="3" applyFont="1" applyFill="1" applyBorder="1" applyAlignment="1">
      <alignment horizontal="center" vertical="center"/>
    </xf>
    <xf numFmtId="0" fontId="6" fillId="2" borderId="36" xfId="3" applyFont="1" applyFill="1" applyBorder="1" applyAlignment="1">
      <alignment horizontal="center" vertical="center"/>
    </xf>
    <xf numFmtId="181" fontId="6" fillId="6" borderId="35" xfId="3" applyNumberFormat="1" applyFont="1" applyFill="1" applyBorder="1" applyAlignment="1" applyProtection="1">
      <alignment horizontal="center" vertical="center"/>
      <protection locked="0"/>
    </xf>
    <xf numFmtId="181" fontId="6" fillId="6" borderId="36" xfId="3" applyNumberFormat="1" applyFont="1" applyFill="1" applyBorder="1" applyAlignment="1" applyProtection="1">
      <alignment horizontal="center" vertical="center"/>
      <protection locked="0"/>
    </xf>
    <xf numFmtId="9" fontId="6" fillId="2" borderId="39" xfId="2" applyFont="1" applyFill="1" applyBorder="1" applyAlignment="1">
      <alignment horizontal="center" vertical="center"/>
    </xf>
    <xf numFmtId="9" fontId="6" fillId="2" borderId="37" xfId="2" applyFont="1" applyFill="1" applyBorder="1" applyAlignment="1">
      <alignment horizontal="center" vertical="center"/>
    </xf>
    <xf numFmtId="9" fontId="16" fillId="3" borderId="4" xfId="0" applyNumberFormat="1" applyFont="1" applyFill="1" applyBorder="1" applyAlignment="1" applyProtection="1">
      <alignment horizontal="center" vertical="center"/>
    </xf>
    <xf numFmtId="2" fontId="16" fillId="3" borderId="51" xfId="0" applyNumberFormat="1" applyFont="1" applyFill="1" applyBorder="1" applyAlignment="1" applyProtection="1">
      <alignment horizontal="center" vertical="center"/>
    </xf>
    <xf numFmtId="0" fontId="16" fillId="3" borderId="59" xfId="0" applyFont="1" applyFill="1" applyBorder="1" applyAlignment="1" applyProtection="1">
      <alignment horizontal="center" vertical="center"/>
    </xf>
    <xf numFmtId="0" fontId="16" fillId="3" borderId="51" xfId="0" applyFont="1" applyFill="1" applyBorder="1" applyAlignment="1" applyProtection="1">
      <alignment horizontal="center" vertical="center"/>
    </xf>
    <xf numFmtId="9" fontId="16" fillId="3" borderId="52" xfId="2" applyFont="1" applyFill="1" applyBorder="1" applyAlignment="1" applyProtection="1">
      <alignment horizontal="center" vertical="center"/>
    </xf>
    <xf numFmtId="9" fontId="16" fillId="3" borderId="60" xfId="2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left" vertical="center"/>
    </xf>
    <xf numFmtId="0" fontId="17" fillId="0" borderId="56" xfId="0" applyFont="1" applyFill="1" applyBorder="1" applyAlignment="1" applyProtection="1">
      <alignment horizontal="left" vertical="center"/>
    </xf>
    <xf numFmtId="0" fontId="14" fillId="3" borderId="68" xfId="0" applyFont="1" applyFill="1" applyBorder="1" applyAlignment="1" applyProtection="1">
      <alignment horizontal="center" vertical="center"/>
    </xf>
    <xf numFmtId="0" fontId="14" fillId="3" borderId="13" xfId="0" applyFont="1" applyFill="1" applyBorder="1" applyAlignment="1" applyProtection="1">
      <alignment horizontal="center" vertical="center"/>
    </xf>
    <xf numFmtId="0" fontId="16" fillId="0" borderId="67" xfId="0" applyFont="1" applyFill="1" applyBorder="1" applyAlignment="1" applyProtection="1">
      <alignment horizontal="center" vertical="center"/>
      <protection locked="0"/>
    </xf>
    <xf numFmtId="0" fontId="16" fillId="0" borderId="49" xfId="0" applyFont="1" applyFill="1" applyBorder="1" applyAlignment="1" applyProtection="1">
      <alignment horizontal="center" vertical="center"/>
      <protection locked="0"/>
    </xf>
    <xf numFmtId="0" fontId="14" fillId="3" borderId="66" xfId="0" applyFont="1" applyFill="1" applyBorder="1" applyAlignment="1" applyProtection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6" borderId="4" xfId="3" applyFont="1" applyFill="1" applyBorder="1" applyAlignment="1" applyProtection="1">
      <alignment horizontal="center" vertical="center"/>
      <protection locked="0"/>
    </xf>
    <xf numFmtId="0" fontId="4" fillId="2" borderId="9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/>
    </xf>
    <xf numFmtId="2" fontId="7" fillId="4" borderId="7" xfId="3" applyNumberFormat="1" applyFont="1" applyFill="1" applyBorder="1" applyAlignment="1">
      <alignment horizontal="center" vertical="center"/>
    </xf>
    <xf numFmtId="9" fontId="16" fillId="3" borderId="51" xfId="0" applyNumberFormat="1" applyFont="1" applyFill="1" applyBorder="1" applyAlignment="1" applyProtection="1">
      <alignment horizontal="center" vertical="center"/>
    </xf>
    <xf numFmtId="9" fontId="18" fillId="3" borderId="52" xfId="2" applyFont="1" applyFill="1" applyBorder="1" applyAlignment="1" applyProtection="1">
      <alignment horizontal="center" vertical="center"/>
    </xf>
    <xf numFmtId="9" fontId="18" fillId="3" borderId="60" xfId="2" applyFont="1" applyFill="1" applyBorder="1" applyAlignment="1" applyProtection="1">
      <alignment horizontal="center" vertical="center"/>
    </xf>
    <xf numFmtId="0" fontId="14" fillId="5" borderId="50" xfId="0" applyFont="1" applyFill="1" applyBorder="1" applyAlignment="1" applyProtection="1">
      <alignment horizontal="center" vertical="center"/>
    </xf>
    <xf numFmtId="0" fontId="14" fillId="5" borderId="66" xfId="0" applyFont="1" applyFill="1" applyBorder="1" applyAlignment="1" applyProtection="1">
      <alignment horizontal="center" vertical="center"/>
    </xf>
    <xf numFmtId="2" fontId="18" fillId="3" borderId="51" xfId="0" applyNumberFormat="1" applyFont="1" applyFill="1" applyBorder="1" applyAlignment="1" applyProtection="1">
      <alignment horizontal="center" vertical="center"/>
    </xf>
    <xf numFmtId="2" fontId="18" fillId="3" borderId="59" xfId="0" applyNumberFormat="1" applyFont="1" applyFill="1" applyBorder="1" applyAlignment="1" applyProtection="1">
      <alignment horizontal="center" vertical="center"/>
    </xf>
    <xf numFmtId="0" fontId="14" fillId="5" borderId="51" xfId="0" applyFont="1" applyFill="1" applyBorder="1" applyAlignment="1" applyProtection="1">
      <alignment horizontal="center" vertical="center"/>
    </xf>
    <xf numFmtId="0" fontId="14" fillId="5" borderId="59" xfId="0" applyFont="1" applyFill="1" applyBorder="1" applyAlignment="1" applyProtection="1">
      <alignment horizontal="center" vertical="center"/>
    </xf>
    <xf numFmtId="9" fontId="18" fillId="3" borderId="51" xfId="2" applyFont="1" applyFill="1" applyBorder="1" applyAlignment="1" applyProtection="1">
      <alignment horizontal="center" vertical="center"/>
    </xf>
    <xf numFmtId="9" fontId="18" fillId="3" borderId="59" xfId="2" applyFont="1" applyFill="1" applyBorder="1" applyAlignment="1" applyProtection="1">
      <alignment horizontal="center" vertical="center"/>
    </xf>
    <xf numFmtId="2" fontId="16" fillId="0" borderId="54" xfId="0" applyNumberFormat="1" applyFont="1" applyBorder="1" applyAlignment="1" applyProtection="1">
      <alignment horizontal="center" vertical="center"/>
      <protection locked="0"/>
    </xf>
    <xf numFmtId="9" fontId="16" fillId="0" borderId="4" xfId="2" applyFont="1" applyBorder="1" applyAlignment="1" applyProtection="1">
      <alignment horizontal="center" vertical="center"/>
      <protection locked="0"/>
    </xf>
    <xf numFmtId="9" fontId="16" fillId="0" borderId="54" xfId="2" applyFont="1" applyBorder="1" applyAlignment="1" applyProtection="1">
      <alignment horizontal="center" vertical="center"/>
      <protection locked="0"/>
    </xf>
    <xf numFmtId="9" fontId="16" fillId="0" borderId="55" xfId="2" applyFont="1" applyBorder="1" applyAlignment="1" applyProtection="1">
      <alignment horizontal="center" vertical="center"/>
      <protection locked="0"/>
    </xf>
  </cellXfs>
  <cellStyles count="94">
    <cellStyle name="パーセント" xfId="2" builtinId="5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通貨" xfId="1" builtinId="7"/>
    <cellStyle name="標準" xfId="0" builtinId="0"/>
    <cellStyle name="標準 4" xfId="3" xr:uid="{00000000-0005-0000-0000-000030000000}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</cellStyles>
  <dxfs count="22"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支援効果集計!$AJ$18</c:f>
              <c:strCache>
                <c:ptCount val="1"/>
                <c:pt idx="0">
                  <c:v>R3.4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支援効果集計!$AJ$19:$AJ$21</c:f>
            </c:numRef>
          </c:val>
          <c:extLst>
            <c:ext xmlns:c16="http://schemas.microsoft.com/office/drawing/2014/chart" uri="{C3380CC4-5D6E-409C-BE32-E72D297353CC}">
              <c16:uniqueId val="{00000000-887B-4208-9A3B-DA67B6DC06BB}"/>
            </c:ext>
          </c:extLst>
        </c:ser>
        <c:ser>
          <c:idx val="1"/>
          <c:order val="1"/>
          <c:tx>
            <c:strRef>
              <c:f>支援効果集計!$AK$18</c:f>
              <c:strCache>
                <c:ptCount val="1"/>
                <c:pt idx="0">
                  <c:v>R3.5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支援効果集計!$AK$19:$AK$21</c:f>
            </c:numRef>
          </c:val>
          <c:extLst>
            <c:ext xmlns:c16="http://schemas.microsoft.com/office/drawing/2014/chart" uri="{C3380CC4-5D6E-409C-BE32-E72D297353CC}">
              <c16:uniqueId val="{00000001-887B-4208-9A3B-DA67B6DC06BB}"/>
            </c:ext>
          </c:extLst>
        </c:ser>
        <c:ser>
          <c:idx val="2"/>
          <c:order val="2"/>
          <c:tx>
            <c:strRef>
              <c:f>支援効果集計!$AL$18</c:f>
              <c:strCache>
                <c:ptCount val="1"/>
                <c:pt idx="0">
                  <c:v>R3.6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支援効果集計!$AL$19:$AL$21</c:f>
            </c:numRef>
          </c:val>
          <c:extLst>
            <c:ext xmlns:c16="http://schemas.microsoft.com/office/drawing/2014/chart" uri="{C3380CC4-5D6E-409C-BE32-E72D297353CC}">
              <c16:uniqueId val="{00000002-887B-4208-9A3B-DA67B6DC06B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支援効果集計!$AJ$22</c:f>
              <c:strCache>
                <c:ptCount val="1"/>
                <c:pt idx="0">
                  <c:v>R3.7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支援効果集計!$AJ$23:$AJ$25</c:f>
            </c:numRef>
          </c:val>
          <c:extLst>
            <c:ext xmlns:c16="http://schemas.microsoft.com/office/drawing/2014/chart" uri="{C3380CC4-5D6E-409C-BE32-E72D297353CC}">
              <c16:uniqueId val="{00000000-120E-4343-BADE-84183319F697}"/>
            </c:ext>
          </c:extLst>
        </c:ser>
        <c:ser>
          <c:idx val="1"/>
          <c:order val="1"/>
          <c:tx>
            <c:strRef>
              <c:f>支援効果集計!$AK$22</c:f>
              <c:strCache>
                <c:ptCount val="1"/>
                <c:pt idx="0">
                  <c:v>R3.8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支援効果集計!$AK$23:$AK$25</c:f>
            </c:numRef>
          </c:val>
          <c:extLst>
            <c:ext xmlns:c16="http://schemas.microsoft.com/office/drawing/2014/chart" uri="{C3380CC4-5D6E-409C-BE32-E72D297353CC}">
              <c16:uniqueId val="{00000001-120E-4343-BADE-84183319F697}"/>
            </c:ext>
          </c:extLst>
        </c:ser>
        <c:ser>
          <c:idx val="2"/>
          <c:order val="2"/>
          <c:tx>
            <c:strRef>
              <c:f>支援効果集計!$AL$22</c:f>
              <c:strCache>
                <c:ptCount val="1"/>
                <c:pt idx="0">
                  <c:v>R3.9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支援効果集計!$AL$23:$AL$25</c:f>
            </c:numRef>
          </c:val>
          <c:extLst>
            <c:ext xmlns:c16="http://schemas.microsoft.com/office/drawing/2014/chart" uri="{C3380CC4-5D6E-409C-BE32-E72D297353CC}">
              <c16:uniqueId val="{00000002-120E-4343-BADE-84183319F69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支援効果集計!$AJ$26</c:f>
              <c:strCache>
                <c:ptCount val="1"/>
                <c:pt idx="0">
                  <c:v>R3.10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支援効果集計!$AJ$27:$AJ$29</c:f>
            </c:numRef>
          </c:val>
          <c:extLst>
            <c:ext xmlns:c16="http://schemas.microsoft.com/office/drawing/2014/chart" uri="{C3380CC4-5D6E-409C-BE32-E72D297353CC}">
              <c16:uniqueId val="{00000000-32E3-4BB6-A8AC-1A9AD461C7B9}"/>
            </c:ext>
          </c:extLst>
        </c:ser>
        <c:ser>
          <c:idx val="1"/>
          <c:order val="1"/>
          <c:tx>
            <c:strRef>
              <c:f>支援効果集計!$AK$26</c:f>
              <c:strCache>
                <c:ptCount val="1"/>
                <c:pt idx="0">
                  <c:v>R3.11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支援効果集計!$AK$27:$AK$29</c:f>
            </c:numRef>
          </c:val>
          <c:extLst>
            <c:ext xmlns:c16="http://schemas.microsoft.com/office/drawing/2014/chart" uri="{C3380CC4-5D6E-409C-BE32-E72D297353CC}">
              <c16:uniqueId val="{00000001-32E3-4BB6-A8AC-1A9AD461C7B9}"/>
            </c:ext>
          </c:extLst>
        </c:ser>
        <c:ser>
          <c:idx val="2"/>
          <c:order val="2"/>
          <c:tx>
            <c:strRef>
              <c:f>支援効果集計!$AL$26</c:f>
              <c:strCache>
                <c:ptCount val="1"/>
                <c:pt idx="0">
                  <c:v>R3.12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支援効果集計!$AL$27:$AL$29</c:f>
            </c:numRef>
          </c:val>
          <c:extLst>
            <c:ext xmlns:c16="http://schemas.microsoft.com/office/drawing/2014/chart" uri="{C3380CC4-5D6E-409C-BE32-E72D297353CC}">
              <c16:uniqueId val="{00000002-32E3-4BB6-A8AC-1A9AD461C7B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支援効果集計!$AJ$30</c:f>
              <c:strCache>
                <c:ptCount val="1"/>
                <c:pt idx="0">
                  <c:v>R4.1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支援効果集計!$AJ$31:$AJ$33</c:f>
            </c:numRef>
          </c:val>
          <c:extLst>
            <c:ext xmlns:c16="http://schemas.microsoft.com/office/drawing/2014/chart" uri="{C3380CC4-5D6E-409C-BE32-E72D297353CC}">
              <c16:uniqueId val="{00000000-65F1-4AB7-A76C-600D07A4F78E}"/>
            </c:ext>
          </c:extLst>
        </c:ser>
        <c:ser>
          <c:idx val="1"/>
          <c:order val="1"/>
          <c:tx>
            <c:strRef>
              <c:f>支援効果集計!$AK$30</c:f>
              <c:strCache>
                <c:ptCount val="1"/>
                <c:pt idx="0">
                  <c:v>R4.2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支援効果集計!$AK$31:$AK$33</c:f>
            </c:numRef>
          </c:val>
          <c:extLst>
            <c:ext xmlns:c16="http://schemas.microsoft.com/office/drawing/2014/chart" uri="{C3380CC4-5D6E-409C-BE32-E72D297353CC}">
              <c16:uniqueId val="{00000001-65F1-4AB7-A76C-600D07A4F78E}"/>
            </c:ext>
          </c:extLst>
        </c:ser>
        <c:ser>
          <c:idx val="2"/>
          <c:order val="2"/>
          <c:tx>
            <c:strRef>
              <c:f>支援効果集計!$AL$30</c:f>
              <c:strCache>
                <c:ptCount val="1"/>
                <c:pt idx="0">
                  <c:v>R4.3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支援効果集計!$AL$31:$AL$33</c:f>
            </c:numRef>
          </c:val>
          <c:extLst>
            <c:ext xmlns:c16="http://schemas.microsoft.com/office/drawing/2014/chart" uri="{C3380CC4-5D6E-409C-BE32-E72D297353CC}">
              <c16:uniqueId val="{00000002-65F1-4AB7-A76C-600D07A4F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17</xdr:row>
      <xdr:rowOff>19051</xdr:rowOff>
    </xdr:from>
    <xdr:to>
      <xdr:col>19</xdr:col>
      <xdr:colOff>461964</xdr:colOff>
      <xdr:row>20</xdr:row>
      <xdr:rowOff>266701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BCED19D-DE20-442A-8783-8042593E6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</xdr:colOff>
      <xdr:row>21</xdr:row>
      <xdr:rowOff>22226</xdr:rowOff>
    </xdr:from>
    <xdr:to>
      <xdr:col>19</xdr:col>
      <xdr:colOff>461964</xdr:colOff>
      <xdr:row>24</xdr:row>
      <xdr:rowOff>269876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BA90E85B-ED28-42BD-897C-70CB1AEFC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25</xdr:row>
      <xdr:rowOff>25401</xdr:rowOff>
    </xdr:from>
    <xdr:to>
      <xdr:col>19</xdr:col>
      <xdr:colOff>461964</xdr:colOff>
      <xdr:row>28</xdr:row>
      <xdr:rowOff>273051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0D56A15-F8B9-427B-AAEF-3CB0A3278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28575</xdr:colOff>
      <xdr:row>29</xdr:row>
      <xdr:rowOff>28575</xdr:rowOff>
    </xdr:from>
    <xdr:to>
      <xdr:col>19</xdr:col>
      <xdr:colOff>461964</xdr:colOff>
      <xdr:row>32</xdr:row>
      <xdr:rowOff>276225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25F3DA72-63EC-4927-AAD1-DCD4C8BFE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2B6E6C-B639-2948-9DA0-F6B44239ED70}" name="テーブル1" displayName="テーブル1" ref="B2:T17" totalsRowShown="0" headerRowDxfId="19">
  <autoFilter ref="B2:T17" xr:uid="{BF2B6E6C-B639-2948-9DA0-F6B44239ED70}"/>
  <tableColumns count="19">
    <tableColumn id="1" xr3:uid="{446DFCB5-E425-B54F-BA32-B187BD6AB994}" name="列1" dataDxfId="18"/>
    <tableColumn id="2" xr3:uid="{BAE5DE01-90C3-9B47-A4AA-63846648C574}" name="列2" dataDxfId="17"/>
    <tableColumn id="3" xr3:uid="{D4888447-A99A-BB47-8A82-FC44D4705674}" name="列3" dataDxfId="16"/>
    <tableColumn id="4" xr3:uid="{47C1C2A5-9F8E-DA4A-BA5C-427747039BEE}" name="列4" dataDxfId="15"/>
    <tableColumn id="5" xr3:uid="{A97C2C91-3873-B742-A789-B6D375069BC7}" name="列5" dataDxfId="14"/>
    <tableColumn id="6" xr3:uid="{8813F004-DE35-1D42-BC8E-8F478D2B5126}" name="列6" dataDxfId="13"/>
    <tableColumn id="7" xr3:uid="{59ED22ED-28B5-D745-93C8-F13593E2ECAF}" name="列7" dataDxfId="12"/>
    <tableColumn id="8" xr3:uid="{2EF1D890-6414-0841-BCAD-2F480CA1FC96}" name="列8" dataDxfId="11"/>
    <tableColumn id="9" xr3:uid="{E2F6504C-88A8-EB4D-BC7B-185F36A66CDB}" name="列9" dataDxfId="10"/>
    <tableColumn id="10" xr3:uid="{62B14808-C7DA-AF49-B58F-56912730C835}" name="列10" dataDxfId="9"/>
    <tableColumn id="11" xr3:uid="{D87DE7BF-5D0B-2949-9A56-E6AC5F3A8348}" name="列11" dataDxfId="8"/>
    <tableColumn id="12" xr3:uid="{FDFED569-C4B1-8340-B311-8C0E7FD96631}" name="列12" dataDxfId="7"/>
    <tableColumn id="13" xr3:uid="{C34B5DCC-C6F6-B445-AB83-4A152F18AF3C}" name="列13" dataDxfId="6"/>
    <tableColumn id="14" xr3:uid="{A7F1A26E-BB97-8C49-A717-443674052FB9}" name="列14" dataDxfId="5"/>
    <tableColumn id="15" xr3:uid="{7277831D-C7FF-2A40-B0AA-28EA5B7CA5E3}" name="列15" dataDxfId="4"/>
    <tableColumn id="18" xr3:uid="{084C5AD0-8D26-8840-B777-71BEF7AFA88A}" name="列152" dataDxfId="3"/>
    <tableColumn id="19" xr3:uid="{D5B0AA32-DEB8-094E-B7C0-3231D35393D9}" name="列153" dataDxfId="2"/>
    <tableColumn id="17" xr3:uid="{BBFAABE2-92D6-7842-9D82-B7530AC59C4A}" name="列17" dataDxfId="1"/>
    <tableColumn id="20" xr3:uid="{CD7AC07C-0943-9047-834E-EE2690CF2206}" name="列18" dataDxfId="0">
      <calculatedColumnFormula>テーブル1[[#This Row],[列153]]-テーブル1[[#This Row],[列17]]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4E33-257D-4791-8D8E-D6E0F236D25E}">
  <dimension ref="B1:AX34"/>
  <sheetViews>
    <sheetView workbookViewId="0">
      <selection activeCell="E4" sqref="E4"/>
    </sheetView>
  </sheetViews>
  <sheetFormatPr defaultColWidth="8.796875" defaultRowHeight="14.4" x14ac:dyDescent="0.2"/>
  <cols>
    <col min="1" max="1" width="4" customWidth="1"/>
    <col min="2" max="2" width="3.796875" customWidth="1"/>
    <col min="3" max="3" width="10.5" bestFit="1" customWidth="1"/>
    <col min="4" max="4" width="3.5" bestFit="1" customWidth="1"/>
    <col min="5" max="5" width="12" customWidth="1"/>
    <col min="6" max="6" width="3.5" bestFit="1" customWidth="1"/>
    <col min="7" max="7" width="10.5" bestFit="1" customWidth="1"/>
    <col min="8" max="8" width="3.5" bestFit="1" customWidth="1"/>
    <col min="9" max="9" width="12" customWidth="1"/>
    <col min="10" max="10" width="4.5" customWidth="1"/>
    <col min="11" max="11" width="10.5" bestFit="1" customWidth="1"/>
    <col min="12" max="12" width="3.5" bestFit="1" customWidth="1"/>
    <col min="13" max="13" width="12" customWidth="1"/>
    <col min="14" max="14" width="4.5" customWidth="1"/>
    <col min="15" max="15" width="10.5" bestFit="1" customWidth="1"/>
    <col min="16" max="16" width="3.5" bestFit="1" customWidth="1"/>
    <col min="17" max="17" width="12" customWidth="1"/>
    <col min="18" max="18" width="3.5" bestFit="1" customWidth="1"/>
    <col min="19" max="19" width="10.5" bestFit="1" customWidth="1"/>
    <col min="20" max="20" width="3.5" bestFit="1" customWidth="1"/>
    <col min="21" max="21" width="12" customWidth="1"/>
    <col min="22" max="22" width="4.5" customWidth="1"/>
    <col min="23" max="23" width="10.5" bestFit="1" customWidth="1"/>
    <col min="24" max="24" width="3.5" bestFit="1" customWidth="1"/>
    <col min="25" max="25" width="12" customWidth="1"/>
    <col min="26" max="26" width="4.5" customWidth="1"/>
    <col min="27" max="27" width="11.5" bestFit="1" customWidth="1"/>
    <col min="28" max="28" width="3.5" bestFit="1" customWidth="1"/>
    <col min="29" max="29" width="11.5" bestFit="1" customWidth="1"/>
    <col min="30" max="30" width="3.5" bestFit="1" customWidth="1"/>
    <col min="31" max="31" width="11.5" bestFit="1" customWidth="1"/>
    <col min="32" max="32" width="3.5" bestFit="1" customWidth="1"/>
    <col min="33" max="33" width="11.5" bestFit="1" customWidth="1"/>
    <col min="34" max="34" width="3.5" bestFit="1" customWidth="1"/>
    <col min="35" max="35" width="11.5" bestFit="1" customWidth="1"/>
    <col min="36" max="36" width="3.5" bestFit="1" customWidth="1"/>
    <col min="37" max="37" width="11.5" bestFit="1" customWidth="1"/>
    <col min="38" max="38" width="3.5" bestFit="1" customWidth="1"/>
    <col min="39" max="39" width="11.5" bestFit="1" customWidth="1"/>
    <col min="40" max="40" width="3.5" bestFit="1" customWidth="1"/>
    <col min="41" max="41" width="11.5" bestFit="1" customWidth="1"/>
    <col min="42" max="42" width="3.5" bestFit="1" customWidth="1"/>
    <col min="43" max="43" width="11.5" bestFit="1" customWidth="1"/>
    <col min="44" max="44" width="3.5" bestFit="1" customWidth="1"/>
    <col min="45" max="45" width="11.5" bestFit="1" customWidth="1"/>
    <col min="46" max="46" width="3.5" bestFit="1" customWidth="1"/>
    <col min="47" max="47" width="11.5" bestFit="1" customWidth="1"/>
    <col min="48" max="48" width="3.5" bestFit="1" customWidth="1"/>
    <col min="49" max="49" width="11.5" bestFit="1" customWidth="1"/>
    <col min="50" max="50" width="3.5" bestFit="1" customWidth="1"/>
  </cols>
  <sheetData>
    <row r="1" spans="2:50" ht="15" thickBot="1" x14ac:dyDescent="0.25">
      <c r="C1" s="47">
        <v>2021</v>
      </c>
      <c r="D1" t="s">
        <v>46</v>
      </c>
      <c r="O1" s="43"/>
      <c r="P1" s="43"/>
      <c r="AA1" s="43"/>
      <c r="AB1" s="43"/>
      <c r="AM1" s="43"/>
      <c r="AN1" s="43"/>
    </row>
    <row r="2" spans="2:50" x14ac:dyDescent="0.2">
      <c r="C2" s="64" t="s">
        <v>47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4" t="s">
        <v>48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6"/>
      <c r="AA2" s="64" t="s">
        <v>49</v>
      </c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6"/>
      <c r="AM2" s="64" t="s">
        <v>50</v>
      </c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6"/>
    </row>
    <row r="3" spans="2:50" x14ac:dyDescent="0.2">
      <c r="C3" s="67"/>
      <c r="D3" s="55"/>
      <c r="E3" s="52" t="str">
        <f>TEXT(C4,"m月 営業日")</f>
        <v>4月 営業日</v>
      </c>
      <c r="F3" s="52"/>
      <c r="G3" s="58"/>
      <c r="H3" s="55"/>
      <c r="I3" s="52" t="str">
        <f>TEXT(G4,"m月 営業日")</f>
        <v>5月 営業日</v>
      </c>
      <c r="J3" s="59"/>
      <c r="K3" s="55"/>
      <c r="L3" s="55"/>
      <c r="M3" s="52" t="str">
        <f>TEXT(K4,"m月 営業日")</f>
        <v>6月 営業日</v>
      </c>
      <c r="N3" s="68"/>
      <c r="O3" s="67"/>
      <c r="P3" s="55"/>
      <c r="Q3" s="52" t="str">
        <f>TEXT(O4,"m月 営業日")</f>
        <v>7月 営業日</v>
      </c>
      <c r="R3" s="52"/>
      <c r="S3" s="58"/>
      <c r="T3" s="55"/>
      <c r="U3" s="52" t="str">
        <f>TEXT(S4,"m月 営業日")</f>
        <v>8月 営業日</v>
      </c>
      <c r="V3" s="59"/>
      <c r="W3" s="55"/>
      <c r="X3" s="55"/>
      <c r="Y3" s="52" t="str">
        <f>TEXT(W4,"m月 営業日")</f>
        <v>9月 営業日</v>
      </c>
      <c r="Z3" s="68"/>
      <c r="AA3" s="67"/>
      <c r="AB3" s="55"/>
      <c r="AC3" s="52" t="str">
        <f>TEXT(AA4,"m月 営業日")</f>
        <v>10月 営業日</v>
      </c>
      <c r="AD3" s="52"/>
      <c r="AE3" s="58"/>
      <c r="AF3" s="55"/>
      <c r="AG3" s="52" t="str">
        <f>TEXT(AE4,"m月 営業日")</f>
        <v>11月 営業日</v>
      </c>
      <c r="AH3" s="59"/>
      <c r="AI3" s="55"/>
      <c r="AJ3" s="55"/>
      <c r="AK3" s="52" t="str">
        <f>TEXT(AI4,"m月 営業日")</f>
        <v>12月 営業日</v>
      </c>
      <c r="AL3" s="68"/>
      <c r="AM3" s="67"/>
      <c r="AN3" s="55"/>
      <c r="AO3" s="52" t="str">
        <f>TEXT(AM4,"m月 営業日")</f>
        <v>1月 営業日</v>
      </c>
      <c r="AP3" s="52"/>
      <c r="AQ3" s="58"/>
      <c r="AR3" s="55"/>
      <c r="AS3" s="52" t="str">
        <f>TEXT(AQ4,"m月 営業日")</f>
        <v>2月 営業日</v>
      </c>
      <c r="AT3" s="59"/>
      <c r="AU3" s="55"/>
      <c r="AV3" s="55"/>
      <c r="AW3" s="52" t="str">
        <f>TEXT(AU4,"m月 営業日")</f>
        <v>3月 営業日</v>
      </c>
      <c r="AX3" s="68"/>
    </row>
    <row r="4" spans="2:50" x14ac:dyDescent="0.2">
      <c r="B4">
        <v>1</v>
      </c>
      <c r="C4" s="69">
        <f>DATE(C1,4,1)</f>
        <v>44287</v>
      </c>
      <c r="D4" s="50" t="str">
        <f t="shared" ref="D4:D33" si="0">TEXT(C4,"aaa")</f>
        <v>木</v>
      </c>
      <c r="E4" s="321"/>
      <c r="F4" s="56">
        <f t="array" ref="F4">IFERROR(SMALL(IF(E$4:E$34&lt;&gt;"",E$4:E$34,""),$B4),"")</f>
        <v>44288</v>
      </c>
      <c r="G4" s="60">
        <f>EDATE(C4,1)</f>
        <v>44317</v>
      </c>
      <c r="H4" s="50" t="str">
        <f t="shared" ref="H4:H34" si="1">TEXT(G4,"aaa")</f>
        <v>土</v>
      </c>
      <c r="I4" s="48">
        <f t="shared" ref="I4:I34" si="2">IF(H4="日","",G4)</f>
        <v>44317</v>
      </c>
      <c r="J4" s="61">
        <f t="array" ref="J4">IFERROR(SMALL(IF(I$4:I$34&lt;&gt;"",I$4:I$34,""),$B4),"")</f>
        <v>44317</v>
      </c>
      <c r="K4" s="53">
        <f>EDATE(G4,1)</f>
        <v>44348</v>
      </c>
      <c r="L4" s="50" t="str">
        <f t="shared" ref="L4:L33" si="3">TEXT(K4,"aaa")</f>
        <v>火</v>
      </c>
      <c r="M4" s="48">
        <f t="shared" ref="M4:M33" si="4">IF(L4="日","",K4)</f>
        <v>44348</v>
      </c>
      <c r="N4" s="70">
        <f t="array" ref="N4">IFERROR(SMALL(IF(M$4:M$34&lt;&gt;"",M$4:M$34,""),$B4),"")</f>
        <v>44348</v>
      </c>
      <c r="O4" s="69">
        <f>EDATE(K4,1)</f>
        <v>44378</v>
      </c>
      <c r="P4" s="50" t="str">
        <f t="shared" ref="P4:P33" si="5">TEXT(O4,"aaa")</f>
        <v>木</v>
      </c>
      <c r="Q4" s="48">
        <f t="shared" ref="Q4:Q33" si="6">IF(P4="日","",O4)</f>
        <v>44378</v>
      </c>
      <c r="R4" s="56">
        <f t="array" ref="R4">IFERROR(SMALL(IF(Q$4:Q$34&lt;&gt;"",Q$4:Q$34,""),$B4),"")</f>
        <v>44378</v>
      </c>
      <c r="S4" s="60">
        <f>EDATE(O4,1)</f>
        <v>44409</v>
      </c>
      <c r="T4" s="50" t="str">
        <f t="shared" ref="T4:T34" si="7">TEXT(S4,"aaa")</f>
        <v>日</v>
      </c>
      <c r="U4" s="48" t="str">
        <f t="shared" ref="U4:U34" si="8">IF(T4="日","",S4)</f>
        <v/>
      </c>
      <c r="V4" s="61">
        <f t="array" ref="V4">IFERROR(SMALL(IF(U$4:U$34&lt;&gt;"",U$4:U$34,""),$B4),"")</f>
        <v>44410</v>
      </c>
      <c r="W4" s="53">
        <f>EDATE(S4,1)</f>
        <v>44440</v>
      </c>
      <c r="X4" s="50" t="str">
        <f t="shared" ref="X4:X33" si="9">TEXT(W4,"aaa")</f>
        <v>水</v>
      </c>
      <c r="Y4" s="48">
        <f t="shared" ref="Y4:Y33" si="10">IF(X4="日","",W4)</f>
        <v>44440</v>
      </c>
      <c r="Z4" s="70">
        <f t="array" ref="Z4">IFERROR(SMALL(IF(Y$4:Y$34&lt;&gt;"",Y$4:Y$34,""),$B4),"")</f>
        <v>44440</v>
      </c>
      <c r="AA4" s="69">
        <f>EDATE(W4,1)</f>
        <v>44470</v>
      </c>
      <c r="AB4" s="50" t="str">
        <f t="shared" ref="AB4:AB33" si="11">TEXT(AA4,"aaa")</f>
        <v>金</v>
      </c>
      <c r="AC4" s="48">
        <f t="shared" ref="AC4:AC33" si="12">IF(AB4="日","",AA4)</f>
        <v>44470</v>
      </c>
      <c r="AD4" s="56">
        <f t="array" ref="AD4">IFERROR(SMALL(IF(AC$4:AC$34&lt;&gt;"",AC$4:AC$34,""),$B4),"")</f>
        <v>44470</v>
      </c>
      <c r="AE4" s="60">
        <f>EDATE(AA4,1)</f>
        <v>44501</v>
      </c>
      <c r="AF4" s="50" t="str">
        <f t="shared" ref="AF4:AF33" si="13">TEXT(AE4,"aaa")</f>
        <v>月</v>
      </c>
      <c r="AG4" s="48">
        <f t="shared" ref="AG4:AG33" si="14">IF(AF4="日","",AE4)</f>
        <v>44501</v>
      </c>
      <c r="AH4" s="61">
        <f t="array" ref="AH4">IFERROR(SMALL(IF(AG$4:AG$34&lt;&gt;"",AG$4:AG$34,""),$B4),"")</f>
        <v>44501</v>
      </c>
      <c r="AI4" s="53">
        <f>EDATE(AE4,1)</f>
        <v>44531</v>
      </c>
      <c r="AJ4" s="50" t="str">
        <f t="shared" ref="AJ4:AJ33" si="15">TEXT(AI4,"aaa")</f>
        <v>水</v>
      </c>
      <c r="AK4" s="48">
        <f t="shared" ref="AK4:AK31" si="16">IF(AJ4="日","",AI4)</f>
        <v>44531</v>
      </c>
      <c r="AL4" s="70">
        <f t="array" ref="AL4">IFERROR(SMALL(IF(AK$4:AK$34&lt;&gt;"",AK$4:AK$34,""),$B4),"")</f>
        <v>44531</v>
      </c>
      <c r="AM4" s="69">
        <f>EDATE(AI4,1)</f>
        <v>44562</v>
      </c>
      <c r="AN4" s="50" t="str">
        <f t="shared" ref="AN4:AN33" si="17">TEXT(AM4,"aaa")</f>
        <v>土</v>
      </c>
      <c r="AO4" s="81"/>
      <c r="AP4" s="56">
        <f t="array" ref="AP4">IFERROR(SMALL(IF(AO$4:AO$34&lt;&gt;"",AO$4:AO$34,""),$B4),"")</f>
        <v>44565</v>
      </c>
      <c r="AQ4" s="60">
        <f>EDATE(AM4,1)</f>
        <v>44593</v>
      </c>
      <c r="AR4" s="50" t="str">
        <f t="shared" ref="AR4:AR31" si="18">TEXT(AQ4,"aaa")</f>
        <v>火</v>
      </c>
      <c r="AS4" s="48">
        <f t="shared" ref="AS4:AS31" si="19">IF(AR4="日","",AQ4)</f>
        <v>44593</v>
      </c>
      <c r="AT4" s="61">
        <f t="array" ref="AT4">IFERROR(SMALL(IF(AS$4:AS$34&lt;&gt;"",AS$4:AS$34,""),$B4),"")</f>
        <v>44593</v>
      </c>
      <c r="AU4" s="53">
        <f>EDATE(AQ4,1)</f>
        <v>44621</v>
      </c>
      <c r="AV4" s="50" t="str">
        <f t="shared" ref="AV4:AV33" si="20">TEXT(AU4,"aaa")</f>
        <v>火</v>
      </c>
      <c r="AW4" s="48">
        <f t="shared" ref="AW4:AW33" si="21">IF(AV4="日","",AU4)</f>
        <v>44621</v>
      </c>
      <c r="AX4" s="70">
        <f t="array" ref="AX4">IFERROR(SMALL(IF(AW$4:AW$34&lt;&gt;"",AW$4:AW$34,""),$B4),"")</f>
        <v>44621</v>
      </c>
    </row>
    <row r="5" spans="2:50" x14ac:dyDescent="0.2">
      <c r="B5">
        <v>2</v>
      </c>
      <c r="C5" s="71">
        <f t="shared" ref="C5:C33" si="22">C4+1</f>
        <v>44288</v>
      </c>
      <c r="D5" s="51" t="str">
        <f t="shared" si="0"/>
        <v>金</v>
      </c>
      <c r="E5" s="49">
        <f t="shared" ref="E5:E33" si="23">IF(D5="日","",C5)</f>
        <v>44288</v>
      </c>
      <c r="F5" s="57">
        <f t="array" ref="F5">IFERROR(SMALL(IF(E$4:E$34&lt;&gt;"",E$4:E$34,""),$B5),"")</f>
        <v>44289</v>
      </c>
      <c r="G5" s="62">
        <f t="shared" ref="G5:G34" si="24">G4+1</f>
        <v>44318</v>
      </c>
      <c r="H5" s="51" t="str">
        <f t="shared" si="1"/>
        <v>日</v>
      </c>
      <c r="I5" s="49" t="str">
        <f t="shared" si="2"/>
        <v/>
      </c>
      <c r="J5" s="63">
        <f t="array" ref="J5">IFERROR(SMALL(IF(I$4:I$34&lt;&gt;"",I$4:I$34,""),$B5),"")</f>
        <v>44322</v>
      </c>
      <c r="K5" s="54">
        <f t="shared" ref="K5:K33" si="25">K4+1</f>
        <v>44349</v>
      </c>
      <c r="L5" s="51" t="str">
        <f t="shared" si="3"/>
        <v>水</v>
      </c>
      <c r="M5" s="49">
        <f t="shared" si="4"/>
        <v>44349</v>
      </c>
      <c r="N5" s="72">
        <f t="array" ref="N5">IFERROR(SMALL(IF(M$4:M$34&lt;&gt;"",M$4:M$34,""),$B5),"")</f>
        <v>44349</v>
      </c>
      <c r="O5" s="71">
        <f t="shared" ref="O5:O34" si="26">O4+1</f>
        <v>44379</v>
      </c>
      <c r="P5" s="51" t="str">
        <f t="shared" si="5"/>
        <v>金</v>
      </c>
      <c r="Q5" s="49">
        <f t="shared" si="6"/>
        <v>44379</v>
      </c>
      <c r="R5" s="57">
        <f t="array" ref="R5">IFERROR(SMALL(IF(Q$4:Q$34&lt;&gt;"",Q$4:Q$34,""),$B5),"")</f>
        <v>44379</v>
      </c>
      <c r="S5" s="62">
        <f t="shared" ref="S5:S34" si="27">S4+1</f>
        <v>44410</v>
      </c>
      <c r="T5" s="51" t="str">
        <f t="shared" si="7"/>
        <v>月</v>
      </c>
      <c r="U5" s="49">
        <f t="shared" si="8"/>
        <v>44410</v>
      </c>
      <c r="V5" s="63">
        <f t="array" ref="V5">IFERROR(SMALL(IF(U$4:U$34&lt;&gt;"",U$4:U$34,""),$B5),"")</f>
        <v>44411</v>
      </c>
      <c r="W5" s="54">
        <f t="shared" ref="W5:W33" si="28">W4+1</f>
        <v>44441</v>
      </c>
      <c r="X5" s="51" t="str">
        <f t="shared" si="9"/>
        <v>木</v>
      </c>
      <c r="Y5" s="49">
        <f t="shared" si="10"/>
        <v>44441</v>
      </c>
      <c r="Z5" s="72">
        <f t="array" ref="Z5">IFERROR(SMALL(IF(Y$4:Y$34&lt;&gt;"",Y$4:Y$34,""),$B5),"")</f>
        <v>44441</v>
      </c>
      <c r="AA5" s="71">
        <f t="shared" ref="AA5:AA34" si="29">AA4+1</f>
        <v>44471</v>
      </c>
      <c r="AB5" s="51" t="str">
        <f t="shared" si="11"/>
        <v>土</v>
      </c>
      <c r="AC5" s="49">
        <f t="shared" si="12"/>
        <v>44471</v>
      </c>
      <c r="AD5" s="57">
        <f t="array" ref="AD5">IFERROR(SMALL(IF(AC$4:AC$34&lt;&gt;"",AC$4:AC$34,""),$B5),"")</f>
        <v>44471</v>
      </c>
      <c r="AE5" s="62">
        <f t="shared" ref="AE5:AE33" si="30">AE4+1</f>
        <v>44502</v>
      </c>
      <c r="AF5" s="51" t="str">
        <f t="shared" si="13"/>
        <v>火</v>
      </c>
      <c r="AG5" s="49">
        <f t="shared" si="14"/>
        <v>44502</v>
      </c>
      <c r="AH5" s="63">
        <f t="array" ref="AH5">IFERROR(SMALL(IF(AG$4:AG$34&lt;&gt;"",AG$4:AG$34,""),$B5),"")</f>
        <v>44502</v>
      </c>
      <c r="AI5" s="54">
        <f t="shared" ref="AI5:AI34" si="31">AI4+1</f>
        <v>44532</v>
      </c>
      <c r="AJ5" s="51" t="str">
        <f t="shared" si="15"/>
        <v>木</v>
      </c>
      <c r="AK5" s="49">
        <f t="shared" si="16"/>
        <v>44532</v>
      </c>
      <c r="AL5" s="72">
        <f t="array" ref="AL5">IFERROR(SMALL(IF(AK$4:AK$34&lt;&gt;"",AK$4:AK$34,""),$B5),"")</f>
        <v>44532</v>
      </c>
      <c r="AM5" s="71">
        <f t="shared" ref="AM5:AM34" si="32">AM4+1</f>
        <v>44563</v>
      </c>
      <c r="AN5" s="51" t="str">
        <f t="shared" si="17"/>
        <v>日</v>
      </c>
      <c r="AO5" s="82"/>
      <c r="AP5" s="57">
        <f t="array" ref="AP5">IFERROR(SMALL(IF(AO$4:AO$34&lt;&gt;"",AO$4:AO$34,""),$B5),"")</f>
        <v>44566</v>
      </c>
      <c r="AQ5" s="62">
        <f t="shared" ref="AQ5:AQ31" si="33">AQ4+1</f>
        <v>44594</v>
      </c>
      <c r="AR5" s="51" t="str">
        <f t="shared" si="18"/>
        <v>水</v>
      </c>
      <c r="AS5" s="49">
        <f t="shared" si="19"/>
        <v>44594</v>
      </c>
      <c r="AT5" s="63">
        <f t="array" ref="AT5">IFERROR(SMALL(IF(AS$4:AS$34&lt;&gt;"",AS$4:AS$34,""),$B5),"")</f>
        <v>44594</v>
      </c>
      <c r="AU5" s="54">
        <f t="shared" ref="AU5:AU34" si="34">AU4+1</f>
        <v>44622</v>
      </c>
      <c r="AV5" s="51" t="str">
        <f t="shared" si="20"/>
        <v>水</v>
      </c>
      <c r="AW5" s="49">
        <f t="shared" si="21"/>
        <v>44622</v>
      </c>
      <c r="AX5" s="72">
        <f t="array" ref="AX5">IFERROR(SMALL(IF(AW$4:AW$34&lt;&gt;"",AW$4:AW$34,""),$B5),"")</f>
        <v>44622</v>
      </c>
    </row>
    <row r="6" spans="2:50" x14ac:dyDescent="0.2">
      <c r="B6">
        <v>3</v>
      </c>
      <c r="C6" s="71">
        <f t="shared" si="22"/>
        <v>44289</v>
      </c>
      <c r="D6" s="51" t="str">
        <f t="shared" si="0"/>
        <v>土</v>
      </c>
      <c r="E6" s="49">
        <f t="shared" si="23"/>
        <v>44289</v>
      </c>
      <c r="F6" s="57">
        <f t="array" ref="F6">IFERROR(SMALL(IF(E$4:E$34&lt;&gt;"",E$4:E$34,""),$B6),"")</f>
        <v>44291</v>
      </c>
      <c r="G6" s="62">
        <f t="shared" si="24"/>
        <v>44319</v>
      </c>
      <c r="H6" s="51" t="str">
        <f t="shared" si="1"/>
        <v>月</v>
      </c>
      <c r="I6" s="316"/>
      <c r="J6" s="63">
        <f t="array" ref="J6">IFERROR(SMALL(IF(I$4:I$34&lt;&gt;"",I$4:I$34,""),$B6),"")</f>
        <v>44323</v>
      </c>
      <c r="K6" s="54">
        <f t="shared" si="25"/>
        <v>44350</v>
      </c>
      <c r="L6" s="51" t="str">
        <f t="shared" si="3"/>
        <v>木</v>
      </c>
      <c r="M6" s="49">
        <f t="shared" si="4"/>
        <v>44350</v>
      </c>
      <c r="N6" s="72">
        <f t="array" ref="N6">IFERROR(SMALL(IF(M$4:M$34&lt;&gt;"",M$4:M$34,""),$B6),"")</f>
        <v>44350</v>
      </c>
      <c r="O6" s="71">
        <f t="shared" si="26"/>
        <v>44380</v>
      </c>
      <c r="P6" s="51" t="str">
        <f t="shared" si="5"/>
        <v>土</v>
      </c>
      <c r="Q6" s="49">
        <f t="shared" si="6"/>
        <v>44380</v>
      </c>
      <c r="R6" s="57">
        <f t="array" ref="R6">IFERROR(SMALL(IF(Q$4:Q$34&lt;&gt;"",Q$4:Q$34,""),$B6),"")</f>
        <v>44380</v>
      </c>
      <c r="S6" s="62">
        <f t="shared" si="27"/>
        <v>44411</v>
      </c>
      <c r="T6" s="51" t="str">
        <f t="shared" si="7"/>
        <v>火</v>
      </c>
      <c r="U6" s="49">
        <f t="shared" si="8"/>
        <v>44411</v>
      </c>
      <c r="V6" s="63">
        <f t="array" ref="V6">IFERROR(SMALL(IF(U$4:U$34&lt;&gt;"",U$4:U$34,""),$B6),"")</f>
        <v>44412</v>
      </c>
      <c r="W6" s="54">
        <f t="shared" si="28"/>
        <v>44442</v>
      </c>
      <c r="X6" s="51" t="str">
        <f t="shared" si="9"/>
        <v>金</v>
      </c>
      <c r="Y6" s="49">
        <f t="shared" si="10"/>
        <v>44442</v>
      </c>
      <c r="Z6" s="72">
        <f t="array" ref="Z6">IFERROR(SMALL(IF(Y$4:Y$34&lt;&gt;"",Y$4:Y$34,""),$B6),"")</f>
        <v>44442</v>
      </c>
      <c r="AA6" s="71">
        <f t="shared" si="29"/>
        <v>44472</v>
      </c>
      <c r="AB6" s="51" t="str">
        <f t="shared" si="11"/>
        <v>日</v>
      </c>
      <c r="AC6" s="49" t="str">
        <f t="shared" si="12"/>
        <v/>
      </c>
      <c r="AD6" s="57">
        <f t="array" ref="AD6">IFERROR(SMALL(IF(AC$4:AC$34&lt;&gt;"",AC$4:AC$34,""),$B6),"")</f>
        <v>44473</v>
      </c>
      <c r="AE6" s="62">
        <f t="shared" si="30"/>
        <v>44503</v>
      </c>
      <c r="AF6" s="51" t="str">
        <f t="shared" si="13"/>
        <v>水</v>
      </c>
      <c r="AG6" s="49">
        <f t="shared" si="14"/>
        <v>44503</v>
      </c>
      <c r="AH6" s="63">
        <f t="array" ref="AH6">IFERROR(SMALL(IF(AG$4:AG$34&lt;&gt;"",AG$4:AG$34,""),$B6),"")</f>
        <v>44503</v>
      </c>
      <c r="AI6" s="54">
        <f t="shared" si="31"/>
        <v>44533</v>
      </c>
      <c r="AJ6" s="51" t="str">
        <f t="shared" si="15"/>
        <v>金</v>
      </c>
      <c r="AK6" s="49">
        <f t="shared" si="16"/>
        <v>44533</v>
      </c>
      <c r="AL6" s="72">
        <f t="array" ref="AL6">IFERROR(SMALL(IF(AK$4:AK$34&lt;&gt;"",AK$4:AK$34,""),$B6),"")</f>
        <v>44533</v>
      </c>
      <c r="AM6" s="71">
        <f t="shared" si="32"/>
        <v>44564</v>
      </c>
      <c r="AN6" s="51" t="str">
        <f t="shared" si="17"/>
        <v>月</v>
      </c>
      <c r="AO6" s="82"/>
      <c r="AP6" s="57">
        <f t="array" ref="AP6">IFERROR(SMALL(IF(AO$4:AO$34&lt;&gt;"",AO$4:AO$34,""),$B6),"")</f>
        <v>44567</v>
      </c>
      <c r="AQ6" s="62">
        <f t="shared" si="33"/>
        <v>44595</v>
      </c>
      <c r="AR6" s="51" t="str">
        <f t="shared" si="18"/>
        <v>木</v>
      </c>
      <c r="AS6" s="49">
        <f t="shared" si="19"/>
        <v>44595</v>
      </c>
      <c r="AT6" s="63">
        <f t="array" ref="AT6">IFERROR(SMALL(IF(AS$4:AS$34&lt;&gt;"",AS$4:AS$34,""),$B6),"")</f>
        <v>44595</v>
      </c>
      <c r="AU6" s="54">
        <f t="shared" si="34"/>
        <v>44623</v>
      </c>
      <c r="AV6" s="51" t="str">
        <f t="shared" si="20"/>
        <v>木</v>
      </c>
      <c r="AW6" s="49">
        <f t="shared" si="21"/>
        <v>44623</v>
      </c>
      <c r="AX6" s="72">
        <f t="array" ref="AX6">IFERROR(SMALL(IF(AW$4:AW$34&lt;&gt;"",AW$4:AW$34,""),$B6),"")</f>
        <v>44623</v>
      </c>
    </row>
    <row r="7" spans="2:50" x14ac:dyDescent="0.2">
      <c r="B7">
        <v>4</v>
      </c>
      <c r="C7" s="71">
        <f t="shared" si="22"/>
        <v>44290</v>
      </c>
      <c r="D7" s="51" t="str">
        <f t="shared" si="0"/>
        <v>日</v>
      </c>
      <c r="E7" s="49" t="str">
        <f t="shared" si="23"/>
        <v/>
      </c>
      <c r="F7" s="57">
        <f t="array" ref="F7">IFERROR(SMALL(IF(E$4:E$34&lt;&gt;"",E$4:E$34,""),$B7),"")</f>
        <v>44292</v>
      </c>
      <c r="G7" s="62">
        <f t="shared" si="24"/>
        <v>44320</v>
      </c>
      <c r="H7" s="51" t="str">
        <f t="shared" si="1"/>
        <v>火</v>
      </c>
      <c r="I7" s="316"/>
      <c r="J7" s="63">
        <f t="array" ref="J7">IFERROR(SMALL(IF(I$4:I$34&lt;&gt;"",I$4:I$34,""),$B7),"")</f>
        <v>44324</v>
      </c>
      <c r="K7" s="54">
        <f t="shared" si="25"/>
        <v>44351</v>
      </c>
      <c r="L7" s="51" t="str">
        <f t="shared" si="3"/>
        <v>金</v>
      </c>
      <c r="M7" s="49">
        <f t="shared" si="4"/>
        <v>44351</v>
      </c>
      <c r="N7" s="72">
        <f t="array" ref="N7">IFERROR(SMALL(IF(M$4:M$34&lt;&gt;"",M$4:M$34,""),$B7),"")</f>
        <v>44351</v>
      </c>
      <c r="O7" s="71">
        <f t="shared" si="26"/>
        <v>44381</v>
      </c>
      <c r="P7" s="51" t="str">
        <f t="shared" si="5"/>
        <v>日</v>
      </c>
      <c r="Q7" s="49" t="str">
        <f t="shared" si="6"/>
        <v/>
      </c>
      <c r="R7" s="57">
        <f t="array" ref="R7">IFERROR(SMALL(IF(Q$4:Q$34&lt;&gt;"",Q$4:Q$34,""),$B7),"")</f>
        <v>44382</v>
      </c>
      <c r="S7" s="62">
        <f t="shared" si="27"/>
        <v>44412</v>
      </c>
      <c r="T7" s="51" t="str">
        <f t="shared" si="7"/>
        <v>水</v>
      </c>
      <c r="U7" s="49">
        <f t="shared" si="8"/>
        <v>44412</v>
      </c>
      <c r="V7" s="63">
        <f t="array" ref="V7">IFERROR(SMALL(IF(U$4:U$34&lt;&gt;"",U$4:U$34,""),$B7),"")</f>
        <v>44413</v>
      </c>
      <c r="W7" s="54">
        <f t="shared" si="28"/>
        <v>44443</v>
      </c>
      <c r="X7" s="51" t="str">
        <f t="shared" si="9"/>
        <v>土</v>
      </c>
      <c r="Y7" s="49">
        <f t="shared" si="10"/>
        <v>44443</v>
      </c>
      <c r="Z7" s="72">
        <f t="array" ref="Z7">IFERROR(SMALL(IF(Y$4:Y$34&lt;&gt;"",Y$4:Y$34,""),$B7),"")</f>
        <v>44443</v>
      </c>
      <c r="AA7" s="71">
        <f t="shared" si="29"/>
        <v>44473</v>
      </c>
      <c r="AB7" s="51" t="str">
        <f t="shared" si="11"/>
        <v>月</v>
      </c>
      <c r="AC7" s="49">
        <f t="shared" si="12"/>
        <v>44473</v>
      </c>
      <c r="AD7" s="57">
        <f t="array" ref="AD7">IFERROR(SMALL(IF(AC$4:AC$34&lt;&gt;"",AC$4:AC$34,""),$B7),"")</f>
        <v>44474</v>
      </c>
      <c r="AE7" s="62">
        <f t="shared" si="30"/>
        <v>44504</v>
      </c>
      <c r="AF7" s="51" t="str">
        <f t="shared" si="13"/>
        <v>木</v>
      </c>
      <c r="AG7" s="49">
        <f t="shared" si="14"/>
        <v>44504</v>
      </c>
      <c r="AH7" s="63">
        <f t="array" ref="AH7">IFERROR(SMALL(IF(AG$4:AG$34&lt;&gt;"",AG$4:AG$34,""),$B7),"")</f>
        <v>44504</v>
      </c>
      <c r="AI7" s="54">
        <f t="shared" si="31"/>
        <v>44534</v>
      </c>
      <c r="AJ7" s="51" t="str">
        <f t="shared" si="15"/>
        <v>土</v>
      </c>
      <c r="AK7" s="49">
        <f t="shared" si="16"/>
        <v>44534</v>
      </c>
      <c r="AL7" s="72">
        <f t="array" ref="AL7">IFERROR(SMALL(IF(AK$4:AK$34&lt;&gt;"",AK$4:AK$34,""),$B7),"")</f>
        <v>44534</v>
      </c>
      <c r="AM7" s="71">
        <f t="shared" si="32"/>
        <v>44565</v>
      </c>
      <c r="AN7" s="51" t="str">
        <f t="shared" si="17"/>
        <v>火</v>
      </c>
      <c r="AO7" s="49">
        <f t="shared" ref="AO7:AO33" si="35">IF(AN7="日","",AM7)</f>
        <v>44565</v>
      </c>
      <c r="AP7" s="57">
        <f t="array" ref="AP7">IFERROR(SMALL(IF(AO$4:AO$34&lt;&gt;"",AO$4:AO$34,""),$B7),"")</f>
        <v>44568</v>
      </c>
      <c r="AQ7" s="62">
        <f t="shared" si="33"/>
        <v>44596</v>
      </c>
      <c r="AR7" s="51" t="str">
        <f t="shared" si="18"/>
        <v>金</v>
      </c>
      <c r="AS7" s="49">
        <f t="shared" si="19"/>
        <v>44596</v>
      </c>
      <c r="AT7" s="63">
        <f t="array" ref="AT7">IFERROR(SMALL(IF(AS$4:AS$34&lt;&gt;"",AS$4:AS$34,""),$B7),"")</f>
        <v>44596</v>
      </c>
      <c r="AU7" s="54">
        <f t="shared" si="34"/>
        <v>44624</v>
      </c>
      <c r="AV7" s="51" t="str">
        <f t="shared" si="20"/>
        <v>金</v>
      </c>
      <c r="AW7" s="49">
        <f t="shared" si="21"/>
        <v>44624</v>
      </c>
      <c r="AX7" s="72">
        <f t="array" ref="AX7">IFERROR(SMALL(IF(AW$4:AW$34&lt;&gt;"",AW$4:AW$34,""),$B7),"")</f>
        <v>44624</v>
      </c>
    </row>
    <row r="8" spans="2:50" x14ac:dyDescent="0.2">
      <c r="B8">
        <v>5</v>
      </c>
      <c r="C8" s="71">
        <f t="shared" si="22"/>
        <v>44291</v>
      </c>
      <c r="D8" s="51" t="str">
        <f t="shared" si="0"/>
        <v>月</v>
      </c>
      <c r="E8" s="49">
        <f t="shared" si="23"/>
        <v>44291</v>
      </c>
      <c r="F8" s="57">
        <f t="array" ref="F8">IFERROR(SMALL(IF(E$4:E$34&lt;&gt;"",E$4:E$34,""),$B8),"")</f>
        <v>44293</v>
      </c>
      <c r="G8" s="62">
        <f t="shared" si="24"/>
        <v>44321</v>
      </c>
      <c r="H8" s="51" t="str">
        <f t="shared" si="1"/>
        <v>水</v>
      </c>
      <c r="I8" s="316"/>
      <c r="J8" s="63">
        <f t="array" ref="J8">IFERROR(SMALL(IF(I$4:I$34&lt;&gt;"",I$4:I$34,""),$B8),"")</f>
        <v>44326</v>
      </c>
      <c r="K8" s="54">
        <f t="shared" si="25"/>
        <v>44352</v>
      </c>
      <c r="L8" s="51" t="str">
        <f t="shared" si="3"/>
        <v>土</v>
      </c>
      <c r="M8" s="49">
        <f t="shared" si="4"/>
        <v>44352</v>
      </c>
      <c r="N8" s="72">
        <f t="array" ref="N8">IFERROR(SMALL(IF(M$4:M$34&lt;&gt;"",M$4:M$34,""),$B8),"")</f>
        <v>44352</v>
      </c>
      <c r="O8" s="71">
        <f t="shared" si="26"/>
        <v>44382</v>
      </c>
      <c r="P8" s="51" t="str">
        <f t="shared" si="5"/>
        <v>月</v>
      </c>
      <c r="Q8" s="49">
        <f t="shared" si="6"/>
        <v>44382</v>
      </c>
      <c r="R8" s="57">
        <f t="array" ref="R8">IFERROR(SMALL(IF(Q$4:Q$34&lt;&gt;"",Q$4:Q$34,""),$B8),"")</f>
        <v>44383</v>
      </c>
      <c r="S8" s="62">
        <f t="shared" si="27"/>
        <v>44413</v>
      </c>
      <c r="T8" s="51" t="str">
        <f t="shared" si="7"/>
        <v>木</v>
      </c>
      <c r="U8" s="49">
        <f t="shared" si="8"/>
        <v>44413</v>
      </c>
      <c r="V8" s="63">
        <f t="array" ref="V8">IFERROR(SMALL(IF(U$4:U$34&lt;&gt;"",U$4:U$34,""),$B8),"")</f>
        <v>44414</v>
      </c>
      <c r="W8" s="54">
        <f t="shared" si="28"/>
        <v>44444</v>
      </c>
      <c r="X8" s="51" t="str">
        <f t="shared" si="9"/>
        <v>日</v>
      </c>
      <c r="Y8" s="49" t="str">
        <f t="shared" si="10"/>
        <v/>
      </c>
      <c r="Z8" s="72">
        <f t="array" ref="Z8">IFERROR(SMALL(IF(Y$4:Y$34&lt;&gt;"",Y$4:Y$34,""),$B8),"")</f>
        <v>44445</v>
      </c>
      <c r="AA8" s="71">
        <f t="shared" si="29"/>
        <v>44474</v>
      </c>
      <c r="AB8" s="51" t="str">
        <f t="shared" si="11"/>
        <v>火</v>
      </c>
      <c r="AC8" s="49">
        <f t="shared" si="12"/>
        <v>44474</v>
      </c>
      <c r="AD8" s="57">
        <f t="array" ref="AD8">IFERROR(SMALL(IF(AC$4:AC$34&lt;&gt;"",AC$4:AC$34,""),$B8),"")</f>
        <v>44475</v>
      </c>
      <c r="AE8" s="62">
        <f t="shared" si="30"/>
        <v>44505</v>
      </c>
      <c r="AF8" s="51" t="str">
        <f t="shared" si="13"/>
        <v>金</v>
      </c>
      <c r="AG8" s="49">
        <f t="shared" si="14"/>
        <v>44505</v>
      </c>
      <c r="AH8" s="63">
        <f t="array" ref="AH8">IFERROR(SMALL(IF(AG$4:AG$34&lt;&gt;"",AG$4:AG$34,""),$B8),"")</f>
        <v>44505</v>
      </c>
      <c r="AI8" s="54">
        <f t="shared" si="31"/>
        <v>44535</v>
      </c>
      <c r="AJ8" s="51" t="str">
        <f t="shared" si="15"/>
        <v>日</v>
      </c>
      <c r="AK8" s="49" t="str">
        <f t="shared" si="16"/>
        <v/>
      </c>
      <c r="AL8" s="72">
        <f t="array" ref="AL8">IFERROR(SMALL(IF(AK$4:AK$34&lt;&gt;"",AK$4:AK$34,""),$B8),"")</f>
        <v>44536</v>
      </c>
      <c r="AM8" s="71">
        <f t="shared" si="32"/>
        <v>44566</v>
      </c>
      <c r="AN8" s="51" t="str">
        <f t="shared" si="17"/>
        <v>水</v>
      </c>
      <c r="AO8" s="49">
        <f t="shared" si="35"/>
        <v>44566</v>
      </c>
      <c r="AP8" s="57">
        <f t="array" ref="AP8">IFERROR(SMALL(IF(AO$4:AO$34&lt;&gt;"",AO$4:AO$34,""),$B8),"")</f>
        <v>44569</v>
      </c>
      <c r="AQ8" s="62">
        <f t="shared" si="33"/>
        <v>44597</v>
      </c>
      <c r="AR8" s="51" t="str">
        <f t="shared" si="18"/>
        <v>土</v>
      </c>
      <c r="AS8" s="49">
        <f t="shared" si="19"/>
        <v>44597</v>
      </c>
      <c r="AT8" s="63">
        <f t="array" ref="AT8">IFERROR(SMALL(IF(AS$4:AS$34&lt;&gt;"",AS$4:AS$34,""),$B8),"")</f>
        <v>44597</v>
      </c>
      <c r="AU8" s="54">
        <f t="shared" si="34"/>
        <v>44625</v>
      </c>
      <c r="AV8" s="51" t="str">
        <f t="shared" si="20"/>
        <v>土</v>
      </c>
      <c r="AW8" s="49">
        <f t="shared" si="21"/>
        <v>44625</v>
      </c>
      <c r="AX8" s="72">
        <f t="array" ref="AX8">IFERROR(SMALL(IF(AW$4:AW$34&lt;&gt;"",AW$4:AW$34,""),$B8),"")</f>
        <v>44625</v>
      </c>
    </row>
    <row r="9" spans="2:50" x14ac:dyDescent="0.2">
      <c r="B9">
        <v>6</v>
      </c>
      <c r="C9" s="71">
        <f t="shared" si="22"/>
        <v>44292</v>
      </c>
      <c r="D9" s="51" t="str">
        <f t="shared" si="0"/>
        <v>火</v>
      </c>
      <c r="E9" s="49">
        <f t="shared" si="23"/>
        <v>44292</v>
      </c>
      <c r="F9" s="57">
        <f t="array" ref="F9">IFERROR(SMALL(IF(E$4:E$34&lt;&gt;"",E$4:E$34,""),$B9),"")</f>
        <v>44294</v>
      </c>
      <c r="G9" s="62">
        <f t="shared" si="24"/>
        <v>44322</v>
      </c>
      <c r="H9" s="51" t="str">
        <f t="shared" si="1"/>
        <v>木</v>
      </c>
      <c r="I9" s="49">
        <f t="shared" si="2"/>
        <v>44322</v>
      </c>
      <c r="J9" s="63">
        <f t="array" ref="J9">IFERROR(SMALL(IF(I$4:I$34&lt;&gt;"",I$4:I$34,""),$B9),"")</f>
        <v>44327</v>
      </c>
      <c r="K9" s="54">
        <f t="shared" si="25"/>
        <v>44353</v>
      </c>
      <c r="L9" s="51" t="str">
        <f t="shared" si="3"/>
        <v>日</v>
      </c>
      <c r="M9" s="49" t="str">
        <f t="shared" si="4"/>
        <v/>
      </c>
      <c r="N9" s="72">
        <f t="array" ref="N9">IFERROR(SMALL(IF(M$4:M$34&lt;&gt;"",M$4:M$34,""),$B9),"")</f>
        <v>44354</v>
      </c>
      <c r="O9" s="71">
        <f t="shared" si="26"/>
        <v>44383</v>
      </c>
      <c r="P9" s="51" t="str">
        <f t="shared" si="5"/>
        <v>火</v>
      </c>
      <c r="Q9" s="49">
        <f t="shared" si="6"/>
        <v>44383</v>
      </c>
      <c r="R9" s="57">
        <f t="array" ref="R9">IFERROR(SMALL(IF(Q$4:Q$34&lt;&gt;"",Q$4:Q$34,""),$B9),"")</f>
        <v>44384</v>
      </c>
      <c r="S9" s="62">
        <f t="shared" si="27"/>
        <v>44414</v>
      </c>
      <c r="T9" s="51" t="str">
        <f t="shared" si="7"/>
        <v>金</v>
      </c>
      <c r="U9" s="49">
        <f t="shared" si="8"/>
        <v>44414</v>
      </c>
      <c r="V9" s="63">
        <f t="array" ref="V9">IFERROR(SMALL(IF(U$4:U$34&lt;&gt;"",U$4:U$34,""),$B9),"")</f>
        <v>44415</v>
      </c>
      <c r="W9" s="54">
        <f t="shared" si="28"/>
        <v>44445</v>
      </c>
      <c r="X9" s="51" t="str">
        <f t="shared" si="9"/>
        <v>月</v>
      </c>
      <c r="Y9" s="49">
        <f t="shared" si="10"/>
        <v>44445</v>
      </c>
      <c r="Z9" s="72">
        <f t="array" ref="Z9">IFERROR(SMALL(IF(Y$4:Y$34&lt;&gt;"",Y$4:Y$34,""),$B9),"")</f>
        <v>44446</v>
      </c>
      <c r="AA9" s="71">
        <f t="shared" si="29"/>
        <v>44475</v>
      </c>
      <c r="AB9" s="51" t="str">
        <f t="shared" si="11"/>
        <v>水</v>
      </c>
      <c r="AC9" s="49">
        <f t="shared" si="12"/>
        <v>44475</v>
      </c>
      <c r="AD9" s="57">
        <f t="array" ref="AD9">IFERROR(SMALL(IF(AC$4:AC$34&lt;&gt;"",AC$4:AC$34,""),$B9),"")</f>
        <v>44476</v>
      </c>
      <c r="AE9" s="62">
        <f t="shared" si="30"/>
        <v>44506</v>
      </c>
      <c r="AF9" s="51" t="str">
        <f t="shared" si="13"/>
        <v>土</v>
      </c>
      <c r="AG9" s="49">
        <f t="shared" si="14"/>
        <v>44506</v>
      </c>
      <c r="AH9" s="63">
        <f t="array" ref="AH9">IFERROR(SMALL(IF(AG$4:AG$34&lt;&gt;"",AG$4:AG$34,""),$B9),"")</f>
        <v>44506</v>
      </c>
      <c r="AI9" s="54">
        <f t="shared" si="31"/>
        <v>44536</v>
      </c>
      <c r="AJ9" s="51" t="str">
        <f t="shared" si="15"/>
        <v>月</v>
      </c>
      <c r="AK9" s="49">
        <f t="shared" si="16"/>
        <v>44536</v>
      </c>
      <c r="AL9" s="72">
        <f t="array" ref="AL9">IFERROR(SMALL(IF(AK$4:AK$34&lt;&gt;"",AK$4:AK$34,""),$B9),"")</f>
        <v>44537</v>
      </c>
      <c r="AM9" s="71">
        <f t="shared" si="32"/>
        <v>44567</v>
      </c>
      <c r="AN9" s="51" t="str">
        <f t="shared" si="17"/>
        <v>木</v>
      </c>
      <c r="AO9" s="49">
        <f t="shared" si="35"/>
        <v>44567</v>
      </c>
      <c r="AP9" s="57">
        <f t="array" ref="AP9">IFERROR(SMALL(IF(AO$4:AO$34&lt;&gt;"",AO$4:AO$34,""),$B9),"")</f>
        <v>44571</v>
      </c>
      <c r="AQ9" s="62">
        <f t="shared" si="33"/>
        <v>44598</v>
      </c>
      <c r="AR9" s="51" t="str">
        <f t="shared" si="18"/>
        <v>日</v>
      </c>
      <c r="AS9" s="49" t="str">
        <f t="shared" si="19"/>
        <v/>
      </c>
      <c r="AT9" s="63">
        <f t="array" ref="AT9">IFERROR(SMALL(IF(AS$4:AS$34&lt;&gt;"",AS$4:AS$34,""),$B9),"")</f>
        <v>44599</v>
      </c>
      <c r="AU9" s="54">
        <f t="shared" si="34"/>
        <v>44626</v>
      </c>
      <c r="AV9" s="51" t="str">
        <f t="shared" si="20"/>
        <v>日</v>
      </c>
      <c r="AW9" s="49" t="str">
        <f t="shared" si="21"/>
        <v/>
      </c>
      <c r="AX9" s="72">
        <f t="array" ref="AX9">IFERROR(SMALL(IF(AW$4:AW$34&lt;&gt;"",AW$4:AW$34,""),$B9),"")</f>
        <v>44627</v>
      </c>
    </row>
    <row r="10" spans="2:50" x14ac:dyDescent="0.2">
      <c r="B10">
        <v>7</v>
      </c>
      <c r="C10" s="71">
        <f t="shared" si="22"/>
        <v>44293</v>
      </c>
      <c r="D10" s="51" t="str">
        <f t="shared" si="0"/>
        <v>水</v>
      </c>
      <c r="E10" s="49">
        <f t="shared" si="23"/>
        <v>44293</v>
      </c>
      <c r="F10" s="57">
        <f t="array" ref="F10">IFERROR(SMALL(IF(E$4:E$34&lt;&gt;"",E$4:E$34,""),$B10),"")</f>
        <v>44295</v>
      </c>
      <c r="G10" s="62">
        <f t="shared" si="24"/>
        <v>44323</v>
      </c>
      <c r="H10" s="51" t="str">
        <f t="shared" si="1"/>
        <v>金</v>
      </c>
      <c r="I10" s="49">
        <f t="shared" si="2"/>
        <v>44323</v>
      </c>
      <c r="J10" s="63">
        <f t="array" ref="J10">IFERROR(SMALL(IF(I$4:I$34&lt;&gt;"",I$4:I$34,""),$B10),"")</f>
        <v>44328</v>
      </c>
      <c r="K10" s="54">
        <f t="shared" si="25"/>
        <v>44354</v>
      </c>
      <c r="L10" s="51" t="str">
        <f t="shared" si="3"/>
        <v>月</v>
      </c>
      <c r="M10" s="49">
        <f t="shared" si="4"/>
        <v>44354</v>
      </c>
      <c r="N10" s="72">
        <f t="array" ref="N10">IFERROR(SMALL(IF(M$4:M$34&lt;&gt;"",M$4:M$34,""),$B10),"")</f>
        <v>44355</v>
      </c>
      <c r="O10" s="71">
        <f t="shared" si="26"/>
        <v>44384</v>
      </c>
      <c r="P10" s="51" t="str">
        <f t="shared" si="5"/>
        <v>水</v>
      </c>
      <c r="Q10" s="49">
        <f t="shared" si="6"/>
        <v>44384</v>
      </c>
      <c r="R10" s="57">
        <f t="array" ref="R10">IFERROR(SMALL(IF(Q$4:Q$34&lt;&gt;"",Q$4:Q$34,""),$B10),"")</f>
        <v>44385</v>
      </c>
      <c r="S10" s="62">
        <f t="shared" si="27"/>
        <v>44415</v>
      </c>
      <c r="T10" s="51" t="str">
        <f t="shared" si="7"/>
        <v>土</v>
      </c>
      <c r="U10" s="49">
        <f t="shared" si="8"/>
        <v>44415</v>
      </c>
      <c r="V10" s="63">
        <f t="array" ref="V10">IFERROR(SMALL(IF(U$4:U$34&lt;&gt;"",U$4:U$34,""),$B10),"")</f>
        <v>44417</v>
      </c>
      <c r="W10" s="54">
        <f t="shared" si="28"/>
        <v>44446</v>
      </c>
      <c r="X10" s="51" t="str">
        <f t="shared" si="9"/>
        <v>火</v>
      </c>
      <c r="Y10" s="49">
        <f t="shared" si="10"/>
        <v>44446</v>
      </c>
      <c r="Z10" s="72">
        <f t="array" ref="Z10">IFERROR(SMALL(IF(Y$4:Y$34&lt;&gt;"",Y$4:Y$34,""),$B10),"")</f>
        <v>44447</v>
      </c>
      <c r="AA10" s="71">
        <f t="shared" si="29"/>
        <v>44476</v>
      </c>
      <c r="AB10" s="51" t="str">
        <f t="shared" si="11"/>
        <v>木</v>
      </c>
      <c r="AC10" s="49">
        <f t="shared" si="12"/>
        <v>44476</v>
      </c>
      <c r="AD10" s="57">
        <f t="array" ref="AD10">IFERROR(SMALL(IF(AC$4:AC$34&lt;&gt;"",AC$4:AC$34,""),$B10),"")</f>
        <v>44477</v>
      </c>
      <c r="AE10" s="62">
        <f t="shared" si="30"/>
        <v>44507</v>
      </c>
      <c r="AF10" s="51" t="str">
        <f t="shared" si="13"/>
        <v>日</v>
      </c>
      <c r="AG10" s="49" t="str">
        <f t="shared" si="14"/>
        <v/>
      </c>
      <c r="AH10" s="63">
        <f t="array" ref="AH10">IFERROR(SMALL(IF(AG$4:AG$34&lt;&gt;"",AG$4:AG$34,""),$B10),"")</f>
        <v>44508</v>
      </c>
      <c r="AI10" s="54">
        <f t="shared" si="31"/>
        <v>44537</v>
      </c>
      <c r="AJ10" s="51" t="str">
        <f t="shared" si="15"/>
        <v>火</v>
      </c>
      <c r="AK10" s="49">
        <f t="shared" si="16"/>
        <v>44537</v>
      </c>
      <c r="AL10" s="72">
        <f t="array" ref="AL10">IFERROR(SMALL(IF(AK$4:AK$34&lt;&gt;"",AK$4:AK$34,""),$B10),"")</f>
        <v>44538</v>
      </c>
      <c r="AM10" s="71">
        <f t="shared" si="32"/>
        <v>44568</v>
      </c>
      <c r="AN10" s="51" t="str">
        <f t="shared" si="17"/>
        <v>金</v>
      </c>
      <c r="AO10" s="49">
        <f t="shared" si="35"/>
        <v>44568</v>
      </c>
      <c r="AP10" s="57">
        <f t="array" ref="AP10">IFERROR(SMALL(IF(AO$4:AO$34&lt;&gt;"",AO$4:AO$34,""),$B10),"")</f>
        <v>44572</v>
      </c>
      <c r="AQ10" s="62">
        <f t="shared" si="33"/>
        <v>44599</v>
      </c>
      <c r="AR10" s="51" t="str">
        <f t="shared" si="18"/>
        <v>月</v>
      </c>
      <c r="AS10" s="49">
        <f t="shared" si="19"/>
        <v>44599</v>
      </c>
      <c r="AT10" s="63">
        <f t="array" ref="AT10">IFERROR(SMALL(IF(AS$4:AS$34&lt;&gt;"",AS$4:AS$34,""),$B10),"")</f>
        <v>44600</v>
      </c>
      <c r="AU10" s="54">
        <f t="shared" si="34"/>
        <v>44627</v>
      </c>
      <c r="AV10" s="51" t="str">
        <f t="shared" si="20"/>
        <v>月</v>
      </c>
      <c r="AW10" s="49">
        <f t="shared" si="21"/>
        <v>44627</v>
      </c>
      <c r="AX10" s="72">
        <f t="array" ref="AX10">IFERROR(SMALL(IF(AW$4:AW$34&lt;&gt;"",AW$4:AW$34,""),$B10),"")</f>
        <v>44628</v>
      </c>
    </row>
    <row r="11" spans="2:50" x14ac:dyDescent="0.2">
      <c r="B11">
        <v>8</v>
      </c>
      <c r="C11" s="71">
        <f t="shared" si="22"/>
        <v>44294</v>
      </c>
      <c r="D11" s="51" t="str">
        <f t="shared" si="0"/>
        <v>木</v>
      </c>
      <c r="E11" s="49">
        <f t="shared" si="23"/>
        <v>44294</v>
      </c>
      <c r="F11" s="57">
        <f t="array" ref="F11">IFERROR(SMALL(IF(E$4:E$34&lt;&gt;"",E$4:E$34,""),$B11),"")</f>
        <v>44296</v>
      </c>
      <c r="G11" s="62">
        <f t="shared" si="24"/>
        <v>44324</v>
      </c>
      <c r="H11" s="51" t="str">
        <f t="shared" si="1"/>
        <v>土</v>
      </c>
      <c r="I11" s="49">
        <f t="shared" si="2"/>
        <v>44324</v>
      </c>
      <c r="J11" s="63">
        <f t="array" ref="J11">IFERROR(SMALL(IF(I$4:I$34&lt;&gt;"",I$4:I$34,""),$B11),"")</f>
        <v>44329</v>
      </c>
      <c r="K11" s="54">
        <f t="shared" si="25"/>
        <v>44355</v>
      </c>
      <c r="L11" s="51" t="str">
        <f t="shared" si="3"/>
        <v>火</v>
      </c>
      <c r="M11" s="49">
        <f t="shared" si="4"/>
        <v>44355</v>
      </c>
      <c r="N11" s="72">
        <f t="array" ref="N11">IFERROR(SMALL(IF(M$4:M$34&lt;&gt;"",M$4:M$34,""),$B11),"")</f>
        <v>44356</v>
      </c>
      <c r="O11" s="71">
        <f t="shared" si="26"/>
        <v>44385</v>
      </c>
      <c r="P11" s="51" t="str">
        <f t="shared" si="5"/>
        <v>木</v>
      </c>
      <c r="Q11" s="49">
        <f t="shared" si="6"/>
        <v>44385</v>
      </c>
      <c r="R11" s="57">
        <f t="array" ref="R11">IFERROR(SMALL(IF(Q$4:Q$34&lt;&gt;"",Q$4:Q$34,""),$B11),"")</f>
        <v>44386</v>
      </c>
      <c r="S11" s="62">
        <f t="shared" si="27"/>
        <v>44416</v>
      </c>
      <c r="T11" s="51" t="str">
        <f t="shared" si="7"/>
        <v>日</v>
      </c>
      <c r="U11" s="49" t="str">
        <f t="shared" si="8"/>
        <v/>
      </c>
      <c r="V11" s="63">
        <f t="array" ref="V11">IFERROR(SMALL(IF(U$4:U$34&lt;&gt;"",U$4:U$34,""),$B11),"")</f>
        <v>44418</v>
      </c>
      <c r="W11" s="54">
        <f t="shared" si="28"/>
        <v>44447</v>
      </c>
      <c r="X11" s="51" t="str">
        <f t="shared" si="9"/>
        <v>水</v>
      </c>
      <c r="Y11" s="49">
        <f t="shared" si="10"/>
        <v>44447</v>
      </c>
      <c r="Z11" s="72">
        <f t="array" ref="Z11">IFERROR(SMALL(IF(Y$4:Y$34&lt;&gt;"",Y$4:Y$34,""),$B11),"")</f>
        <v>44448</v>
      </c>
      <c r="AA11" s="71">
        <f t="shared" si="29"/>
        <v>44477</v>
      </c>
      <c r="AB11" s="51" t="str">
        <f t="shared" si="11"/>
        <v>金</v>
      </c>
      <c r="AC11" s="49">
        <f t="shared" si="12"/>
        <v>44477</v>
      </c>
      <c r="AD11" s="57">
        <f t="array" ref="AD11">IFERROR(SMALL(IF(AC$4:AC$34&lt;&gt;"",AC$4:AC$34,""),$B11),"")</f>
        <v>44478</v>
      </c>
      <c r="AE11" s="62">
        <f t="shared" si="30"/>
        <v>44508</v>
      </c>
      <c r="AF11" s="51" t="str">
        <f t="shared" si="13"/>
        <v>月</v>
      </c>
      <c r="AG11" s="49">
        <f t="shared" si="14"/>
        <v>44508</v>
      </c>
      <c r="AH11" s="63">
        <f t="array" ref="AH11">IFERROR(SMALL(IF(AG$4:AG$34&lt;&gt;"",AG$4:AG$34,""),$B11),"")</f>
        <v>44509</v>
      </c>
      <c r="AI11" s="54">
        <f t="shared" si="31"/>
        <v>44538</v>
      </c>
      <c r="AJ11" s="51" t="str">
        <f t="shared" si="15"/>
        <v>水</v>
      </c>
      <c r="AK11" s="49">
        <f t="shared" si="16"/>
        <v>44538</v>
      </c>
      <c r="AL11" s="72">
        <f t="array" ref="AL11">IFERROR(SMALL(IF(AK$4:AK$34&lt;&gt;"",AK$4:AK$34,""),$B11),"")</f>
        <v>44539</v>
      </c>
      <c r="AM11" s="71">
        <f t="shared" si="32"/>
        <v>44569</v>
      </c>
      <c r="AN11" s="51" t="str">
        <f t="shared" si="17"/>
        <v>土</v>
      </c>
      <c r="AO11" s="49">
        <f t="shared" si="35"/>
        <v>44569</v>
      </c>
      <c r="AP11" s="57">
        <f t="array" ref="AP11">IFERROR(SMALL(IF(AO$4:AO$34&lt;&gt;"",AO$4:AO$34,""),$B11),"")</f>
        <v>44573</v>
      </c>
      <c r="AQ11" s="62">
        <f t="shared" si="33"/>
        <v>44600</v>
      </c>
      <c r="AR11" s="51" t="str">
        <f t="shared" si="18"/>
        <v>火</v>
      </c>
      <c r="AS11" s="49">
        <f t="shared" si="19"/>
        <v>44600</v>
      </c>
      <c r="AT11" s="63">
        <f t="array" ref="AT11">IFERROR(SMALL(IF(AS$4:AS$34&lt;&gt;"",AS$4:AS$34,""),$B11),"")</f>
        <v>44601</v>
      </c>
      <c r="AU11" s="54">
        <f t="shared" si="34"/>
        <v>44628</v>
      </c>
      <c r="AV11" s="51" t="str">
        <f t="shared" si="20"/>
        <v>火</v>
      </c>
      <c r="AW11" s="49">
        <f t="shared" si="21"/>
        <v>44628</v>
      </c>
      <c r="AX11" s="72">
        <f t="array" ref="AX11">IFERROR(SMALL(IF(AW$4:AW$34&lt;&gt;"",AW$4:AW$34,""),$B11),"")</f>
        <v>44629</v>
      </c>
    </row>
    <row r="12" spans="2:50" x14ac:dyDescent="0.2">
      <c r="B12">
        <v>9</v>
      </c>
      <c r="C12" s="71">
        <f t="shared" si="22"/>
        <v>44295</v>
      </c>
      <c r="D12" s="51" t="str">
        <f t="shared" si="0"/>
        <v>金</v>
      </c>
      <c r="E12" s="49">
        <f t="shared" si="23"/>
        <v>44295</v>
      </c>
      <c r="F12" s="57">
        <f t="array" ref="F12">IFERROR(SMALL(IF(E$4:E$34&lt;&gt;"",E$4:E$34,""),$B12),"")</f>
        <v>44298</v>
      </c>
      <c r="G12" s="62">
        <f t="shared" si="24"/>
        <v>44325</v>
      </c>
      <c r="H12" s="51" t="str">
        <f t="shared" si="1"/>
        <v>日</v>
      </c>
      <c r="I12" s="49" t="str">
        <f t="shared" si="2"/>
        <v/>
      </c>
      <c r="J12" s="63">
        <f t="array" ref="J12">IFERROR(SMALL(IF(I$4:I$34&lt;&gt;"",I$4:I$34,""),$B12),"")</f>
        <v>44330</v>
      </c>
      <c r="K12" s="54">
        <f t="shared" si="25"/>
        <v>44356</v>
      </c>
      <c r="L12" s="51" t="str">
        <f t="shared" si="3"/>
        <v>水</v>
      </c>
      <c r="M12" s="49">
        <f t="shared" si="4"/>
        <v>44356</v>
      </c>
      <c r="N12" s="72">
        <f t="array" ref="N12">IFERROR(SMALL(IF(M$4:M$34&lt;&gt;"",M$4:M$34,""),$B12),"")</f>
        <v>44357</v>
      </c>
      <c r="O12" s="71">
        <f t="shared" si="26"/>
        <v>44386</v>
      </c>
      <c r="P12" s="51" t="str">
        <f t="shared" si="5"/>
        <v>金</v>
      </c>
      <c r="Q12" s="49">
        <f t="shared" si="6"/>
        <v>44386</v>
      </c>
      <c r="R12" s="57">
        <f t="array" ref="R12">IFERROR(SMALL(IF(Q$4:Q$34&lt;&gt;"",Q$4:Q$34,""),$B12),"")</f>
        <v>44387</v>
      </c>
      <c r="S12" s="62">
        <f t="shared" si="27"/>
        <v>44417</v>
      </c>
      <c r="T12" s="51" t="str">
        <f t="shared" si="7"/>
        <v>月</v>
      </c>
      <c r="U12" s="49">
        <f t="shared" si="8"/>
        <v>44417</v>
      </c>
      <c r="V12" s="63">
        <f t="array" ref="V12">IFERROR(SMALL(IF(U$4:U$34&lt;&gt;"",U$4:U$34,""),$B12),"")</f>
        <v>44419</v>
      </c>
      <c r="W12" s="54">
        <f t="shared" si="28"/>
        <v>44448</v>
      </c>
      <c r="X12" s="51" t="str">
        <f t="shared" si="9"/>
        <v>木</v>
      </c>
      <c r="Y12" s="49">
        <f t="shared" si="10"/>
        <v>44448</v>
      </c>
      <c r="Z12" s="72">
        <f t="array" ref="Z12">IFERROR(SMALL(IF(Y$4:Y$34&lt;&gt;"",Y$4:Y$34,""),$B12),"")</f>
        <v>44449</v>
      </c>
      <c r="AA12" s="71">
        <f t="shared" si="29"/>
        <v>44478</v>
      </c>
      <c r="AB12" s="51" t="str">
        <f t="shared" si="11"/>
        <v>土</v>
      </c>
      <c r="AC12" s="49">
        <f t="shared" si="12"/>
        <v>44478</v>
      </c>
      <c r="AD12" s="57">
        <f t="array" ref="AD12">IFERROR(SMALL(IF(AC$4:AC$34&lt;&gt;"",AC$4:AC$34,""),$B12),"")</f>
        <v>44480</v>
      </c>
      <c r="AE12" s="62">
        <f t="shared" si="30"/>
        <v>44509</v>
      </c>
      <c r="AF12" s="51" t="str">
        <f t="shared" si="13"/>
        <v>火</v>
      </c>
      <c r="AG12" s="49">
        <f t="shared" si="14"/>
        <v>44509</v>
      </c>
      <c r="AH12" s="63">
        <f t="array" ref="AH12">IFERROR(SMALL(IF(AG$4:AG$34&lt;&gt;"",AG$4:AG$34,""),$B12),"")</f>
        <v>44510</v>
      </c>
      <c r="AI12" s="54">
        <f t="shared" si="31"/>
        <v>44539</v>
      </c>
      <c r="AJ12" s="51" t="str">
        <f t="shared" si="15"/>
        <v>木</v>
      </c>
      <c r="AK12" s="49">
        <f t="shared" si="16"/>
        <v>44539</v>
      </c>
      <c r="AL12" s="72">
        <f t="array" ref="AL12">IFERROR(SMALL(IF(AK$4:AK$34&lt;&gt;"",AK$4:AK$34,""),$B12),"")</f>
        <v>44540</v>
      </c>
      <c r="AM12" s="71">
        <f t="shared" si="32"/>
        <v>44570</v>
      </c>
      <c r="AN12" s="51" t="str">
        <f t="shared" si="17"/>
        <v>日</v>
      </c>
      <c r="AO12" s="49" t="str">
        <f t="shared" si="35"/>
        <v/>
      </c>
      <c r="AP12" s="57">
        <f t="array" ref="AP12">IFERROR(SMALL(IF(AO$4:AO$34&lt;&gt;"",AO$4:AO$34,""),$B12),"")</f>
        <v>44574</v>
      </c>
      <c r="AQ12" s="62">
        <f t="shared" si="33"/>
        <v>44601</v>
      </c>
      <c r="AR12" s="51" t="str">
        <f t="shared" si="18"/>
        <v>水</v>
      </c>
      <c r="AS12" s="49">
        <f t="shared" si="19"/>
        <v>44601</v>
      </c>
      <c r="AT12" s="63">
        <f t="array" ref="AT12">IFERROR(SMALL(IF(AS$4:AS$34&lt;&gt;"",AS$4:AS$34,""),$B12),"")</f>
        <v>44602</v>
      </c>
      <c r="AU12" s="54">
        <f t="shared" si="34"/>
        <v>44629</v>
      </c>
      <c r="AV12" s="51" t="str">
        <f t="shared" si="20"/>
        <v>水</v>
      </c>
      <c r="AW12" s="49">
        <f t="shared" si="21"/>
        <v>44629</v>
      </c>
      <c r="AX12" s="72">
        <f t="array" ref="AX12">IFERROR(SMALL(IF(AW$4:AW$34&lt;&gt;"",AW$4:AW$34,""),$B12),"")</f>
        <v>44630</v>
      </c>
    </row>
    <row r="13" spans="2:50" x14ac:dyDescent="0.2">
      <c r="B13">
        <v>10</v>
      </c>
      <c r="C13" s="71">
        <f t="shared" si="22"/>
        <v>44296</v>
      </c>
      <c r="D13" s="51" t="str">
        <f t="shared" si="0"/>
        <v>土</v>
      </c>
      <c r="E13" s="49">
        <f t="shared" si="23"/>
        <v>44296</v>
      </c>
      <c r="F13" s="57">
        <f t="array" ref="F13">IFERROR(SMALL(IF(E$4:E$34&lt;&gt;"",E$4:E$34,""),$B13),"")</f>
        <v>44299</v>
      </c>
      <c r="G13" s="62">
        <f t="shared" si="24"/>
        <v>44326</v>
      </c>
      <c r="H13" s="51" t="str">
        <f t="shared" si="1"/>
        <v>月</v>
      </c>
      <c r="I13" s="49">
        <f t="shared" si="2"/>
        <v>44326</v>
      </c>
      <c r="J13" s="63">
        <f t="array" ref="J13">IFERROR(SMALL(IF(I$4:I$34&lt;&gt;"",I$4:I$34,""),$B13),"")</f>
        <v>44331</v>
      </c>
      <c r="K13" s="54">
        <f t="shared" si="25"/>
        <v>44357</v>
      </c>
      <c r="L13" s="51" t="str">
        <f t="shared" si="3"/>
        <v>木</v>
      </c>
      <c r="M13" s="49">
        <f t="shared" si="4"/>
        <v>44357</v>
      </c>
      <c r="N13" s="72">
        <f t="array" ref="N13">IFERROR(SMALL(IF(M$4:M$34&lt;&gt;"",M$4:M$34,""),$B13),"")</f>
        <v>44358</v>
      </c>
      <c r="O13" s="71">
        <f t="shared" si="26"/>
        <v>44387</v>
      </c>
      <c r="P13" s="51" t="str">
        <f t="shared" si="5"/>
        <v>土</v>
      </c>
      <c r="Q13" s="49">
        <f t="shared" si="6"/>
        <v>44387</v>
      </c>
      <c r="R13" s="57">
        <f t="array" ref="R13">IFERROR(SMALL(IF(Q$4:Q$34&lt;&gt;"",Q$4:Q$34,""),$B13),"")</f>
        <v>44389</v>
      </c>
      <c r="S13" s="62">
        <f t="shared" si="27"/>
        <v>44418</v>
      </c>
      <c r="T13" s="51" t="str">
        <f t="shared" si="7"/>
        <v>火</v>
      </c>
      <c r="U13" s="49">
        <f t="shared" si="8"/>
        <v>44418</v>
      </c>
      <c r="V13" s="63">
        <f t="array" ref="V13">IFERROR(SMALL(IF(U$4:U$34&lt;&gt;"",U$4:U$34,""),$B13),"")</f>
        <v>44420</v>
      </c>
      <c r="W13" s="54">
        <f t="shared" si="28"/>
        <v>44449</v>
      </c>
      <c r="X13" s="51" t="str">
        <f t="shared" si="9"/>
        <v>金</v>
      </c>
      <c r="Y13" s="49">
        <f t="shared" si="10"/>
        <v>44449</v>
      </c>
      <c r="Z13" s="72">
        <f t="array" ref="Z13">IFERROR(SMALL(IF(Y$4:Y$34&lt;&gt;"",Y$4:Y$34,""),$B13),"")</f>
        <v>44450</v>
      </c>
      <c r="AA13" s="71">
        <f t="shared" si="29"/>
        <v>44479</v>
      </c>
      <c r="AB13" s="51" t="str">
        <f t="shared" si="11"/>
        <v>日</v>
      </c>
      <c r="AC13" s="49" t="str">
        <f t="shared" si="12"/>
        <v/>
      </c>
      <c r="AD13" s="57">
        <f t="array" ref="AD13">IFERROR(SMALL(IF(AC$4:AC$34&lt;&gt;"",AC$4:AC$34,""),$B13),"")</f>
        <v>44481</v>
      </c>
      <c r="AE13" s="62">
        <f t="shared" si="30"/>
        <v>44510</v>
      </c>
      <c r="AF13" s="51" t="str">
        <f t="shared" si="13"/>
        <v>水</v>
      </c>
      <c r="AG13" s="49">
        <f t="shared" si="14"/>
        <v>44510</v>
      </c>
      <c r="AH13" s="63">
        <f t="array" ref="AH13">IFERROR(SMALL(IF(AG$4:AG$34&lt;&gt;"",AG$4:AG$34,""),$B13),"")</f>
        <v>44511</v>
      </c>
      <c r="AI13" s="54">
        <f t="shared" si="31"/>
        <v>44540</v>
      </c>
      <c r="AJ13" s="51" t="str">
        <f t="shared" si="15"/>
        <v>金</v>
      </c>
      <c r="AK13" s="49">
        <f t="shared" si="16"/>
        <v>44540</v>
      </c>
      <c r="AL13" s="72">
        <f t="array" ref="AL13">IFERROR(SMALL(IF(AK$4:AK$34&lt;&gt;"",AK$4:AK$34,""),$B13),"")</f>
        <v>44541</v>
      </c>
      <c r="AM13" s="71">
        <f t="shared" si="32"/>
        <v>44571</v>
      </c>
      <c r="AN13" s="51" t="str">
        <f t="shared" si="17"/>
        <v>月</v>
      </c>
      <c r="AO13" s="49">
        <f t="shared" si="35"/>
        <v>44571</v>
      </c>
      <c r="AP13" s="57">
        <f t="array" ref="AP13">IFERROR(SMALL(IF(AO$4:AO$34&lt;&gt;"",AO$4:AO$34,""),$B13),"")</f>
        <v>44575</v>
      </c>
      <c r="AQ13" s="62">
        <f t="shared" si="33"/>
        <v>44602</v>
      </c>
      <c r="AR13" s="51" t="str">
        <f t="shared" si="18"/>
        <v>木</v>
      </c>
      <c r="AS13" s="49">
        <f t="shared" si="19"/>
        <v>44602</v>
      </c>
      <c r="AT13" s="63">
        <f t="array" ref="AT13">IFERROR(SMALL(IF(AS$4:AS$34&lt;&gt;"",AS$4:AS$34,""),$B13),"")</f>
        <v>44603</v>
      </c>
      <c r="AU13" s="54">
        <f t="shared" si="34"/>
        <v>44630</v>
      </c>
      <c r="AV13" s="51" t="str">
        <f t="shared" si="20"/>
        <v>木</v>
      </c>
      <c r="AW13" s="49">
        <f t="shared" si="21"/>
        <v>44630</v>
      </c>
      <c r="AX13" s="72">
        <f t="array" ref="AX13">IFERROR(SMALL(IF(AW$4:AW$34&lt;&gt;"",AW$4:AW$34,""),$B13),"")</f>
        <v>44631</v>
      </c>
    </row>
    <row r="14" spans="2:50" x14ac:dyDescent="0.2">
      <c r="B14">
        <v>11</v>
      </c>
      <c r="C14" s="71">
        <f t="shared" si="22"/>
        <v>44297</v>
      </c>
      <c r="D14" s="51" t="str">
        <f t="shared" si="0"/>
        <v>日</v>
      </c>
      <c r="E14" s="49" t="str">
        <f t="shared" si="23"/>
        <v/>
      </c>
      <c r="F14" s="57">
        <f t="array" ref="F14">IFERROR(SMALL(IF(E$4:E$34&lt;&gt;"",E$4:E$34,""),$B14),"")</f>
        <v>44300</v>
      </c>
      <c r="G14" s="62">
        <f t="shared" si="24"/>
        <v>44327</v>
      </c>
      <c r="H14" s="51" t="str">
        <f t="shared" si="1"/>
        <v>火</v>
      </c>
      <c r="I14" s="49">
        <f t="shared" si="2"/>
        <v>44327</v>
      </c>
      <c r="J14" s="63">
        <f t="array" ref="J14">IFERROR(SMALL(IF(I$4:I$34&lt;&gt;"",I$4:I$34,""),$B14),"")</f>
        <v>44333</v>
      </c>
      <c r="K14" s="54">
        <f t="shared" si="25"/>
        <v>44358</v>
      </c>
      <c r="L14" s="51" t="str">
        <f t="shared" si="3"/>
        <v>金</v>
      </c>
      <c r="M14" s="49">
        <f t="shared" si="4"/>
        <v>44358</v>
      </c>
      <c r="N14" s="72">
        <f t="array" ref="N14">IFERROR(SMALL(IF(M$4:M$34&lt;&gt;"",M$4:M$34,""),$B14),"")</f>
        <v>44359</v>
      </c>
      <c r="O14" s="71">
        <f t="shared" si="26"/>
        <v>44388</v>
      </c>
      <c r="P14" s="51" t="str">
        <f t="shared" si="5"/>
        <v>日</v>
      </c>
      <c r="Q14" s="49" t="str">
        <f t="shared" si="6"/>
        <v/>
      </c>
      <c r="R14" s="57">
        <f t="array" ref="R14">IFERROR(SMALL(IF(Q$4:Q$34&lt;&gt;"",Q$4:Q$34,""),$B14),"")</f>
        <v>44390</v>
      </c>
      <c r="S14" s="62">
        <f t="shared" si="27"/>
        <v>44419</v>
      </c>
      <c r="T14" s="51" t="str">
        <f t="shared" si="7"/>
        <v>水</v>
      </c>
      <c r="U14" s="49">
        <f t="shared" si="8"/>
        <v>44419</v>
      </c>
      <c r="V14" s="63">
        <f t="array" ref="V14">IFERROR(SMALL(IF(U$4:U$34&lt;&gt;"",U$4:U$34,""),$B14),"")</f>
        <v>44421</v>
      </c>
      <c r="W14" s="54">
        <f t="shared" si="28"/>
        <v>44450</v>
      </c>
      <c r="X14" s="51" t="str">
        <f t="shared" si="9"/>
        <v>土</v>
      </c>
      <c r="Y14" s="49">
        <f t="shared" si="10"/>
        <v>44450</v>
      </c>
      <c r="Z14" s="72">
        <f t="array" ref="Z14">IFERROR(SMALL(IF(Y$4:Y$34&lt;&gt;"",Y$4:Y$34,""),$B14),"")</f>
        <v>44452</v>
      </c>
      <c r="AA14" s="71">
        <f t="shared" si="29"/>
        <v>44480</v>
      </c>
      <c r="AB14" s="51" t="str">
        <f t="shared" si="11"/>
        <v>月</v>
      </c>
      <c r="AC14" s="49">
        <f t="shared" si="12"/>
        <v>44480</v>
      </c>
      <c r="AD14" s="57">
        <f t="array" ref="AD14">IFERROR(SMALL(IF(AC$4:AC$34&lt;&gt;"",AC$4:AC$34,""),$B14),"")</f>
        <v>44482</v>
      </c>
      <c r="AE14" s="62">
        <f t="shared" si="30"/>
        <v>44511</v>
      </c>
      <c r="AF14" s="51" t="str">
        <f t="shared" si="13"/>
        <v>木</v>
      </c>
      <c r="AG14" s="49">
        <f t="shared" si="14"/>
        <v>44511</v>
      </c>
      <c r="AH14" s="63">
        <f t="array" ref="AH14">IFERROR(SMALL(IF(AG$4:AG$34&lt;&gt;"",AG$4:AG$34,""),$B14),"")</f>
        <v>44512</v>
      </c>
      <c r="AI14" s="54">
        <f t="shared" si="31"/>
        <v>44541</v>
      </c>
      <c r="AJ14" s="51" t="str">
        <f t="shared" si="15"/>
        <v>土</v>
      </c>
      <c r="AK14" s="49">
        <f t="shared" si="16"/>
        <v>44541</v>
      </c>
      <c r="AL14" s="72">
        <f t="array" ref="AL14">IFERROR(SMALL(IF(AK$4:AK$34&lt;&gt;"",AK$4:AK$34,""),$B14),"")</f>
        <v>44543</v>
      </c>
      <c r="AM14" s="71">
        <f t="shared" si="32"/>
        <v>44572</v>
      </c>
      <c r="AN14" s="51" t="str">
        <f t="shared" si="17"/>
        <v>火</v>
      </c>
      <c r="AO14" s="49">
        <f t="shared" si="35"/>
        <v>44572</v>
      </c>
      <c r="AP14" s="57">
        <f t="array" ref="AP14">IFERROR(SMALL(IF(AO$4:AO$34&lt;&gt;"",AO$4:AO$34,""),$B14),"")</f>
        <v>44576</v>
      </c>
      <c r="AQ14" s="62">
        <f t="shared" si="33"/>
        <v>44603</v>
      </c>
      <c r="AR14" s="51" t="str">
        <f t="shared" si="18"/>
        <v>金</v>
      </c>
      <c r="AS14" s="49">
        <f t="shared" si="19"/>
        <v>44603</v>
      </c>
      <c r="AT14" s="63">
        <f t="array" ref="AT14">IFERROR(SMALL(IF(AS$4:AS$34&lt;&gt;"",AS$4:AS$34,""),$B14),"")</f>
        <v>44604</v>
      </c>
      <c r="AU14" s="54">
        <f t="shared" si="34"/>
        <v>44631</v>
      </c>
      <c r="AV14" s="51" t="str">
        <f t="shared" si="20"/>
        <v>金</v>
      </c>
      <c r="AW14" s="49">
        <f t="shared" si="21"/>
        <v>44631</v>
      </c>
      <c r="AX14" s="72">
        <f t="array" ref="AX14">IFERROR(SMALL(IF(AW$4:AW$34&lt;&gt;"",AW$4:AW$34,""),$B14),"")</f>
        <v>44632</v>
      </c>
    </row>
    <row r="15" spans="2:50" x14ac:dyDescent="0.2">
      <c r="B15">
        <v>12</v>
      </c>
      <c r="C15" s="71">
        <f t="shared" si="22"/>
        <v>44298</v>
      </c>
      <c r="D15" s="51" t="str">
        <f t="shared" si="0"/>
        <v>月</v>
      </c>
      <c r="E15" s="49">
        <f t="shared" si="23"/>
        <v>44298</v>
      </c>
      <c r="F15" s="57">
        <f t="array" ref="F15">IFERROR(SMALL(IF(E$4:E$34&lt;&gt;"",E$4:E$34,""),$B15),"")</f>
        <v>44301</v>
      </c>
      <c r="G15" s="62">
        <f t="shared" si="24"/>
        <v>44328</v>
      </c>
      <c r="H15" s="51" t="str">
        <f t="shared" si="1"/>
        <v>水</v>
      </c>
      <c r="I15" s="49">
        <f t="shared" si="2"/>
        <v>44328</v>
      </c>
      <c r="J15" s="63">
        <f t="array" ref="J15">IFERROR(SMALL(IF(I$4:I$34&lt;&gt;"",I$4:I$34,""),$B15),"")</f>
        <v>44334</v>
      </c>
      <c r="K15" s="54">
        <f t="shared" si="25"/>
        <v>44359</v>
      </c>
      <c r="L15" s="51" t="str">
        <f t="shared" si="3"/>
        <v>土</v>
      </c>
      <c r="M15" s="49">
        <f t="shared" si="4"/>
        <v>44359</v>
      </c>
      <c r="N15" s="72">
        <f t="array" ref="N15">IFERROR(SMALL(IF(M$4:M$34&lt;&gt;"",M$4:M$34,""),$B15),"")</f>
        <v>44361</v>
      </c>
      <c r="O15" s="71">
        <f t="shared" si="26"/>
        <v>44389</v>
      </c>
      <c r="P15" s="51" t="str">
        <f t="shared" si="5"/>
        <v>月</v>
      </c>
      <c r="Q15" s="49">
        <f t="shared" si="6"/>
        <v>44389</v>
      </c>
      <c r="R15" s="57">
        <f t="array" ref="R15">IFERROR(SMALL(IF(Q$4:Q$34&lt;&gt;"",Q$4:Q$34,""),$B15),"")</f>
        <v>44391</v>
      </c>
      <c r="S15" s="62">
        <f t="shared" si="27"/>
        <v>44420</v>
      </c>
      <c r="T15" s="51" t="str">
        <f t="shared" si="7"/>
        <v>木</v>
      </c>
      <c r="U15" s="49">
        <f t="shared" si="8"/>
        <v>44420</v>
      </c>
      <c r="V15" s="63">
        <f t="array" ref="V15">IFERROR(SMALL(IF(U$4:U$34&lt;&gt;"",U$4:U$34,""),$B15),"")</f>
        <v>44422</v>
      </c>
      <c r="W15" s="54">
        <f t="shared" si="28"/>
        <v>44451</v>
      </c>
      <c r="X15" s="51" t="str">
        <f t="shared" si="9"/>
        <v>日</v>
      </c>
      <c r="Y15" s="49" t="str">
        <f t="shared" si="10"/>
        <v/>
      </c>
      <c r="Z15" s="72">
        <f t="array" ref="Z15">IFERROR(SMALL(IF(Y$4:Y$34&lt;&gt;"",Y$4:Y$34,""),$B15),"")</f>
        <v>44453</v>
      </c>
      <c r="AA15" s="71">
        <f t="shared" si="29"/>
        <v>44481</v>
      </c>
      <c r="AB15" s="51" t="str">
        <f t="shared" si="11"/>
        <v>火</v>
      </c>
      <c r="AC15" s="49">
        <f t="shared" si="12"/>
        <v>44481</v>
      </c>
      <c r="AD15" s="57">
        <f t="array" ref="AD15">IFERROR(SMALL(IF(AC$4:AC$34&lt;&gt;"",AC$4:AC$34,""),$B15),"")</f>
        <v>44483</v>
      </c>
      <c r="AE15" s="62">
        <f t="shared" si="30"/>
        <v>44512</v>
      </c>
      <c r="AF15" s="51" t="str">
        <f t="shared" si="13"/>
        <v>金</v>
      </c>
      <c r="AG15" s="49">
        <f t="shared" si="14"/>
        <v>44512</v>
      </c>
      <c r="AH15" s="63">
        <f t="array" ref="AH15">IFERROR(SMALL(IF(AG$4:AG$34&lt;&gt;"",AG$4:AG$34,""),$B15),"")</f>
        <v>44513</v>
      </c>
      <c r="AI15" s="54">
        <f t="shared" si="31"/>
        <v>44542</v>
      </c>
      <c r="AJ15" s="51" t="str">
        <f t="shared" si="15"/>
        <v>日</v>
      </c>
      <c r="AK15" s="49" t="str">
        <f t="shared" si="16"/>
        <v/>
      </c>
      <c r="AL15" s="72">
        <f t="array" ref="AL15">IFERROR(SMALL(IF(AK$4:AK$34&lt;&gt;"",AK$4:AK$34,""),$B15),"")</f>
        <v>44544</v>
      </c>
      <c r="AM15" s="71">
        <f t="shared" si="32"/>
        <v>44573</v>
      </c>
      <c r="AN15" s="51" t="str">
        <f t="shared" si="17"/>
        <v>水</v>
      </c>
      <c r="AO15" s="49">
        <f t="shared" si="35"/>
        <v>44573</v>
      </c>
      <c r="AP15" s="57">
        <f t="array" ref="AP15">IFERROR(SMALL(IF(AO$4:AO$34&lt;&gt;"",AO$4:AO$34,""),$B15),"")</f>
        <v>44578</v>
      </c>
      <c r="AQ15" s="62">
        <f t="shared" si="33"/>
        <v>44604</v>
      </c>
      <c r="AR15" s="51" t="str">
        <f t="shared" si="18"/>
        <v>土</v>
      </c>
      <c r="AS15" s="49">
        <f t="shared" si="19"/>
        <v>44604</v>
      </c>
      <c r="AT15" s="63">
        <f t="array" ref="AT15">IFERROR(SMALL(IF(AS$4:AS$34&lt;&gt;"",AS$4:AS$34,""),$B15),"")</f>
        <v>44606</v>
      </c>
      <c r="AU15" s="54">
        <f t="shared" si="34"/>
        <v>44632</v>
      </c>
      <c r="AV15" s="51" t="str">
        <f t="shared" si="20"/>
        <v>土</v>
      </c>
      <c r="AW15" s="49">
        <f t="shared" si="21"/>
        <v>44632</v>
      </c>
      <c r="AX15" s="72">
        <f t="array" ref="AX15">IFERROR(SMALL(IF(AW$4:AW$34&lt;&gt;"",AW$4:AW$34,""),$B15),"")</f>
        <v>44634</v>
      </c>
    </row>
    <row r="16" spans="2:50" x14ac:dyDescent="0.2">
      <c r="B16">
        <v>13</v>
      </c>
      <c r="C16" s="71">
        <f t="shared" si="22"/>
        <v>44299</v>
      </c>
      <c r="D16" s="51" t="str">
        <f t="shared" si="0"/>
        <v>火</v>
      </c>
      <c r="E16" s="49">
        <f t="shared" si="23"/>
        <v>44299</v>
      </c>
      <c r="F16" s="57">
        <f t="array" ref="F16">IFERROR(SMALL(IF(E$4:E$34&lt;&gt;"",E$4:E$34,""),$B16),"")</f>
        <v>44302</v>
      </c>
      <c r="G16" s="62">
        <f t="shared" si="24"/>
        <v>44329</v>
      </c>
      <c r="H16" s="51" t="str">
        <f t="shared" si="1"/>
        <v>木</v>
      </c>
      <c r="I16" s="49">
        <f t="shared" si="2"/>
        <v>44329</v>
      </c>
      <c r="J16" s="63">
        <f t="array" ref="J16">IFERROR(SMALL(IF(I$4:I$34&lt;&gt;"",I$4:I$34,""),$B16),"")</f>
        <v>44335</v>
      </c>
      <c r="K16" s="54">
        <f t="shared" si="25"/>
        <v>44360</v>
      </c>
      <c r="L16" s="51" t="str">
        <f t="shared" si="3"/>
        <v>日</v>
      </c>
      <c r="M16" s="49" t="str">
        <f t="shared" si="4"/>
        <v/>
      </c>
      <c r="N16" s="72">
        <f t="array" ref="N16">IFERROR(SMALL(IF(M$4:M$34&lt;&gt;"",M$4:M$34,""),$B16),"")</f>
        <v>44362</v>
      </c>
      <c r="O16" s="71">
        <f t="shared" si="26"/>
        <v>44390</v>
      </c>
      <c r="P16" s="51" t="str">
        <f t="shared" si="5"/>
        <v>火</v>
      </c>
      <c r="Q16" s="49">
        <f t="shared" si="6"/>
        <v>44390</v>
      </c>
      <c r="R16" s="57">
        <f t="array" ref="R16">IFERROR(SMALL(IF(Q$4:Q$34&lt;&gt;"",Q$4:Q$34,""),$B16),"")</f>
        <v>44392</v>
      </c>
      <c r="S16" s="62">
        <f t="shared" si="27"/>
        <v>44421</v>
      </c>
      <c r="T16" s="51" t="str">
        <f t="shared" si="7"/>
        <v>金</v>
      </c>
      <c r="U16" s="49">
        <f t="shared" si="8"/>
        <v>44421</v>
      </c>
      <c r="V16" s="63">
        <f t="array" ref="V16">IFERROR(SMALL(IF(U$4:U$34&lt;&gt;"",U$4:U$34,""),$B16),"")</f>
        <v>44424</v>
      </c>
      <c r="W16" s="54">
        <f t="shared" si="28"/>
        <v>44452</v>
      </c>
      <c r="X16" s="51" t="str">
        <f t="shared" si="9"/>
        <v>月</v>
      </c>
      <c r="Y16" s="49">
        <f t="shared" si="10"/>
        <v>44452</v>
      </c>
      <c r="Z16" s="72">
        <f t="array" ref="Z16">IFERROR(SMALL(IF(Y$4:Y$34&lt;&gt;"",Y$4:Y$34,""),$B16),"")</f>
        <v>44454</v>
      </c>
      <c r="AA16" s="71">
        <f t="shared" si="29"/>
        <v>44482</v>
      </c>
      <c r="AB16" s="51" t="str">
        <f t="shared" si="11"/>
        <v>水</v>
      </c>
      <c r="AC16" s="49">
        <f t="shared" si="12"/>
        <v>44482</v>
      </c>
      <c r="AD16" s="57">
        <f t="array" ref="AD16">IFERROR(SMALL(IF(AC$4:AC$34&lt;&gt;"",AC$4:AC$34,""),$B16),"")</f>
        <v>44484</v>
      </c>
      <c r="AE16" s="62">
        <f t="shared" si="30"/>
        <v>44513</v>
      </c>
      <c r="AF16" s="51" t="str">
        <f t="shared" si="13"/>
        <v>土</v>
      </c>
      <c r="AG16" s="49">
        <f t="shared" si="14"/>
        <v>44513</v>
      </c>
      <c r="AH16" s="63">
        <f t="array" ref="AH16">IFERROR(SMALL(IF(AG$4:AG$34&lt;&gt;"",AG$4:AG$34,""),$B16),"")</f>
        <v>44515</v>
      </c>
      <c r="AI16" s="54">
        <f t="shared" si="31"/>
        <v>44543</v>
      </c>
      <c r="AJ16" s="51" t="str">
        <f t="shared" si="15"/>
        <v>月</v>
      </c>
      <c r="AK16" s="49">
        <f t="shared" si="16"/>
        <v>44543</v>
      </c>
      <c r="AL16" s="72">
        <f t="array" ref="AL16">IFERROR(SMALL(IF(AK$4:AK$34&lt;&gt;"",AK$4:AK$34,""),$B16),"")</f>
        <v>44545</v>
      </c>
      <c r="AM16" s="71">
        <f t="shared" si="32"/>
        <v>44574</v>
      </c>
      <c r="AN16" s="51" t="str">
        <f t="shared" si="17"/>
        <v>木</v>
      </c>
      <c r="AO16" s="49">
        <f t="shared" si="35"/>
        <v>44574</v>
      </c>
      <c r="AP16" s="57">
        <f t="array" ref="AP16">IFERROR(SMALL(IF(AO$4:AO$34&lt;&gt;"",AO$4:AO$34,""),$B16),"")</f>
        <v>44579</v>
      </c>
      <c r="AQ16" s="62">
        <f t="shared" si="33"/>
        <v>44605</v>
      </c>
      <c r="AR16" s="51" t="str">
        <f t="shared" si="18"/>
        <v>日</v>
      </c>
      <c r="AS16" s="49" t="str">
        <f t="shared" si="19"/>
        <v/>
      </c>
      <c r="AT16" s="63">
        <f t="array" ref="AT16">IFERROR(SMALL(IF(AS$4:AS$34&lt;&gt;"",AS$4:AS$34,""),$B16),"")</f>
        <v>44607</v>
      </c>
      <c r="AU16" s="54">
        <f t="shared" si="34"/>
        <v>44633</v>
      </c>
      <c r="AV16" s="51" t="str">
        <f t="shared" si="20"/>
        <v>日</v>
      </c>
      <c r="AW16" s="49" t="str">
        <f t="shared" si="21"/>
        <v/>
      </c>
      <c r="AX16" s="72">
        <f t="array" ref="AX16">IFERROR(SMALL(IF(AW$4:AW$34&lt;&gt;"",AW$4:AW$34,""),$B16),"")</f>
        <v>44635</v>
      </c>
    </row>
    <row r="17" spans="2:50" x14ac:dyDescent="0.2">
      <c r="B17">
        <v>14</v>
      </c>
      <c r="C17" s="71">
        <f t="shared" si="22"/>
        <v>44300</v>
      </c>
      <c r="D17" s="51" t="str">
        <f t="shared" si="0"/>
        <v>水</v>
      </c>
      <c r="E17" s="49">
        <f t="shared" si="23"/>
        <v>44300</v>
      </c>
      <c r="F17" s="57">
        <f t="array" ref="F17">IFERROR(SMALL(IF(E$4:E$34&lt;&gt;"",E$4:E$34,""),$B17),"")</f>
        <v>44303</v>
      </c>
      <c r="G17" s="62">
        <f t="shared" si="24"/>
        <v>44330</v>
      </c>
      <c r="H17" s="51" t="str">
        <f t="shared" si="1"/>
        <v>金</v>
      </c>
      <c r="I17" s="49">
        <f t="shared" si="2"/>
        <v>44330</v>
      </c>
      <c r="J17" s="63">
        <f t="array" ref="J17">IFERROR(SMALL(IF(I$4:I$34&lt;&gt;"",I$4:I$34,""),$B17),"")</f>
        <v>44336</v>
      </c>
      <c r="K17" s="54">
        <f t="shared" si="25"/>
        <v>44361</v>
      </c>
      <c r="L17" s="51" t="str">
        <f t="shared" si="3"/>
        <v>月</v>
      </c>
      <c r="M17" s="49">
        <f t="shared" si="4"/>
        <v>44361</v>
      </c>
      <c r="N17" s="72">
        <f t="array" ref="N17">IFERROR(SMALL(IF(M$4:M$34&lt;&gt;"",M$4:M$34,""),$B17),"")</f>
        <v>44363</v>
      </c>
      <c r="O17" s="71">
        <f t="shared" si="26"/>
        <v>44391</v>
      </c>
      <c r="P17" s="51" t="str">
        <f t="shared" si="5"/>
        <v>水</v>
      </c>
      <c r="Q17" s="49">
        <f t="shared" si="6"/>
        <v>44391</v>
      </c>
      <c r="R17" s="57">
        <f t="array" ref="R17">IFERROR(SMALL(IF(Q$4:Q$34&lt;&gt;"",Q$4:Q$34,""),$B17),"")</f>
        <v>44393</v>
      </c>
      <c r="S17" s="62">
        <f t="shared" si="27"/>
        <v>44422</v>
      </c>
      <c r="T17" s="51" t="str">
        <f t="shared" si="7"/>
        <v>土</v>
      </c>
      <c r="U17" s="49">
        <f t="shared" si="8"/>
        <v>44422</v>
      </c>
      <c r="V17" s="63">
        <f t="array" ref="V17">IFERROR(SMALL(IF(U$4:U$34&lt;&gt;"",U$4:U$34,""),$B17),"")</f>
        <v>44425</v>
      </c>
      <c r="W17" s="54">
        <f t="shared" si="28"/>
        <v>44453</v>
      </c>
      <c r="X17" s="51" t="str">
        <f t="shared" si="9"/>
        <v>火</v>
      </c>
      <c r="Y17" s="49">
        <f t="shared" si="10"/>
        <v>44453</v>
      </c>
      <c r="Z17" s="72">
        <f t="array" ref="Z17">IFERROR(SMALL(IF(Y$4:Y$34&lt;&gt;"",Y$4:Y$34,""),$B17),"")</f>
        <v>44455</v>
      </c>
      <c r="AA17" s="71">
        <f t="shared" si="29"/>
        <v>44483</v>
      </c>
      <c r="AB17" s="51" t="str">
        <f t="shared" si="11"/>
        <v>木</v>
      </c>
      <c r="AC17" s="49">
        <f t="shared" si="12"/>
        <v>44483</v>
      </c>
      <c r="AD17" s="57">
        <f t="array" ref="AD17">IFERROR(SMALL(IF(AC$4:AC$34&lt;&gt;"",AC$4:AC$34,""),$B17),"")</f>
        <v>44485</v>
      </c>
      <c r="AE17" s="62">
        <f t="shared" si="30"/>
        <v>44514</v>
      </c>
      <c r="AF17" s="51" t="str">
        <f t="shared" si="13"/>
        <v>日</v>
      </c>
      <c r="AG17" s="49" t="str">
        <f t="shared" si="14"/>
        <v/>
      </c>
      <c r="AH17" s="63">
        <f t="array" ref="AH17">IFERROR(SMALL(IF(AG$4:AG$34&lt;&gt;"",AG$4:AG$34,""),$B17),"")</f>
        <v>44516</v>
      </c>
      <c r="AI17" s="54">
        <f t="shared" si="31"/>
        <v>44544</v>
      </c>
      <c r="AJ17" s="51" t="str">
        <f t="shared" si="15"/>
        <v>火</v>
      </c>
      <c r="AK17" s="49">
        <f t="shared" si="16"/>
        <v>44544</v>
      </c>
      <c r="AL17" s="72">
        <f t="array" ref="AL17">IFERROR(SMALL(IF(AK$4:AK$34&lt;&gt;"",AK$4:AK$34,""),$B17),"")</f>
        <v>44546</v>
      </c>
      <c r="AM17" s="71">
        <f t="shared" si="32"/>
        <v>44575</v>
      </c>
      <c r="AN17" s="51" t="str">
        <f t="shared" si="17"/>
        <v>金</v>
      </c>
      <c r="AO17" s="49">
        <f t="shared" si="35"/>
        <v>44575</v>
      </c>
      <c r="AP17" s="57">
        <f t="array" ref="AP17">IFERROR(SMALL(IF(AO$4:AO$34&lt;&gt;"",AO$4:AO$34,""),$B17),"")</f>
        <v>44580</v>
      </c>
      <c r="AQ17" s="62">
        <f t="shared" si="33"/>
        <v>44606</v>
      </c>
      <c r="AR17" s="51" t="str">
        <f t="shared" si="18"/>
        <v>月</v>
      </c>
      <c r="AS17" s="49">
        <f t="shared" si="19"/>
        <v>44606</v>
      </c>
      <c r="AT17" s="63">
        <f t="array" ref="AT17">IFERROR(SMALL(IF(AS$4:AS$34&lt;&gt;"",AS$4:AS$34,""),$B17),"")</f>
        <v>44608</v>
      </c>
      <c r="AU17" s="54">
        <f t="shared" si="34"/>
        <v>44634</v>
      </c>
      <c r="AV17" s="51" t="str">
        <f t="shared" si="20"/>
        <v>月</v>
      </c>
      <c r="AW17" s="49">
        <f t="shared" si="21"/>
        <v>44634</v>
      </c>
      <c r="AX17" s="72">
        <f t="array" ref="AX17">IFERROR(SMALL(IF(AW$4:AW$34&lt;&gt;"",AW$4:AW$34,""),$B17),"")</f>
        <v>44636</v>
      </c>
    </row>
    <row r="18" spans="2:50" x14ac:dyDescent="0.2">
      <c r="B18">
        <v>15</v>
      </c>
      <c r="C18" s="71">
        <f t="shared" si="22"/>
        <v>44301</v>
      </c>
      <c r="D18" s="51" t="str">
        <f t="shared" si="0"/>
        <v>木</v>
      </c>
      <c r="E18" s="49">
        <f t="shared" si="23"/>
        <v>44301</v>
      </c>
      <c r="F18" s="57">
        <f t="array" ref="F18">IFERROR(SMALL(IF(E$4:E$34&lt;&gt;"",E$4:E$34,""),$B18),"")</f>
        <v>44305</v>
      </c>
      <c r="G18" s="62">
        <f t="shared" si="24"/>
        <v>44331</v>
      </c>
      <c r="H18" s="51" t="str">
        <f t="shared" si="1"/>
        <v>土</v>
      </c>
      <c r="I18" s="49">
        <f t="shared" si="2"/>
        <v>44331</v>
      </c>
      <c r="J18" s="63">
        <f t="array" ref="J18">IFERROR(SMALL(IF(I$4:I$34&lt;&gt;"",I$4:I$34,""),$B18),"")</f>
        <v>44337</v>
      </c>
      <c r="K18" s="54">
        <f t="shared" si="25"/>
        <v>44362</v>
      </c>
      <c r="L18" s="51" t="str">
        <f t="shared" si="3"/>
        <v>火</v>
      </c>
      <c r="M18" s="49">
        <f t="shared" si="4"/>
        <v>44362</v>
      </c>
      <c r="N18" s="72">
        <f t="array" ref="N18">IFERROR(SMALL(IF(M$4:M$34&lt;&gt;"",M$4:M$34,""),$B18),"")</f>
        <v>44364</v>
      </c>
      <c r="O18" s="71">
        <f t="shared" si="26"/>
        <v>44392</v>
      </c>
      <c r="P18" s="51" t="str">
        <f t="shared" si="5"/>
        <v>木</v>
      </c>
      <c r="Q18" s="49">
        <f t="shared" si="6"/>
        <v>44392</v>
      </c>
      <c r="R18" s="57">
        <f t="array" ref="R18">IFERROR(SMALL(IF(Q$4:Q$34&lt;&gt;"",Q$4:Q$34,""),$B18),"")</f>
        <v>44394</v>
      </c>
      <c r="S18" s="62">
        <f t="shared" si="27"/>
        <v>44423</v>
      </c>
      <c r="T18" s="51" t="str">
        <f t="shared" si="7"/>
        <v>日</v>
      </c>
      <c r="U18" s="49" t="str">
        <f t="shared" si="8"/>
        <v/>
      </c>
      <c r="V18" s="63">
        <f t="array" ref="V18">IFERROR(SMALL(IF(U$4:U$34&lt;&gt;"",U$4:U$34,""),$B18),"")</f>
        <v>44426</v>
      </c>
      <c r="W18" s="54">
        <f t="shared" si="28"/>
        <v>44454</v>
      </c>
      <c r="X18" s="51" t="str">
        <f t="shared" si="9"/>
        <v>水</v>
      </c>
      <c r="Y18" s="49">
        <f t="shared" si="10"/>
        <v>44454</v>
      </c>
      <c r="Z18" s="72">
        <f t="array" ref="Z18">IFERROR(SMALL(IF(Y$4:Y$34&lt;&gt;"",Y$4:Y$34,""),$B18),"")</f>
        <v>44456</v>
      </c>
      <c r="AA18" s="71">
        <f t="shared" si="29"/>
        <v>44484</v>
      </c>
      <c r="AB18" s="51" t="str">
        <f t="shared" si="11"/>
        <v>金</v>
      </c>
      <c r="AC18" s="49">
        <f t="shared" si="12"/>
        <v>44484</v>
      </c>
      <c r="AD18" s="57">
        <f t="array" ref="AD18">IFERROR(SMALL(IF(AC$4:AC$34&lt;&gt;"",AC$4:AC$34,""),$B18),"")</f>
        <v>44487</v>
      </c>
      <c r="AE18" s="62">
        <f t="shared" si="30"/>
        <v>44515</v>
      </c>
      <c r="AF18" s="51" t="str">
        <f t="shared" si="13"/>
        <v>月</v>
      </c>
      <c r="AG18" s="49">
        <f t="shared" si="14"/>
        <v>44515</v>
      </c>
      <c r="AH18" s="63">
        <f t="array" ref="AH18">IFERROR(SMALL(IF(AG$4:AG$34&lt;&gt;"",AG$4:AG$34,""),$B18),"")</f>
        <v>44517</v>
      </c>
      <c r="AI18" s="54">
        <f t="shared" si="31"/>
        <v>44545</v>
      </c>
      <c r="AJ18" s="51" t="str">
        <f t="shared" si="15"/>
        <v>水</v>
      </c>
      <c r="AK18" s="49">
        <f t="shared" si="16"/>
        <v>44545</v>
      </c>
      <c r="AL18" s="72">
        <f t="array" ref="AL18">IFERROR(SMALL(IF(AK$4:AK$34&lt;&gt;"",AK$4:AK$34,""),$B18),"")</f>
        <v>44547</v>
      </c>
      <c r="AM18" s="71">
        <f t="shared" si="32"/>
        <v>44576</v>
      </c>
      <c r="AN18" s="51" t="str">
        <f t="shared" si="17"/>
        <v>土</v>
      </c>
      <c r="AO18" s="49">
        <f t="shared" si="35"/>
        <v>44576</v>
      </c>
      <c r="AP18" s="57">
        <f t="array" ref="AP18">IFERROR(SMALL(IF(AO$4:AO$34&lt;&gt;"",AO$4:AO$34,""),$B18),"")</f>
        <v>44581</v>
      </c>
      <c r="AQ18" s="62">
        <f t="shared" si="33"/>
        <v>44607</v>
      </c>
      <c r="AR18" s="51" t="str">
        <f t="shared" si="18"/>
        <v>火</v>
      </c>
      <c r="AS18" s="49">
        <f t="shared" si="19"/>
        <v>44607</v>
      </c>
      <c r="AT18" s="63">
        <f t="array" ref="AT18">IFERROR(SMALL(IF(AS$4:AS$34&lt;&gt;"",AS$4:AS$34,""),$B18),"")</f>
        <v>44609</v>
      </c>
      <c r="AU18" s="54">
        <f t="shared" si="34"/>
        <v>44635</v>
      </c>
      <c r="AV18" s="51" t="str">
        <f t="shared" si="20"/>
        <v>火</v>
      </c>
      <c r="AW18" s="49">
        <f t="shared" si="21"/>
        <v>44635</v>
      </c>
      <c r="AX18" s="72">
        <f t="array" ref="AX18">IFERROR(SMALL(IF(AW$4:AW$34&lt;&gt;"",AW$4:AW$34,""),$B18),"")</f>
        <v>44637</v>
      </c>
    </row>
    <row r="19" spans="2:50" x14ac:dyDescent="0.2">
      <c r="B19">
        <v>16</v>
      </c>
      <c r="C19" s="71">
        <f t="shared" si="22"/>
        <v>44302</v>
      </c>
      <c r="D19" s="51" t="str">
        <f t="shared" si="0"/>
        <v>金</v>
      </c>
      <c r="E19" s="49">
        <f t="shared" si="23"/>
        <v>44302</v>
      </c>
      <c r="F19" s="57">
        <f t="array" ref="F19">IFERROR(SMALL(IF(E$4:E$34&lt;&gt;"",E$4:E$34,""),$B19),"")</f>
        <v>44306</v>
      </c>
      <c r="G19" s="62">
        <f t="shared" si="24"/>
        <v>44332</v>
      </c>
      <c r="H19" s="51" t="str">
        <f t="shared" si="1"/>
        <v>日</v>
      </c>
      <c r="I19" s="49" t="str">
        <f t="shared" si="2"/>
        <v/>
      </c>
      <c r="J19" s="63">
        <f t="array" ref="J19">IFERROR(SMALL(IF(I$4:I$34&lt;&gt;"",I$4:I$34,""),$B19),"")</f>
        <v>44338</v>
      </c>
      <c r="K19" s="54">
        <f t="shared" si="25"/>
        <v>44363</v>
      </c>
      <c r="L19" s="51" t="str">
        <f t="shared" si="3"/>
        <v>水</v>
      </c>
      <c r="M19" s="49">
        <f t="shared" si="4"/>
        <v>44363</v>
      </c>
      <c r="N19" s="72">
        <f t="array" ref="N19">IFERROR(SMALL(IF(M$4:M$34&lt;&gt;"",M$4:M$34,""),$B19),"")</f>
        <v>44365</v>
      </c>
      <c r="O19" s="71">
        <f t="shared" si="26"/>
        <v>44393</v>
      </c>
      <c r="P19" s="51" t="str">
        <f t="shared" si="5"/>
        <v>金</v>
      </c>
      <c r="Q19" s="49">
        <f t="shared" si="6"/>
        <v>44393</v>
      </c>
      <c r="R19" s="57">
        <f t="array" ref="R19">IFERROR(SMALL(IF(Q$4:Q$34&lt;&gt;"",Q$4:Q$34,""),$B19),"")</f>
        <v>44396</v>
      </c>
      <c r="S19" s="62">
        <f t="shared" si="27"/>
        <v>44424</v>
      </c>
      <c r="T19" s="51" t="str">
        <f t="shared" si="7"/>
        <v>月</v>
      </c>
      <c r="U19" s="49">
        <f t="shared" si="8"/>
        <v>44424</v>
      </c>
      <c r="V19" s="63">
        <f t="array" ref="V19">IFERROR(SMALL(IF(U$4:U$34&lt;&gt;"",U$4:U$34,""),$B19),"")</f>
        <v>44427</v>
      </c>
      <c r="W19" s="54">
        <f t="shared" si="28"/>
        <v>44455</v>
      </c>
      <c r="X19" s="51" t="str">
        <f t="shared" si="9"/>
        <v>木</v>
      </c>
      <c r="Y19" s="49">
        <f t="shared" si="10"/>
        <v>44455</v>
      </c>
      <c r="Z19" s="72">
        <f t="array" ref="Z19">IFERROR(SMALL(IF(Y$4:Y$34&lt;&gt;"",Y$4:Y$34,""),$B19),"")</f>
        <v>44457</v>
      </c>
      <c r="AA19" s="71">
        <f t="shared" si="29"/>
        <v>44485</v>
      </c>
      <c r="AB19" s="51" t="str">
        <f t="shared" si="11"/>
        <v>土</v>
      </c>
      <c r="AC19" s="49">
        <f t="shared" si="12"/>
        <v>44485</v>
      </c>
      <c r="AD19" s="57">
        <f t="array" ref="AD19">IFERROR(SMALL(IF(AC$4:AC$34&lt;&gt;"",AC$4:AC$34,""),$B19),"")</f>
        <v>44488</v>
      </c>
      <c r="AE19" s="62">
        <f t="shared" si="30"/>
        <v>44516</v>
      </c>
      <c r="AF19" s="51" t="str">
        <f t="shared" si="13"/>
        <v>火</v>
      </c>
      <c r="AG19" s="49">
        <f t="shared" si="14"/>
        <v>44516</v>
      </c>
      <c r="AH19" s="63">
        <f t="array" ref="AH19">IFERROR(SMALL(IF(AG$4:AG$34&lt;&gt;"",AG$4:AG$34,""),$B19),"")</f>
        <v>44518</v>
      </c>
      <c r="AI19" s="54">
        <f t="shared" si="31"/>
        <v>44546</v>
      </c>
      <c r="AJ19" s="51" t="str">
        <f t="shared" si="15"/>
        <v>木</v>
      </c>
      <c r="AK19" s="49">
        <f t="shared" si="16"/>
        <v>44546</v>
      </c>
      <c r="AL19" s="72">
        <f t="array" ref="AL19">IFERROR(SMALL(IF(AK$4:AK$34&lt;&gt;"",AK$4:AK$34,""),$B19),"")</f>
        <v>44548</v>
      </c>
      <c r="AM19" s="71">
        <f t="shared" si="32"/>
        <v>44577</v>
      </c>
      <c r="AN19" s="51" t="str">
        <f t="shared" si="17"/>
        <v>日</v>
      </c>
      <c r="AO19" s="49" t="str">
        <f t="shared" si="35"/>
        <v/>
      </c>
      <c r="AP19" s="57">
        <f t="array" ref="AP19">IFERROR(SMALL(IF(AO$4:AO$34&lt;&gt;"",AO$4:AO$34,""),$B19),"")</f>
        <v>44582</v>
      </c>
      <c r="AQ19" s="62">
        <f t="shared" si="33"/>
        <v>44608</v>
      </c>
      <c r="AR19" s="51" t="str">
        <f t="shared" si="18"/>
        <v>水</v>
      </c>
      <c r="AS19" s="49">
        <f t="shared" si="19"/>
        <v>44608</v>
      </c>
      <c r="AT19" s="63">
        <f t="array" ref="AT19">IFERROR(SMALL(IF(AS$4:AS$34&lt;&gt;"",AS$4:AS$34,""),$B19),"")</f>
        <v>44610</v>
      </c>
      <c r="AU19" s="54">
        <f t="shared" si="34"/>
        <v>44636</v>
      </c>
      <c r="AV19" s="51" t="str">
        <f t="shared" si="20"/>
        <v>水</v>
      </c>
      <c r="AW19" s="49">
        <f t="shared" si="21"/>
        <v>44636</v>
      </c>
      <c r="AX19" s="72">
        <f t="array" ref="AX19">IFERROR(SMALL(IF(AW$4:AW$34&lt;&gt;"",AW$4:AW$34,""),$B19),"")</f>
        <v>44638</v>
      </c>
    </row>
    <row r="20" spans="2:50" x14ac:dyDescent="0.2">
      <c r="B20">
        <v>17</v>
      </c>
      <c r="C20" s="71">
        <f t="shared" si="22"/>
        <v>44303</v>
      </c>
      <c r="D20" s="51" t="str">
        <f t="shared" si="0"/>
        <v>土</v>
      </c>
      <c r="E20" s="49">
        <f t="shared" si="23"/>
        <v>44303</v>
      </c>
      <c r="F20" s="57">
        <f t="array" ref="F20">IFERROR(SMALL(IF(E$4:E$34&lt;&gt;"",E$4:E$34,""),$B20),"")</f>
        <v>44307</v>
      </c>
      <c r="G20" s="62">
        <f t="shared" si="24"/>
        <v>44333</v>
      </c>
      <c r="H20" s="51" t="str">
        <f t="shared" si="1"/>
        <v>月</v>
      </c>
      <c r="I20" s="49">
        <f t="shared" si="2"/>
        <v>44333</v>
      </c>
      <c r="J20" s="63">
        <f t="array" ref="J20">IFERROR(SMALL(IF(I$4:I$34&lt;&gt;"",I$4:I$34,""),$B20),"")</f>
        <v>44340</v>
      </c>
      <c r="K20" s="54">
        <f t="shared" si="25"/>
        <v>44364</v>
      </c>
      <c r="L20" s="51" t="str">
        <f t="shared" si="3"/>
        <v>木</v>
      </c>
      <c r="M20" s="49">
        <f t="shared" si="4"/>
        <v>44364</v>
      </c>
      <c r="N20" s="72">
        <f t="array" ref="N20">IFERROR(SMALL(IF(M$4:M$34&lt;&gt;"",M$4:M$34,""),$B20),"")</f>
        <v>44366</v>
      </c>
      <c r="O20" s="71">
        <f t="shared" si="26"/>
        <v>44394</v>
      </c>
      <c r="P20" s="51" t="str">
        <f t="shared" si="5"/>
        <v>土</v>
      </c>
      <c r="Q20" s="49">
        <f t="shared" si="6"/>
        <v>44394</v>
      </c>
      <c r="R20" s="57">
        <f t="array" ref="R20">IFERROR(SMALL(IF(Q$4:Q$34&lt;&gt;"",Q$4:Q$34,""),$B20),"")</f>
        <v>44397</v>
      </c>
      <c r="S20" s="62">
        <f t="shared" si="27"/>
        <v>44425</v>
      </c>
      <c r="T20" s="51" t="str">
        <f t="shared" si="7"/>
        <v>火</v>
      </c>
      <c r="U20" s="49">
        <f t="shared" si="8"/>
        <v>44425</v>
      </c>
      <c r="V20" s="63">
        <f t="array" ref="V20">IFERROR(SMALL(IF(U$4:U$34&lt;&gt;"",U$4:U$34,""),$B20),"")</f>
        <v>44428</v>
      </c>
      <c r="W20" s="54">
        <f t="shared" si="28"/>
        <v>44456</v>
      </c>
      <c r="X20" s="51" t="str">
        <f t="shared" si="9"/>
        <v>金</v>
      </c>
      <c r="Y20" s="49">
        <f t="shared" si="10"/>
        <v>44456</v>
      </c>
      <c r="Z20" s="72">
        <f t="array" ref="Z20">IFERROR(SMALL(IF(Y$4:Y$34&lt;&gt;"",Y$4:Y$34,""),$B20),"")</f>
        <v>44459</v>
      </c>
      <c r="AA20" s="71">
        <f t="shared" si="29"/>
        <v>44486</v>
      </c>
      <c r="AB20" s="51" t="str">
        <f t="shared" si="11"/>
        <v>日</v>
      </c>
      <c r="AC20" s="49" t="str">
        <f t="shared" si="12"/>
        <v/>
      </c>
      <c r="AD20" s="57">
        <f t="array" ref="AD20">IFERROR(SMALL(IF(AC$4:AC$34&lt;&gt;"",AC$4:AC$34,""),$B20),"")</f>
        <v>44489</v>
      </c>
      <c r="AE20" s="62">
        <f t="shared" si="30"/>
        <v>44517</v>
      </c>
      <c r="AF20" s="51" t="str">
        <f t="shared" si="13"/>
        <v>水</v>
      </c>
      <c r="AG20" s="49">
        <f t="shared" si="14"/>
        <v>44517</v>
      </c>
      <c r="AH20" s="63">
        <f t="array" ref="AH20">IFERROR(SMALL(IF(AG$4:AG$34&lt;&gt;"",AG$4:AG$34,""),$B20),"")</f>
        <v>44519</v>
      </c>
      <c r="AI20" s="54">
        <f t="shared" si="31"/>
        <v>44547</v>
      </c>
      <c r="AJ20" s="51" t="str">
        <f t="shared" si="15"/>
        <v>金</v>
      </c>
      <c r="AK20" s="49">
        <f t="shared" si="16"/>
        <v>44547</v>
      </c>
      <c r="AL20" s="72">
        <f t="array" ref="AL20">IFERROR(SMALL(IF(AK$4:AK$34&lt;&gt;"",AK$4:AK$34,""),$B20),"")</f>
        <v>44550</v>
      </c>
      <c r="AM20" s="71">
        <f t="shared" si="32"/>
        <v>44578</v>
      </c>
      <c r="AN20" s="51" t="str">
        <f t="shared" si="17"/>
        <v>月</v>
      </c>
      <c r="AO20" s="49">
        <f t="shared" si="35"/>
        <v>44578</v>
      </c>
      <c r="AP20" s="57">
        <f t="array" ref="AP20">IFERROR(SMALL(IF(AO$4:AO$34&lt;&gt;"",AO$4:AO$34,""),$B20),"")</f>
        <v>44583</v>
      </c>
      <c r="AQ20" s="62">
        <f t="shared" si="33"/>
        <v>44609</v>
      </c>
      <c r="AR20" s="51" t="str">
        <f t="shared" si="18"/>
        <v>木</v>
      </c>
      <c r="AS20" s="49">
        <f t="shared" si="19"/>
        <v>44609</v>
      </c>
      <c r="AT20" s="63">
        <f t="array" ref="AT20">IFERROR(SMALL(IF(AS$4:AS$34&lt;&gt;"",AS$4:AS$34,""),$B20),"")</f>
        <v>44611</v>
      </c>
      <c r="AU20" s="54">
        <f t="shared" si="34"/>
        <v>44637</v>
      </c>
      <c r="AV20" s="51" t="str">
        <f t="shared" si="20"/>
        <v>木</v>
      </c>
      <c r="AW20" s="49">
        <f t="shared" si="21"/>
        <v>44637</v>
      </c>
      <c r="AX20" s="72">
        <f t="array" ref="AX20">IFERROR(SMALL(IF(AW$4:AW$34&lt;&gt;"",AW$4:AW$34,""),$B20),"")</f>
        <v>44639</v>
      </c>
    </row>
    <row r="21" spans="2:50" x14ac:dyDescent="0.2">
      <c r="B21">
        <v>18</v>
      </c>
      <c r="C21" s="71">
        <f t="shared" si="22"/>
        <v>44304</v>
      </c>
      <c r="D21" s="51" t="str">
        <f t="shared" si="0"/>
        <v>日</v>
      </c>
      <c r="E21" s="49" t="str">
        <f t="shared" si="23"/>
        <v/>
      </c>
      <c r="F21" s="57">
        <f t="array" ref="F21">IFERROR(SMALL(IF(E$4:E$34&lt;&gt;"",E$4:E$34,""),$B21),"")</f>
        <v>44308</v>
      </c>
      <c r="G21" s="62">
        <f t="shared" si="24"/>
        <v>44334</v>
      </c>
      <c r="H21" s="51" t="str">
        <f t="shared" si="1"/>
        <v>火</v>
      </c>
      <c r="I21" s="49">
        <f t="shared" si="2"/>
        <v>44334</v>
      </c>
      <c r="J21" s="63">
        <f t="array" ref="J21">IFERROR(SMALL(IF(I$4:I$34&lt;&gt;"",I$4:I$34,""),$B21),"")</f>
        <v>44341</v>
      </c>
      <c r="K21" s="54">
        <f t="shared" si="25"/>
        <v>44365</v>
      </c>
      <c r="L21" s="51" t="str">
        <f t="shared" si="3"/>
        <v>金</v>
      </c>
      <c r="M21" s="49">
        <f t="shared" si="4"/>
        <v>44365</v>
      </c>
      <c r="N21" s="72">
        <f t="array" ref="N21">IFERROR(SMALL(IF(M$4:M$34&lt;&gt;"",M$4:M$34,""),$B21),"")</f>
        <v>44368</v>
      </c>
      <c r="O21" s="71">
        <f t="shared" si="26"/>
        <v>44395</v>
      </c>
      <c r="P21" s="51" t="str">
        <f t="shared" si="5"/>
        <v>日</v>
      </c>
      <c r="Q21" s="49" t="str">
        <f t="shared" si="6"/>
        <v/>
      </c>
      <c r="R21" s="57">
        <f t="array" ref="R21">IFERROR(SMALL(IF(Q$4:Q$34&lt;&gt;"",Q$4:Q$34,""),$B21),"")</f>
        <v>44398</v>
      </c>
      <c r="S21" s="62">
        <f t="shared" si="27"/>
        <v>44426</v>
      </c>
      <c r="T21" s="51" t="str">
        <f t="shared" si="7"/>
        <v>水</v>
      </c>
      <c r="U21" s="49">
        <f t="shared" si="8"/>
        <v>44426</v>
      </c>
      <c r="V21" s="63">
        <f t="array" ref="V21">IFERROR(SMALL(IF(U$4:U$34&lt;&gt;"",U$4:U$34,""),$B21),"")</f>
        <v>44429</v>
      </c>
      <c r="W21" s="54">
        <f t="shared" si="28"/>
        <v>44457</v>
      </c>
      <c r="X21" s="51" t="str">
        <f t="shared" si="9"/>
        <v>土</v>
      </c>
      <c r="Y21" s="49">
        <f t="shared" si="10"/>
        <v>44457</v>
      </c>
      <c r="Z21" s="72">
        <f t="array" ref="Z21">IFERROR(SMALL(IF(Y$4:Y$34&lt;&gt;"",Y$4:Y$34,""),$B21),"")</f>
        <v>44460</v>
      </c>
      <c r="AA21" s="71">
        <f t="shared" si="29"/>
        <v>44487</v>
      </c>
      <c r="AB21" s="51" t="str">
        <f t="shared" si="11"/>
        <v>月</v>
      </c>
      <c r="AC21" s="49">
        <f t="shared" si="12"/>
        <v>44487</v>
      </c>
      <c r="AD21" s="57">
        <f t="array" ref="AD21">IFERROR(SMALL(IF(AC$4:AC$34&lt;&gt;"",AC$4:AC$34,""),$B21),"")</f>
        <v>44490</v>
      </c>
      <c r="AE21" s="62">
        <f t="shared" si="30"/>
        <v>44518</v>
      </c>
      <c r="AF21" s="51" t="str">
        <f t="shared" si="13"/>
        <v>木</v>
      </c>
      <c r="AG21" s="49">
        <f t="shared" si="14"/>
        <v>44518</v>
      </c>
      <c r="AH21" s="63">
        <f t="array" ref="AH21">IFERROR(SMALL(IF(AG$4:AG$34&lt;&gt;"",AG$4:AG$34,""),$B21),"")</f>
        <v>44520</v>
      </c>
      <c r="AI21" s="54">
        <f t="shared" si="31"/>
        <v>44548</v>
      </c>
      <c r="AJ21" s="51" t="str">
        <f t="shared" si="15"/>
        <v>土</v>
      </c>
      <c r="AK21" s="49">
        <f t="shared" si="16"/>
        <v>44548</v>
      </c>
      <c r="AL21" s="72">
        <f t="array" ref="AL21">IFERROR(SMALL(IF(AK$4:AK$34&lt;&gt;"",AK$4:AK$34,""),$B21),"")</f>
        <v>44551</v>
      </c>
      <c r="AM21" s="71">
        <f t="shared" si="32"/>
        <v>44579</v>
      </c>
      <c r="AN21" s="51" t="str">
        <f t="shared" si="17"/>
        <v>火</v>
      </c>
      <c r="AO21" s="49">
        <f t="shared" si="35"/>
        <v>44579</v>
      </c>
      <c r="AP21" s="57">
        <f t="array" ref="AP21">IFERROR(SMALL(IF(AO$4:AO$34&lt;&gt;"",AO$4:AO$34,""),$B21),"")</f>
        <v>44585</v>
      </c>
      <c r="AQ21" s="62">
        <f t="shared" si="33"/>
        <v>44610</v>
      </c>
      <c r="AR21" s="51" t="str">
        <f t="shared" si="18"/>
        <v>金</v>
      </c>
      <c r="AS21" s="49">
        <f t="shared" si="19"/>
        <v>44610</v>
      </c>
      <c r="AT21" s="63">
        <f t="array" ref="AT21">IFERROR(SMALL(IF(AS$4:AS$34&lt;&gt;"",AS$4:AS$34,""),$B21),"")</f>
        <v>44613</v>
      </c>
      <c r="AU21" s="54">
        <f t="shared" si="34"/>
        <v>44638</v>
      </c>
      <c r="AV21" s="51" t="str">
        <f t="shared" si="20"/>
        <v>金</v>
      </c>
      <c r="AW21" s="49">
        <f t="shared" si="21"/>
        <v>44638</v>
      </c>
      <c r="AX21" s="72">
        <f t="array" ref="AX21">IFERROR(SMALL(IF(AW$4:AW$34&lt;&gt;"",AW$4:AW$34,""),$B21),"")</f>
        <v>44641</v>
      </c>
    </row>
    <row r="22" spans="2:50" x14ac:dyDescent="0.2">
      <c r="B22">
        <v>19</v>
      </c>
      <c r="C22" s="71">
        <f t="shared" si="22"/>
        <v>44305</v>
      </c>
      <c r="D22" s="51" t="str">
        <f t="shared" si="0"/>
        <v>月</v>
      </c>
      <c r="E22" s="49">
        <f t="shared" si="23"/>
        <v>44305</v>
      </c>
      <c r="F22" s="57">
        <f t="array" ref="F22">IFERROR(SMALL(IF(E$4:E$34&lt;&gt;"",E$4:E$34,""),$B22),"")</f>
        <v>44309</v>
      </c>
      <c r="G22" s="62">
        <f t="shared" si="24"/>
        <v>44335</v>
      </c>
      <c r="H22" s="51" t="str">
        <f t="shared" si="1"/>
        <v>水</v>
      </c>
      <c r="I22" s="49">
        <f t="shared" si="2"/>
        <v>44335</v>
      </c>
      <c r="J22" s="63">
        <f t="array" ref="J22">IFERROR(SMALL(IF(I$4:I$34&lt;&gt;"",I$4:I$34,""),$B22),"")</f>
        <v>44342</v>
      </c>
      <c r="K22" s="54">
        <f t="shared" si="25"/>
        <v>44366</v>
      </c>
      <c r="L22" s="51" t="str">
        <f t="shared" si="3"/>
        <v>土</v>
      </c>
      <c r="M22" s="49">
        <f t="shared" si="4"/>
        <v>44366</v>
      </c>
      <c r="N22" s="72">
        <f t="array" ref="N22">IFERROR(SMALL(IF(M$4:M$34&lt;&gt;"",M$4:M$34,""),$B22),"")</f>
        <v>44369</v>
      </c>
      <c r="O22" s="71">
        <f t="shared" si="26"/>
        <v>44396</v>
      </c>
      <c r="P22" s="51" t="str">
        <f t="shared" si="5"/>
        <v>月</v>
      </c>
      <c r="Q22" s="49">
        <f t="shared" si="6"/>
        <v>44396</v>
      </c>
      <c r="R22" s="57">
        <f t="array" ref="R22">IFERROR(SMALL(IF(Q$4:Q$34&lt;&gt;"",Q$4:Q$34,""),$B22),"")</f>
        <v>44399</v>
      </c>
      <c r="S22" s="62">
        <f t="shared" si="27"/>
        <v>44427</v>
      </c>
      <c r="T22" s="51" t="str">
        <f t="shared" si="7"/>
        <v>木</v>
      </c>
      <c r="U22" s="49">
        <f t="shared" si="8"/>
        <v>44427</v>
      </c>
      <c r="V22" s="63">
        <f t="array" ref="V22">IFERROR(SMALL(IF(U$4:U$34&lt;&gt;"",U$4:U$34,""),$B22),"")</f>
        <v>44431</v>
      </c>
      <c r="W22" s="54">
        <f t="shared" si="28"/>
        <v>44458</v>
      </c>
      <c r="X22" s="51" t="str">
        <f t="shared" si="9"/>
        <v>日</v>
      </c>
      <c r="Y22" s="49" t="str">
        <f t="shared" si="10"/>
        <v/>
      </c>
      <c r="Z22" s="72">
        <f t="array" ref="Z22">IFERROR(SMALL(IF(Y$4:Y$34&lt;&gt;"",Y$4:Y$34,""),$B22),"")</f>
        <v>44461</v>
      </c>
      <c r="AA22" s="71">
        <f t="shared" si="29"/>
        <v>44488</v>
      </c>
      <c r="AB22" s="51" t="str">
        <f t="shared" si="11"/>
        <v>火</v>
      </c>
      <c r="AC22" s="49">
        <f t="shared" si="12"/>
        <v>44488</v>
      </c>
      <c r="AD22" s="57">
        <f t="array" ref="AD22">IFERROR(SMALL(IF(AC$4:AC$34&lt;&gt;"",AC$4:AC$34,""),$B22),"")</f>
        <v>44491</v>
      </c>
      <c r="AE22" s="62">
        <f t="shared" si="30"/>
        <v>44519</v>
      </c>
      <c r="AF22" s="51" t="str">
        <f t="shared" si="13"/>
        <v>金</v>
      </c>
      <c r="AG22" s="49">
        <f t="shared" si="14"/>
        <v>44519</v>
      </c>
      <c r="AH22" s="63">
        <f t="array" ref="AH22">IFERROR(SMALL(IF(AG$4:AG$34&lt;&gt;"",AG$4:AG$34,""),$B22),"")</f>
        <v>44522</v>
      </c>
      <c r="AI22" s="54">
        <f t="shared" si="31"/>
        <v>44549</v>
      </c>
      <c r="AJ22" s="51" t="str">
        <f t="shared" si="15"/>
        <v>日</v>
      </c>
      <c r="AK22" s="49" t="str">
        <f t="shared" si="16"/>
        <v/>
      </c>
      <c r="AL22" s="72">
        <f t="array" ref="AL22">IFERROR(SMALL(IF(AK$4:AK$34&lt;&gt;"",AK$4:AK$34,""),$B22),"")</f>
        <v>44552</v>
      </c>
      <c r="AM22" s="71">
        <f t="shared" si="32"/>
        <v>44580</v>
      </c>
      <c r="AN22" s="51" t="str">
        <f t="shared" si="17"/>
        <v>水</v>
      </c>
      <c r="AO22" s="49">
        <f t="shared" si="35"/>
        <v>44580</v>
      </c>
      <c r="AP22" s="57">
        <f t="array" ref="AP22">IFERROR(SMALL(IF(AO$4:AO$34&lt;&gt;"",AO$4:AO$34,""),$B22),"")</f>
        <v>44586</v>
      </c>
      <c r="AQ22" s="62">
        <f t="shared" si="33"/>
        <v>44611</v>
      </c>
      <c r="AR22" s="51" t="str">
        <f t="shared" si="18"/>
        <v>土</v>
      </c>
      <c r="AS22" s="49">
        <f t="shared" si="19"/>
        <v>44611</v>
      </c>
      <c r="AT22" s="63">
        <f t="array" ref="AT22">IFERROR(SMALL(IF(AS$4:AS$34&lt;&gt;"",AS$4:AS$34,""),$B22),"")</f>
        <v>44614</v>
      </c>
      <c r="AU22" s="54">
        <f t="shared" si="34"/>
        <v>44639</v>
      </c>
      <c r="AV22" s="51" t="str">
        <f t="shared" si="20"/>
        <v>土</v>
      </c>
      <c r="AW22" s="49">
        <f t="shared" si="21"/>
        <v>44639</v>
      </c>
      <c r="AX22" s="72">
        <f t="array" ref="AX22">IFERROR(SMALL(IF(AW$4:AW$34&lt;&gt;"",AW$4:AW$34,""),$B22),"")</f>
        <v>44642</v>
      </c>
    </row>
    <row r="23" spans="2:50" x14ac:dyDescent="0.2">
      <c r="B23">
        <v>20</v>
      </c>
      <c r="C23" s="71">
        <f t="shared" si="22"/>
        <v>44306</v>
      </c>
      <c r="D23" s="51" t="str">
        <f t="shared" si="0"/>
        <v>火</v>
      </c>
      <c r="E23" s="49">
        <f t="shared" si="23"/>
        <v>44306</v>
      </c>
      <c r="F23" s="57">
        <f t="array" ref="F23">IFERROR(SMALL(IF(E$4:E$34&lt;&gt;"",E$4:E$34,""),$B23),"")</f>
        <v>44310</v>
      </c>
      <c r="G23" s="62">
        <f t="shared" si="24"/>
        <v>44336</v>
      </c>
      <c r="H23" s="51" t="str">
        <f t="shared" si="1"/>
        <v>木</v>
      </c>
      <c r="I23" s="49">
        <f t="shared" si="2"/>
        <v>44336</v>
      </c>
      <c r="J23" s="63">
        <f t="array" ref="J23">IFERROR(SMALL(IF(I$4:I$34&lt;&gt;"",I$4:I$34,""),$B23),"")</f>
        <v>44343</v>
      </c>
      <c r="K23" s="54">
        <f t="shared" si="25"/>
        <v>44367</v>
      </c>
      <c r="L23" s="51" t="str">
        <f t="shared" si="3"/>
        <v>日</v>
      </c>
      <c r="M23" s="49" t="str">
        <f t="shared" si="4"/>
        <v/>
      </c>
      <c r="N23" s="72">
        <f t="array" ref="N23">IFERROR(SMALL(IF(M$4:M$34&lt;&gt;"",M$4:M$34,""),$B23),"")</f>
        <v>44370</v>
      </c>
      <c r="O23" s="71">
        <f t="shared" si="26"/>
        <v>44397</v>
      </c>
      <c r="P23" s="51" t="str">
        <f t="shared" si="5"/>
        <v>火</v>
      </c>
      <c r="Q23" s="49">
        <f t="shared" si="6"/>
        <v>44397</v>
      </c>
      <c r="R23" s="57">
        <f t="array" ref="R23">IFERROR(SMALL(IF(Q$4:Q$34&lt;&gt;"",Q$4:Q$34,""),$B23),"")</f>
        <v>44400</v>
      </c>
      <c r="S23" s="62">
        <f t="shared" si="27"/>
        <v>44428</v>
      </c>
      <c r="T23" s="51" t="str">
        <f t="shared" si="7"/>
        <v>金</v>
      </c>
      <c r="U23" s="49">
        <f t="shared" si="8"/>
        <v>44428</v>
      </c>
      <c r="V23" s="63">
        <f t="array" ref="V23">IFERROR(SMALL(IF(U$4:U$34&lt;&gt;"",U$4:U$34,""),$B23),"")</f>
        <v>44432</v>
      </c>
      <c r="W23" s="54">
        <f t="shared" si="28"/>
        <v>44459</v>
      </c>
      <c r="X23" s="51" t="str">
        <f t="shared" si="9"/>
        <v>月</v>
      </c>
      <c r="Y23" s="49">
        <f t="shared" si="10"/>
        <v>44459</v>
      </c>
      <c r="Z23" s="72">
        <f t="array" ref="Z23">IFERROR(SMALL(IF(Y$4:Y$34&lt;&gt;"",Y$4:Y$34,""),$B23),"")</f>
        <v>44462</v>
      </c>
      <c r="AA23" s="71">
        <f t="shared" si="29"/>
        <v>44489</v>
      </c>
      <c r="AB23" s="51" t="str">
        <f t="shared" si="11"/>
        <v>水</v>
      </c>
      <c r="AC23" s="49">
        <f t="shared" si="12"/>
        <v>44489</v>
      </c>
      <c r="AD23" s="57">
        <f t="array" ref="AD23">IFERROR(SMALL(IF(AC$4:AC$34&lt;&gt;"",AC$4:AC$34,""),$B23),"")</f>
        <v>44492</v>
      </c>
      <c r="AE23" s="62">
        <f t="shared" si="30"/>
        <v>44520</v>
      </c>
      <c r="AF23" s="51" t="str">
        <f t="shared" si="13"/>
        <v>土</v>
      </c>
      <c r="AG23" s="49">
        <f t="shared" si="14"/>
        <v>44520</v>
      </c>
      <c r="AH23" s="63">
        <f t="array" ref="AH23">IFERROR(SMALL(IF(AG$4:AG$34&lt;&gt;"",AG$4:AG$34,""),$B23),"")</f>
        <v>44523</v>
      </c>
      <c r="AI23" s="54">
        <f t="shared" si="31"/>
        <v>44550</v>
      </c>
      <c r="AJ23" s="51" t="str">
        <f t="shared" si="15"/>
        <v>月</v>
      </c>
      <c r="AK23" s="49">
        <f t="shared" si="16"/>
        <v>44550</v>
      </c>
      <c r="AL23" s="72">
        <f t="array" ref="AL23">IFERROR(SMALL(IF(AK$4:AK$34&lt;&gt;"",AK$4:AK$34,""),$B23),"")</f>
        <v>44553</v>
      </c>
      <c r="AM23" s="71">
        <f t="shared" si="32"/>
        <v>44581</v>
      </c>
      <c r="AN23" s="51" t="str">
        <f t="shared" si="17"/>
        <v>木</v>
      </c>
      <c r="AO23" s="49">
        <f t="shared" si="35"/>
        <v>44581</v>
      </c>
      <c r="AP23" s="57">
        <f t="array" ref="AP23">IFERROR(SMALL(IF(AO$4:AO$34&lt;&gt;"",AO$4:AO$34,""),$B23),"")</f>
        <v>44587</v>
      </c>
      <c r="AQ23" s="62">
        <f t="shared" si="33"/>
        <v>44612</v>
      </c>
      <c r="AR23" s="51" t="str">
        <f t="shared" si="18"/>
        <v>日</v>
      </c>
      <c r="AS23" s="49" t="str">
        <f t="shared" si="19"/>
        <v/>
      </c>
      <c r="AT23" s="63">
        <f t="array" ref="AT23">IFERROR(SMALL(IF(AS$4:AS$34&lt;&gt;"",AS$4:AS$34,""),$B23),"")</f>
        <v>44615</v>
      </c>
      <c r="AU23" s="54">
        <f t="shared" si="34"/>
        <v>44640</v>
      </c>
      <c r="AV23" s="51" t="str">
        <f t="shared" si="20"/>
        <v>日</v>
      </c>
      <c r="AW23" s="49" t="str">
        <f t="shared" si="21"/>
        <v/>
      </c>
      <c r="AX23" s="72">
        <f t="array" ref="AX23">IFERROR(SMALL(IF(AW$4:AW$34&lt;&gt;"",AW$4:AW$34,""),$B23),"")</f>
        <v>44643</v>
      </c>
    </row>
    <row r="24" spans="2:50" x14ac:dyDescent="0.2">
      <c r="B24">
        <v>21</v>
      </c>
      <c r="C24" s="71">
        <f t="shared" si="22"/>
        <v>44307</v>
      </c>
      <c r="D24" s="51" t="str">
        <f t="shared" si="0"/>
        <v>水</v>
      </c>
      <c r="E24" s="49">
        <f t="shared" si="23"/>
        <v>44307</v>
      </c>
      <c r="F24" s="57">
        <f t="array" ref="F24">IFERROR(SMALL(IF(E$4:E$34&lt;&gt;"",E$4:E$34,""),$B24),"")</f>
        <v>44312</v>
      </c>
      <c r="G24" s="62">
        <f t="shared" si="24"/>
        <v>44337</v>
      </c>
      <c r="H24" s="51" t="str">
        <f t="shared" si="1"/>
        <v>金</v>
      </c>
      <c r="I24" s="49">
        <f t="shared" si="2"/>
        <v>44337</v>
      </c>
      <c r="J24" s="63">
        <f t="array" ref="J24">IFERROR(SMALL(IF(I$4:I$34&lt;&gt;"",I$4:I$34,""),$B24),"")</f>
        <v>44344</v>
      </c>
      <c r="K24" s="54">
        <f t="shared" si="25"/>
        <v>44368</v>
      </c>
      <c r="L24" s="51" t="str">
        <f t="shared" si="3"/>
        <v>月</v>
      </c>
      <c r="M24" s="49">
        <f t="shared" si="4"/>
        <v>44368</v>
      </c>
      <c r="N24" s="72">
        <f t="array" ref="N24">IFERROR(SMALL(IF(M$4:M$34&lt;&gt;"",M$4:M$34,""),$B24),"")</f>
        <v>44371</v>
      </c>
      <c r="O24" s="71">
        <f t="shared" si="26"/>
        <v>44398</v>
      </c>
      <c r="P24" s="51" t="str">
        <f t="shared" si="5"/>
        <v>水</v>
      </c>
      <c r="Q24" s="49">
        <f t="shared" si="6"/>
        <v>44398</v>
      </c>
      <c r="R24" s="57">
        <f t="array" ref="R24">IFERROR(SMALL(IF(Q$4:Q$34&lt;&gt;"",Q$4:Q$34,""),$B24),"")</f>
        <v>44401</v>
      </c>
      <c r="S24" s="62">
        <f t="shared" si="27"/>
        <v>44429</v>
      </c>
      <c r="T24" s="51" t="str">
        <f t="shared" si="7"/>
        <v>土</v>
      </c>
      <c r="U24" s="49">
        <f t="shared" si="8"/>
        <v>44429</v>
      </c>
      <c r="V24" s="63">
        <f t="array" ref="V24">IFERROR(SMALL(IF(U$4:U$34&lt;&gt;"",U$4:U$34,""),$B24),"")</f>
        <v>44433</v>
      </c>
      <c r="W24" s="54">
        <f t="shared" si="28"/>
        <v>44460</v>
      </c>
      <c r="X24" s="51" t="str">
        <f t="shared" si="9"/>
        <v>火</v>
      </c>
      <c r="Y24" s="49">
        <f t="shared" si="10"/>
        <v>44460</v>
      </c>
      <c r="Z24" s="72">
        <f t="array" ref="Z24">IFERROR(SMALL(IF(Y$4:Y$34&lt;&gt;"",Y$4:Y$34,""),$B24),"")</f>
        <v>44463</v>
      </c>
      <c r="AA24" s="71">
        <f t="shared" si="29"/>
        <v>44490</v>
      </c>
      <c r="AB24" s="51" t="str">
        <f t="shared" si="11"/>
        <v>木</v>
      </c>
      <c r="AC24" s="49">
        <f t="shared" si="12"/>
        <v>44490</v>
      </c>
      <c r="AD24" s="57">
        <f t="array" ref="AD24">IFERROR(SMALL(IF(AC$4:AC$34&lt;&gt;"",AC$4:AC$34,""),$B24),"")</f>
        <v>44494</v>
      </c>
      <c r="AE24" s="62">
        <f t="shared" si="30"/>
        <v>44521</v>
      </c>
      <c r="AF24" s="51" t="str">
        <f t="shared" si="13"/>
        <v>日</v>
      </c>
      <c r="AG24" s="49" t="str">
        <f t="shared" si="14"/>
        <v/>
      </c>
      <c r="AH24" s="63">
        <f t="array" ref="AH24">IFERROR(SMALL(IF(AG$4:AG$34&lt;&gt;"",AG$4:AG$34,""),$B24),"")</f>
        <v>44524</v>
      </c>
      <c r="AI24" s="54">
        <f t="shared" si="31"/>
        <v>44551</v>
      </c>
      <c r="AJ24" s="51" t="str">
        <f t="shared" si="15"/>
        <v>火</v>
      </c>
      <c r="AK24" s="49">
        <f t="shared" si="16"/>
        <v>44551</v>
      </c>
      <c r="AL24" s="72">
        <f t="array" ref="AL24">IFERROR(SMALL(IF(AK$4:AK$34&lt;&gt;"",AK$4:AK$34,""),$B24),"")</f>
        <v>44554</v>
      </c>
      <c r="AM24" s="71">
        <f t="shared" si="32"/>
        <v>44582</v>
      </c>
      <c r="AN24" s="51" t="str">
        <f t="shared" si="17"/>
        <v>金</v>
      </c>
      <c r="AO24" s="49">
        <f t="shared" si="35"/>
        <v>44582</v>
      </c>
      <c r="AP24" s="57">
        <f t="array" ref="AP24">IFERROR(SMALL(IF(AO$4:AO$34&lt;&gt;"",AO$4:AO$34,""),$B24),"")</f>
        <v>44588</v>
      </c>
      <c r="AQ24" s="62">
        <f t="shared" si="33"/>
        <v>44613</v>
      </c>
      <c r="AR24" s="51" t="str">
        <f t="shared" si="18"/>
        <v>月</v>
      </c>
      <c r="AS24" s="49">
        <f t="shared" si="19"/>
        <v>44613</v>
      </c>
      <c r="AT24" s="63">
        <f t="array" ref="AT24">IFERROR(SMALL(IF(AS$4:AS$34&lt;&gt;"",AS$4:AS$34,""),$B24),"")</f>
        <v>44616</v>
      </c>
      <c r="AU24" s="54">
        <f t="shared" si="34"/>
        <v>44641</v>
      </c>
      <c r="AV24" s="51" t="str">
        <f t="shared" si="20"/>
        <v>月</v>
      </c>
      <c r="AW24" s="49">
        <f t="shared" si="21"/>
        <v>44641</v>
      </c>
      <c r="AX24" s="72">
        <f t="array" ref="AX24">IFERROR(SMALL(IF(AW$4:AW$34&lt;&gt;"",AW$4:AW$34,""),$B24),"")</f>
        <v>44644</v>
      </c>
    </row>
    <row r="25" spans="2:50" x14ac:dyDescent="0.2">
      <c r="B25">
        <v>22</v>
      </c>
      <c r="C25" s="71">
        <f t="shared" si="22"/>
        <v>44308</v>
      </c>
      <c r="D25" s="51" t="str">
        <f t="shared" si="0"/>
        <v>木</v>
      </c>
      <c r="E25" s="49">
        <f t="shared" si="23"/>
        <v>44308</v>
      </c>
      <c r="F25" s="57">
        <f t="array" ref="F25">IFERROR(SMALL(IF(E$4:E$34&lt;&gt;"",E$4:E$34,""),$B25),"")</f>
        <v>44313</v>
      </c>
      <c r="G25" s="62">
        <f t="shared" si="24"/>
        <v>44338</v>
      </c>
      <c r="H25" s="51" t="str">
        <f t="shared" si="1"/>
        <v>土</v>
      </c>
      <c r="I25" s="49">
        <f t="shared" si="2"/>
        <v>44338</v>
      </c>
      <c r="J25" s="63">
        <f t="array" ref="J25">IFERROR(SMALL(IF(I$4:I$34&lt;&gt;"",I$4:I$34,""),$B25),"")</f>
        <v>44345</v>
      </c>
      <c r="K25" s="54">
        <f t="shared" si="25"/>
        <v>44369</v>
      </c>
      <c r="L25" s="51" t="str">
        <f t="shared" si="3"/>
        <v>火</v>
      </c>
      <c r="M25" s="49">
        <f t="shared" si="4"/>
        <v>44369</v>
      </c>
      <c r="N25" s="72">
        <f t="array" ref="N25">IFERROR(SMALL(IF(M$4:M$34&lt;&gt;"",M$4:M$34,""),$B25),"")</f>
        <v>44372</v>
      </c>
      <c r="O25" s="71">
        <f t="shared" si="26"/>
        <v>44399</v>
      </c>
      <c r="P25" s="51" t="str">
        <f t="shared" si="5"/>
        <v>木</v>
      </c>
      <c r="Q25" s="49">
        <f t="shared" si="6"/>
        <v>44399</v>
      </c>
      <c r="R25" s="57">
        <f t="array" ref="R25">IFERROR(SMALL(IF(Q$4:Q$34&lt;&gt;"",Q$4:Q$34,""),$B25),"")</f>
        <v>44403</v>
      </c>
      <c r="S25" s="62">
        <f t="shared" si="27"/>
        <v>44430</v>
      </c>
      <c r="T25" s="51" t="str">
        <f t="shared" si="7"/>
        <v>日</v>
      </c>
      <c r="U25" s="49" t="str">
        <f t="shared" si="8"/>
        <v/>
      </c>
      <c r="V25" s="63">
        <f t="array" ref="V25">IFERROR(SMALL(IF(U$4:U$34&lt;&gt;"",U$4:U$34,""),$B25),"")</f>
        <v>44434</v>
      </c>
      <c r="W25" s="54">
        <f t="shared" si="28"/>
        <v>44461</v>
      </c>
      <c r="X25" s="51" t="str">
        <f t="shared" si="9"/>
        <v>水</v>
      </c>
      <c r="Y25" s="49">
        <f t="shared" si="10"/>
        <v>44461</v>
      </c>
      <c r="Z25" s="72">
        <f t="array" ref="Z25">IFERROR(SMALL(IF(Y$4:Y$34&lt;&gt;"",Y$4:Y$34,""),$B25),"")</f>
        <v>44464</v>
      </c>
      <c r="AA25" s="71">
        <f t="shared" si="29"/>
        <v>44491</v>
      </c>
      <c r="AB25" s="51" t="str">
        <f t="shared" si="11"/>
        <v>金</v>
      </c>
      <c r="AC25" s="49">
        <f t="shared" si="12"/>
        <v>44491</v>
      </c>
      <c r="AD25" s="57">
        <f t="array" ref="AD25">IFERROR(SMALL(IF(AC$4:AC$34&lt;&gt;"",AC$4:AC$34,""),$B25),"")</f>
        <v>44495</v>
      </c>
      <c r="AE25" s="62">
        <f t="shared" si="30"/>
        <v>44522</v>
      </c>
      <c r="AF25" s="51" t="str">
        <f t="shared" si="13"/>
        <v>月</v>
      </c>
      <c r="AG25" s="49">
        <f t="shared" si="14"/>
        <v>44522</v>
      </c>
      <c r="AH25" s="63">
        <f t="array" ref="AH25">IFERROR(SMALL(IF(AG$4:AG$34&lt;&gt;"",AG$4:AG$34,""),$B25),"")</f>
        <v>44525</v>
      </c>
      <c r="AI25" s="54">
        <f t="shared" si="31"/>
        <v>44552</v>
      </c>
      <c r="AJ25" s="51" t="str">
        <f t="shared" si="15"/>
        <v>水</v>
      </c>
      <c r="AK25" s="49">
        <f t="shared" si="16"/>
        <v>44552</v>
      </c>
      <c r="AL25" s="72">
        <f t="array" ref="AL25">IFERROR(SMALL(IF(AK$4:AK$34&lt;&gt;"",AK$4:AK$34,""),$B25),"")</f>
        <v>44555</v>
      </c>
      <c r="AM25" s="71">
        <f t="shared" si="32"/>
        <v>44583</v>
      </c>
      <c r="AN25" s="51" t="str">
        <f t="shared" si="17"/>
        <v>土</v>
      </c>
      <c r="AO25" s="49">
        <f t="shared" si="35"/>
        <v>44583</v>
      </c>
      <c r="AP25" s="57">
        <f t="array" ref="AP25">IFERROR(SMALL(IF(AO$4:AO$34&lt;&gt;"",AO$4:AO$34,""),$B25),"")</f>
        <v>44589</v>
      </c>
      <c r="AQ25" s="62">
        <f t="shared" si="33"/>
        <v>44614</v>
      </c>
      <c r="AR25" s="51" t="str">
        <f t="shared" si="18"/>
        <v>火</v>
      </c>
      <c r="AS25" s="49">
        <f t="shared" si="19"/>
        <v>44614</v>
      </c>
      <c r="AT25" s="63">
        <f t="array" ref="AT25">IFERROR(SMALL(IF(AS$4:AS$34&lt;&gt;"",AS$4:AS$34,""),$B25),"")</f>
        <v>44617</v>
      </c>
      <c r="AU25" s="54">
        <f t="shared" si="34"/>
        <v>44642</v>
      </c>
      <c r="AV25" s="51" t="str">
        <f t="shared" si="20"/>
        <v>火</v>
      </c>
      <c r="AW25" s="49">
        <f t="shared" si="21"/>
        <v>44642</v>
      </c>
      <c r="AX25" s="72">
        <f t="array" ref="AX25">IFERROR(SMALL(IF(AW$4:AW$34&lt;&gt;"",AW$4:AW$34,""),$B25),"")</f>
        <v>44645</v>
      </c>
    </row>
    <row r="26" spans="2:50" x14ac:dyDescent="0.2">
      <c r="B26">
        <v>23</v>
      </c>
      <c r="C26" s="71">
        <f t="shared" si="22"/>
        <v>44309</v>
      </c>
      <c r="D26" s="51" t="str">
        <f t="shared" si="0"/>
        <v>金</v>
      </c>
      <c r="E26" s="49">
        <f t="shared" si="23"/>
        <v>44309</v>
      </c>
      <c r="F26" s="57">
        <f t="array" ref="F26">IFERROR(SMALL(IF(E$4:E$34&lt;&gt;"",E$4:E$34,""),$B26),"")</f>
        <v>44314</v>
      </c>
      <c r="G26" s="62">
        <f t="shared" si="24"/>
        <v>44339</v>
      </c>
      <c r="H26" s="51" t="str">
        <f t="shared" si="1"/>
        <v>日</v>
      </c>
      <c r="I26" s="49" t="str">
        <f t="shared" si="2"/>
        <v/>
      </c>
      <c r="J26" s="63">
        <f t="array" ref="J26">IFERROR(SMALL(IF(I$4:I$34&lt;&gt;"",I$4:I$34,""),$B26),"")</f>
        <v>44347</v>
      </c>
      <c r="K26" s="54">
        <f t="shared" si="25"/>
        <v>44370</v>
      </c>
      <c r="L26" s="51" t="str">
        <f t="shared" si="3"/>
        <v>水</v>
      </c>
      <c r="M26" s="49">
        <f t="shared" si="4"/>
        <v>44370</v>
      </c>
      <c r="N26" s="72">
        <f t="array" ref="N26">IFERROR(SMALL(IF(M$4:M$34&lt;&gt;"",M$4:M$34,""),$B26),"")</f>
        <v>44373</v>
      </c>
      <c r="O26" s="71">
        <f t="shared" si="26"/>
        <v>44400</v>
      </c>
      <c r="P26" s="51" t="str">
        <f t="shared" si="5"/>
        <v>金</v>
      </c>
      <c r="Q26" s="49">
        <f t="shared" si="6"/>
        <v>44400</v>
      </c>
      <c r="R26" s="57">
        <f t="array" ref="R26">IFERROR(SMALL(IF(Q$4:Q$34&lt;&gt;"",Q$4:Q$34,""),$B26),"")</f>
        <v>44404</v>
      </c>
      <c r="S26" s="62">
        <f t="shared" si="27"/>
        <v>44431</v>
      </c>
      <c r="T26" s="51" t="str">
        <f t="shared" si="7"/>
        <v>月</v>
      </c>
      <c r="U26" s="49">
        <f t="shared" si="8"/>
        <v>44431</v>
      </c>
      <c r="V26" s="63">
        <f t="array" ref="V26">IFERROR(SMALL(IF(U$4:U$34&lt;&gt;"",U$4:U$34,""),$B26),"")</f>
        <v>44435</v>
      </c>
      <c r="W26" s="54">
        <f t="shared" si="28"/>
        <v>44462</v>
      </c>
      <c r="X26" s="51" t="str">
        <f t="shared" si="9"/>
        <v>木</v>
      </c>
      <c r="Y26" s="49">
        <f t="shared" si="10"/>
        <v>44462</v>
      </c>
      <c r="Z26" s="72">
        <f t="array" ref="Z26">IFERROR(SMALL(IF(Y$4:Y$34&lt;&gt;"",Y$4:Y$34,""),$B26),"")</f>
        <v>44466</v>
      </c>
      <c r="AA26" s="71">
        <f t="shared" si="29"/>
        <v>44492</v>
      </c>
      <c r="AB26" s="51" t="str">
        <f t="shared" si="11"/>
        <v>土</v>
      </c>
      <c r="AC26" s="49">
        <f t="shared" si="12"/>
        <v>44492</v>
      </c>
      <c r="AD26" s="57">
        <f t="array" ref="AD26">IFERROR(SMALL(IF(AC$4:AC$34&lt;&gt;"",AC$4:AC$34,""),$B26),"")</f>
        <v>44496</v>
      </c>
      <c r="AE26" s="62">
        <f t="shared" si="30"/>
        <v>44523</v>
      </c>
      <c r="AF26" s="51" t="str">
        <f t="shared" si="13"/>
        <v>火</v>
      </c>
      <c r="AG26" s="49">
        <f t="shared" si="14"/>
        <v>44523</v>
      </c>
      <c r="AH26" s="63">
        <f t="array" ref="AH26">IFERROR(SMALL(IF(AG$4:AG$34&lt;&gt;"",AG$4:AG$34,""),$B26),"")</f>
        <v>44526</v>
      </c>
      <c r="AI26" s="54">
        <f t="shared" si="31"/>
        <v>44553</v>
      </c>
      <c r="AJ26" s="51" t="str">
        <f t="shared" si="15"/>
        <v>木</v>
      </c>
      <c r="AK26" s="49">
        <f t="shared" si="16"/>
        <v>44553</v>
      </c>
      <c r="AL26" s="72">
        <f t="array" ref="AL26">IFERROR(SMALL(IF(AK$4:AK$34&lt;&gt;"",AK$4:AK$34,""),$B26),"")</f>
        <v>44557</v>
      </c>
      <c r="AM26" s="71">
        <f t="shared" si="32"/>
        <v>44584</v>
      </c>
      <c r="AN26" s="51" t="str">
        <f t="shared" si="17"/>
        <v>日</v>
      </c>
      <c r="AO26" s="49" t="str">
        <f t="shared" si="35"/>
        <v/>
      </c>
      <c r="AP26" s="57">
        <f t="array" ref="AP26">IFERROR(SMALL(IF(AO$4:AO$34&lt;&gt;"",AO$4:AO$34,""),$B26),"")</f>
        <v>44590</v>
      </c>
      <c r="AQ26" s="62">
        <f t="shared" si="33"/>
        <v>44615</v>
      </c>
      <c r="AR26" s="51" t="str">
        <f t="shared" si="18"/>
        <v>水</v>
      </c>
      <c r="AS26" s="49">
        <f t="shared" si="19"/>
        <v>44615</v>
      </c>
      <c r="AT26" s="63">
        <f t="array" ref="AT26">IFERROR(SMALL(IF(AS$4:AS$34&lt;&gt;"",AS$4:AS$34,""),$B26),"")</f>
        <v>44618</v>
      </c>
      <c r="AU26" s="54">
        <f t="shared" si="34"/>
        <v>44643</v>
      </c>
      <c r="AV26" s="51" t="str">
        <f t="shared" si="20"/>
        <v>水</v>
      </c>
      <c r="AW26" s="49">
        <f t="shared" si="21"/>
        <v>44643</v>
      </c>
      <c r="AX26" s="72">
        <f t="array" ref="AX26">IFERROR(SMALL(IF(AW$4:AW$34&lt;&gt;"",AW$4:AW$34,""),$B26),"")</f>
        <v>44646</v>
      </c>
    </row>
    <row r="27" spans="2:50" x14ac:dyDescent="0.2">
      <c r="B27">
        <v>24</v>
      </c>
      <c r="C27" s="71">
        <f t="shared" si="22"/>
        <v>44310</v>
      </c>
      <c r="D27" s="51" t="str">
        <f t="shared" si="0"/>
        <v>土</v>
      </c>
      <c r="E27" s="49">
        <f t="shared" si="23"/>
        <v>44310</v>
      </c>
      <c r="F27" s="57">
        <f t="array" ref="F27">IFERROR(SMALL(IF(E$4:E$34&lt;&gt;"",E$4:E$34,""),$B27),"")</f>
        <v>44315</v>
      </c>
      <c r="G27" s="62">
        <f t="shared" si="24"/>
        <v>44340</v>
      </c>
      <c r="H27" s="51" t="str">
        <f t="shared" si="1"/>
        <v>月</v>
      </c>
      <c r="I27" s="49">
        <f t="shared" si="2"/>
        <v>44340</v>
      </c>
      <c r="J27" s="63" t="str">
        <f t="array" ref="J27">IFERROR(SMALL(IF(I$4:I$34&lt;&gt;"",I$4:I$34,""),$B27),"")</f>
        <v/>
      </c>
      <c r="K27" s="54">
        <f t="shared" si="25"/>
        <v>44371</v>
      </c>
      <c r="L27" s="51" t="str">
        <f t="shared" si="3"/>
        <v>木</v>
      </c>
      <c r="M27" s="49">
        <f t="shared" si="4"/>
        <v>44371</v>
      </c>
      <c r="N27" s="72">
        <f t="array" ref="N27">IFERROR(SMALL(IF(M$4:M$34&lt;&gt;"",M$4:M$34,""),$B27),"")</f>
        <v>44375</v>
      </c>
      <c r="O27" s="71">
        <f t="shared" si="26"/>
        <v>44401</v>
      </c>
      <c r="P27" s="51" t="str">
        <f t="shared" si="5"/>
        <v>土</v>
      </c>
      <c r="Q27" s="49">
        <f t="shared" si="6"/>
        <v>44401</v>
      </c>
      <c r="R27" s="57">
        <f t="array" ref="R27">IFERROR(SMALL(IF(Q$4:Q$34&lt;&gt;"",Q$4:Q$34,""),$B27),"")</f>
        <v>44405</v>
      </c>
      <c r="S27" s="62">
        <f t="shared" si="27"/>
        <v>44432</v>
      </c>
      <c r="T27" s="51" t="str">
        <f t="shared" si="7"/>
        <v>火</v>
      </c>
      <c r="U27" s="49">
        <f t="shared" si="8"/>
        <v>44432</v>
      </c>
      <c r="V27" s="63">
        <f t="array" ref="V27">IFERROR(SMALL(IF(U$4:U$34&lt;&gt;"",U$4:U$34,""),$B27),"")</f>
        <v>44436</v>
      </c>
      <c r="W27" s="54">
        <f t="shared" si="28"/>
        <v>44463</v>
      </c>
      <c r="X27" s="51" t="str">
        <f t="shared" si="9"/>
        <v>金</v>
      </c>
      <c r="Y27" s="49">
        <f t="shared" si="10"/>
        <v>44463</v>
      </c>
      <c r="Z27" s="72">
        <f t="array" ref="Z27">IFERROR(SMALL(IF(Y$4:Y$34&lt;&gt;"",Y$4:Y$34,""),$B27),"")</f>
        <v>44467</v>
      </c>
      <c r="AA27" s="71">
        <f t="shared" si="29"/>
        <v>44493</v>
      </c>
      <c r="AB27" s="51" t="str">
        <f t="shared" si="11"/>
        <v>日</v>
      </c>
      <c r="AC27" s="49" t="str">
        <f t="shared" si="12"/>
        <v/>
      </c>
      <c r="AD27" s="57">
        <f t="array" ref="AD27">IFERROR(SMALL(IF(AC$4:AC$34&lt;&gt;"",AC$4:AC$34,""),$B27),"")</f>
        <v>44497</v>
      </c>
      <c r="AE27" s="62">
        <f t="shared" si="30"/>
        <v>44524</v>
      </c>
      <c r="AF27" s="51" t="str">
        <f t="shared" si="13"/>
        <v>水</v>
      </c>
      <c r="AG27" s="49">
        <f t="shared" si="14"/>
        <v>44524</v>
      </c>
      <c r="AH27" s="63">
        <f t="array" ref="AH27">IFERROR(SMALL(IF(AG$4:AG$34&lt;&gt;"",AG$4:AG$34,""),$B27),"")</f>
        <v>44527</v>
      </c>
      <c r="AI27" s="54">
        <f t="shared" si="31"/>
        <v>44554</v>
      </c>
      <c r="AJ27" s="51" t="str">
        <f t="shared" si="15"/>
        <v>金</v>
      </c>
      <c r="AK27" s="49">
        <f t="shared" si="16"/>
        <v>44554</v>
      </c>
      <c r="AL27" s="72">
        <f t="array" ref="AL27">IFERROR(SMALL(IF(AK$4:AK$34&lt;&gt;"",AK$4:AK$34,""),$B27),"")</f>
        <v>44558</v>
      </c>
      <c r="AM27" s="71">
        <f t="shared" si="32"/>
        <v>44585</v>
      </c>
      <c r="AN27" s="51" t="str">
        <f t="shared" si="17"/>
        <v>月</v>
      </c>
      <c r="AO27" s="49">
        <f t="shared" si="35"/>
        <v>44585</v>
      </c>
      <c r="AP27" s="57">
        <f t="array" ref="AP27">IFERROR(SMALL(IF(AO$4:AO$34&lt;&gt;"",AO$4:AO$34,""),$B27),"")</f>
        <v>44592</v>
      </c>
      <c r="AQ27" s="62">
        <f t="shared" si="33"/>
        <v>44616</v>
      </c>
      <c r="AR27" s="51" t="str">
        <f t="shared" si="18"/>
        <v>木</v>
      </c>
      <c r="AS27" s="49">
        <f t="shared" si="19"/>
        <v>44616</v>
      </c>
      <c r="AT27" s="63">
        <f t="array" ref="AT27">IFERROR(SMALL(IF(AS$4:AS$34&lt;&gt;"",AS$4:AS$34,""),$B27),"")</f>
        <v>44620</v>
      </c>
      <c r="AU27" s="54">
        <f t="shared" si="34"/>
        <v>44644</v>
      </c>
      <c r="AV27" s="51" t="str">
        <f t="shared" si="20"/>
        <v>木</v>
      </c>
      <c r="AW27" s="49">
        <f t="shared" si="21"/>
        <v>44644</v>
      </c>
      <c r="AX27" s="72">
        <f t="array" ref="AX27">IFERROR(SMALL(IF(AW$4:AW$34&lt;&gt;"",AW$4:AW$34,""),$B27),"")</f>
        <v>44648</v>
      </c>
    </row>
    <row r="28" spans="2:50" x14ac:dyDescent="0.2">
      <c r="B28">
        <v>25</v>
      </c>
      <c r="C28" s="71">
        <f t="shared" si="22"/>
        <v>44311</v>
      </c>
      <c r="D28" s="51" t="str">
        <f t="shared" si="0"/>
        <v>日</v>
      </c>
      <c r="E28" s="49" t="str">
        <f t="shared" si="23"/>
        <v/>
      </c>
      <c r="F28" s="57">
        <f t="array" ref="F28">IFERROR(SMALL(IF(E$4:E$34&lt;&gt;"",E$4:E$34,""),$B28),"")</f>
        <v>44316</v>
      </c>
      <c r="G28" s="62">
        <f t="shared" si="24"/>
        <v>44341</v>
      </c>
      <c r="H28" s="51" t="str">
        <f t="shared" si="1"/>
        <v>火</v>
      </c>
      <c r="I28" s="49">
        <f t="shared" si="2"/>
        <v>44341</v>
      </c>
      <c r="J28" s="63" t="str">
        <f t="array" ref="J28">IFERROR(SMALL(IF(I$4:I$34&lt;&gt;"",I$4:I$34,""),$B28),"")</f>
        <v/>
      </c>
      <c r="K28" s="54">
        <f t="shared" si="25"/>
        <v>44372</v>
      </c>
      <c r="L28" s="51" t="str">
        <f t="shared" si="3"/>
        <v>金</v>
      </c>
      <c r="M28" s="49">
        <f t="shared" si="4"/>
        <v>44372</v>
      </c>
      <c r="N28" s="72">
        <f t="array" ref="N28">IFERROR(SMALL(IF(M$4:M$34&lt;&gt;"",M$4:M$34,""),$B28),"")</f>
        <v>44376</v>
      </c>
      <c r="O28" s="71">
        <f t="shared" si="26"/>
        <v>44402</v>
      </c>
      <c r="P28" s="51" t="str">
        <f t="shared" si="5"/>
        <v>日</v>
      </c>
      <c r="Q28" s="49" t="str">
        <f t="shared" si="6"/>
        <v/>
      </c>
      <c r="R28" s="57">
        <f t="array" ref="R28">IFERROR(SMALL(IF(Q$4:Q$34&lt;&gt;"",Q$4:Q$34,""),$B28),"")</f>
        <v>44406</v>
      </c>
      <c r="S28" s="62">
        <f t="shared" si="27"/>
        <v>44433</v>
      </c>
      <c r="T28" s="51" t="str">
        <f t="shared" si="7"/>
        <v>水</v>
      </c>
      <c r="U28" s="49">
        <f t="shared" si="8"/>
        <v>44433</v>
      </c>
      <c r="V28" s="63">
        <f t="array" ref="V28">IFERROR(SMALL(IF(U$4:U$34&lt;&gt;"",U$4:U$34,""),$B28),"")</f>
        <v>44438</v>
      </c>
      <c r="W28" s="54">
        <f t="shared" si="28"/>
        <v>44464</v>
      </c>
      <c r="X28" s="51" t="str">
        <f t="shared" si="9"/>
        <v>土</v>
      </c>
      <c r="Y28" s="49">
        <f t="shared" si="10"/>
        <v>44464</v>
      </c>
      <c r="Z28" s="72">
        <f t="array" ref="Z28">IFERROR(SMALL(IF(Y$4:Y$34&lt;&gt;"",Y$4:Y$34,""),$B28),"")</f>
        <v>44468</v>
      </c>
      <c r="AA28" s="71">
        <f t="shared" si="29"/>
        <v>44494</v>
      </c>
      <c r="AB28" s="51" t="str">
        <f t="shared" si="11"/>
        <v>月</v>
      </c>
      <c r="AC28" s="49">
        <f t="shared" si="12"/>
        <v>44494</v>
      </c>
      <c r="AD28" s="57">
        <f t="array" ref="AD28">IFERROR(SMALL(IF(AC$4:AC$34&lt;&gt;"",AC$4:AC$34,""),$B28),"")</f>
        <v>44498</v>
      </c>
      <c r="AE28" s="62">
        <f t="shared" si="30"/>
        <v>44525</v>
      </c>
      <c r="AF28" s="51" t="str">
        <f t="shared" si="13"/>
        <v>木</v>
      </c>
      <c r="AG28" s="49">
        <f t="shared" si="14"/>
        <v>44525</v>
      </c>
      <c r="AH28" s="63">
        <f t="array" ref="AH28">IFERROR(SMALL(IF(AG$4:AG$34&lt;&gt;"",AG$4:AG$34,""),$B28),"")</f>
        <v>44529</v>
      </c>
      <c r="AI28" s="54">
        <f t="shared" si="31"/>
        <v>44555</v>
      </c>
      <c r="AJ28" s="51" t="str">
        <f t="shared" si="15"/>
        <v>土</v>
      </c>
      <c r="AK28" s="49">
        <f t="shared" si="16"/>
        <v>44555</v>
      </c>
      <c r="AL28" s="72" t="str">
        <f t="array" ref="AL28">IFERROR(SMALL(IF(AK$4:AK$34&lt;&gt;"",AK$4:AK$34,""),$B28),"")</f>
        <v/>
      </c>
      <c r="AM28" s="71">
        <f t="shared" si="32"/>
        <v>44586</v>
      </c>
      <c r="AN28" s="51" t="str">
        <f t="shared" si="17"/>
        <v>火</v>
      </c>
      <c r="AO28" s="49">
        <f t="shared" si="35"/>
        <v>44586</v>
      </c>
      <c r="AP28" s="57" t="str">
        <f t="array" ref="AP28">IFERROR(SMALL(IF(AO$4:AO$34&lt;&gt;"",AO$4:AO$34,""),$B28),"")</f>
        <v/>
      </c>
      <c r="AQ28" s="62">
        <f t="shared" si="33"/>
        <v>44617</v>
      </c>
      <c r="AR28" s="51" t="str">
        <f t="shared" si="18"/>
        <v>金</v>
      </c>
      <c r="AS28" s="49">
        <f t="shared" si="19"/>
        <v>44617</v>
      </c>
      <c r="AT28" s="63" t="str">
        <f t="array" ref="AT28">IFERROR(SMALL(IF(AS$4:AS$34&lt;&gt;"",AS$4:AS$34,""),$B28),"")</f>
        <v/>
      </c>
      <c r="AU28" s="54">
        <f t="shared" si="34"/>
        <v>44645</v>
      </c>
      <c r="AV28" s="51" t="str">
        <f t="shared" si="20"/>
        <v>金</v>
      </c>
      <c r="AW28" s="49">
        <f t="shared" si="21"/>
        <v>44645</v>
      </c>
      <c r="AX28" s="72">
        <f t="array" ref="AX28">IFERROR(SMALL(IF(AW$4:AW$34&lt;&gt;"",AW$4:AW$34,""),$B28),"")</f>
        <v>44649</v>
      </c>
    </row>
    <row r="29" spans="2:50" x14ac:dyDescent="0.2">
      <c r="B29">
        <v>26</v>
      </c>
      <c r="C29" s="71">
        <f t="shared" si="22"/>
        <v>44312</v>
      </c>
      <c r="D29" s="51" t="str">
        <f t="shared" si="0"/>
        <v>月</v>
      </c>
      <c r="E29" s="49">
        <f t="shared" si="23"/>
        <v>44312</v>
      </c>
      <c r="F29" s="57" t="str">
        <f t="array" ref="F29">IFERROR(SMALL(IF(E$4:E$34&lt;&gt;"",E$4:E$34,""),$B29),"")</f>
        <v/>
      </c>
      <c r="G29" s="62">
        <f t="shared" si="24"/>
        <v>44342</v>
      </c>
      <c r="H29" s="51" t="str">
        <f t="shared" si="1"/>
        <v>水</v>
      </c>
      <c r="I29" s="49">
        <f t="shared" si="2"/>
        <v>44342</v>
      </c>
      <c r="J29" s="63" t="str">
        <f t="array" ref="J29">IFERROR(SMALL(IF(I$4:I$34&lt;&gt;"",I$4:I$34,""),$B29),"")</f>
        <v/>
      </c>
      <c r="K29" s="54">
        <f t="shared" si="25"/>
        <v>44373</v>
      </c>
      <c r="L29" s="51" t="str">
        <f t="shared" si="3"/>
        <v>土</v>
      </c>
      <c r="M29" s="49">
        <f t="shared" si="4"/>
        <v>44373</v>
      </c>
      <c r="N29" s="72">
        <f t="array" ref="N29">IFERROR(SMALL(IF(M$4:M$34&lt;&gt;"",M$4:M$34,""),$B29),"")</f>
        <v>44377</v>
      </c>
      <c r="O29" s="71">
        <f t="shared" si="26"/>
        <v>44403</v>
      </c>
      <c r="P29" s="51" t="str">
        <f t="shared" si="5"/>
        <v>月</v>
      </c>
      <c r="Q29" s="49">
        <f t="shared" si="6"/>
        <v>44403</v>
      </c>
      <c r="R29" s="57">
        <f t="array" ref="R29">IFERROR(SMALL(IF(Q$4:Q$34&lt;&gt;"",Q$4:Q$34,""),$B29),"")</f>
        <v>44407</v>
      </c>
      <c r="S29" s="62">
        <f t="shared" si="27"/>
        <v>44434</v>
      </c>
      <c r="T29" s="51" t="str">
        <f t="shared" si="7"/>
        <v>木</v>
      </c>
      <c r="U29" s="49">
        <f t="shared" si="8"/>
        <v>44434</v>
      </c>
      <c r="V29" s="63">
        <f t="array" ref="V29">IFERROR(SMALL(IF(U$4:U$34&lt;&gt;"",U$4:U$34,""),$B29),"")</f>
        <v>44439</v>
      </c>
      <c r="W29" s="54">
        <f t="shared" si="28"/>
        <v>44465</v>
      </c>
      <c r="X29" s="51" t="str">
        <f t="shared" si="9"/>
        <v>日</v>
      </c>
      <c r="Y29" s="49" t="str">
        <f t="shared" si="10"/>
        <v/>
      </c>
      <c r="Z29" s="72">
        <f t="array" ref="Z29">IFERROR(SMALL(IF(Y$4:Y$34&lt;&gt;"",Y$4:Y$34,""),$B29),"")</f>
        <v>44469</v>
      </c>
      <c r="AA29" s="71">
        <f t="shared" si="29"/>
        <v>44495</v>
      </c>
      <c r="AB29" s="51" t="str">
        <f t="shared" si="11"/>
        <v>火</v>
      </c>
      <c r="AC29" s="49">
        <f t="shared" si="12"/>
        <v>44495</v>
      </c>
      <c r="AD29" s="57">
        <f t="array" ref="AD29">IFERROR(SMALL(IF(AC$4:AC$34&lt;&gt;"",AC$4:AC$34,""),$B29),"")</f>
        <v>44499</v>
      </c>
      <c r="AE29" s="62">
        <f t="shared" si="30"/>
        <v>44526</v>
      </c>
      <c r="AF29" s="51" t="str">
        <f t="shared" si="13"/>
        <v>金</v>
      </c>
      <c r="AG29" s="49">
        <f t="shared" si="14"/>
        <v>44526</v>
      </c>
      <c r="AH29" s="63">
        <f t="array" ref="AH29">IFERROR(SMALL(IF(AG$4:AG$34&lt;&gt;"",AG$4:AG$34,""),$B29),"")</f>
        <v>44530</v>
      </c>
      <c r="AI29" s="54">
        <f t="shared" si="31"/>
        <v>44556</v>
      </c>
      <c r="AJ29" s="51" t="str">
        <f t="shared" si="15"/>
        <v>日</v>
      </c>
      <c r="AK29" s="49" t="str">
        <f t="shared" si="16"/>
        <v/>
      </c>
      <c r="AL29" s="72" t="str">
        <f t="array" ref="AL29">IFERROR(SMALL(IF(AK$4:AK$34&lt;&gt;"",AK$4:AK$34,""),$B29),"")</f>
        <v/>
      </c>
      <c r="AM29" s="71">
        <f t="shared" si="32"/>
        <v>44587</v>
      </c>
      <c r="AN29" s="51" t="str">
        <f t="shared" si="17"/>
        <v>水</v>
      </c>
      <c r="AO29" s="49">
        <f t="shared" si="35"/>
        <v>44587</v>
      </c>
      <c r="AP29" s="57" t="str">
        <f t="array" ref="AP29">IFERROR(SMALL(IF(AO$4:AO$34&lt;&gt;"",AO$4:AO$34,""),$B29),"")</f>
        <v/>
      </c>
      <c r="AQ29" s="62">
        <f t="shared" si="33"/>
        <v>44618</v>
      </c>
      <c r="AR29" s="51" t="str">
        <f t="shared" si="18"/>
        <v>土</v>
      </c>
      <c r="AS29" s="49">
        <f t="shared" si="19"/>
        <v>44618</v>
      </c>
      <c r="AT29" s="63" t="str">
        <f t="array" ref="AT29">IFERROR(SMALL(IF(AS$4:AS$34&lt;&gt;"",AS$4:AS$34,""),$B29),"")</f>
        <v/>
      </c>
      <c r="AU29" s="54">
        <f t="shared" si="34"/>
        <v>44646</v>
      </c>
      <c r="AV29" s="51" t="str">
        <f t="shared" si="20"/>
        <v>土</v>
      </c>
      <c r="AW29" s="49">
        <f t="shared" si="21"/>
        <v>44646</v>
      </c>
      <c r="AX29" s="72">
        <f t="array" ref="AX29">IFERROR(SMALL(IF(AW$4:AW$34&lt;&gt;"",AW$4:AW$34,""),$B29),"")</f>
        <v>44650</v>
      </c>
    </row>
    <row r="30" spans="2:50" x14ac:dyDescent="0.2">
      <c r="B30">
        <v>27</v>
      </c>
      <c r="C30" s="71">
        <f t="shared" si="22"/>
        <v>44313</v>
      </c>
      <c r="D30" s="51" t="str">
        <f t="shared" si="0"/>
        <v>火</v>
      </c>
      <c r="E30" s="49">
        <f t="shared" si="23"/>
        <v>44313</v>
      </c>
      <c r="F30" s="57" t="str">
        <f t="array" ref="F30">IFERROR(SMALL(IF(E$4:E$34&lt;&gt;"",E$4:E$34,""),$B30),"")</f>
        <v/>
      </c>
      <c r="G30" s="62">
        <f t="shared" si="24"/>
        <v>44343</v>
      </c>
      <c r="H30" s="51" t="str">
        <f t="shared" si="1"/>
        <v>木</v>
      </c>
      <c r="I30" s="49">
        <f t="shared" si="2"/>
        <v>44343</v>
      </c>
      <c r="J30" s="63" t="str">
        <f t="array" ref="J30">IFERROR(SMALL(IF(I$4:I$34&lt;&gt;"",I$4:I$34,""),$B30),"")</f>
        <v/>
      </c>
      <c r="K30" s="54">
        <f t="shared" si="25"/>
        <v>44374</v>
      </c>
      <c r="L30" s="51" t="str">
        <f t="shared" si="3"/>
        <v>日</v>
      </c>
      <c r="M30" s="49" t="str">
        <f t="shared" si="4"/>
        <v/>
      </c>
      <c r="N30" s="72" t="str">
        <f t="array" ref="N30">IFERROR(SMALL(IF(M$4:M$34&lt;&gt;"",M$4:M$34,""),$B30),"")</f>
        <v/>
      </c>
      <c r="O30" s="71">
        <f t="shared" si="26"/>
        <v>44404</v>
      </c>
      <c r="P30" s="51" t="str">
        <f t="shared" si="5"/>
        <v>火</v>
      </c>
      <c r="Q30" s="49">
        <f t="shared" si="6"/>
        <v>44404</v>
      </c>
      <c r="R30" s="57">
        <f t="array" ref="R30">IFERROR(SMALL(IF(Q$4:Q$34&lt;&gt;"",Q$4:Q$34,""),$B30),"")</f>
        <v>44408</v>
      </c>
      <c r="S30" s="62">
        <f t="shared" si="27"/>
        <v>44435</v>
      </c>
      <c r="T30" s="51" t="str">
        <f t="shared" si="7"/>
        <v>金</v>
      </c>
      <c r="U30" s="49">
        <f t="shared" si="8"/>
        <v>44435</v>
      </c>
      <c r="V30" s="63" t="str">
        <f t="array" ref="V30">IFERROR(SMALL(IF(U$4:U$34&lt;&gt;"",U$4:U$34,""),$B30),"")</f>
        <v/>
      </c>
      <c r="W30" s="54">
        <f t="shared" si="28"/>
        <v>44466</v>
      </c>
      <c r="X30" s="51" t="str">
        <f t="shared" si="9"/>
        <v>月</v>
      </c>
      <c r="Y30" s="49">
        <f t="shared" si="10"/>
        <v>44466</v>
      </c>
      <c r="Z30" s="72" t="str">
        <f t="array" ref="Z30">IFERROR(SMALL(IF(Y$4:Y$34&lt;&gt;"",Y$4:Y$34,""),$B30),"")</f>
        <v/>
      </c>
      <c r="AA30" s="71">
        <f t="shared" si="29"/>
        <v>44496</v>
      </c>
      <c r="AB30" s="51" t="str">
        <f t="shared" si="11"/>
        <v>水</v>
      </c>
      <c r="AC30" s="49">
        <f t="shared" si="12"/>
        <v>44496</v>
      </c>
      <c r="AD30" s="57" t="str">
        <f t="array" ref="AD30">IFERROR(SMALL(IF(AC$4:AC$34&lt;&gt;"",AC$4:AC$34,""),$B30),"")</f>
        <v/>
      </c>
      <c r="AE30" s="62">
        <f t="shared" si="30"/>
        <v>44527</v>
      </c>
      <c r="AF30" s="51" t="str">
        <f t="shared" si="13"/>
        <v>土</v>
      </c>
      <c r="AG30" s="49">
        <f t="shared" si="14"/>
        <v>44527</v>
      </c>
      <c r="AH30" s="63" t="str">
        <f t="array" ref="AH30">IFERROR(SMALL(IF(AG$4:AG$34&lt;&gt;"",AG$4:AG$34,""),$B30),"")</f>
        <v/>
      </c>
      <c r="AI30" s="54">
        <f t="shared" si="31"/>
        <v>44557</v>
      </c>
      <c r="AJ30" s="51" t="str">
        <f t="shared" si="15"/>
        <v>月</v>
      </c>
      <c r="AK30" s="49">
        <f t="shared" si="16"/>
        <v>44557</v>
      </c>
      <c r="AL30" s="72" t="str">
        <f t="array" ref="AL30">IFERROR(SMALL(IF(AK$4:AK$34&lt;&gt;"",AK$4:AK$34,""),$B30),"")</f>
        <v/>
      </c>
      <c r="AM30" s="71">
        <f t="shared" si="32"/>
        <v>44588</v>
      </c>
      <c r="AN30" s="51" t="str">
        <f t="shared" si="17"/>
        <v>木</v>
      </c>
      <c r="AO30" s="49">
        <f t="shared" si="35"/>
        <v>44588</v>
      </c>
      <c r="AP30" s="57" t="str">
        <f t="array" ref="AP30">IFERROR(SMALL(IF(AO$4:AO$34&lt;&gt;"",AO$4:AO$34,""),$B30),"")</f>
        <v/>
      </c>
      <c r="AQ30" s="62">
        <f t="shared" si="33"/>
        <v>44619</v>
      </c>
      <c r="AR30" s="51" t="str">
        <f t="shared" si="18"/>
        <v>日</v>
      </c>
      <c r="AS30" s="49" t="str">
        <f t="shared" si="19"/>
        <v/>
      </c>
      <c r="AT30" s="63" t="str">
        <f t="array" ref="AT30">IFERROR(SMALL(IF(AS$4:AS$34&lt;&gt;"",AS$4:AS$34,""),$B30),"")</f>
        <v/>
      </c>
      <c r="AU30" s="54">
        <f t="shared" si="34"/>
        <v>44647</v>
      </c>
      <c r="AV30" s="51" t="str">
        <f t="shared" si="20"/>
        <v>日</v>
      </c>
      <c r="AW30" s="49" t="str">
        <f t="shared" si="21"/>
        <v/>
      </c>
      <c r="AX30" s="72">
        <f t="array" ref="AX30">IFERROR(SMALL(IF(AW$4:AW$34&lt;&gt;"",AW$4:AW$34,""),$B30),"")</f>
        <v>44651</v>
      </c>
    </row>
    <row r="31" spans="2:50" x14ac:dyDescent="0.2">
      <c r="B31">
        <v>28</v>
      </c>
      <c r="C31" s="71">
        <f t="shared" si="22"/>
        <v>44314</v>
      </c>
      <c r="D31" s="51" t="str">
        <f t="shared" si="0"/>
        <v>水</v>
      </c>
      <c r="E31" s="49">
        <f t="shared" si="23"/>
        <v>44314</v>
      </c>
      <c r="F31" s="57" t="str">
        <f t="array" ref="F31">IFERROR(SMALL(IF(E$4:E$34&lt;&gt;"",E$4:E$34,""),$B31),"")</f>
        <v/>
      </c>
      <c r="G31" s="62">
        <f t="shared" si="24"/>
        <v>44344</v>
      </c>
      <c r="H31" s="51" t="str">
        <f t="shared" si="1"/>
        <v>金</v>
      </c>
      <c r="I31" s="49">
        <f t="shared" si="2"/>
        <v>44344</v>
      </c>
      <c r="J31" s="63" t="str">
        <f t="array" ref="J31">IFERROR(SMALL(IF(I$4:I$34&lt;&gt;"",I$4:I$34,""),$B31),"")</f>
        <v/>
      </c>
      <c r="K31" s="54">
        <f t="shared" si="25"/>
        <v>44375</v>
      </c>
      <c r="L31" s="51" t="str">
        <f t="shared" si="3"/>
        <v>月</v>
      </c>
      <c r="M31" s="49">
        <f t="shared" si="4"/>
        <v>44375</v>
      </c>
      <c r="N31" s="72" t="str">
        <f t="array" ref="N31">IFERROR(SMALL(IF(M$4:M$34&lt;&gt;"",M$4:M$34,""),$B31),"")</f>
        <v/>
      </c>
      <c r="O31" s="71">
        <f t="shared" si="26"/>
        <v>44405</v>
      </c>
      <c r="P31" s="51" t="str">
        <f t="shared" si="5"/>
        <v>水</v>
      </c>
      <c r="Q31" s="49">
        <f t="shared" si="6"/>
        <v>44405</v>
      </c>
      <c r="R31" s="57" t="str">
        <f t="array" ref="R31">IFERROR(SMALL(IF(Q$4:Q$34&lt;&gt;"",Q$4:Q$34,""),$B31),"")</f>
        <v/>
      </c>
      <c r="S31" s="62">
        <f t="shared" si="27"/>
        <v>44436</v>
      </c>
      <c r="T31" s="51" t="str">
        <f t="shared" si="7"/>
        <v>土</v>
      </c>
      <c r="U31" s="49">
        <f t="shared" si="8"/>
        <v>44436</v>
      </c>
      <c r="V31" s="63" t="str">
        <f t="array" ref="V31">IFERROR(SMALL(IF(U$4:U$34&lt;&gt;"",U$4:U$34,""),$B31),"")</f>
        <v/>
      </c>
      <c r="W31" s="54">
        <f t="shared" si="28"/>
        <v>44467</v>
      </c>
      <c r="X31" s="51" t="str">
        <f t="shared" si="9"/>
        <v>火</v>
      </c>
      <c r="Y31" s="49">
        <f t="shared" si="10"/>
        <v>44467</v>
      </c>
      <c r="Z31" s="72" t="str">
        <f t="array" ref="Z31">IFERROR(SMALL(IF(Y$4:Y$34&lt;&gt;"",Y$4:Y$34,""),$B31),"")</f>
        <v/>
      </c>
      <c r="AA31" s="71">
        <f t="shared" si="29"/>
        <v>44497</v>
      </c>
      <c r="AB31" s="51" t="str">
        <f t="shared" si="11"/>
        <v>木</v>
      </c>
      <c r="AC31" s="49">
        <f t="shared" si="12"/>
        <v>44497</v>
      </c>
      <c r="AD31" s="57" t="str">
        <f t="array" ref="AD31">IFERROR(SMALL(IF(AC$4:AC$34&lt;&gt;"",AC$4:AC$34,""),$B31),"")</f>
        <v/>
      </c>
      <c r="AE31" s="62">
        <f t="shared" si="30"/>
        <v>44528</v>
      </c>
      <c r="AF31" s="51" t="str">
        <f t="shared" si="13"/>
        <v>日</v>
      </c>
      <c r="AG31" s="49" t="str">
        <f t="shared" si="14"/>
        <v/>
      </c>
      <c r="AH31" s="63" t="str">
        <f t="array" ref="AH31">IFERROR(SMALL(IF(AG$4:AG$34&lt;&gt;"",AG$4:AG$34,""),$B31),"")</f>
        <v/>
      </c>
      <c r="AI31" s="54">
        <f t="shared" si="31"/>
        <v>44558</v>
      </c>
      <c r="AJ31" s="51" t="str">
        <f t="shared" si="15"/>
        <v>火</v>
      </c>
      <c r="AK31" s="49">
        <f t="shared" si="16"/>
        <v>44558</v>
      </c>
      <c r="AL31" s="72" t="str">
        <f t="array" ref="AL31">IFERROR(SMALL(IF(AK$4:AK$34&lt;&gt;"",AK$4:AK$34,""),$B31),"")</f>
        <v/>
      </c>
      <c r="AM31" s="71">
        <f t="shared" si="32"/>
        <v>44589</v>
      </c>
      <c r="AN31" s="51" t="str">
        <f t="shared" si="17"/>
        <v>金</v>
      </c>
      <c r="AO31" s="49">
        <f t="shared" si="35"/>
        <v>44589</v>
      </c>
      <c r="AP31" s="57" t="str">
        <f t="array" ref="AP31">IFERROR(SMALL(IF(AO$4:AO$34&lt;&gt;"",AO$4:AO$34,""),$B31),"")</f>
        <v/>
      </c>
      <c r="AQ31" s="62">
        <f t="shared" si="33"/>
        <v>44620</v>
      </c>
      <c r="AR31" s="51" t="str">
        <f t="shared" si="18"/>
        <v>月</v>
      </c>
      <c r="AS31" s="49">
        <f t="shared" si="19"/>
        <v>44620</v>
      </c>
      <c r="AT31" s="63" t="str">
        <f t="array" ref="AT31">IFERROR(SMALL(IF(AS$4:AS$34&lt;&gt;"",AS$4:AS$34,""),$B31),"")</f>
        <v/>
      </c>
      <c r="AU31" s="54">
        <f t="shared" si="34"/>
        <v>44648</v>
      </c>
      <c r="AV31" s="51" t="str">
        <f t="shared" si="20"/>
        <v>月</v>
      </c>
      <c r="AW31" s="49">
        <f t="shared" si="21"/>
        <v>44648</v>
      </c>
      <c r="AX31" s="72" t="str">
        <f t="array" ref="AX31">IFERROR(SMALL(IF(AW$4:AW$34&lt;&gt;"",AW$4:AW$34,""),$B31),"")</f>
        <v/>
      </c>
    </row>
    <row r="32" spans="2:50" x14ac:dyDescent="0.2">
      <c r="B32">
        <v>29</v>
      </c>
      <c r="C32" s="71">
        <f t="shared" si="22"/>
        <v>44315</v>
      </c>
      <c r="D32" s="51" t="str">
        <f t="shared" si="0"/>
        <v>木</v>
      </c>
      <c r="E32" s="49">
        <f t="shared" si="23"/>
        <v>44315</v>
      </c>
      <c r="F32" s="57" t="str">
        <f t="array" ref="F32">IFERROR(SMALL(IF(E$4:E$34&lt;&gt;"",E$4:E$34,""),$B32),"")</f>
        <v/>
      </c>
      <c r="G32" s="62">
        <f t="shared" si="24"/>
        <v>44345</v>
      </c>
      <c r="H32" s="51" t="str">
        <f t="shared" si="1"/>
        <v>土</v>
      </c>
      <c r="I32" s="49">
        <f t="shared" si="2"/>
        <v>44345</v>
      </c>
      <c r="J32" s="63" t="str">
        <f t="array" ref="J32">IFERROR(SMALL(IF(I$4:I$34&lt;&gt;"",I$4:I$34,""),$B32),"")</f>
        <v/>
      </c>
      <c r="K32" s="54">
        <f t="shared" si="25"/>
        <v>44376</v>
      </c>
      <c r="L32" s="51" t="str">
        <f t="shared" si="3"/>
        <v>火</v>
      </c>
      <c r="M32" s="49">
        <f t="shared" si="4"/>
        <v>44376</v>
      </c>
      <c r="N32" s="72" t="str">
        <f t="array" ref="N32">IFERROR(SMALL(IF(M$4:M$34&lt;&gt;"",M$4:M$34,""),$B32),"")</f>
        <v/>
      </c>
      <c r="O32" s="71">
        <f t="shared" si="26"/>
        <v>44406</v>
      </c>
      <c r="P32" s="51" t="str">
        <f t="shared" si="5"/>
        <v>木</v>
      </c>
      <c r="Q32" s="49">
        <f t="shared" si="6"/>
        <v>44406</v>
      </c>
      <c r="R32" s="57" t="str">
        <f t="array" ref="R32">IFERROR(SMALL(IF(Q$4:Q$34&lt;&gt;"",Q$4:Q$34,""),$B32),"")</f>
        <v/>
      </c>
      <c r="S32" s="62">
        <f t="shared" si="27"/>
        <v>44437</v>
      </c>
      <c r="T32" s="51" t="str">
        <f t="shared" si="7"/>
        <v>日</v>
      </c>
      <c r="U32" s="49" t="str">
        <f t="shared" si="8"/>
        <v/>
      </c>
      <c r="V32" s="63" t="str">
        <f t="array" ref="V32">IFERROR(SMALL(IF(U$4:U$34&lt;&gt;"",U$4:U$34,""),$B32),"")</f>
        <v/>
      </c>
      <c r="W32" s="54">
        <f t="shared" si="28"/>
        <v>44468</v>
      </c>
      <c r="X32" s="51" t="str">
        <f t="shared" si="9"/>
        <v>水</v>
      </c>
      <c r="Y32" s="49">
        <f t="shared" si="10"/>
        <v>44468</v>
      </c>
      <c r="Z32" s="72" t="str">
        <f t="array" ref="Z32">IFERROR(SMALL(IF(Y$4:Y$34&lt;&gt;"",Y$4:Y$34,""),$B32),"")</f>
        <v/>
      </c>
      <c r="AA32" s="71">
        <f t="shared" si="29"/>
        <v>44498</v>
      </c>
      <c r="AB32" s="51" t="str">
        <f t="shared" si="11"/>
        <v>金</v>
      </c>
      <c r="AC32" s="49">
        <f t="shared" si="12"/>
        <v>44498</v>
      </c>
      <c r="AD32" s="57" t="str">
        <f t="array" ref="AD32">IFERROR(SMALL(IF(AC$4:AC$34&lt;&gt;"",AC$4:AC$34,""),$B32),"")</f>
        <v/>
      </c>
      <c r="AE32" s="62">
        <f t="shared" si="30"/>
        <v>44529</v>
      </c>
      <c r="AF32" s="51" t="str">
        <f t="shared" si="13"/>
        <v>月</v>
      </c>
      <c r="AG32" s="49">
        <f t="shared" si="14"/>
        <v>44529</v>
      </c>
      <c r="AH32" s="63" t="str">
        <f t="array" ref="AH32">IFERROR(SMALL(IF(AG$4:AG$34&lt;&gt;"",AG$4:AG$34,""),$B32),"")</f>
        <v/>
      </c>
      <c r="AI32" s="54">
        <f t="shared" si="31"/>
        <v>44559</v>
      </c>
      <c r="AJ32" s="51" t="str">
        <f t="shared" si="15"/>
        <v>水</v>
      </c>
      <c r="AK32" s="82"/>
      <c r="AL32" s="72" t="str">
        <f t="array" ref="AL32">IFERROR(SMALL(IF(AK$4:AK$34&lt;&gt;"",AK$4:AK$34,""),$B32),"")</f>
        <v/>
      </c>
      <c r="AM32" s="71">
        <f t="shared" si="32"/>
        <v>44590</v>
      </c>
      <c r="AN32" s="51" t="str">
        <f t="shared" si="17"/>
        <v>土</v>
      </c>
      <c r="AO32" s="49">
        <f t="shared" si="35"/>
        <v>44590</v>
      </c>
      <c r="AP32" s="57" t="str">
        <f t="array" ref="AP32">IFERROR(SMALL(IF(AO$4:AO$34&lt;&gt;"",AO$4:AO$34,""),$B32),"")</f>
        <v/>
      </c>
      <c r="AQ32" s="62"/>
      <c r="AR32" s="51"/>
      <c r="AS32" s="49"/>
      <c r="AT32" s="63" t="str">
        <f t="array" ref="AT32">IFERROR(SMALL(IF(AS$4:AS$34&lt;&gt;"",AS$4:AS$34,""),$B32),"")</f>
        <v/>
      </c>
      <c r="AU32" s="54">
        <f t="shared" si="34"/>
        <v>44649</v>
      </c>
      <c r="AV32" s="51" t="str">
        <f t="shared" si="20"/>
        <v>火</v>
      </c>
      <c r="AW32" s="49">
        <f t="shared" si="21"/>
        <v>44649</v>
      </c>
      <c r="AX32" s="72" t="str">
        <f t="array" ref="AX32">IFERROR(SMALL(IF(AW$4:AW$34&lt;&gt;"",AW$4:AW$34,""),$B32),"")</f>
        <v/>
      </c>
    </row>
    <row r="33" spans="2:50" x14ac:dyDescent="0.2">
      <c r="B33">
        <v>30</v>
      </c>
      <c r="C33" s="71">
        <f t="shared" si="22"/>
        <v>44316</v>
      </c>
      <c r="D33" s="51" t="str">
        <f t="shared" si="0"/>
        <v>金</v>
      </c>
      <c r="E33" s="49">
        <f t="shared" si="23"/>
        <v>44316</v>
      </c>
      <c r="F33" s="57" t="str">
        <f t="array" ref="F33">IFERROR(SMALL(IF(E$4:E$34&lt;&gt;"",E$4:E$34,""),$B33),"")</f>
        <v/>
      </c>
      <c r="G33" s="62">
        <f t="shared" si="24"/>
        <v>44346</v>
      </c>
      <c r="H33" s="51" t="str">
        <f t="shared" si="1"/>
        <v>日</v>
      </c>
      <c r="I33" s="49" t="str">
        <f t="shared" si="2"/>
        <v/>
      </c>
      <c r="J33" s="63" t="str">
        <f t="array" ref="J33">IFERROR(SMALL(IF(I$4:I$34&lt;&gt;"",I$4:I$34,""),$B33),"")</f>
        <v/>
      </c>
      <c r="K33" s="54">
        <f t="shared" si="25"/>
        <v>44377</v>
      </c>
      <c r="L33" s="51" t="str">
        <f t="shared" si="3"/>
        <v>水</v>
      </c>
      <c r="M33" s="49">
        <f t="shared" si="4"/>
        <v>44377</v>
      </c>
      <c r="N33" s="72" t="str">
        <f t="array" ref="N33">IFERROR(SMALL(IF(M$4:M$34&lt;&gt;"",M$4:M$34,""),$B33),"")</f>
        <v/>
      </c>
      <c r="O33" s="71">
        <f t="shared" si="26"/>
        <v>44407</v>
      </c>
      <c r="P33" s="51" t="str">
        <f t="shared" si="5"/>
        <v>金</v>
      </c>
      <c r="Q33" s="49">
        <f t="shared" si="6"/>
        <v>44407</v>
      </c>
      <c r="R33" s="57" t="str">
        <f t="array" ref="R33">IFERROR(SMALL(IF(Q$4:Q$34&lt;&gt;"",Q$4:Q$34,""),$B33),"")</f>
        <v/>
      </c>
      <c r="S33" s="62">
        <f t="shared" si="27"/>
        <v>44438</v>
      </c>
      <c r="T33" s="51" t="str">
        <f t="shared" si="7"/>
        <v>月</v>
      </c>
      <c r="U33" s="49">
        <f t="shared" si="8"/>
        <v>44438</v>
      </c>
      <c r="V33" s="63" t="str">
        <f t="array" ref="V33">IFERROR(SMALL(IF(U$4:U$34&lt;&gt;"",U$4:U$34,""),$B33),"")</f>
        <v/>
      </c>
      <c r="W33" s="54">
        <f t="shared" si="28"/>
        <v>44469</v>
      </c>
      <c r="X33" s="51" t="str">
        <f t="shared" si="9"/>
        <v>木</v>
      </c>
      <c r="Y33" s="49">
        <f t="shared" si="10"/>
        <v>44469</v>
      </c>
      <c r="Z33" s="72" t="str">
        <f t="array" ref="Z33">IFERROR(SMALL(IF(Y$4:Y$34&lt;&gt;"",Y$4:Y$34,""),$B33),"")</f>
        <v/>
      </c>
      <c r="AA33" s="71">
        <f t="shared" si="29"/>
        <v>44499</v>
      </c>
      <c r="AB33" s="51" t="str">
        <f t="shared" si="11"/>
        <v>土</v>
      </c>
      <c r="AC33" s="49">
        <f t="shared" si="12"/>
        <v>44499</v>
      </c>
      <c r="AD33" s="57" t="str">
        <f t="array" ref="AD33">IFERROR(SMALL(IF(AC$4:AC$34&lt;&gt;"",AC$4:AC$34,""),$B33),"")</f>
        <v/>
      </c>
      <c r="AE33" s="62">
        <f t="shared" si="30"/>
        <v>44530</v>
      </c>
      <c r="AF33" s="51" t="str">
        <f t="shared" si="13"/>
        <v>火</v>
      </c>
      <c r="AG33" s="49">
        <f t="shared" si="14"/>
        <v>44530</v>
      </c>
      <c r="AH33" s="63" t="str">
        <f t="array" ref="AH33">IFERROR(SMALL(IF(AG$4:AG$34&lt;&gt;"",AG$4:AG$34,""),$B33),"")</f>
        <v/>
      </c>
      <c r="AI33" s="54">
        <f t="shared" si="31"/>
        <v>44560</v>
      </c>
      <c r="AJ33" s="51" t="str">
        <f t="shared" si="15"/>
        <v>木</v>
      </c>
      <c r="AK33" s="82"/>
      <c r="AL33" s="72" t="str">
        <f t="array" ref="AL33">IFERROR(SMALL(IF(AK$4:AK$34&lt;&gt;"",AK$4:AK$34,""),$B33),"")</f>
        <v/>
      </c>
      <c r="AM33" s="71">
        <f t="shared" si="32"/>
        <v>44591</v>
      </c>
      <c r="AN33" s="51" t="str">
        <f t="shared" si="17"/>
        <v>日</v>
      </c>
      <c r="AO33" s="49" t="str">
        <f t="shared" si="35"/>
        <v/>
      </c>
      <c r="AP33" s="57" t="str">
        <f t="array" ref="AP33">IFERROR(SMALL(IF(AO$4:AO$34&lt;&gt;"",AO$4:AO$34,""),$B33),"")</f>
        <v/>
      </c>
      <c r="AQ33" s="62"/>
      <c r="AR33" s="51"/>
      <c r="AS33" s="49"/>
      <c r="AT33" s="63" t="str">
        <f t="array" ref="AT33">IFERROR(SMALL(IF(AS$4:AS$34&lt;&gt;"",AS$4:AS$34,""),$B33),"")</f>
        <v/>
      </c>
      <c r="AU33" s="54">
        <f t="shared" si="34"/>
        <v>44650</v>
      </c>
      <c r="AV33" s="51" t="str">
        <f t="shared" si="20"/>
        <v>水</v>
      </c>
      <c r="AW33" s="49">
        <f t="shared" si="21"/>
        <v>44650</v>
      </c>
      <c r="AX33" s="72" t="str">
        <f t="array" ref="AX33">IFERROR(SMALL(IF(AW$4:AW$34&lt;&gt;"",AW$4:AW$34,""),$B33),"")</f>
        <v/>
      </c>
    </row>
    <row r="34" spans="2:50" ht="15" thickBot="1" x14ac:dyDescent="0.25">
      <c r="B34">
        <v>31</v>
      </c>
      <c r="C34" s="73"/>
      <c r="D34" s="74"/>
      <c r="E34" s="75"/>
      <c r="F34" s="76"/>
      <c r="G34" s="77">
        <f t="shared" si="24"/>
        <v>44347</v>
      </c>
      <c r="H34" s="74" t="str">
        <f t="shared" si="1"/>
        <v>月</v>
      </c>
      <c r="I34" s="75">
        <f t="shared" si="2"/>
        <v>44347</v>
      </c>
      <c r="J34" s="78"/>
      <c r="K34" s="79"/>
      <c r="L34" s="74"/>
      <c r="M34" s="75"/>
      <c r="N34" s="80"/>
      <c r="O34" s="73">
        <f t="shared" si="26"/>
        <v>44408</v>
      </c>
      <c r="P34" s="74" t="str">
        <f t="shared" ref="P34" si="36">TEXT(O34,"aaa")</f>
        <v>土</v>
      </c>
      <c r="Q34" s="75">
        <f t="shared" ref="Q34" si="37">IF(P34="日","",O34)</f>
        <v>44408</v>
      </c>
      <c r="R34" s="76"/>
      <c r="S34" s="77">
        <f t="shared" si="27"/>
        <v>44439</v>
      </c>
      <c r="T34" s="74" t="str">
        <f t="shared" si="7"/>
        <v>火</v>
      </c>
      <c r="U34" s="75">
        <f t="shared" si="8"/>
        <v>44439</v>
      </c>
      <c r="V34" s="78"/>
      <c r="W34" s="79"/>
      <c r="X34" s="74"/>
      <c r="Y34" s="75"/>
      <c r="Z34" s="80"/>
      <c r="AA34" s="73">
        <f t="shared" si="29"/>
        <v>44500</v>
      </c>
      <c r="AB34" s="74" t="str">
        <f t="shared" ref="AB34" si="38">TEXT(AA34,"aaa")</f>
        <v>日</v>
      </c>
      <c r="AC34" s="75" t="str">
        <f t="shared" ref="AC34" si="39">IF(AB34="日","",AA34)</f>
        <v/>
      </c>
      <c r="AD34" s="76"/>
      <c r="AE34" s="77"/>
      <c r="AF34" s="74"/>
      <c r="AG34" s="75"/>
      <c r="AH34" s="78"/>
      <c r="AI34" s="79">
        <f t="shared" si="31"/>
        <v>44561</v>
      </c>
      <c r="AJ34" s="74" t="str">
        <f t="shared" ref="AJ34" si="40">TEXT(AI34,"aaa")</f>
        <v>金</v>
      </c>
      <c r="AK34" s="83"/>
      <c r="AL34" s="80"/>
      <c r="AM34" s="73">
        <f t="shared" si="32"/>
        <v>44592</v>
      </c>
      <c r="AN34" s="74" t="str">
        <f t="shared" ref="AN34" si="41">TEXT(AM34,"aaa")</f>
        <v>月</v>
      </c>
      <c r="AO34" s="75">
        <f t="shared" ref="AO34" si="42">IF(AN34="日","",AM34)</f>
        <v>44592</v>
      </c>
      <c r="AP34" s="76"/>
      <c r="AQ34" s="77"/>
      <c r="AR34" s="74"/>
      <c r="AS34" s="75"/>
      <c r="AT34" s="78"/>
      <c r="AU34" s="79">
        <f t="shared" si="34"/>
        <v>44651</v>
      </c>
      <c r="AV34" s="74" t="str">
        <f t="shared" ref="AV34" si="43">TEXT(AU34,"aaa")</f>
        <v>木</v>
      </c>
      <c r="AW34" s="75">
        <f t="shared" ref="AW34" si="44">IF(AV34="日","",AU34)</f>
        <v>44651</v>
      </c>
      <c r="AX34" s="80"/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8E43-2984-4EB1-8B2C-8017C932D915}">
  <sheetPr>
    <tabColor theme="3" tint="0.59999389629810485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44440</v>
      </c>
      <c r="B1" s="405"/>
      <c r="C1" s="1" t="s">
        <v>0</v>
      </c>
      <c r="D1" s="406">
        <f ca="1">J1/C31</f>
        <v>11.538461538461538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300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300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300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44440</v>
      </c>
      <c r="B4" s="418"/>
      <c r="C4" s="411">
        <f ca="1">IF(A4="","",1)</f>
        <v>1</v>
      </c>
      <c r="D4" s="419"/>
      <c r="E4" s="312">
        <f ca="1">IF(C4="","",$D$1)</f>
        <v>11.538461538461538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11.538461538461538</v>
      </c>
      <c r="J4" s="422"/>
      <c r="K4" s="399">
        <f t="shared" ref="K4:K30" ca="1" si="1">IFERROR(O4/C4,"")</f>
        <v>0</v>
      </c>
      <c r="L4" s="399"/>
      <c r="M4" s="409">
        <f ca="1">IF(C4="","",SUM(E$4:E4))</f>
        <v>11.538461538461538</v>
      </c>
      <c r="N4" s="410"/>
      <c r="O4" s="411">
        <f ca="1">IF(C4="","",SUM(F$4:F4))</f>
        <v>0</v>
      </c>
      <c r="P4" s="411"/>
      <c r="Q4" s="412">
        <f ca="1">IFERROR($J$1-O4,"")</f>
        <v>300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44441</v>
      </c>
      <c r="B5" s="394"/>
      <c r="C5" s="395">
        <f ca="1">IF(A5="","",C4+1)</f>
        <v>2</v>
      </c>
      <c r="D5" s="396"/>
      <c r="E5" s="313">
        <f t="shared" ref="E5:E30" ca="1" si="2">IF(C5="","",$D$1)</f>
        <v>11.538461538461538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11.538461538461538</v>
      </c>
      <c r="J5" s="399"/>
      <c r="K5" s="399">
        <f t="shared" ca="1" si="1"/>
        <v>0</v>
      </c>
      <c r="L5" s="399"/>
      <c r="M5" s="400">
        <f ca="1">IF(C5="","",SUM(E$4:E5))</f>
        <v>23.076923076923077</v>
      </c>
      <c r="N5" s="401"/>
      <c r="O5" s="402">
        <f ca="1">IF(C5="","",SUM(F$4:F5))</f>
        <v>0</v>
      </c>
      <c r="P5" s="403"/>
      <c r="Q5" s="395">
        <f t="shared" ref="Q5:Q30" ca="1" si="5">IFERROR($J$1-O5,"")</f>
        <v>300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44442</v>
      </c>
      <c r="B6" s="394"/>
      <c r="C6" s="395">
        <f t="shared" ref="C6:C30" ca="1" si="6">IF(A6="","",C5+1)</f>
        <v>3</v>
      </c>
      <c r="D6" s="396"/>
      <c r="E6" s="313">
        <f t="shared" ca="1" si="2"/>
        <v>11.538461538461538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11.538461538461538</v>
      </c>
      <c r="J6" s="399"/>
      <c r="K6" s="399">
        <f t="shared" ca="1" si="1"/>
        <v>0</v>
      </c>
      <c r="L6" s="399"/>
      <c r="M6" s="400">
        <f ca="1">IF(C6="","",SUM(E$4:E6))</f>
        <v>34.615384615384613</v>
      </c>
      <c r="N6" s="401"/>
      <c r="O6" s="402">
        <f ca="1">IF(C6="","",SUM(F$4:F6))</f>
        <v>0</v>
      </c>
      <c r="P6" s="403"/>
      <c r="Q6" s="395">
        <f t="shared" ca="1" si="5"/>
        <v>300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44443</v>
      </c>
      <c r="B7" s="394"/>
      <c r="C7" s="395">
        <f t="shared" ca="1" si="6"/>
        <v>4</v>
      </c>
      <c r="D7" s="396"/>
      <c r="E7" s="313">
        <f t="shared" ca="1" si="2"/>
        <v>11.538461538461538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11.538461538461538</v>
      </c>
      <c r="J7" s="399"/>
      <c r="K7" s="399">
        <f t="shared" ca="1" si="1"/>
        <v>0</v>
      </c>
      <c r="L7" s="399"/>
      <c r="M7" s="400">
        <f ca="1">IF(C7="","",SUM(E$4:E7))</f>
        <v>46.153846153846153</v>
      </c>
      <c r="N7" s="401"/>
      <c r="O7" s="402">
        <f ca="1">IF(C7="","",SUM(F$4:F7))</f>
        <v>0</v>
      </c>
      <c r="P7" s="403"/>
      <c r="Q7" s="395">
        <f t="shared" ca="1" si="5"/>
        <v>300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300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300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44445</v>
      </c>
      <c r="B8" s="394"/>
      <c r="C8" s="395">
        <f t="shared" ca="1" si="6"/>
        <v>5</v>
      </c>
      <c r="D8" s="396"/>
      <c r="E8" s="313">
        <f t="shared" ca="1" si="2"/>
        <v>11.538461538461538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11.538461538461538</v>
      </c>
      <c r="J8" s="399"/>
      <c r="K8" s="399">
        <f t="shared" ca="1" si="1"/>
        <v>0</v>
      </c>
      <c r="L8" s="399"/>
      <c r="M8" s="400">
        <f ca="1">IF(C8="","",SUM(E$4:E8))</f>
        <v>57.692307692307693</v>
      </c>
      <c r="N8" s="401"/>
      <c r="O8" s="402">
        <f ca="1">IF(C8="","",SUM(F$4:F8))</f>
        <v>0</v>
      </c>
      <c r="P8" s="403"/>
      <c r="Q8" s="395">
        <f t="shared" ca="1" si="5"/>
        <v>300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44446</v>
      </c>
      <c r="B9" s="394"/>
      <c r="C9" s="395">
        <f t="shared" ca="1" si="6"/>
        <v>6</v>
      </c>
      <c r="D9" s="396"/>
      <c r="E9" s="313">
        <f t="shared" ca="1" si="2"/>
        <v>11.538461538461538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11.538461538461538</v>
      </c>
      <c r="J9" s="399"/>
      <c r="K9" s="399">
        <f t="shared" ca="1" si="1"/>
        <v>0</v>
      </c>
      <c r="L9" s="399"/>
      <c r="M9" s="400">
        <f ca="1">IF(C9="","",SUM(E$4:E9))</f>
        <v>69.230769230769226</v>
      </c>
      <c r="N9" s="401"/>
      <c r="O9" s="402">
        <f ca="1">IF(C9="","",SUM(F$4:F9))</f>
        <v>0</v>
      </c>
      <c r="P9" s="403"/>
      <c r="Q9" s="395">
        <f t="shared" ca="1" si="5"/>
        <v>300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44447</v>
      </c>
      <c r="B10" s="394"/>
      <c r="C10" s="395">
        <f t="shared" ca="1" si="6"/>
        <v>7</v>
      </c>
      <c r="D10" s="396"/>
      <c r="E10" s="313">
        <f t="shared" ca="1" si="2"/>
        <v>11.538461538461538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11.538461538461537</v>
      </c>
      <c r="J10" s="399"/>
      <c r="K10" s="399">
        <f t="shared" ca="1" si="1"/>
        <v>0</v>
      </c>
      <c r="L10" s="399"/>
      <c r="M10" s="400">
        <f ca="1">IF(C10="","",SUM(E$4:E10))</f>
        <v>80.769230769230759</v>
      </c>
      <c r="N10" s="401"/>
      <c r="O10" s="402">
        <f ca="1">IF(C10="","",SUM(F$4:F10))</f>
        <v>0</v>
      </c>
      <c r="P10" s="403"/>
      <c r="Q10" s="395">
        <f t="shared" ca="1" si="5"/>
        <v>300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26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20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44448</v>
      </c>
      <c r="B11" s="394"/>
      <c r="C11" s="395">
        <f t="shared" ca="1" si="6"/>
        <v>8</v>
      </c>
      <c r="D11" s="396"/>
      <c r="E11" s="313">
        <f t="shared" ca="1" si="2"/>
        <v>11.538461538461538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11.538461538461537</v>
      </c>
      <c r="J11" s="399"/>
      <c r="K11" s="399">
        <f t="shared" ca="1" si="1"/>
        <v>0</v>
      </c>
      <c r="L11" s="399"/>
      <c r="M11" s="400">
        <f ca="1">IF(C11="","",SUM(E$4:E11))</f>
        <v>92.307692307692292</v>
      </c>
      <c r="N11" s="401"/>
      <c r="O11" s="402">
        <f ca="1">IF(C11="","",SUM(F$4:F11))</f>
        <v>0</v>
      </c>
      <c r="P11" s="403"/>
      <c r="Q11" s="395">
        <f t="shared" ca="1" si="5"/>
        <v>300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44449</v>
      </c>
      <c r="B12" s="394"/>
      <c r="C12" s="395">
        <f t="shared" ca="1" si="6"/>
        <v>9</v>
      </c>
      <c r="D12" s="396"/>
      <c r="E12" s="313">
        <f t="shared" ca="1" si="2"/>
        <v>11.538461538461538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11.538461538461537</v>
      </c>
      <c r="J12" s="399"/>
      <c r="K12" s="399">
        <f t="shared" ca="1" si="1"/>
        <v>0</v>
      </c>
      <c r="L12" s="399"/>
      <c r="M12" s="400">
        <f ca="1">IF(C12="","",SUM(E$4:E12))</f>
        <v>103.84615384615383</v>
      </c>
      <c r="N12" s="401"/>
      <c r="O12" s="402">
        <f ca="1">IF(C12="","",SUM(F$4:F12))</f>
        <v>0</v>
      </c>
      <c r="P12" s="403"/>
      <c r="Q12" s="395">
        <f t="shared" ca="1" si="5"/>
        <v>300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11.538461538461538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44450</v>
      </c>
      <c r="B13" s="394"/>
      <c r="C13" s="395">
        <f t="shared" ca="1" si="6"/>
        <v>10</v>
      </c>
      <c r="D13" s="396"/>
      <c r="E13" s="313">
        <f t="shared" ca="1" si="2"/>
        <v>11.538461538461538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11.538461538461537</v>
      </c>
      <c r="J13" s="399"/>
      <c r="K13" s="473">
        <f t="shared" ca="1" si="1"/>
        <v>0</v>
      </c>
      <c r="L13" s="473"/>
      <c r="M13" s="400">
        <f ca="1">IF(C13="","",SUM(E$4:E13))</f>
        <v>115.38461538461536</v>
      </c>
      <c r="N13" s="401"/>
      <c r="O13" s="402">
        <f ca="1">IF(C13="","",SUM(F$4:F13))</f>
        <v>0</v>
      </c>
      <c r="P13" s="403"/>
      <c r="Q13" s="395">
        <f t="shared" ca="1" si="5"/>
        <v>300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44452</v>
      </c>
      <c r="B14" s="394"/>
      <c r="C14" s="395">
        <f t="shared" ca="1" si="6"/>
        <v>11</v>
      </c>
      <c r="D14" s="396"/>
      <c r="E14" s="313">
        <f t="shared" ca="1" si="2"/>
        <v>11.538461538461538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11.538461538461535</v>
      </c>
      <c r="J14" s="399"/>
      <c r="K14" s="399">
        <f t="shared" ca="1" si="1"/>
        <v>0</v>
      </c>
      <c r="L14" s="399"/>
      <c r="M14" s="400">
        <f ca="1">IF(C14="","",SUM(E$4:E14))</f>
        <v>126.92307692307689</v>
      </c>
      <c r="N14" s="401"/>
      <c r="O14" s="402">
        <f ca="1">IF(C14="","",SUM(F$4:F14))</f>
        <v>0</v>
      </c>
      <c r="P14" s="403"/>
      <c r="Q14" s="395">
        <f t="shared" ca="1" si="5"/>
        <v>300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11.538461538461538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11.538461538461538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44453</v>
      </c>
      <c r="B15" s="394"/>
      <c r="C15" s="395">
        <f t="shared" ca="1" si="6"/>
        <v>12</v>
      </c>
      <c r="D15" s="396"/>
      <c r="E15" s="313">
        <f t="shared" ca="1" si="2"/>
        <v>11.538461538461538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11.538461538461535</v>
      </c>
      <c r="J15" s="399"/>
      <c r="K15" s="399">
        <f t="shared" ca="1" si="1"/>
        <v>0</v>
      </c>
      <c r="L15" s="399"/>
      <c r="M15" s="400">
        <f ca="1">IF(C15="","",SUM(E$4:E15))</f>
        <v>138.46153846153842</v>
      </c>
      <c r="N15" s="401"/>
      <c r="O15" s="402">
        <f ca="1">IF(C15="","",SUM(F$4:F15))</f>
        <v>0</v>
      </c>
      <c r="P15" s="403"/>
      <c r="Q15" s="395">
        <f t="shared" ca="1" si="5"/>
        <v>300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44454</v>
      </c>
      <c r="B16" s="394"/>
      <c r="C16" s="395">
        <f t="shared" ca="1" si="6"/>
        <v>13</v>
      </c>
      <c r="D16" s="396"/>
      <c r="E16" s="313">
        <f t="shared" ca="1" si="2"/>
        <v>11.538461538461538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11.538461538461537</v>
      </c>
      <c r="J16" s="399"/>
      <c r="K16" s="399">
        <f t="shared" ca="1" si="1"/>
        <v>0</v>
      </c>
      <c r="L16" s="399"/>
      <c r="M16" s="400">
        <f ca="1">IF(C16="","",SUM(E$4:E16))</f>
        <v>149.99999999999997</v>
      </c>
      <c r="N16" s="401"/>
      <c r="O16" s="402">
        <f ca="1">IF(C16="","",SUM(F$4:F16))</f>
        <v>0</v>
      </c>
      <c r="P16" s="403"/>
      <c r="Q16" s="395">
        <f t="shared" ca="1" si="5"/>
        <v>300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44455</v>
      </c>
      <c r="B17" s="394"/>
      <c r="C17" s="395">
        <f t="shared" ca="1" si="6"/>
        <v>14</v>
      </c>
      <c r="D17" s="396"/>
      <c r="E17" s="313">
        <f t="shared" ca="1" si="2"/>
        <v>11.538461538461538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11.538461538461537</v>
      </c>
      <c r="J17" s="399"/>
      <c r="K17" s="399">
        <f t="shared" ca="1" si="1"/>
        <v>0</v>
      </c>
      <c r="L17" s="399"/>
      <c r="M17" s="400">
        <f ca="1">IF(C17="","",SUM(E$4:E17))</f>
        <v>161.53846153846152</v>
      </c>
      <c r="N17" s="401"/>
      <c r="O17" s="402">
        <f ca="1">IF(C17="","",SUM(F$4:F17))</f>
        <v>0</v>
      </c>
      <c r="P17" s="403"/>
      <c r="Q17" s="395">
        <f t="shared" ca="1" si="5"/>
        <v>300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44456</v>
      </c>
      <c r="B18" s="394"/>
      <c r="C18" s="395">
        <f t="shared" ca="1" si="6"/>
        <v>15</v>
      </c>
      <c r="D18" s="396"/>
      <c r="E18" s="313">
        <f t="shared" ca="1" si="2"/>
        <v>11.538461538461538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11.538461538461538</v>
      </c>
      <c r="J18" s="399"/>
      <c r="K18" s="399">
        <f t="shared" ca="1" si="1"/>
        <v>0</v>
      </c>
      <c r="L18" s="399"/>
      <c r="M18" s="400">
        <f ca="1">IF(C18="","",SUM(E$4:E18))</f>
        <v>173.07692307692307</v>
      </c>
      <c r="N18" s="401"/>
      <c r="O18" s="402">
        <f ca="1">IF(C18="","",SUM(F$4:F18))</f>
        <v>0</v>
      </c>
      <c r="P18" s="403"/>
      <c r="Q18" s="395">
        <f t="shared" ca="1" si="5"/>
        <v>300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-1.5384615384615383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-1.338461538461539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44457</v>
      </c>
      <c r="B19" s="394"/>
      <c r="C19" s="395">
        <f t="shared" ca="1" si="6"/>
        <v>16</v>
      </c>
      <c r="D19" s="396"/>
      <c r="E19" s="313">
        <f t="shared" ca="1" si="2"/>
        <v>11.538461538461538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11.538461538461538</v>
      </c>
      <c r="J19" s="399"/>
      <c r="K19" s="399">
        <f t="shared" ca="1" si="1"/>
        <v>0</v>
      </c>
      <c r="L19" s="399"/>
      <c r="M19" s="400">
        <f ca="1">IF(C19="","",SUM(E$4:E19))</f>
        <v>184.61538461538461</v>
      </c>
      <c r="N19" s="401"/>
      <c r="O19" s="402">
        <f ca="1">IF(C19="","",SUM(F$4:F19))</f>
        <v>0</v>
      </c>
      <c r="P19" s="403"/>
      <c r="Q19" s="395">
        <f t="shared" ca="1" si="5"/>
        <v>300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44459</v>
      </c>
      <c r="B20" s="394"/>
      <c r="C20" s="395">
        <f t="shared" ca="1" si="6"/>
        <v>17</v>
      </c>
      <c r="D20" s="396"/>
      <c r="E20" s="313">
        <f t="shared" ca="1" si="2"/>
        <v>11.538461538461538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11.538461538461538</v>
      </c>
      <c r="J20" s="399"/>
      <c r="K20" s="399">
        <f t="shared" ca="1" si="1"/>
        <v>0</v>
      </c>
      <c r="L20" s="399"/>
      <c r="M20" s="400">
        <f ca="1">IF(C20="","",SUM(E$4:E20))</f>
        <v>196.15384615384616</v>
      </c>
      <c r="N20" s="401"/>
      <c r="O20" s="402">
        <f ca="1">IF(C20="","",SUM(F$4:F20))</f>
        <v>0</v>
      </c>
      <c r="P20" s="403"/>
      <c r="Q20" s="395">
        <f t="shared" ca="1" si="5"/>
        <v>300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-40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-34.800000000000011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44460</v>
      </c>
      <c r="B21" s="394"/>
      <c r="C21" s="395">
        <f t="shared" ca="1" si="6"/>
        <v>18</v>
      </c>
      <c r="D21" s="396"/>
      <c r="E21" s="313">
        <f t="shared" ca="1" si="2"/>
        <v>11.538461538461538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11.53846153846154</v>
      </c>
      <c r="J21" s="399"/>
      <c r="K21" s="399">
        <f t="shared" ca="1" si="1"/>
        <v>0</v>
      </c>
      <c r="L21" s="399"/>
      <c r="M21" s="400">
        <f ca="1">IF(C21="","",SUM(E$4:E21))</f>
        <v>207.69230769230771</v>
      </c>
      <c r="N21" s="401"/>
      <c r="O21" s="402">
        <f ca="1">IF(C21="","",SUM(F$4:F21))</f>
        <v>0</v>
      </c>
      <c r="P21" s="403"/>
      <c r="Q21" s="395">
        <f t="shared" ca="1" si="5"/>
        <v>300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44461</v>
      </c>
      <c r="B22" s="394"/>
      <c r="C22" s="395">
        <f t="shared" ca="1" si="6"/>
        <v>19</v>
      </c>
      <c r="D22" s="396"/>
      <c r="E22" s="313">
        <f t="shared" ca="1" si="2"/>
        <v>11.538461538461538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11.53846153846154</v>
      </c>
      <c r="J22" s="399"/>
      <c r="K22" s="399">
        <f t="shared" ca="1" si="1"/>
        <v>0</v>
      </c>
      <c r="L22" s="399"/>
      <c r="M22" s="400">
        <f ca="1">IF(C22="","",SUM(E$4:E22))</f>
        <v>219.23076923076925</v>
      </c>
      <c r="N22" s="401"/>
      <c r="O22" s="402">
        <f ca="1">IF(C22="","",SUM(F$4:F22))</f>
        <v>0</v>
      </c>
      <c r="P22" s="403"/>
      <c r="Q22" s="395">
        <f t="shared" ca="1" si="5"/>
        <v>300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26</v>
      </c>
      <c r="BN22" s="425"/>
      <c r="BO22" s="425" t="s">
        <v>26</v>
      </c>
      <c r="BP22" s="425"/>
      <c r="BQ22" s="425"/>
      <c r="BR22" s="482">
        <f ca="1">BM14*BM22*BM24*1.015</f>
        <v>4371097.5</v>
      </c>
      <c r="BS22" s="483"/>
      <c r="BT22" s="21"/>
      <c r="BU22" s="436" t="s">
        <v>25</v>
      </c>
      <c r="BV22" s="425"/>
      <c r="BW22" s="425"/>
      <c r="BX22" s="425">
        <f ca="1">C31</f>
        <v>26</v>
      </c>
      <c r="BY22" s="425"/>
      <c r="BZ22" s="425" t="s">
        <v>26</v>
      </c>
      <c r="CA22" s="425"/>
      <c r="CB22" s="425"/>
      <c r="CC22" s="482">
        <f ca="1">BX14*BX22*BX24*1.015</f>
        <v>3198163.4999999995</v>
      </c>
      <c r="CD22" s="483"/>
    </row>
    <row r="23" spans="1:82" ht="12" customHeight="1" x14ac:dyDescent="0.2">
      <c r="A23" s="393" cm="1">
        <f t="array" aca="1" ref="A23" ca="1">INDIRECT("'期'!"&amp;$A$32&amp;ROW())</f>
        <v>44462</v>
      </c>
      <c r="B23" s="394"/>
      <c r="C23" s="395">
        <f t="shared" ca="1" si="6"/>
        <v>20</v>
      </c>
      <c r="D23" s="396"/>
      <c r="E23" s="313">
        <f t="shared" ca="1" si="2"/>
        <v>11.538461538461538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11.53846153846154</v>
      </c>
      <c r="J23" s="399"/>
      <c r="K23" s="399">
        <f t="shared" ca="1" si="1"/>
        <v>0</v>
      </c>
      <c r="L23" s="399"/>
      <c r="M23" s="400">
        <f ca="1">IF(C23="","",SUM(E$4:E23))</f>
        <v>230.7692307692308</v>
      </c>
      <c r="N23" s="401"/>
      <c r="O23" s="402">
        <f ca="1">IF(C23="","",SUM(F$4:F23))</f>
        <v>0</v>
      </c>
      <c r="P23" s="403"/>
      <c r="Q23" s="395">
        <f t="shared" ca="1" si="5"/>
        <v>300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44463</v>
      </c>
      <c r="B24" s="394"/>
      <c r="C24" s="395">
        <f t="shared" ca="1" si="6"/>
        <v>21</v>
      </c>
      <c r="D24" s="396"/>
      <c r="E24" s="313">
        <f t="shared" ca="1" si="2"/>
        <v>11.538461538461538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11.53846153846154</v>
      </c>
      <c r="J24" s="399"/>
      <c r="K24" s="399">
        <f t="shared" ca="1" si="1"/>
        <v>0</v>
      </c>
      <c r="L24" s="399"/>
      <c r="M24" s="400">
        <f ca="1">IF(C24="","",SUM(E$4:E24))</f>
        <v>242.30769230769235</v>
      </c>
      <c r="N24" s="401"/>
      <c r="O24" s="402">
        <f ca="1">IF(C24="","",SUM(F$4:F24))</f>
        <v>0</v>
      </c>
      <c r="P24" s="403"/>
      <c r="Q24" s="395">
        <f t="shared" ca="1" si="5"/>
        <v>300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3732300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3806946</v>
      </c>
      <c r="CD24" s="485"/>
    </row>
    <row r="25" spans="1:82" ht="12" customHeight="1" x14ac:dyDescent="0.2">
      <c r="A25" s="393" cm="1">
        <f t="array" aca="1" ref="A25" ca="1">INDIRECT("'期'!"&amp;$A$32&amp;ROW())</f>
        <v>44464</v>
      </c>
      <c r="B25" s="394"/>
      <c r="C25" s="395">
        <f t="shared" ca="1" si="6"/>
        <v>22</v>
      </c>
      <c r="D25" s="396"/>
      <c r="E25" s="313">
        <f t="shared" ca="1" si="2"/>
        <v>11.538461538461538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11.53846153846154</v>
      </c>
      <c r="J25" s="399"/>
      <c r="K25" s="399">
        <f t="shared" ca="1" si="1"/>
        <v>0</v>
      </c>
      <c r="L25" s="399"/>
      <c r="M25" s="400">
        <f ca="1">IF(C25="","",SUM(E$4:E25))</f>
        <v>253.8461538461539</v>
      </c>
      <c r="N25" s="401"/>
      <c r="O25" s="402">
        <f ca="1">IF(C25="","",SUM(F$4:F25))</f>
        <v>0</v>
      </c>
      <c r="P25" s="403"/>
      <c r="Q25" s="395">
        <f t="shared" ca="1" si="5"/>
        <v>300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44466</v>
      </c>
      <c r="B26" s="394"/>
      <c r="C26" s="395">
        <f t="shared" ca="1" si="6"/>
        <v>23</v>
      </c>
      <c r="D26" s="396"/>
      <c r="E26" s="313">
        <f t="shared" ca="1" si="2"/>
        <v>11.538461538461538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11.53846153846154</v>
      </c>
      <c r="J26" s="399"/>
      <c r="K26" s="399">
        <f t="shared" ca="1" si="1"/>
        <v>0</v>
      </c>
      <c r="L26" s="399"/>
      <c r="M26" s="400">
        <f ca="1">IF(C26="","",SUM(E$4:E26))</f>
        <v>265.38461538461542</v>
      </c>
      <c r="N26" s="401"/>
      <c r="O26" s="402">
        <f ca="1">IF(C26="","",SUM(F$4:F26))</f>
        <v>0</v>
      </c>
      <c r="P26" s="403"/>
      <c r="Q26" s="395">
        <f t="shared" ca="1" si="5"/>
        <v>300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-638797.5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608782.50000000047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44467</v>
      </c>
      <c r="B27" s="394"/>
      <c r="C27" s="395">
        <f t="shared" ca="1" si="6"/>
        <v>24</v>
      </c>
      <c r="D27" s="396"/>
      <c r="E27" s="313">
        <f t="shared" ca="1" si="2"/>
        <v>11.538461538461538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11.53846153846154</v>
      </c>
      <c r="J27" s="399"/>
      <c r="K27" s="399">
        <f t="shared" ca="1" si="1"/>
        <v>0</v>
      </c>
      <c r="L27" s="399"/>
      <c r="M27" s="400">
        <f ca="1">IF(C27="","",SUM(E$4:E27))</f>
        <v>276.92307692307696</v>
      </c>
      <c r="N27" s="401"/>
      <c r="O27" s="402">
        <f ca="1">IF(C27="","",SUM(F$4:F27))</f>
        <v>0</v>
      </c>
      <c r="P27" s="403"/>
      <c r="Q27" s="395">
        <f t="shared" ca="1" si="5"/>
        <v>300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44468</v>
      </c>
      <c r="B28" s="394"/>
      <c r="C28" s="395">
        <f t="shared" ca="1" si="6"/>
        <v>25</v>
      </c>
      <c r="D28" s="396"/>
      <c r="E28" s="313">
        <f t="shared" ca="1" si="2"/>
        <v>11.538461538461538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11.53846153846154</v>
      </c>
      <c r="J28" s="399"/>
      <c r="K28" s="399">
        <f t="shared" ca="1" si="1"/>
        <v>0</v>
      </c>
      <c r="L28" s="399"/>
      <c r="M28" s="400">
        <f ca="1">IF(C28="","",SUM(E$4:E28))</f>
        <v>288.46153846153851</v>
      </c>
      <c r="N28" s="401"/>
      <c r="O28" s="402">
        <f ca="1">IF(C28="","",SUM(F$4:F28))</f>
        <v>0</v>
      </c>
      <c r="P28" s="403"/>
      <c r="Q28" s="395">
        <f t="shared" ca="1" si="5"/>
        <v>300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44469</v>
      </c>
      <c r="B29" s="394"/>
      <c r="C29" s="395">
        <f t="shared" ca="1" si="6"/>
        <v>26</v>
      </c>
      <c r="D29" s="396"/>
      <c r="E29" s="313">
        <f t="shared" ca="1" si="2"/>
        <v>11.538461538461538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11.53846153846154</v>
      </c>
      <c r="J29" s="399"/>
      <c r="K29" s="399">
        <f t="shared" ca="1" si="1"/>
        <v>0</v>
      </c>
      <c r="L29" s="399"/>
      <c r="M29" s="400">
        <f ca="1">IF(C29="","",SUM(E$4:E29))</f>
        <v>300.00000000000006</v>
      </c>
      <c r="N29" s="401"/>
      <c r="O29" s="402">
        <f ca="1">IF(C29="","",SUM(F$4:F29))</f>
        <v>0</v>
      </c>
      <c r="P29" s="403"/>
      <c r="Q29" s="395">
        <f t="shared" ca="1" si="5"/>
        <v>300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300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300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26</v>
      </c>
      <c r="D31" s="520"/>
      <c r="E31" s="315">
        <f ca="1">SUM(E4:E30)</f>
        <v>300.00000000000006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300.00000000000006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Z</v>
      </c>
      <c r="B32" s="84" t="str">
        <f ca="1">RIGHT(CELL("filename",A1),LEN(CELL("filename",A1))-FIND("]",CELL("filename",A1)))</f>
        <v>R3.9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44440</v>
      </c>
      <c r="E34" s="264"/>
      <c r="F34" s="263">
        <f ca="1">$A$5</f>
        <v>44441</v>
      </c>
      <c r="G34" s="264"/>
      <c r="H34" s="263">
        <f ca="1">$A$6</f>
        <v>44442</v>
      </c>
      <c r="I34" s="264"/>
      <c r="J34" s="263">
        <f ca="1">$A$7</f>
        <v>44443</v>
      </c>
      <c r="K34" s="264"/>
      <c r="L34" s="263">
        <f ca="1">$A$8</f>
        <v>44445</v>
      </c>
      <c r="M34" s="264"/>
      <c r="N34" s="263">
        <f ca="1">$A$9</f>
        <v>44446</v>
      </c>
      <c r="O34" s="264"/>
      <c r="P34" s="263">
        <f ca="1">$A$10</f>
        <v>44447</v>
      </c>
      <c r="Q34" s="264"/>
      <c r="R34" s="263">
        <f ca="1">$A$11</f>
        <v>44448</v>
      </c>
      <c r="S34" s="264"/>
      <c r="T34" s="263">
        <f ca="1">$A$12</f>
        <v>44449</v>
      </c>
      <c r="U34" s="264"/>
      <c r="V34" s="263">
        <f ca="1">$A$13</f>
        <v>44450</v>
      </c>
      <c r="W34" s="264"/>
      <c r="X34" s="263">
        <f ca="1">$A$14</f>
        <v>44452</v>
      </c>
      <c r="Y34" s="264"/>
      <c r="Z34" s="263">
        <f ca="1">$A$15</f>
        <v>44453</v>
      </c>
      <c r="AA34" s="264"/>
      <c r="AB34" s="263">
        <f ca="1">$A$16</f>
        <v>44454</v>
      </c>
      <c r="AC34" s="264"/>
      <c r="AD34" s="263">
        <f ca="1">$A$17</f>
        <v>44455</v>
      </c>
      <c r="AE34" s="264"/>
      <c r="AF34" s="263">
        <f ca="1">$A$18</f>
        <v>44456</v>
      </c>
      <c r="AG34" s="264"/>
      <c r="AH34" s="263">
        <f ca="1">$A$19</f>
        <v>44457</v>
      </c>
      <c r="AI34" s="264"/>
      <c r="AJ34" s="263">
        <f ca="1">$A$20</f>
        <v>44459</v>
      </c>
      <c r="AK34" s="264"/>
      <c r="AL34" s="263">
        <f ca="1">$A$21</f>
        <v>44460</v>
      </c>
      <c r="AM34" s="264"/>
      <c r="AN34" s="263">
        <f ca="1">$A$22</f>
        <v>44461</v>
      </c>
      <c r="AO34" s="264"/>
      <c r="AP34" s="263">
        <f ca="1">$A$23</f>
        <v>44462</v>
      </c>
      <c r="AQ34" s="264"/>
      <c r="AR34" s="263">
        <f ca="1">$A$24</f>
        <v>44463</v>
      </c>
      <c r="AS34" s="264"/>
      <c r="AT34" s="263">
        <f ca="1">$A$25</f>
        <v>44464</v>
      </c>
      <c r="AU34" s="264"/>
      <c r="AV34" s="263">
        <f ca="1">$A$26</f>
        <v>44466</v>
      </c>
      <c r="AW34" s="264"/>
      <c r="AX34" s="263">
        <f ca="1">$A$27</f>
        <v>44467</v>
      </c>
      <c r="AY34" s="264"/>
      <c r="AZ34" s="263">
        <f ca="1">$A$28</f>
        <v>44468</v>
      </c>
      <c r="BA34" s="264"/>
      <c r="BB34" s="263">
        <f ca="1">$A$29</f>
        <v>44469</v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300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300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14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8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21.428571428571427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37.5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11.538461538461538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11.538461538461538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-1.5384615384615383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-1.5384615384615383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-40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-40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26</v>
      </c>
      <c r="BN48" s="425"/>
      <c r="BO48" s="425" t="s">
        <v>26</v>
      </c>
      <c r="BP48" s="425"/>
      <c r="BQ48" s="425"/>
      <c r="BR48" s="482">
        <f ca="1">BM40*BM48*BM50*1.015</f>
        <v>4371097.5</v>
      </c>
      <c r="BS48" s="483"/>
      <c r="BT48" s="21"/>
      <c r="BU48" s="436" t="s">
        <v>25</v>
      </c>
      <c r="BV48" s="425"/>
      <c r="BW48" s="425"/>
      <c r="BX48" s="425">
        <f ca="1">C31</f>
        <v>26</v>
      </c>
      <c r="BY48" s="425"/>
      <c r="BZ48" s="425" t="s">
        <v>26</v>
      </c>
      <c r="CA48" s="425"/>
      <c r="CB48" s="425"/>
      <c r="CC48" s="482">
        <f ca="1">BX40*BX48*BX50*1.015</f>
        <v>4371097.5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3732300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3732300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-638797.5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-638797.5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FE4FB9EA-E37C-4CEC-B764-AF356760EA32}">
      <formula1>#REF!</formula1>
    </dataValidation>
    <dataValidation imeMode="off" allowBlank="1" showInputMessage="1" showErrorMessage="1" sqref="U4:U30 E4:F30" xr:uid="{3A0EA6BC-0CD8-4AB3-99AB-D3DBCCA90AA9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7AB4C6-B578-49D3-99C1-4ECA2A442B61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8AECB2BE-3F56-4D33-9B75-4C0DC2E1F1DC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56C5-65E9-4CF8-A917-7CBFFAA4C3C0}">
  <sheetPr>
    <tabColor rgb="FFFFC000"/>
  </sheetPr>
  <dimension ref="A1:CE158"/>
  <sheetViews>
    <sheetView topLeftCell="A10"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44470</v>
      </c>
      <c r="B1" s="405"/>
      <c r="C1" s="1" t="s">
        <v>0</v>
      </c>
      <c r="D1" s="406">
        <f ca="1">J1/C31</f>
        <v>11.923076923076923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44470</v>
      </c>
      <c r="B4" s="418"/>
      <c r="C4" s="411">
        <f ca="1">IF(A4="","",1)</f>
        <v>1</v>
      </c>
      <c r="D4" s="419"/>
      <c r="E4" s="312">
        <f ca="1">IF(C4="","",$D$1)</f>
        <v>11.923076923076923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11.923076923076923</v>
      </c>
      <c r="J4" s="422"/>
      <c r="K4" s="399">
        <f t="shared" ref="K4:K30" ca="1" si="1">IFERROR(O4/C4,"")</f>
        <v>0</v>
      </c>
      <c r="L4" s="399"/>
      <c r="M4" s="409">
        <f ca="1">IF(C4="","",SUM(E$4:E4))</f>
        <v>11.923076923076923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44471</v>
      </c>
      <c r="B5" s="394"/>
      <c r="C5" s="395">
        <f ca="1">IF(A5="","",C4+1)</f>
        <v>2</v>
      </c>
      <c r="D5" s="396"/>
      <c r="E5" s="313">
        <f t="shared" ref="E5:E30" ca="1" si="2">IF(C5="","",$D$1)</f>
        <v>11.923076923076923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11.923076923076923</v>
      </c>
      <c r="J5" s="399"/>
      <c r="K5" s="399">
        <f t="shared" ca="1" si="1"/>
        <v>0</v>
      </c>
      <c r="L5" s="399"/>
      <c r="M5" s="400">
        <f ca="1">IF(C5="","",SUM(E$4:E5))</f>
        <v>23.846153846153847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44473</v>
      </c>
      <c r="B6" s="394"/>
      <c r="C6" s="395">
        <f t="shared" ref="C6:C30" ca="1" si="6">IF(A6="","",C5+1)</f>
        <v>3</v>
      </c>
      <c r="D6" s="396"/>
      <c r="E6" s="313">
        <f t="shared" ca="1" si="2"/>
        <v>11.923076923076923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11.923076923076925</v>
      </c>
      <c r="J6" s="399"/>
      <c r="K6" s="399">
        <f t="shared" ca="1" si="1"/>
        <v>0</v>
      </c>
      <c r="L6" s="399"/>
      <c r="M6" s="400">
        <f ca="1">IF(C6="","",SUM(E$4:E6))</f>
        <v>35.769230769230774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44474</v>
      </c>
      <c r="B7" s="394"/>
      <c r="C7" s="395">
        <f t="shared" ca="1" si="6"/>
        <v>4</v>
      </c>
      <c r="D7" s="396"/>
      <c r="E7" s="313">
        <f t="shared" ca="1" si="2"/>
        <v>11.923076923076923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11.923076923076923</v>
      </c>
      <c r="J7" s="399"/>
      <c r="K7" s="399">
        <f t="shared" ca="1" si="1"/>
        <v>0</v>
      </c>
      <c r="L7" s="399"/>
      <c r="M7" s="400">
        <f ca="1">IF(C7="","",SUM(E$4:E7))</f>
        <v>47.692307692307693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44475</v>
      </c>
      <c r="B8" s="394"/>
      <c r="C8" s="395">
        <f t="shared" ca="1" si="6"/>
        <v>5</v>
      </c>
      <c r="D8" s="396"/>
      <c r="E8" s="313">
        <f t="shared" ca="1" si="2"/>
        <v>11.923076923076923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11.923076923076923</v>
      </c>
      <c r="J8" s="399"/>
      <c r="K8" s="399">
        <f t="shared" ca="1" si="1"/>
        <v>0</v>
      </c>
      <c r="L8" s="399"/>
      <c r="M8" s="400">
        <f ca="1">IF(C8="","",SUM(E$4:E8))</f>
        <v>59.615384615384613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44476</v>
      </c>
      <c r="B9" s="394"/>
      <c r="C9" s="395">
        <f t="shared" ca="1" si="6"/>
        <v>6</v>
      </c>
      <c r="D9" s="396"/>
      <c r="E9" s="313">
        <f t="shared" ca="1" si="2"/>
        <v>11.923076923076923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11.923076923076922</v>
      </c>
      <c r="J9" s="399"/>
      <c r="K9" s="399">
        <f t="shared" ca="1" si="1"/>
        <v>0</v>
      </c>
      <c r="L9" s="399"/>
      <c r="M9" s="400">
        <f ca="1">IF(C9="","",SUM(E$4:E9))</f>
        <v>71.538461538461533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44477</v>
      </c>
      <c r="B10" s="394"/>
      <c r="C10" s="395">
        <f t="shared" ca="1" si="6"/>
        <v>7</v>
      </c>
      <c r="D10" s="396"/>
      <c r="E10" s="313">
        <f t="shared" ca="1" si="2"/>
        <v>11.923076923076923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11.923076923076922</v>
      </c>
      <c r="J10" s="399"/>
      <c r="K10" s="399">
        <f t="shared" ca="1" si="1"/>
        <v>0</v>
      </c>
      <c r="L10" s="399"/>
      <c r="M10" s="400">
        <f ca="1">IF(C10="","",SUM(E$4:E10))</f>
        <v>83.461538461538453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26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20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44478</v>
      </c>
      <c r="B11" s="394"/>
      <c r="C11" s="395">
        <f t="shared" ca="1" si="6"/>
        <v>8</v>
      </c>
      <c r="D11" s="396"/>
      <c r="E11" s="313">
        <f t="shared" ca="1" si="2"/>
        <v>11.923076923076923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11.923076923076922</v>
      </c>
      <c r="J11" s="399"/>
      <c r="K11" s="399">
        <f t="shared" ca="1" si="1"/>
        <v>0</v>
      </c>
      <c r="L11" s="399"/>
      <c r="M11" s="400">
        <f ca="1">IF(C11="","",SUM(E$4:E11))</f>
        <v>95.384615384615373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44480</v>
      </c>
      <c r="B12" s="394"/>
      <c r="C12" s="395">
        <f t="shared" ca="1" si="6"/>
        <v>9</v>
      </c>
      <c r="D12" s="396"/>
      <c r="E12" s="313">
        <f t="shared" ca="1" si="2"/>
        <v>11.923076923076923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11.923076923076922</v>
      </c>
      <c r="J12" s="399"/>
      <c r="K12" s="399">
        <f t="shared" ca="1" si="1"/>
        <v>0</v>
      </c>
      <c r="L12" s="399"/>
      <c r="M12" s="400">
        <f ca="1">IF(C12="","",SUM(E$4:E12))</f>
        <v>107.30769230769229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11.923076923076923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15.5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44481</v>
      </c>
      <c r="B13" s="394"/>
      <c r="C13" s="395">
        <f t="shared" ca="1" si="6"/>
        <v>10</v>
      </c>
      <c r="D13" s="396"/>
      <c r="E13" s="313">
        <f t="shared" ca="1" si="2"/>
        <v>11.923076923076923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11.923076923076922</v>
      </c>
      <c r="J13" s="399"/>
      <c r="K13" s="473">
        <f t="shared" ca="1" si="1"/>
        <v>0</v>
      </c>
      <c r="L13" s="473"/>
      <c r="M13" s="400">
        <f ca="1">IF(C13="","",SUM(E$4:E13))</f>
        <v>119.23076923076921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44482</v>
      </c>
      <c r="B14" s="394"/>
      <c r="C14" s="395">
        <f t="shared" ca="1" si="6"/>
        <v>11</v>
      </c>
      <c r="D14" s="396"/>
      <c r="E14" s="313">
        <f t="shared" ca="1" si="2"/>
        <v>11.923076923076923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11.923076923076922</v>
      </c>
      <c r="J14" s="399"/>
      <c r="K14" s="399">
        <f t="shared" ca="1" si="1"/>
        <v>0</v>
      </c>
      <c r="L14" s="399"/>
      <c r="M14" s="400">
        <f ca="1">IF(C14="","",SUM(E$4:E14))</f>
        <v>131.15384615384613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11.923076923076923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11.923076923076923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44483</v>
      </c>
      <c r="B15" s="394"/>
      <c r="C15" s="395">
        <f t="shared" ca="1" si="6"/>
        <v>12</v>
      </c>
      <c r="D15" s="396"/>
      <c r="E15" s="313">
        <f t="shared" ca="1" si="2"/>
        <v>11.923076923076923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11.923076923076922</v>
      </c>
      <c r="J15" s="399"/>
      <c r="K15" s="399">
        <f t="shared" ca="1" si="1"/>
        <v>0</v>
      </c>
      <c r="L15" s="399"/>
      <c r="M15" s="400">
        <f ca="1">IF(C15="","",SUM(E$4:E15))</f>
        <v>143.07692307692307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44484</v>
      </c>
      <c r="B16" s="394"/>
      <c r="C16" s="395">
        <f t="shared" ca="1" si="6"/>
        <v>13</v>
      </c>
      <c r="D16" s="396"/>
      <c r="E16" s="313">
        <f t="shared" ca="1" si="2"/>
        <v>11.923076923076923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11.923076923076923</v>
      </c>
      <c r="J16" s="399"/>
      <c r="K16" s="399">
        <f t="shared" ca="1" si="1"/>
        <v>0</v>
      </c>
      <c r="L16" s="399"/>
      <c r="M16" s="400">
        <f ca="1">IF(C16="","",SUM(E$4:E16))</f>
        <v>155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44485</v>
      </c>
      <c r="B17" s="394"/>
      <c r="C17" s="395">
        <f t="shared" ca="1" si="6"/>
        <v>14</v>
      </c>
      <c r="D17" s="396"/>
      <c r="E17" s="313">
        <f t="shared" ca="1" si="2"/>
        <v>11.923076923076923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11.923076923076923</v>
      </c>
      <c r="J17" s="399"/>
      <c r="K17" s="399">
        <f t="shared" ca="1" si="1"/>
        <v>0</v>
      </c>
      <c r="L17" s="399"/>
      <c r="M17" s="400">
        <f ca="1">IF(C17="","",SUM(E$4:E17))</f>
        <v>166.92307692307693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44487</v>
      </c>
      <c r="B18" s="394"/>
      <c r="C18" s="395">
        <f t="shared" ca="1" si="6"/>
        <v>15</v>
      </c>
      <c r="D18" s="396"/>
      <c r="E18" s="313">
        <f t="shared" ca="1" si="2"/>
        <v>11.923076923076923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11.923076923076925</v>
      </c>
      <c r="J18" s="399"/>
      <c r="K18" s="399">
        <f t="shared" ca="1" si="1"/>
        <v>0</v>
      </c>
      <c r="L18" s="399"/>
      <c r="M18" s="400">
        <f ca="1">IF(C18="","",SUM(E$4:E18))</f>
        <v>178.84615384615387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-1.9230769230769234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-1.7230769230769241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44488</v>
      </c>
      <c r="B19" s="394"/>
      <c r="C19" s="395">
        <f t="shared" ca="1" si="6"/>
        <v>16</v>
      </c>
      <c r="D19" s="396"/>
      <c r="E19" s="313">
        <f t="shared" ca="1" si="2"/>
        <v>11.923076923076923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11.923076923076925</v>
      </c>
      <c r="J19" s="399"/>
      <c r="K19" s="399">
        <f t="shared" ca="1" si="1"/>
        <v>0</v>
      </c>
      <c r="L19" s="399"/>
      <c r="M19" s="400">
        <f ca="1">IF(C19="","",SUM(E$4:E19))</f>
        <v>190.7692307692308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44489</v>
      </c>
      <c r="B20" s="394"/>
      <c r="C20" s="395">
        <f t="shared" ca="1" si="6"/>
        <v>17</v>
      </c>
      <c r="D20" s="396"/>
      <c r="E20" s="313">
        <f t="shared" ca="1" si="2"/>
        <v>11.923076923076923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11.923076923076925</v>
      </c>
      <c r="J20" s="399"/>
      <c r="K20" s="399">
        <f t="shared" ca="1" si="1"/>
        <v>0</v>
      </c>
      <c r="L20" s="399"/>
      <c r="M20" s="400">
        <f ca="1">IF(C20="","",SUM(E$4:E20))</f>
        <v>202.69230769230774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-50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-44.800000000000011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44490</v>
      </c>
      <c r="B21" s="394"/>
      <c r="C21" s="395">
        <f t="shared" ca="1" si="6"/>
        <v>18</v>
      </c>
      <c r="D21" s="396"/>
      <c r="E21" s="313">
        <f t="shared" ca="1" si="2"/>
        <v>11.923076923076923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11.923076923076927</v>
      </c>
      <c r="J21" s="399"/>
      <c r="K21" s="399">
        <f t="shared" ca="1" si="1"/>
        <v>0</v>
      </c>
      <c r="L21" s="399"/>
      <c r="M21" s="400">
        <f ca="1">IF(C21="","",SUM(E$4:E21))</f>
        <v>214.61538461538467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44491</v>
      </c>
      <c r="B22" s="394"/>
      <c r="C22" s="395">
        <f t="shared" ca="1" si="6"/>
        <v>19</v>
      </c>
      <c r="D22" s="396"/>
      <c r="E22" s="313">
        <f t="shared" ca="1" si="2"/>
        <v>11.923076923076923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11.923076923076927</v>
      </c>
      <c r="J22" s="399"/>
      <c r="K22" s="399">
        <f t="shared" ca="1" si="1"/>
        <v>0</v>
      </c>
      <c r="L22" s="399"/>
      <c r="M22" s="400">
        <f ca="1">IF(C22="","",SUM(E$4:E22))</f>
        <v>226.5384615384616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26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26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44492</v>
      </c>
      <c r="B23" s="394"/>
      <c r="C23" s="395">
        <f t="shared" ca="1" si="6"/>
        <v>20</v>
      </c>
      <c r="D23" s="396"/>
      <c r="E23" s="313">
        <f t="shared" ca="1" si="2"/>
        <v>11.923076923076923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11.923076923076927</v>
      </c>
      <c r="J23" s="399"/>
      <c r="K23" s="399">
        <f t="shared" ca="1" si="1"/>
        <v>0</v>
      </c>
      <c r="L23" s="399"/>
      <c r="M23" s="400">
        <f ca="1">IF(C23="","",SUM(E$4:E23))</f>
        <v>238.46153846153854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44494</v>
      </c>
      <c r="B24" s="394"/>
      <c r="C24" s="395">
        <f t="shared" ca="1" si="6"/>
        <v>21</v>
      </c>
      <c r="D24" s="396"/>
      <c r="E24" s="313">
        <f t="shared" ca="1" si="2"/>
        <v>11.923076923076923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11.923076923076927</v>
      </c>
      <c r="J24" s="399"/>
      <c r="K24" s="399">
        <f t="shared" ca="1" si="1"/>
        <v>0</v>
      </c>
      <c r="L24" s="399"/>
      <c r="M24" s="400">
        <f ca="1">IF(C24="","",SUM(E$4:E24))</f>
        <v>250.38461538461547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3732300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3806946</v>
      </c>
      <c r="CD24" s="485"/>
    </row>
    <row r="25" spans="1:82" ht="12" customHeight="1" x14ac:dyDescent="0.2">
      <c r="A25" s="393" cm="1">
        <f t="array" aca="1" ref="A25" ca="1">INDIRECT("'期'!"&amp;$A$32&amp;ROW())</f>
        <v>44495</v>
      </c>
      <c r="B25" s="394"/>
      <c r="C25" s="395">
        <f t="shared" ca="1" si="6"/>
        <v>22</v>
      </c>
      <c r="D25" s="396"/>
      <c r="E25" s="313">
        <f t="shared" ca="1" si="2"/>
        <v>11.923076923076923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11.923076923076927</v>
      </c>
      <c r="J25" s="399"/>
      <c r="K25" s="399">
        <f t="shared" ca="1" si="1"/>
        <v>0</v>
      </c>
      <c r="L25" s="399"/>
      <c r="M25" s="400">
        <f ca="1">IF(C25="","",SUM(E$4:E25))</f>
        <v>262.30769230769238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44496</v>
      </c>
      <c r="B26" s="394"/>
      <c r="C26" s="395">
        <f t="shared" ca="1" si="6"/>
        <v>23</v>
      </c>
      <c r="D26" s="396"/>
      <c r="E26" s="313">
        <f t="shared" ca="1" si="2"/>
        <v>11.923076923076923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11.923076923076925</v>
      </c>
      <c r="J26" s="399"/>
      <c r="K26" s="399">
        <f t="shared" ca="1" si="1"/>
        <v>0</v>
      </c>
      <c r="L26" s="399"/>
      <c r="M26" s="400">
        <f ca="1">IF(C26="","",SUM(E$4:E26))</f>
        <v>274.23076923076928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-784500.75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502177.05000000028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44497</v>
      </c>
      <c r="B27" s="394"/>
      <c r="C27" s="395">
        <f t="shared" ca="1" si="6"/>
        <v>24</v>
      </c>
      <c r="D27" s="396"/>
      <c r="E27" s="313">
        <f t="shared" ca="1" si="2"/>
        <v>11.923076923076923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11.923076923076925</v>
      </c>
      <c r="J27" s="399"/>
      <c r="K27" s="399">
        <f t="shared" ca="1" si="1"/>
        <v>0</v>
      </c>
      <c r="L27" s="399"/>
      <c r="M27" s="400">
        <f ca="1">IF(C27="","",SUM(E$4:E27))</f>
        <v>286.15384615384619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44498</v>
      </c>
      <c r="B28" s="394"/>
      <c r="C28" s="395">
        <f t="shared" ca="1" si="6"/>
        <v>25</v>
      </c>
      <c r="D28" s="396"/>
      <c r="E28" s="313">
        <f t="shared" ca="1" si="2"/>
        <v>11.923076923076923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11.923076923076923</v>
      </c>
      <c r="J28" s="399"/>
      <c r="K28" s="399">
        <f t="shared" ca="1" si="1"/>
        <v>0</v>
      </c>
      <c r="L28" s="399"/>
      <c r="M28" s="400">
        <f ca="1">IF(C28="","",SUM(E$4:E28))</f>
        <v>298.07692307692309</v>
      </c>
      <c r="N28" s="401"/>
      <c r="O28" s="402">
        <f ca="1">IF(C28="","",SUM(F$4:F28))</f>
        <v>0</v>
      </c>
      <c r="P28" s="403"/>
      <c r="Q28" s="395">
        <f t="shared" ca="1" si="5"/>
        <v>310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44499</v>
      </c>
      <c r="B29" s="394"/>
      <c r="C29" s="395">
        <f t="shared" ca="1" si="6"/>
        <v>26</v>
      </c>
      <c r="D29" s="396"/>
      <c r="E29" s="313">
        <f t="shared" ca="1" si="2"/>
        <v>11.923076923076923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11.923076923076923</v>
      </c>
      <c r="J29" s="399"/>
      <c r="K29" s="399">
        <f t="shared" ca="1" si="1"/>
        <v>0</v>
      </c>
      <c r="L29" s="399"/>
      <c r="M29" s="400">
        <f ca="1">IF(C29="","",SUM(E$4:E29))</f>
        <v>310</v>
      </c>
      <c r="N29" s="401"/>
      <c r="O29" s="402">
        <f ca="1">IF(C29="","",SUM(F$4:F29))</f>
        <v>0</v>
      </c>
      <c r="P29" s="403"/>
      <c r="Q29" s="395">
        <f t="shared" ca="1" si="5"/>
        <v>310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26</v>
      </c>
      <c r="D31" s="520"/>
      <c r="E31" s="315">
        <f ca="1">SUM(E4:E30)</f>
        <v>310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310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AD</v>
      </c>
      <c r="B32" s="84" t="str">
        <f ca="1">RIGHT(CELL("filename",A1),LEN(CELL("filename",A1))-FIND("]",CELL("filename",A1)))</f>
        <v>R3.10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44470</v>
      </c>
      <c r="E34" s="264"/>
      <c r="F34" s="263">
        <f ca="1">$A$5</f>
        <v>44471</v>
      </c>
      <c r="G34" s="264"/>
      <c r="H34" s="263">
        <f ca="1">$A$6</f>
        <v>44473</v>
      </c>
      <c r="I34" s="264"/>
      <c r="J34" s="263">
        <f ca="1">$A$7</f>
        <v>44474</v>
      </c>
      <c r="K34" s="264"/>
      <c r="L34" s="263">
        <f ca="1">$A$8</f>
        <v>44475</v>
      </c>
      <c r="M34" s="264"/>
      <c r="N34" s="263">
        <f ca="1">$A$9</f>
        <v>44476</v>
      </c>
      <c r="O34" s="264"/>
      <c r="P34" s="263">
        <f ca="1">$A$10</f>
        <v>44477</v>
      </c>
      <c r="Q34" s="264"/>
      <c r="R34" s="263">
        <f ca="1">$A$11</f>
        <v>44478</v>
      </c>
      <c r="S34" s="264"/>
      <c r="T34" s="263">
        <f ca="1">$A$12</f>
        <v>44480</v>
      </c>
      <c r="U34" s="264"/>
      <c r="V34" s="263">
        <f ca="1">$A$13</f>
        <v>44481</v>
      </c>
      <c r="W34" s="264"/>
      <c r="X34" s="263">
        <f ca="1">$A$14</f>
        <v>44482</v>
      </c>
      <c r="Y34" s="264"/>
      <c r="Z34" s="263">
        <f ca="1">$A$15</f>
        <v>44483</v>
      </c>
      <c r="AA34" s="264"/>
      <c r="AB34" s="263">
        <f ca="1">$A$16</f>
        <v>44484</v>
      </c>
      <c r="AC34" s="264"/>
      <c r="AD34" s="263">
        <f ca="1">$A$17</f>
        <v>44485</v>
      </c>
      <c r="AE34" s="264"/>
      <c r="AF34" s="263">
        <f ca="1">$A$18</f>
        <v>44487</v>
      </c>
      <c r="AG34" s="264"/>
      <c r="AH34" s="263">
        <f ca="1">$A$19</f>
        <v>44488</v>
      </c>
      <c r="AI34" s="264"/>
      <c r="AJ34" s="263">
        <f ca="1">$A$20</f>
        <v>44489</v>
      </c>
      <c r="AK34" s="264"/>
      <c r="AL34" s="263">
        <f ca="1">$A$21</f>
        <v>44490</v>
      </c>
      <c r="AM34" s="264"/>
      <c r="AN34" s="263">
        <f ca="1">$A$22</f>
        <v>44491</v>
      </c>
      <c r="AO34" s="264"/>
      <c r="AP34" s="263">
        <f ca="1">$A$23</f>
        <v>44492</v>
      </c>
      <c r="AQ34" s="264"/>
      <c r="AR34" s="263">
        <f ca="1">$A$24</f>
        <v>44494</v>
      </c>
      <c r="AS34" s="264"/>
      <c r="AT34" s="263">
        <f ca="1">$A$25</f>
        <v>44495</v>
      </c>
      <c r="AU34" s="264"/>
      <c r="AV34" s="263">
        <f ca="1">$A$26</f>
        <v>44496</v>
      </c>
      <c r="AW34" s="264"/>
      <c r="AX34" s="263">
        <f ca="1">$A$27</f>
        <v>44497</v>
      </c>
      <c r="AY34" s="264"/>
      <c r="AZ34" s="263">
        <f ca="1">$A$28</f>
        <v>44498</v>
      </c>
      <c r="BA34" s="264"/>
      <c r="BB34" s="263">
        <f ca="1">$A$29</f>
        <v>44499</v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14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8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22.142857142857142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38.75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11.923076923076923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11.923076923076923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-1.9230769230769234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-1.9230769230769234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-50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-50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26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26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3732300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3732300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-784500.75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-784500.75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imeMode="off" allowBlank="1" showInputMessage="1" showErrorMessage="1" sqref="U4:U30 E4:F30" xr:uid="{DA0B6909-47D7-4DEF-AC80-D4B291EFB165}"/>
    <dataValidation type="list" allowBlank="1" showInputMessage="1" showErrorMessage="1" sqref="T51:T56" xr:uid="{E1600E00-54BE-47F3-B6EF-066824F84C00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57BB9F-603B-4367-BE2D-CFF4378F40BF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723DFB01-F681-45C1-B10C-A7ABE7EFECFB}">
          <x14:formula1>
            <xm:f>訪問者の年間予定!$A$1:$A$40</xm:f>
          </x14:formula1>
          <xm:sqref>A36:B49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69C2-36D9-41D6-AB6F-039C3109D032}">
  <sheetPr>
    <tabColor rgb="FFFFC000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44501</v>
      </c>
      <c r="B1" s="405"/>
      <c r="C1" s="1" t="s">
        <v>0</v>
      </c>
      <c r="D1" s="406">
        <f ca="1">J1/C31</f>
        <v>11.923076923076923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44501</v>
      </c>
      <c r="B4" s="418"/>
      <c r="C4" s="411">
        <f ca="1">IF(A4="","",1)</f>
        <v>1</v>
      </c>
      <c r="D4" s="419"/>
      <c r="E4" s="312">
        <f ca="1">IF(C4="","",$D$1)</f>
        <v>11.923076923076923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11.923076923076923</v>
      </c>
      <c r="J4" s="422"/>
      <c r="K4" s="399">
        <f t="shared" ref="K4:K30" ca="1" si="1">IFERROR(O4/C4,"")</f>
        <v>0</v>
      </c>
      <c r="L4" s="399"/>
      <c r="M4" s="409">
        <f ca="1">IF(C4="","",SUM(E$4:E4))</f>
        <v>11.923076923076923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44502</v>
      </c>
      <c r="B5" s="394"/>
      <c r="C5" s="395">
        <f ca="1">IF(A5="","",C4+1)</f>
        <v>2</v>
      </c>
      <c r="D5" s="396"/>
      <c r="E5" s="313">
        <f t="shared" ref="E5:E30" ca="1" si="2">IF(C5="","",$D$1)</f>
        <v>11.923076923076923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11.923076923076923</v>
      </c>
      <c r="J5" s="399"/>
      <c r="K5" s="399">
        <f t="shared" ca="1" si="1"/>
        <v>0</v>
      </c>
      <c r="L5" s="399"/>
      <c r="M5" s="400">
        <f ca="1">IF(C5="","",SUM(E$4:E5))</f>
        <v>23.846153846153847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44503</v>
      </c>
      <c r="B6" s="394"/>
      <c r="C6" s="395">
        <f t="shared" ref="C6:C30" ca="1" si="6">IF(A6="","",C5+1)</f>
        <v>3</v>
      </c>
      <c r="D6" s="396"/>
      <c r="E6" s="313">
        <f t="shared" ca="1" si="2"/>
        <v>11.923076923076923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11.923076923076925</v>
      </c>
      <c r="J6" s="399"/>
      <c r="K6" s="399">
        <f t="shared" ca="1" si="1"/>
        <v>0</v>
      </c>
      <c r="L6" s="399"/>
      <c r="M6" s="400">
        <f ca="1">IF(C6="","",SUM(E$4:E6))</f>
        <v>35.769230769230774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44504</v>
      </c>
      <c r="B7" s="394"/>
      <c r="C7" s="395">
        <f t="shared" ca="1" si="6"/>
        <v>4</v>
      </c>
      <c r="D7" s="396"/>
      <c r="E7" s="313">
        <f t="shared" ca="1" si="2"/>
        <v>11.923076923076923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11.923076923076923</v>
      </c>
      <c r="J7" s="399"/>
      <c r="K7" s="399">
        <f t="shared" ca="1" si="1"/>
        <v>0</v>
      </c>
      <c r="L7" s="399"/>
      <c r="M7" s="400">
        <f ca="1">IF(C7="","",SUM(E$4:E7))</f>
        <v>47.692307692307693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44505</v>
      </c>
      <c r="B8" s="394"/>
      <c r="C8" s="395">
        <f t="shared" ca="1" si="6"/>
        <v>5</v>
      </c>
      <c r="D8" s="396"/>
      <c r="E8" s="313">
        <f t="shared" ca="1" si="2"/>
        <v>11.923076923076923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11.923076923076923</v>
      </c>
      <c r="J8" s="399"/>
      <c r="K8" s="399">
        <f t="shared" ca="1" si="1"/>
        <v>0</v>
      </c>
      <c r="L8" s="399"/>
      <c r="M8" s="400">
        <f ca="1">IF(C8="","",SUM(E$4:E8))</f>
        <v>59.615384615384613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44506</v>
      </c>
      <c r="B9" s="394"/>
      <c r="C9" s="395">
        <f t="shared" ca="1" si="6"/>
        <v>6</v>
      </c>
      <c r="D9" s="396"/>
      <c r="E9" s="313">
        <f t="shared" ca="1" si="2"/>
        <v>11.923076923076923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11.923076923076922</v>
      </c>
      <c r="J9" s="399"/>
      <c r="K9" s="399">
        <f t="shared" ca="1" si="1"/>
        <v>0</v>
      </c>
      <c r="L9" s="399"/>
      <c r="M9" s="400">
        <f ca="1">IF(C9="","",SUM(E$4:E9))</f>
        <v>71.538461538461533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44508</v>
      </c>
      <c r="B10" s="394"/>
      <c r="C10" s="395">
        <f t="shared" ca="1" si="6"/>
        <v>7</v>
      </c>
      <c r="D10" s="396"/>
      <c r="E10" s="313">
        <f t="shared" ca="1" si="2"/>
        <v>11.923076923076923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11.923076923076922</v>
      </c>
      <c r="J10" s="399"/>
      <c r="K10" s="399">
        <f t="shared" ca="1" si="1"/>
        <v>0</v>
      </c>
      <c r="L10" s="399"/>
      <c r="M10" s="400">
        <f ca="1">IF(C10="","",SUM(E$4:E10))</f>
        <v>83.461538461538453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26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20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44509</v>
      </c>
      <c r="B11" s="394"/>
      <c r="C11" s="395">
        <f t="shared" ca="1" si="6"/>
        <v>8</v>
      </c>
      <c r="D11" s="396"/>
      <c r="E11" s="313">
        <f t="shared" ca="1" si="2"/>
        <v>11.923076923076923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11.923076923076922</v>
      </c>
      <c r="J11" s="399"/>
      <c r="K11" s="399">
        <f t="shared" ca="1" si="1"/>
        <v>0</v>
      </c>
      <c r="L11" s="399"/>
      <c r="M11" s="400">
        <f ca="1">IF(C11="","",SUM(E$4:E11))</f>
        <v>95.384615384615373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44510</v>
      </c>
      <c r="B12" s="394"/>
      <c r="C12" s="395">
        <f t="shared" ca="1" si="6"/>
        <v>9</v>
      </c>
      <c r="D12" s="396"/>
      <c r="E12" s="313">
        <f t="shared" ca="1" si="2"/>
        <v>11.923076923076923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11.923076923076922</v>
      </c>
      <c r="J12" s="399"/>
      <c r="K12" s="399">
        <f t="shared" ca="1" si="1"/>
        <v>0</v>
      </c>
      <c r="L12" s="399"/>
      <c r="M12" s="400">
        <f ca="1">IF(C12="","",SUM(E$4:E12))</f>
        <v>107.30769230769229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11.923076923076923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15.5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44511</v>
      </c>
      <c r="B13" s="394"/>
      <c r="C13" s="395">
        <f t="shared" ca="1" si="6"/>
        <v>10</v>
      </c>
      <c r="D13" s="396"/>
      <c r="E13" s="313">
        <f t="shared" ca="1" si="2"/>
        <v>11.923076923076923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11.923076923076922</v>
      </c>
      <c r="J13" s="399"/>
      <c r="K13" s="473">
        <f t="shared" ca="1" si="1"/>
        <v>0</v>
      </c>
      <c r="L13" s="473"/>
      <c r="M13" s="400">
        <f ca="1">IF(C13="","",SUM(E$4:E13))</f>
        <v>119.23076923076921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44512</v>
      </c>
      <c r="B14" s="394"/>
      <c r="C14" s="395">
        <f t="shared" ca="1" si="6"/>
        <v>11</v>
      </c>
      <c r="D14" s="396"/>
      <c r="E14" s="313">
        <f t="shared" ca="1" si="2"/>
        <v>11.923076923076923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11.923076923076922</v>
      </c>
      <c r="J14" s="399"/>
      <c r="K14" s="399">
        <f t="shared" ca="1" si="1"/>
        <v>0</v>
      </c>
      <c r="L14" s="399"/>
      <c r="M14" s="400">
        <f ca="1">IF(C14="","",SUM(E$4:E14))</f>
        <v>131.15384615384613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11.923076923076923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11.923076923076923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44513</v>
      </c>
      <c r="B15" s="394"/>
      <c r="C15" s="395">
        <f t="shared" ca="1" si="6"/>
        <v>12</v>
      </c>
      <c r="D15" s="396"/>
      <c r="E15" s="313">
        <f t="shared" ca="1" si="2"/>
        <v>11.923076923076923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11.923076923076922</v>
      </c>
      <c r="J15" s="399"/>
      <c r="K15" s="399">
        <f t="shared" ca="1" si="1"/>
        <v>0</v>
      </c>
      <c r="L15" s="399"/>
      <c r="M15" s="400">
        <f ca="1">IF(C15="","",SUM(E$4:E15))</f>
        <v>143.07692307692307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44515</v>
      </c>
      <c r="B16" s="394"/>
      <c r="C16" s="395">
        <f t="shared" ca="1" si="6"/>
        <v>13</v>
      </c>
      <c r="D16" s="396"/>
      <c r="E16" s="313">
        <f t="shared" ca="1" si="2"/>
        <v>11.923076923076923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11.923076923076923</v>
      </c>
      <c r="J16" s="399"/>
      <c r="K16" s="399">
        <f t="shared" ca="1" si="1"/>
        <v>0</v>
      </c>
      <c r="L16" s="399"/>
      <c r="M16" s="400">
        <f ca="1">IF(C16="","",SUM(E$4:E16))</f>
        <v>155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44516</v>
      </c>
      <c r="B17" s="394"/>
      <c r="C17" s="395">
        <f t="shared" ca="1" si="6"/>
        <v>14</v>
      </c>
      <c r="D17" s="396"/>
      <c r="E17" s="313">
        <f t="shared" ca="1" si="2"/>
        <v>11.923076923076923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11.923076923076923</v>
      </c>
      <c r="J17" s="399"/>
      <c r="K17" s="399">
        <f t="shared" ca="1" si="1"/>
        <v>0</v>
      </c>
      <c r="L17" s="399"/>
      <c r="M17" s="400">
        <f ca="1">IF(C17="","",SUM(E$4:E17))</f>
        <v>166.92307692307693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44517</v>
      </c>
      <c r="B18" s="394"/>
      <c r="C18" s="395">
        <f t="shared" ca="1" si="6"/>
        <v>15</v>
      </c>
      <c r="D18" s="396"/>
      <c r="E18" s="313">
        <f t="shared" ca="1" si="2"/>
        <v>11.923076923076923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11.923076923076925</v>
      </c>
      <c r="J18" s="399"/>
      <c r="K18" s="399">
        <f t="shared" ca="1" si="1"/>
        <v>0</v>
      </c>
      <c r="L18" s="399"/>
      <c r="M18" s="400">
        <f ca="1">IF(C18="","",SUM(E$4:E18))</f>
        <v>178.84615384615387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-1.9230769230769234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-1.7230769230769241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44518</v>
      </c>
      <c r="B19" s="394"/>
      <c r="C19" s="395">
        <f t="shared" ca="1" si="6"/>
        <v>16</v>
      </c>
      <c r="D19" s="396"/>
      <c r="E19" s="313">
        <f t="shared" ca="1" si="2"/>
        <v>11.923076923076923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11.923076923076925</v>
      </c>
      <c r="J19" s="399"/>
      <c r="K19" s="399">
        <f t="shared" ca="1" si="1"/>
        <v>0</v>
      </c>
      <c r="L19" s="399"/>
      <c r="M19" s="400">
        <f ca="1">IF(C19="","",SUM(E$4:E19))</f>
        <v>190.7692307692308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44519</v>
      </c>
      <c r="B20" s="394"/>
      <c r="C20" s="395">
        <f t="shared" ca="1" si="6"/>
        <v>17</v>
      </c>
      <c r="D20" s="396"/>
      <c r="E20" s="313">
        <f t="shared" ca="1" si="2"/>
        <v>11.923076923076923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11.923076923076925</v>
      </c>
      <c r="J20" s="399"/>
      <c r="K20" s="399">
        <f t="shared" ca="1" si="1"/>
        <v>0</v>
      </c>
      <c r="L20" s="399"/>
      <c r="M20" s="400">
        <f ca="1">IF(C20="","",SUM(E$4:E20))</f>
        <v>202.69230769230774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-50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-44.800000000000011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44520</v>
      </c>
      <c r="B21" s="394"/>
      <c r="C21" s="395">
        <f t="shared" ca="1" si="6"/>
        <v>18</v>
      </c>
      <c r="D21" s="396"/>
      <c r="E21" s="313">
        <f t="shared" ca="1" si="2"/>
        <v>11.923076923076923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11.923076923076927</v>
      </c>
      <c r="J21" s="399"/>
      <c r="K21" s="399">
        <f t="shared" ca="1" si="1"/>
        <v>0</v>
      </c>
      <c r="L21" s="399"/>
      <c r="M21" s="400">
        <f ca="1">IF(C21="","",SUM(E$4:E21))</f>
        <v>214.61538461538467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44522</v>
      </c>
      <c r="B22" s="394"/>
      <c r="C22" s="395">
        <f t="shared" ca="1" si="6"/>
        <v>19</v>
      </c>
      <c r="D22" s="396"/>
      <c r="E22" s="313">
        <f t="shared" ca="1" si="2"/>
        <v>11.923076923076923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11.923076923076927</v>
      </c>
      <c r="J22" s="399"/>
      <c r="K22" s="399">
        <f t="shared" ca="1" si="1"/>
        <v>0</v>
      </c>
      <c r="L22" s="399"/>
      <c r="M22" s="400">
        <f ca="1">IF(C22="","",SUM(E$4:E22))</f>
        <v>226.5384615384616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26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26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44523</v>
      </c>
      <c r="B23" s="394"/>
      <c r="C23" s="395">
        <f t="shared" ca="1" si="6"/>
        <v>20</v>
      </c>
      <c r="D23" s="396"/>
      <c r="E23" s="313">
        <f t="shared" ca="1" si="2"/>
        <v>11.923076923076923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11.923076923076927</v>
      </c>
      <c r="J23" s="399"/>
      <c r="K23" s="399">
        <f t="shared" ca="1" si="1"/>
        <v>0</v>
      </c>
      <c r="L23" s="399"/>
      <c r="M23" s="400">
        <f ca="1">IF(C23="","",SUM(E$4:E23))</f>
        <v>238.46153846153854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44524</v>
      </c>
      <c r="B24" s="394"/>
      <c r="C24" s="395">
        <f t="shared" ca="1" si="6"/>
        <v>21</v>
      </c>
      <c r="D24" s="396"/>
      <c r="E24" s="313">
        <f t="shared" ca="1" si="2"/>
        <v>11.923076923076923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11.923076923076927</v>
      </c>
      <c r="J24" s="399"/>
      <c r="K24" s="399">
        <f t="shared" ca="1" si="1"/>
        <v>0</v>
      </c>
      <c r="L24" s="399"/>
      <c r="M24" s="400">
        <f ca="1">IF(C24="","",SUM(E$4:E24))</f>
        <v>250.38461538461547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3732300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3806946</v>
      </c>
      <c r="CD24" s="485"/>
    </row>
    <row r="25" spans="1:82" ht="12" customHeight="1" x14ac:dyDescent="0.2">
      <c r="A25" s="393" cm="1">
        <f t="array" aca="1" ref="A25" ca="1">INDIRECT("'期'!"&amp;$A$32&amp;ROW())</f>
        <v>44525</v>
      </c>
      <c r="B25" s="394"/>
      <c r="C25" s="395">
        <f t="shared" ca="1" si="6"/>
        <v>22</v>
      </c>
      <c r="D25" s="396"/>
      <c r="E25" s="313">
        <f t="shared" ca="1" si="2"/>
        <v>11.923076923076923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11.923076923076927</v>
      </c>
      <c r="J25" s="399"/>
      <c r="K25" s="399">
        <f t="shared" ca="1" si="1"/>
        <v>0</v>
      </c>
      <c r="L25" s="399"/>
      <c r="M25" s="400">
        <f ca="1">IF(C25="","",SUM(E$4:E25))</f>
        <v>262.30769230769238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44526</v>
      </c>
      <c r="B26" s="394"/>
      <c r="C26" s="395">
        <f t="shared" ca="1" si="6"/>
        <v>23</v>
      </c>
      <c r="D26" s="396"/>
      <c r="E26" s="313">
        <f t="shared" ca="1" si="2"/>
        <v>11.923076923076923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11.923076923076925</v>
      </c>
      <c r="J26" s="399"/>
      <c r="K26" s="399">
        <f t="shared" ca="1" si="1"/>
        <v>0</v>
      </c>
      <c r="L26" s="399"/>
      <c r="M26" s="400">
        <f ca="1">IF(C26="","",SUM(E$4:E26))</f>
        <v>274.23076923076928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-784500.75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502177.05000000028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44527</v>
      </c>
      <c r="B27" s="394"/>
      <c r="C27" s="395">
        <f t="shared" ca="1" si="6"/>
        <v>24</v>
      </c>
      <c r="D27" s="396"/>
      <c r="E27" s="313">
        <f t="shared" ca="1" si="2"/>
        <v>11.923076923076923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11.923076923076925</v>
      </c>
      <c r="J27" s="399"/>
      <c r="K27" s="399">
        <f t="shared" ca="1" si="1"/>
        <v>0</v>
      </c>
      <c r="L27" s="399"/>
      <c r="M27" s="400">
        <f ca="1">IF(C27="","",SUM(E$4:E27))</f>
        <v>286.15384615384619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44529</v>
      </c>
      <c r="B28" s="394"/>
      <c r="C28" s="395">
        <f t="shared" ca="1" si="6"/>
        <v>25</v>
      </c>
      <c r="D28" s="396"/>
      <c r="E28" s="313">
        <f t="shared" ca="1" si="2"/>
        <v>11.923076923076923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11.923076923076923</v>
      </c>
      <c r="J28" s="399"/>
      <c r="K28" s="399">
        <f t="shared" ca="1" si="1"/>
        <v>0</v>
      </c>
      <c r="L28" s="399"/>
      <c r="M28" s="400">
        <f ca="1">IF(C28="","",SUM(E$4:E28))</f>
        <v>298.07692307692309</v>
      </c>
      <c r="N28" s="401"/>
      <c r="O28" s="402">
        <f ca="1">IF(C28="","",SUM(F$4:F28))</f>
        <v>0</v>
      </c>
      <c r="P28" s="403"/>
      <c r="Q28" s="395">
        <f t="shared" ca="1" si="5"/>
        <v>310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44530</v>
      </c>
      <c r="B29" s="394"/>
      <c r="C29" s="395">
        <f t="shared" ca="1" si="6"/>
        <v>26</v>
      </c>
      <c r="D29" s="396"/>
      <c r="E29" s="313">
        <f t="shared" ca="1" si="2"/>
        <v>11.923076923076923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11.923076923076923</v>
      </c>
      <c r="J29" s="399"/>
      <c r="K29" s="399">
        <f t="shared" ca="1" si="1"/>
        <v>0</v>
      </c>
      <c r="L29" s="399"/>
      <c r="M29" s="400">
        <f ca="1">IF(C29="","",SUM(E$4:E29))</f>
        <v>310</v>
      </c>
      <c r="N29" s="401"/>
      <c r="O29" s="402">
        <f ca="1">IF(C29="","",SUM(F$4:F29))</f>
        <v>0</v>
      </c>
      <c r="P29" s="403"/>
      <c r="Q29" s="395">
        <f t="shared" ca="1" si="5"/>
        <v>310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26</v>
      </c>
      <c r="D31" s="520"/>
      <c r="E31" s="315">
        <f ca="1">SUM(E4:E30)</f>
        <v>310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310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AH</v>
      </c>
      <c r="B32" s="84" t="str">
        <f ca="1">RIGHT(CELL("filename",A1),LEN(CELL("filename",A1))-FIND("]",CELL("filename",A1)))</f>
        <v>R3.11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44501</v>
      </c>
      <c r="E34" s="264"/>
      <c r="F34" s="263">
        <f ca="1">$A$5</f>
        <v>44502</v>
      </c>
      <c r="G34" s="264"/>
      <c r="H34" s="263">
        <f ca="1">$A$6</f>
        <v>44503</v>
      </c>
      <c r="I34" s="264"/>
      <c r="J34" s="263">
        <f ca="1">$A$7</f>
        <v>44504</v>
      </c>
      <c r="K34" s="264"/>
      <c r="L34" s="263">
        <f ca="1">$A$8</f>
        <v>44505</v>
      </c>
      <c r="M34" s="264"/>
      <c r="N34" s="263">
        <f ca="1">$A$9</f>
        <v>44506</v>
      </c>
      <c r="O34" s="264"/>
      <c r="P34" s="263">
        <f ca="1">$A$10</f>
        <v>44508</v>
      </c>
      <c r="Q34" s="264"/>
      <c r="R34" s="263">
        <f ca="1">$A$11</f>
        <v>44509</v>
      </c>
      <c r="S34" s="264"/>
      <c r="T34" s="263">
        <f ca="1">$A$12</f>
        <v>44510</v>
      </c>
      <c r="U34" s="264"/>
      <c r="V34" s="263">
        <f ca="1">$A$13</f>
        <v>44511</v>
      </c>
      <c r="W34" s="264"/>
      <c r="X34" s="263">
        <f ca="1">$A$14</f>
        <v>44512</v>
      </c>
      <c r="Y34" s="264"/>
      <c r="Z34" s="263">
        <f ca="1">$A$15</f>
        <v>44513</v>
      </c>
      <c r="AA34" s="264"/>
      <c r="AB34" s="263">
        <f ca="1">$A$16</f>
        <v>44515</v>
      </c>
      <c r="AC34" s="264"/>
      <c r="AD34" s="263">
        <f ca="1">$A$17</f>
        <v>44516</v>
      </c>
      <c r="AE34" s="264"/>
      <c r="AF34" s="263">
        <f ca="1">$A$18</f>
        <v>44517</v>
      </c>
      <c r="AG34" s="264"/>
      <c r="AH34" s="263">
        <f ca="1">$A$19</f>
        <v>44518</v>
      </c>
      <c r="AI34" s="264"/>
      <c r="AJ34" s="263">
        <f ca="1">$A$20</f>
        <v>44519</v>
      </c>
      <c r="AK34" s="264"/>
      <c r="AL34" s="263">
        <f ca="1">$A$21</f>
        <v>44520</v>
      </c>
      <c r="AM34" s="264"/>
      <c r="AN34" s="263">
        <f ca="1">$A$22</f>
        <v>44522</v>
      </c>
      <c r="AO34" s="264"/>
      <c r="AP34" s="263">
        <f ca="1">$A$23</f>
        <v>44523</v>
      </c>
      <c r="AQ34" s="264"/>
      <c r="AR34" s="263">
        <f ca="1">$A$24</f>
        <v>44524</v>
      </c>
      <c r="AS34" s="264"/>
      <c r="AT34" s="263">
        <f ca="1">$A$25</f>
        <v>44525</v>
      </c>
      <c r="AU34" s="264"/>
      <c r="AV34" s="263">
        <f ca="1">$A$26</f>
        <v>44526</v>
      </c>
      <c r="AW34" s="264"/>
      <c r="AX34" s="263">
        <f ca="1">$A$27</f>
        <v>44527</v>
      </c>
      <c r="AY34" s="264"/>
      <c r="AZ34" s="263">
        <f ca="1">$A$28</f>
        <v>44529</v>
      </c>
      <c r="BA34" s="264"/>
      <c r="BB34" s="263">
        <f ca="1">$A$29</f>
        <v>44530</v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14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8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22.142857142857142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38.75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11.923076923076923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11.923076923076923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-1.9230769230769234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-1.9230769230769234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-50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-50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26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26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3732300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3732300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-784500.75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-784500.75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3B22FDCD-7993-4478-BE27-DD9DD8D6DD3A}">
      <formula1>#REF!</formula1>
    </dataValidation>
    <dataValidation imeMode="off" allowBlank="1" showInputMessage="1" showErrorMessage="1" sqref="U4:U30 E4:F30" xr:uid="{9A168C92-8141-4D8F-8A1A-ABAE939CC523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FE96DC-D9BD-41FE-91D1-3C4EE9B12C11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0289C7E7-6799-4443-8FFB-E079556C5C57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5214-4FBB-4916-ABA0-E12821B25BBA}">
  <sheetPr>
    <tabColor rgb="FFFFC000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44531</v>
      </c>
      <c r="B1" s="405"/>
      <c r="C1" s="1" t="s">
        <v>0</v>
      </c>
      <c r="D1" s="406">
        <f ca="1">J1/C31</f>
        <v>12.916666666666666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44531</v>
      </c>
      <c r="B4" s="418"/>
      <c r="C4" s="411">
        <f ca="1">IF(A4="","",1)</f>
        <v>1</v>
      </c>
      <c r="D4" s="419"/>
      <c r="E4" s="312">
        <f ca="1">IF(C4="","",$D$1)</f>
        <v>12.916666666666666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12.916666666666666</v>
      </c>
      <c r="J4" s="422"/>
      <c r="K4" s="399">
        <f t="shared" ref="K4:K30" ca="1" si="1">IFERROR(O4/C4,"")</f>
        <v>0</v>
      </c>
      <c r="L4" s="399"/>
      <c r="M4" s="409">
        <f ca="1">IF(C4="","",SUM(E$4:E4))</f>
        <v>12.916666666666666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44532</v>
      </c>
      <c r="B5" s="394"/>
      <c r="C5" s="395">
        <f ca="1">IF(A5="","",C4+1)</f>
        <v>2</v>
      </c>
      <c r="D5" s="396"/>
      <c r="E5" s="313">
        <f t="shared" ref="E5:E30" ca="1" si="2">IF(C5="","",$D$1)</f>
        <v>12.916666666666666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12.916666666666666</v>
      </c>
      <c r="J5" s="399"/>
      <c r="K5" s="399">
        <f t="shared" ca="1" si="1"/>
        <v>0</v>
      </c>
      <c r="L5" s="399"/>
      <c r="M5" s="400">
        <f ca="1">IF(C5="","",SUM(E$4:E5))</f>
        <v>25.833333333333332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44533</v>
      </c>
      <c r="B6" s="394"/>
      <c r="C6" s="395">
        <f t="shared" ref="C6:C30" ca="1" si="6">IF(A6="","",C5+1)</f>
        <v>3</v>
      </c>
      <c r="D6" s="396"/>
      <c r="E6" s="313">
        <f t="shared" ca="1" si="2"/>
        <v>12.916666666666666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12.916666666666666</v>
      </c>
      <c r="J6" s="399"/>
      <c r="K6" s="399">
        <f t="shared" ca="1" si="1"/>
        <v>0</v>
      </c>
      <c r="L6" s="399"/>
      <c r="M6" s="400">
        <f ca="1">IF(C6="","",SUM(E$4:E6))</f>
        <v>38.75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44534</v>
      </c>
      <c r="B7" s="394"/>
      <c r="C7" s="395">
        <f t="shared" ca="1" si="6"/>
        <v>4</v>
      </c>
      <c r="D7" s="396"/>
      <c r="E7" s="313">
        <f t="shared" ca="1" si="2"/>
        <v>12.916666666666666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12.916666666666666</v>
      </c>
      <c r="J7" s="399"/>
      <c r="K7" s="399">
        <f t="shared" ca="1" si="1"/>
        <v>0</v>
      </c>
      <c r="L7" s="399"/>
      <c r="M7" s="400">
        <f ca="1">IF(C7="","",SUM(E$4:E7))</f>
        <v>51.666666666666664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44536</v>
      </c>
      <c r="B8" s="394"/>
      <c r="C8" s="395">
        <f t="shared" ca="1" si="6"/>
        <v>5</v>
      </c>
      <c r="D8" s="396"/>
      <c r="E8" s="313">
        <f t="shared" ca="1" si="2"/>
        <v>12.916666666666666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12.916666666666666</v>
      </c>
      <c r="J8" s="399"/>
      <c r="K8" s="399">
        <f t="shared" ca="1" si="1"/>
        <v>0</v>
      </c>
      <c r="L8" s="399"/>
      <c r="M8" s="400">
        <f ca="1">IF(C8="","",SUM(E$4:E8))</f>
        <v>64.583333333333329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44537</v>
      </c>
      <c r="B9" s="394"/>
      <c r="C9" s="395">
        <f t="shared" ca="1" si="6"/>
        <v>6</v>
      </c>
      <c r="D9" s="396"/>
      <c r="E9" s="313">
        <f t="shared" ca="1" si="2"/>
        <v>12.916666666666666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12.916666666666666</v>
      </c>
      <c r="J9" s="399"/>
      <c r="K9" s="399">
        <f t="shared" ca="1" si="1"/>
        <v>0</v>
      </c>
      <c r="L9" s="399"/>
      <c r="M9" s="400">
        <f ca="1">IF(C9="","",SUM(E$4:E9))</f>
        <v>77.5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44538</v>
      </c>
      <c r="B10" s="394"/>
      <c r="C10" s="395">
        <f t="shared" ca="1" si="6"/>
        <v>7</v>
      </c>
      <c r="D10" s="396"/>
      <c r="E10" s="313">
        <f t="shared" ca="1" si="2"/>
        <v>12.916666666666666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12.916666666666668</v>
      </c>
      <c r="J10" s="399"/>
      <c r="K10" s="399">
        <f t="shared" ca="1" si="1"/>
        <v>0</v>
      </c>
      <c r="L10" s="399"/>
      <c r="M10" s="400">
        <f ca="1">IF(C10="","",SUM(E$4:E10))</f>
        <v>90.416666666666671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24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18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44539</v>
      </c>
      <c r="B11" s="394"/>
      <c r="C11" s="395">
        <f t="shared" ca="1" si="6"/>
        <v>8</v>
      </c>
      <c r="D11" s="396"/>
      <c r="E11" s="313">
        <f t="shared" ca="1" si="2"/>
        <v>12.916666666666666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12.916666666666668</v>
      </c>
      <c r="J11" s="399"/>
      <c r="K11" s="399">
        <f t="shared" ca="1" si="1"/>
        <v>0</v>
      </c>
      <c r="L11" s="399"/>
      <c r="M11" s="400">
        <f ca="1">IF(C11="","",SUM(E$4:E11))</f>
        <v>103.33333333333334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44540</v>
      </c>
      <c r="B12" s="394"/>
      <c r="C12" s="395">
        <f t="shared" ca="1" si="6"/>
        <v>9</v>
      </c>
      <c r="D12" s="396"/>
      <c r="E12" s="313">
        <f t="shared" ca="1" si="2"/>
        <v>12.916666666666666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12.916666666666668</v>
      </c>
      <c r="J12" s="399"/>
      <c r="K12" s="399">
        <f t="shared" ca="1" si="1"/>
        <v>0</v>
      </c>
      <c r="L12" s="399"/>
      <c r="M12" s="400">
        <f ca="1">IF(C12="","",SUM(E$4:E12))</f>
        <v>116.25000000000001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12.916666666666666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17.222222222222221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44541</v>
      </c>
      <c r="B13" s="394"/>
      <c r="C13" s="395">
        <f t="shared" ca="1" si="6"/>
        <v>10</v>
      </c>
      <c r="D13" s="396"/>
      <c r="E13" s="313">
        <f t="shared" ca="1" si="2"/>
        <v>12.916666666666666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12.916666666666668</v>
      </c>
      <c r="J13" s="399"/>
      <c r="K13" s="473">
        <f t="shared" ca="1" si="1"/>
        <v>0</v>
      </c>
      <c r="L13" s="473"/>
      <c r="M13" s="400">
        <f ca="1">IF(C13="","",SUM(E$4:E13))</f>
        <v>129.16666666666669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44543</v>
      </c>
      <c r="B14" s="394"/>
      <c r="C14" s="395">
        <f t="shared" ca="1" si="6"/>
        <v>11</v>
      </c>
      <c r="D14" s="396"/>
      <c r="E14" s="313">
        <f t="shared" ca="1" si="2"/>
        <v>12.916666666666666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12.916666666666668</v>
      </c>
      <c r="J14" s="399"/>
      <c r="K14" s="399">
        <f t="shared" ca="1" si="1"/>
        <v>0</v>
      </c>
      <c r="L14" s="399"/>
      <c r="M14" s="400">
        <f ca="1">IF(C14="","",SUM(E$4:E14))</f>
        <v>142.08333333333334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12.916666666666666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12.916666666666666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44544</v>
      </c>
      <c r="B15" s="394"/>
      <c r="C15" s="395">
        <f t="shared" ca="1" si="6"/>
        <v>12</v>
      </c>
      <c r="D15" s="396"/>
      <c r="E15" s="313">
        <f t="shared" ca="1" si="2"/>
        <v>12.916666666666666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12.916666666666666</v>
      </c>
      <c r="J15" s="399"/>
      <c r="K15" s="399">
        <f t="shared" ca="1" si="1"/>
        <v>0</v>
      </c>
      <c r="L15" s="399"/>
      <c r="M15" s="400">
        <f ca="1">IF(C15="","",SUM(E$4:E15))</f>
        <v>155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44545</v>
      </c>
      <c r="B16" s="394"/>
      <c r="C16" s="395">
        <f t="shared" ca="1" si="6"/>
        <v>13</v>
      </c>
      <c r="D16" s="396"/>
      <c r="E16" s="313">
        <f t="shared" ca="1" si="2"/>
        <v>12.916666666666666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12.916666666666666</v>
      </c>
      <c r="J16" s="399"/>
      <c r="K16" s="399">
        <f t="shared" ca="1" si="1"/>
        <v>0</v>
      </c>
      <c r="L16" s="399"/>
      <c r="M16" s="400">
        <f ca="1">IF(C16="","",SUM(E$4:E16))</f>
        <v>167.91666666666666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44546</v>
      </c>
      <c r="B17" s="394"/>
      <c r="C17" s="395">
        <f t="shared" ca="1" si="6"/>
        <v>14</v>
      </c>
      <c r="D17" s="396"/>
      <c r="E17" s="313">
        <f t="shared" ca="1" si="2"/>
        <v>12.916666666666666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12.916666666666666</v>
      </c>
      <c r="J17" s="399"/>
      <c r="K17" s="399">
        <f t="shared" ca="1" si="1"/>
        <v>0</v>
      </c>
      <c r="L17" s="399"/>
      <c r="M17" s="400">
        <f ca="1">IF(C17="","",SUM(E$4:E17))</f>
        <v>180.83333333333331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44547</v>
      </c>
      <c r="B18" s="394"/>
      <c r="C18" s="395">
        <f t="shared" ca="1" si="6"/>
        <v>15</v>
      </c>
      <c r="D18" s="396"/>
      <c r="E18" s="313">
        <f t="shared" ca="1" si="2"/>
        <v>12.916666666666666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12.916666666666664</v>
      </c>
      <c r="J18" s="399"/>
      <c r="K18" s="399">
        <f t="shared" ca="1" si="1"/>
        <v>0</v>
      </c>
      <c r="L18" s="399"/>
      <c r="M18" s="400">
        <f ca="1">IF(C18="","",SUM(E$4:E18))</f>
        <v>193.74999999999997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-2.9166666666666661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-2.7166666666666668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44548</v>
      </c>
      <c r="B19" s="394"/>
      <c r="C19" s="395">
        <f t="shared" ca="1" si="6"/>
        <v>16</v>
      </c>
      <c r="D19" s="396"/>
      <c r="E19" s="313">
        <f t="shared" ca="1" si="2"/>
        <v>12.916666666666666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12.916666666666664</v>
      </c>
      <c r="J19" s="399"/>
      <c r="K19" s="399">
        <f t="shared" ca="1" si="1"/>
        <v>0</v>
      </c>
      <c r="L19" s="399"/>
      <c r="M19" s="400">
        <f ca="1">IF(C19="","",SUM(E$4:E19))</f>
        <v>206.66666666666663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44550</v>
      </c>
      <c r="B20" s="394"/>
      <c r="C20" s="395">
        <f t="shared" ca="1" si="6"/>
        <v>17</v>
      </c>
      <c r="D20" s="396"/>
      <c r="E20" s="313">
        <f t="shared" ca="1" si="2"/>
        <v>12.916666666666666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12.916666666666664</v>
      </c>
      <c r="J20" s="399"/>
      <c r="K20" s="399">
        <f t="shared" ca="1" si="1"/>
        <v>0</v>
      </c>
      <c r="L20" s="399"/>
      <c r="M20" s="400">
        <f ca="1">IF(C20="","",SUM(E$4:E20))</f>
        <v>219.58333333333329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-70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-65.200000000000017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44551</v>
      </c>
      <c r="B21" s="394"/>
      <c r="C21" s="395">
        <f t="shared" ca="1" si="6"/>
        <v>18</v>
      </c>
      <c r="D21" s="396"/>
      <c r="E21" s="313">
        <f t="shared" ca="1" si="2"/>
        <v>12.916666666666666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12.916666666666664</v>
      </c>
      <c r="J21" s="399"/>
      <c r="K21" s="399">
        <f t="shared" ca="1" si="1"/>
        <v>0</v>
      </c>
      <c r="L21" s="399"/>
      <c r="M21" s="400">
        <f ca="1">IF(C21="","",SUM(E$4:E21))</f>
        <v>232.49999999999994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44552</v>
      </c>
      <c r="B22" s="394"/>
      <c r="C22" s="395">
        <f t="shared" ca="1" si="6"/>
        <v>19</v>
      </c>
      <c r="D22" s="396"/>
      <c r="E22" s="313">
        <f t="shared" ca="1" si="2"/>
        <v>12.916666666666666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12.916666666666663</v>
      </c>
      <c r="J22" s="399"/>
      <c r="K22" s="399">
        <f t="shared" ca="1" si="1"/>
        <v>0</v>
      </c>
      <c r="L22" s="399"/>
      <c r="M22" s="400">
        <f ca="1">IF(C22="","",SUM(E$4:E22))</f>
        <v>245.4166666666666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24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24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44553</v>
      </c>
      <c r="B23" s="394"/>
      <c r="C23" s="395">
        <f t="shared" ca="1" si="6"/>
        <v>20</v>
      </c>
      <c r="D23" s="396"/>
      <c r="E23" s="313">
        <f t="shared" ca="1" si="2"/>
        <v>12.916666666666666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12.916666666666663</v>
      </c>
      <c r="J23" s="399"/>
      <c r="K23" s="399">
        <f t="shared" ca="1" si="1"/>
        <v>0</v>
      </c>
      <c r="L23" s="399"/>
      <c r="M23" s="400">
        <f ca="1">IF(C23="","",SUM(E$4:E23))</f>
        <v>258.33333333333326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44554</v>
      </c>
      <c r="B24" s="394"/>
      <c r="C24" s="395">
        <f t="shared" ca="1" si="6"/>
        <v>21</v>
      </c>
      <c r="D24" s="396"/>
      <c r="E24" s="313">
        <f t="shared" ca="1" si="2"/>
        <v>12.916666666666666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12.916666666666664</v>
      </c>
      <c r="J24" s="399"/>
      <c r="K24" s="399">
        <f t="shared" ca="1" si="1"/>
        <v>0</v>
      </c>
      <c r="L24" s="399"/>
      <c r="M24" s="400">
        <f ca="1">IF(C24="","",SUM(E$4:E24))</f>
        <v>271.24999999999994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3445200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3514103.9999999995</v>
      </c>
      <c r="CD24" s="485"/>
    </row>
    <row r="25" spans="1:82" ht="12" customHeight="1" x14ac:dyDescent="0.2">
      <c r="A25" s="393" cm="1">
        <f t="array" aca="1" ref="A25" ca="1">INDIRECT("'期'!"&amp;$A$32&amp;ROW())</f>
        <v>44555</v>
      </c>
      <c r="B25" s="394"/>
      <c r="C25" s="395">
        <f t="shared" ca="1" si="6"/>
        <v>22</v>
      </c>
      <c r="D25" s="396"/>
      <c r="E25" s="313">
        <f t="shared" ca="1" si="2"/>
        <v>12.916666666666666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12.916666666666664</v>
      </c>
      <c r="J25" s="399"/>
      <c r="K25" s="399">
        <f t="shared" ca="1" si="1"/>
        <v>0</v>
      </c>
      <c r="L25" s="399"/>
      <c r="M25" s="400">
        <f ca="1">IF(C25="","",SUM(E$4:E25))</f>
        <v>284.16666666666663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44557</v>
      </c>
      <c r="B26" s="394"/>
      <c r="C26" s="395">
        <f t="shared" ca="1" si="6"/>
        <v>23</v>
      </c>
      <c r="D26" s="396"/>
      <c r="E26" s="313">
        <f t="shared" ca="1" si="2"/>
        <v>12.916666666666666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12.916666666666666</v>
      </c>
      <c r="J26" s="399"/>
      <c r="K26" s="399">
        <f t="shared" ca="1" si="1"/>
        <v>0</v>
      </c>
      <c r="L26" s="399"/>
      <c r="M26" s="400">
        <f ca="1">IF(C26="","",SUM(E$4:E26))</f>
        <v>297.08333333333331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-1071600.75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209335.04999999981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44558</v>
      </c>
      <c r="B27" s="394"/>
      <c r="C27" s="395">
        <f t="shared" ca="1" si="6"/>
        <v>24</v>
      </c>
      <c r="D27" s="396"/>
      <c r="E27" s="313">
        <f t="shared" ca="1" si="2"/>
        <v>12.916666666666666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12.916666666666666</v>
      </c>
      <c r="J27" s="399"/>
      <c r="K27" s="399">
        <f t="shared" ca="1" si="1"/>
        <v>0</v>
      </c>
      <c r="L27" s="399"/>
      <c r="M27" s="400">
        <f ca="1">IF(C27="","",SUM(E$4:E27))</f>
        <v>310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t="str" cm="1">
        <f t="array" aca="1" ref="A28" ca="1">INDIRECT("'期'!"&amp;$A$32&amp;ROW())</f>
        <v/>
      </c>
      <c r="B28" s="394"/>
      <c r="C28" s="395" t="str">
        <f t="shared" ca="1" si="6"/>
        <v/>
      </c>
      <c r="D28" s="396"/>
      <c r="E28" s="313" t="str">
        <f t="shared" ca="1" si="2"/>
        <v/>
      </c>
      <c r="F28" s="254" t="str">
        <f t="shared" ca="1" si="3"/>
        <v/>
      </c>
      <c r="G28" s="397" t="str">
        <f t="shared" ca="1" si="4"/>
        <v/>
      </c>
      <c r="H28" s="398"/>
      <c r="I28" s="399" t="str">
        <f t="shared" ca="1" si="0"/>
        <v/>
      </c>
      <c r="J28" s="399"/>
      <c r="K28" s="399" t="str">
        <f t="shared" ca="1" si="1"/>
        <v/>
      </c>
      <c r="L28" s="399"/>
      <c r="M28" s="400" t="str">
        <f ca="1">IF(C28="","",SUM(E$4:E28))</f>
        <v/>
      </c>
      <c r="N28" s="401"/>
      <c r="O28" s="402" t="str">
        <f ca="1">IF(C28="","",SUM(F$4:F28))</f>
        <v/>
      </c>
      <c r="P28" s="403"/>
      <c r="Q28" s="395" t="str">
        <f t="shared" ca="1" si="5"/>
        <v/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t="str" cm="1">
        <f t="array" aca="1" ref="A29" ca="1">INDIRECT("'期'!"&amp;$A$32&amp;ROW())</f>
        <v/>
      </c>
      <c r="B29" s="394"/>
      <c r="C29" s="395" t="str">
        <f t="shared" ca="1" si="6"/>
        <v/>
      </c>
      <c r="D29" s="396"/>
      <c r="E29" s="313" t="str">
        <f t="shared" ca="1" si="2"/>
        <v/>
      </c>
      <c r="F29" s="254" t="str">
        <f t="shared" ca="1" si="3"/>
        <v/>
      </c>
      <c r="G29" s="397" t="str">
        <f t="shared" ca="1" si="4"/>
        <v/>
      </c>
      <c r="H29" s="398"/>
      <c r="I29" s="399" t="str">
        <f t="shared" ca="1" si="0"/>
        <v/>
      </c>
      <c r="J29" s="399"/>
      <c r="K29" s="399" t="str">
        <f t="shared" ca="1" si="1"/>
        <v/>
      </c>
      <c r="L29" s="399"/>
      <c r="M29" s="400" t="str">
        <f ca="1">IF(C29="","",SUM(E$4:E29))</f>
        <v/>
      </c>
      <c r="N29" s="401"/>
      <c r="O29" s="402" t="str">
        <f ca="1">IF(C29="","",SUM(F$4:F29))</f>
        <v/>
      </c>
      <c r="P29" s="403"/>
      <c r="Q29" s="395" t="str">
        <f t="shared" ca="1" si="5"/>
        <v/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24</v>
      </c>
      <c r="D31" s="520"/>
      <c r="E31" s="315">
        <f ca="1">SUM(E4:E30)</f>
        <v>310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310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AL</v>
      </c>
      <c r="B32" s="84" t="str">
        <f ca="1">RIGHT(CELL("filename",A1),LEN(CELL("filename",A1))-FIND("]",CELL("filename",A1)))</f>
        <v>R3.12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44531</v>
      </c>
      <c r="E34" s="264"/>
      <c r="F34" s="263">
        <f ca="1">$A$5</f>
        <v>44532</v>
      </c>
      <c r="G34" s="264"/>
      <c r="H34" s="263">
        <f ca="1">$A$6</f>
        <v>44533</v>
      </c>
      <c r="I34" s="264"/>
      <c r="J34" s="263">
        <f ca="1">$A$7</f>
        <v>44534</v>
      </c>
      <c r="K34" s="264"/>
      <c r="L34" s="263">
        <f ca="1">$A$8</f>
        <v>44536</v>
      </c>
      <c r="M34" s="264"/>
      <c r="N34" s="263">
        <f ca="1">$A$9</f>
        <v>44537</v>
      </c>
      <c r="O34" s="264"/>
      <c r="P34" s="263">
        <f ca="1">$A$10</f>
        <v>44538</v>
      </c>
      <c r="Q34" s="264"/>
      <c r="R34" s="263">
        <f ca="1">$A$11</f>
        <v>44539</v>
      </c>
      <c r="S34" s="264"/>
      <c r="T34" s="263">
        <f ca="1">$A$12</f>
        <v>44540</v>
      </c>
      <c r="U34" s="264"/>
      <c r="V34" s="263">
        <f ca="1">$A$13</f>
        <v>44541</v>
      </c>
      <c r="W34" s="264"/>
      <c r="X34" s="263">
        <f ca="1">$A$14</f>
        <v>44543</v>
      </c>
      <c r="Y34" s="264"/>
      <c r="Z34" s="263">
        <f ca="1">$A$15</f>
        <v>44544</v>
      </c>
      <c r="AA34" s="264"/>
      <c r="AB34" s="263">
        <f ca="1">$A$16</f>
        <v>44545</v>
      </c>
      <c r="AC34" s="264"/>
      <c r="AD34" s="263">
        <f ca="1">$A$17</f>
        <v>44546</v>
      </c>
      <c r="AE34" s="264"/>
      <c r="AF34" s="263">
        <f ca="1">$A$18</f>
        <v>44547</v>
      </c>
      <c r="AG34" s="264"/>
      <c r="AH34" s="263">
        <f ca="1">$A$19</f>
        <v>44548</v>
      </c>
      <c r="AI34" s="264"/>
      <c r="AJ34" s="263">
        <f ca="1">$A$20</f>
        <v>44550</v>
      </c>
      <c r="AK34" s="264"/>
      <c r="AL34" s="263">
        <f ca="1">$A$21</f>
        <v>44551</v>
      </c>
      <c r="AM34" s="264"/>
      <c r="AN34" s="263">
        <f ca="1">$A$22</f>
        <v>44552</v>
      </c>
      <c r="AO34" s="264"/>
      <c r="AP34" s="263">
        <f ca="1">$A$23</f>
        <v>44553</v>
      </c>
      <c r="AQ34" s="264"/>
      <c r="AR34" s="263">
        <f ca="1">$A$24</f>
        <v>44554</v>
      </c>
      <c r="AS34" s="264"/>
      <c r="AT34" s="263">
        <f ca="1">$A$25</f>
        <v>44555</v>
      </c>
      <c r="AU34" s="264"/>
      <c r="AV34" s="263">
        <f ca="1">$A$26</f>
        <v>44557</v>
      </c>
      <c r="AW34" s="264"/>
      <c r="AX34" s="263">
        <f ca="1">$A$27</f>
        <v>44558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12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6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25.833333333333332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51.666666666666664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12.916666666666666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12.916666666666666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-2.9166666666666661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-2.9166666666666661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-70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-70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24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24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3445200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3445200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-1071600.75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-1071600.75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imeMode="off" allowBlank="1" showInputMessage="1" showErrorMessage="1" sqref="U4:U30 E4:F30" xr:uid="{D7ABE709-2547-460A-AB2E-8C4A43121A9F}"/>
    <dataValidation type="list" allowBlank="1" showInputMessage="1" showErrorMessage="1" sqref="T51:T56" xr:uid="{957A9971-BC80-4149-8742-36435AD8A2A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DC593B-A56F-4470-B8DB-3A368868A544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EF58D620-22E9-4340-B1A5-0EC75CD33CC3}">
          <x14:formula1>
            <xm:f>訪問者の年間予定!$A$1:$A$40</xm:f>
          </x14:formula1>
          <xm:sqref>A36:B49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4812-D197-4EF1-8E22-71CA2AF9FEFA}">
  <sheetPr>
    <tabColor theme="7" tint="0.39997558519241921"/>
  </sheetPr>
  <dimension ref="A1:CE158"/>
  <sheetViews>
    <sheetView topLeftCell="A10"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44562</v>
      </c>
      <c r="B1" s="405"/>
      <c r="C1" s="1" t="s">
        <v>0</v>
      </c>
      <c r="D1" s="406">
        <f ca="1">J1/C31</f>
        <v>12.916666666666666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44565</v>
      </c>
      <c r="B4" s="418"/>
      <c r="C4" s="411">
        <f ca="1">IF(A4="","",1)</f>
        <v>1</v>
      </c>
      <c r="D4" s="419"/>
      <c r="E4" s="312">
        <f ca="1">IF(C4="","",$D$1)</f>
        <v>12.916666666666666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12.916666666666666</v>
      </c>
      <c r="J4" s="422"/>
      <c r="K4" s="399">
        <f t="shared" ref="K4:K30" ca="1" si="1">IFERROR(O4/C4,"")</f>
        <v>0</v>
      </c>
      <c r="L4" s="399"/>
      <c r="M4" s="409">
        <f ca="1">IF(C4="","",SUM(E$4:E4))</f>
        <v>12.916666666666666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44566</v>
      </c>
      <c r="B5" s="394"/>
      <c r="C5" s="395">
        <f ca="1">IF(A5="","",C4+1)</f>
        <v>2</v>
      </c>
      <c r="D5" s="396"/>
      <c r="E5" s="313">
        <f t="shared" ref="E5:E30" ca="1" si="2">IF(C5="","",$D$1)</f>
        <v>12.916666666666666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12.916666666666666</v>
      </c>
      <c r="J5" s="399"/>
      <c r="K5" s="399">
        <f t="shared" ca="1" si="1"/>
        <v>0</v>
      </c>
      <c r="L5" s="399"/>
      <c r="M5" s="400">
        <f ca="1">IF(C5="","",SUM(E$4:E5))</f>
        <v>25.833333333333332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44567</v>
      </c>
      <c r="B6" s="394"/>
      <c r="C6" s="395">
        <f t="shared" ref="C6:C30" ca="1" si="6">IF(A6="","",C5+1)</f>
        <v>3</v>
      </c>
      <c r="D6" s="396"/>
      <c r="E6" s="313">
        <f t="shared" ca="1" si="2"/>
        <v>12.916666666666666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12.916666666666666</v>
      </c>
      <c r="J6" s="399"/>
      <c r="K6" s="399">
        <f t="shared" ca="1" si="1"/>
        <v>0</v>
      </c>
      <c r="L6" s="399"/>
      <c r="M6" s="400">
        <f ca="1">IF(C6="","",SUM(E$4:E6))</f>
        <v>38.75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44568</v>
      </c>
      <c r="B7" s="394"/>
      <c r="C7" s="395">
        <f t="shared" ca="1" si="6"/>
        <v>4</v>
      </c>
      <c r="D7" s="396"/>
      <c r="E7" s="313">
        <f t="shared" ca="1" si="2"/>
        <v>12.916666666666666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12.916666666666666</v>
      </c>
      <c r="J7" s="399"/>
      <c r="K7" s="399">
        <f t="shared" ca="1" si="1"/>
        <v>0</v>
      </c>
      <c r="L7" s="399"/>
      <c r="M7" s="400">
        <f ca="1">IF(C7="","",SUM(E$4:E7))</f>
        <v>51.666666666666664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44569</v>
      </c>
      <c r="B8" s="394"/>
      <c r="C8" s="395">
        <f t="shared" ca="1" si="6"/>
        <v>5</v>
      </c>
      <c r="D8" s="396"/>
      <c r="E8" s="313">
        <f t="shared" ca="1" si="2"/>
        <v>12.916666666666666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12.916666666666666</v>
      </c>
      <c r="J8" s="399"/>
      <c r="K8" s="399">
        <f t="shared" ca="1" si="1"/>
        <v>0</v>
      </c>
      <c r="L8" s="399"/>
      <c r="M8" s="400">
        <f ca="1">IF(C8="","",SUM(E$4:E8))</f>
        <v>64.583333333333329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44571</v>
      </c>
      <c r="B9" s="394"/>
      <c r="C9" s="395">
        <f t="shared" ca="1" si="6"/>
        <v>6</v>
      </c>
      <c r="D9" s="396"/>
      <c r="E9" s="313">
        <f t="shared" ca="1" si="2"/>
        <v>12.916666666666666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12.916666666666666</v>
      </c>
      <c r="J9" s="399"/>
      <c r="K9" s="399">
        <f t="shared" ca="1" si="1"/>
        <v>0</v>
      </c>
      <c r="L9" s="399"/>
      <c r="M9" s="400">
        <f ca="1">IF(C9="","",SUM(E$4:E9))</f>
        <v>77.5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44572</v>
      </c>
      <c r="B10" s="394"/>
      <c r="C10" s="395">
        <f t="shared" ca="1" si="6"/>
        <v>7</v>
      </c>
      <c r="D10" s="396"/>
      <c r="E10" s="313">
        <f t="shared" ca="1" si="2"/>
        <v>12.916666666666666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12.916666666666668</v>
      </c>
      <c r="J10" s="399"/>
      <c r="K10" s="399">
        <f t="shared" ca="1" si="1"/>
        <v>0</v>
      </c>
      <c r="L10" s="399"/>
      <c r="M10" s="400">
        <f ca="1">IF(C10="","",SUM(E$4:E10))</f>
        <v>90.416666666666671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24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18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44573</v>
      </c>
      <c r="B11" s="394"/>
      <c r="C11" s="395">
        <f t="shared" ca="1" si="6"/>
        <v>8</v>
      </c>
      <c r="D11" s="396"/>
      <c r="E11" s="313">
        <f t="shared" ca="1" si="2"/>
        <v>12.916666666666666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12.916666666666668</v>
      </c>
      <c r="J11" s="399"/>
      <c r="K11" s="399">
        <f t="shared" ca="1" si="1"/>
        <v>0</v>
      </c>
      <c r="L11" s="399"/>
      <c r="M11" s="400">
        <f ca="1">IF(C11="","",SUM(E$4:E11))</f>
        <v>103.33333333333334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44574</v>
      </c>
      <c r="B12" s="394"/>
      <c r="C12" s="395">
        <f t="shared" ca="1" si="6"/>
        <v>9</v>
      </c>
      <c r="D12" s="396"/>
      <c r="E12" s="313">
        <f t="shared" ca="1" si="2"/>
        <v>12.916666666666666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12.916666666666668</v>
      </c>
      <c r="J12" s="399"/>
      <c r="K12" s="399">
        <f t="shared" ca="1" si="1"/>
        <v>0</v>
      </c>
      <c r="L12" s="399"/>
      <c r="M12" s="400">
        <f ca="1">IF(C12="","",SUM(E$4:E12))</f>
        <v>116.25000000000001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12.916666666666666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17.222222222222221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44575</v>
      </c>
      <c r="B13" s="394"/>
      <c r="C13" s="395">
        <f t="shared" ca="1" si="6"/>
        <v>10</v>
      </c>
      <c r="D13" s="396"/>
      <c r="E13" s="313">
        <f t="shared" ca="1" si="2"/>
        <v>12.916666666666666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12.916666666666668</v>
      </c>
      <c r="J13" s="399"/>
      <c r="K13" s="473">
        <f t="shared" ca="1" si="1"/>
        <v>0</v>
      </c>
      <c r="L13" s="473"/>
      <c r="M13" s="400">
        <f ca="1">IF(C13="","",SUM(E$4:E13))</f>
        <v>129.16666666666669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44576</v>
      </c>
      <c r="B14" s="394"/>
      <c r="C14" s="395">
        <f t="shared" ca="1" si="6"/>
        <v>11</v>
      </c>
      <c r="D14" s="396"/>
      <c r="E14" s="313">
        <f t="shared" ca="1" si="2"/>
        <v>12.916666666666666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12.916666666666668</v>
      </c>
      <c r="J14" s="399"/>
      <c r="K14" s="399">
        <f t="shared" ca="1" si="1"/>
        <v>0</v>
      </c>
      <c r="L14" s="399"/>
      <c r="M14" s="400">
        <f ca="1">IF(C14="","",SUM(E$4:E14))</f>
        <v>142.08333333333334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12.916666666666666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12.916666666666666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44578</v>
      </c>
      <c r="B15" s="394"/>
      <c r="C15" s="395">
        <f t="shared" ca="1" si="6"/>
        <v>12</v>
      </c>
      <c r="D15" s="396"/>
      <c r="E15" s="313">
        <f t="shared" ca="1" si="2"/>
        <v>12.916666666666666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12.916666666666666</v>
      </c>
      <c r="J15" s="399"/>
      <c r="K15" s="399">
        <f t="shared" ca="1" si="1"/>
        <v>0</v>
      </c>
      <c r="L15" s="399"/>
      <c r="M15" s="400">
        <f ca="1">IF(C15="","",SUM(E$4:E15))</f>
        <v>155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44579</v>
      </c>
      <c r="B16" s="394"/>
      <c r="C16" s="395">
        <f t="shared" ca="1" si="6"/>
        <v>13</v>
      </c>
      <c r="D16" s="396"/>
      <c r="E16" s="313">
        <f t="shared" ca="1" si="2"/>
        <v>12.916666666666666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12.916666666666666</v>
      </c>
      <c r="J16" s="399"/>
      <c r="K16" s="399">
        <f t="shared" ca="1" si="1"/>
        <v>0</v>
      </c>
      <c r="L16" s="399"/>
      <c r="M16" s="400">
        <f ca="1">IF(C16="","",SUM(E$4:E16))</f>
        <v>167.91666666666666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44580</v>
      </c>
      <c r="B17" s="394"/>
      <c r="C17" s="395">
        <f t="shared" ca="1" si="6"/>
        <v>14</v>
      </c>
      <c r="D17" s="396"/>
      <c r="E17" s="313">
        <f t="shared" ca="1" si="2"/>
        <v>12.916666666666666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12.916666666666666</v>
      </c>
      <c r="J17" s="399"/>
      <c r="K17" s="399">
        <f t="shared" ca="1" si="1"/>
        <v>0</v>
      </c>
      <c r="L17" s="399"/>
      <c r="M17" s="400">
        <f ca="1">IF(C17="","",SUM(E$4:E17))</f>
        <v>180.83333333333331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44581</v>
      </c>
      <c r="B18" s="394"/>
      <c r="C18" s="395">
        <f t="shared" ca="1" si="6"/>
        <v>15</v>
      </c>
      <c r="D18" s="396"/>
      <c r="E18" s="313">
        <f t="shared" ca="1" si="2"/>
        <v>12.916666666666666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12.916666666666664</v>
      </c>
      <c r="J18" s="399"/>
      <c r="K18" s="399">
        <f t="shared" ca="1" si="1"/>
        <v>0</v>
      </c>
      <c r="L18" s="399"/>
      <c r="M18" s="400">
        <f ca="1">IF(C18="","",SUM(E$4:E18))</f>
        <v>193.74999999999997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-2.9166666666666661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-2.7166666666666668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44582</v>
      </c>
      <c r="B19" s="394"/>
      <c r="C19" s="395">
        <f t="shared" ca="1" si="6"/>
        <v>16</v>
      </c>
      <c r="D19" s="396"/>
      <c r="E19" s="313">
        <f t="shared" ca="1" si="2"/>
        <v>12.916666666666666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12.916666666666664</v>
      </c>
      <c r="J19" s="399"/>
      <c r="K19" s="399">
        <f t="shared" ca="1" si="1"/>
        <v>0</v>
      </c>
      <c r="L19" s="399"/>
      <c r="M19" s="400">
        <f ca="1">IF(C19="","",SUM(E$4:E19))</f>
        <v>206.66666666666663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44583</v>
      </c>
      <c r="B20" s="394"/>
      <c r="C20" s="395">
        <f t="shared" ca="1" si="6"/>
        <v>17</v>
      </c>
      <c r="D20" s="396"/>
      <c r="E20" s="313">
        <f t="shared" ca="1" si="2"/>
        <v>12.916666666666666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12.916666666666664</v>
      </c>
      <c r="J20" s="399"/>
      <c r="K20" s="399">
        <f t="shared" ca="1" si="1"/>
        <v>0</v>
      </c>
      <c r="L20" s="399"/>
      <c r="M20" s="400">
        <f ca="1">IF(C20="","",SUM(E$4:E20))</f>
        <v>219.58333333333329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-70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-65.200000000000017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44585</v>
      </c>
      <c r="B21" s="394"/>
      <c r="C21" s="395">
        <f t="shared" ca="1" si="6"/>
        <v>18</v>
      </c>
      <c r="D21" s="396"/>
      <c r="E21" s="313">
        <f t="shared" ca="1" si="2"/>
        <v>12.916666666666666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12.916666666666664</v>
      </c>
      <c r="J21" s="399"/>
      <c r="K21" s="399">
        <f t="shared" ca="1" si="1"/>
        <v>0</v>
      </c>
      <c r="L21" s="399"/>
      <c r="M21" s="400">
        <f ca="1">IF(C21="","",SUM(E$4:E21))</f>
        <v>232.49999999999994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44586</v>
      </c>
      <c r="B22" s="394"/>
      <c r="C22" s="395">
        <f t="shared" ca="1" si="6"/>
        <v>19</v>
      </c>
      <c r="D22" s="396"/>
      <c r="E22" s="313">
        <f t="shared" ca="1" si="2"/>
        <v>12.916666666666666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12.916666666666663</v>
      </c>
      <c r="J22" s="399"/>
      <c r="K22" s="399">
        <f t="shared" ca="1" si="1"/>
        <v>0</v>
      </c>
      <c r="L22" s="399"/>
      <c r="M22" s="400">
        <f ca="1">IF(C22="","",SUM(E$4:E22))</f>
        <v>245.4166666666666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24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24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44587</v>
      </c>
      <c r="B23" s="394"/>
      <c r="C23" s="395">
        <f t="shared" ca="1" si="6"/>
        <v>20</v>
      </c>
      <c r="D23" s="396"/>
      <c r="E23" s="313">
        <f t="shared" ca="1" si="2"/>
        <v>12.916666666666666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12.916666666666663</v>
      </c>
      <c r="J23" s="399"/>
      <c r="K23" s="399">
        <f t="shared" ca="1" si="1"/>
        <v>0</v>
      </c>
      <c r="L23" s="399"/>
      <c r="M23" s="400">
        <f ca="1">IF(C23="","",SUM(E$4:E23))</f>
        <v>258.33333333333326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44588</v>
      </c>
      <c r="B24" s="394"/>
      <c r="C24" s="395">
        <f t="shared" ca="1" si="6"/>
        <v>21</v>
      </c>
      <c r="D24" s="396"/>
      <c r="E24" s="313">
        <f t="shared" ca="1" si="2"/>
        <v>12.916666666666666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12.916666666666664</v>
      </c>
      <c r="J24" s="399"/>
      <c r="K24" s="399">
        <f t="shared" ca="1" si="1"/>
        <v>0</v>
      </c>
      <c r="L24" s="399"/>
      <c r="M24" s="400">
        <f ca="1">IF(C24="","",SUM(E$4:E24))</f>
        <v>271.24999999999994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3445200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3514103.9999999995</v>
      </c>
      <c r="CD24" s="485"/>
    </row>
    <row r="25" spans="1:82" ht="12" customHeight="1" x14ac:dyDescent="0.2">
      <c r="A25" s="393" cm="1">
        <f t="array" aca="1" ref="A25" ca="1">INDIRECT("'期'!"&amp;$A$32&amp;ROW())</f>
        <v>44589</v>
      </c>
      <c r="B25" s="394"/>
      <c r="C25" s="395">
        <f t="shared" ca="1" si="6"/>
        <v>22</v>
      </c>
      <c r="D25" s="396"/>
      <c r="E25" s="313">
        <f t="shared" ca="1" si="2"/>
        <v>12.916666666666666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12.916666666666664</v>
      </c>
      <c r="J25" s="399"/>
      <c r="K25" s="399">
        <f t="shared" ca="1" si="1"/>
        <v>0</v>
      </c>
      <c r="L25" s="399"/>
      <c r="M25" s="400">
        <f ca="1">IF(C25="","",SUM(E$4:E25))</f>
        <v>284.16666666666663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44590</v>
      </c>
      <c r="B26" s="394"/>
      <c r="C26" s="395">
        <f t="shared" ca="1" si="6"/>
        <v>23</v>
      </c>
      <c r="D26" s="396"/>
      <c r="E26" s="313">
        <f t="shared" ca="1" si="2"/>
        <v>12.916666666666666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12.916666666666666</v>
      </c>
      <c r="J26" s="399"/>
      <c r="K26" s="399">
        <f t="shared" ca="1" si="1"/>
        <v>0</v>
      </c>
      <c r="L26" s="399"/>
      <c r="M26" s="400">
        <f ca="1">IF(C26="","",SUM(E$4:E26))</f>
        <v>297.08333333333331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-1071600.75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209335.04999999981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44592</v>
      </c>
      <c r="B27" s="394"/>
      <c r="C27" s="395">
        <f t="shared" ca="1" si="6"/>
        <v>24</v>
      </c>
      <c r="D27" s="396"/>
      <c r="E27" s="313">
        <f t="shared" ca="1" si="2"/>
        <v>12.916666666666666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12.916666666666666</v>
      </c>
      <c r="J27" s="399"/>
      <c r="K27" s="399">
        <f t="shared" ca="1" si="1"/>
        <v>0</v>
      </c>
      <c r="L27" s="399"/>
      <c r="M27" s="400">
        <f ca="1">IF(C27="","",SUM(E$4:E27))</f>
        <v>310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t="str" cm="1">
        <f t="array" aca="1" ref="A28" ca="1">INDIRECT("'期'!"&amp;$A$32&amp;ROW())</f>
        <v/>
      </c>
      <c r="B28" s="394"/>
      <c r="C28" s="395" t="str">
        <f t="shared" ca="1" si="6"/>
        <v/>
      </c>
      <c r="D28" s="396"/>
      <c r="E28" s="313" t="str">
        <f t="shared" ca="1" si="2"/>
        <v/>
      </c>
      <c r="F28" s="254" t="str">
        <f t="shared" ca="1" si="3"/>
        <v/>
      </c>
      <c r="G28" s="397" t="str">
        <f t="shared" ca="1" si="4"/>
        <v/>
      </c>
      <c r="H28" s="398"/>
      <c r="I28" s="399" t="str">
        <f t="shared" ca="1" si="0"/>
        <v/>
      </c>
      <c r="J28" s="399"/>
      <c r="K28" s="399" t="str">
        <f t="shared" ca="1" si="1"/>
        <v/>
      </c>
      <c r="L28" s="399"/>
      <c r="M28" s="400" t="str">
        <f ca="1">IF(C28="","",SUM(E$4:E28))</f>
        <v/>
      </c>
      <c r="N28" s="401"/>
      <c r="O28" s="402" t="str">
        <f ca="1">IF(C28="","",SUM(F$4:F28))</f>
        <v/>
      </c>
      <c r="P28" s="403"/>
      <c r="Q28" s="395" t="str">
        <f t="shared" ca="1" si="5"/>
        <v/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t="str" cm="1">
        <f t="array" aca="1" ref="A29" ca="1">INDIRECT("'期'!"&amp;$A$32&amp;ROW())</f>
        <v/>
      </c>
      <c r="B29" s="394"/>
      <c r="C29" s="395" t="str">
        <f t="shared" ca="1" si="6"/>
        <v/>
      </c>
      <c r="D29" s="396"/>
      <c r="E29" s="313" t="str">
        <f t="shared" ca="1" si="2"/>
        <v/>
      </c>
      <c r="F29" s="254" t="str">
        <f t="shared" ca="1" si="3"/>
        <v/>
      </c>
      <c r="G29" s="397" t="str">
        <f t="shared" ca="1" si="4"/>
        <v/>
      </c>
      <c r="H29" s="398"/>
      <c r="I29" s="399" t="str">
        <f t="shared" ca="1" si="0"/>
        <v/>
      </c>
      <c r="J29" s="399"/>
      <c r="K29" s="399" t="str">
        <f t="shared" ca="1" si="1"/>
        <v/>
      </c>
      <c r="L29" s="399"/>
      <c r="M29" s="400" t="str">
        <f ca="1">IF(C29="","",SUM(E$4:E29))</f>
        <v/>
      </c>
      <c r="N29" s="401"/>
      <c r="O29" s="402" t="str">
        <f ca="1">IF(C29="","",SUM(F$4:F29))</f>
        <v/>
      </c>
      <c r="P29" s="403"/>
      <c r="Q29" s="395" t="str">
        <f t="shared" ca="1" si="5"/>
        <v/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24</v>
      </c>
      <c r="D31" s="520"/>
      <c r="E31" s="315">
        <f ca="1">SUM(E4:E30)</f>
        <v>310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310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AP</v>
      </c>
      <c r="B32" s="84" t="str">
        <f ca="1">RIGHT(CELL("filename",A1),LEN(CELL("filename",A1))-FIND("]",CELL("filename",A1)))</f>
        <v>R4.1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44565</v>
      </c>
      <c r="E34" s="264"/>
      <c r="F34" s="263">
        <f ca="1">$A$5</f>
        <v>44566</v>
      </c>
      <c r="G34" s="264"/>
      <c r="H34" s="263">
        <f ca="1">$A$6</f>
        <v>44567</v>
      </c>
      <c r="I34" s="264"/>
      <c r="J34" s="263">
        <f ca="1">$A$7</f>
        <v>44568</v>
      </c>
      <c r="K34" s="264"/>
      <c r="L34" s="263">
        <f ca="1">$A$8</f>
        <v>44569</v>
      </c>
      <c r="M34" s="264"/>
      <c r="N34" s="263">
        <f ca="1">$A$9</f>
        <v>44571</v>
      </c>
      <c r="O34" s="264"/>
      <c r="P34" s="263">
        <f ca="1">$A$10</f>
        <v>44572</v>
      </c>
      <c r="Q34" s="264"/>
      <c r="R34" s="263">
        <f ca="1">$A$11</f>
        <v>44573</v>
      </c>
      <c r="S34" s="264"/>
      <c r="T34" s="263">
        <f ca="1">$A$12</f>
        <v>44574</v>
      </c>
      <c r="U34" s="264"/>
      <c r="V34" s="263">
        <f ca="1">$A$13</f>
        <v>44575</v>
      </c>
      <c r="W34" s="264"/>
      <c r="X34" s="263">
        <f ca="1">$A$14</f>
        <v>44576</v>
      </c>
      <c r="Y34" s="264"/>
      <c r="Z34" s="263">
        <f ca="1">$A$15</f>
        <v>44578</v>
      </c>
      <c r="AA34" s="264"/>
      <c r="AB34" s="263">
        <f ca="1">$A$16</f>
        <v>44579</v>
      </c>
      <c r="AC34" s="264"/>
      <c r="AD34" s="263">
        <f ca="1">$A$17</f>
        <v>44580</v>
      </c>
      <c r="AE34" s="264"/>
      <c r="AF34" s="263">
        <f ca="1">$A$18</f>
        <v>44581</v>
      </c>
      <c r="AG34" s="264"/>
      <c r="AH34" s="263">
        <f ca="1">$A$19</f>
        <v>44582</v>
      </c>
      <c r="AI34" s="264"/>
      <c r="AJ34" s="263">
        <f ca="1">$A$20</f>
        <v>44583</v>
      </c>
      <c r="AK34" s="264"/>
      <c r="AL34" s="263">
        <f ca="1">$A$21</f>
        <v>44585</v>
      </c>
      <c r="AM34" s="264"/>
      <c r="AN34" s="263">
        <f ca="1">$A$22</f>
        <v>44586</v>
      </c>
      <c r="AO34" s="264"/>
      <c r="AP34" s="263">
        <f ca="1">$A$23</f>
        <v>44587</v>
      </c>
      <c r="AQ34" s="264"/>
      <c r="AR34" s="263">
        <f ca="1">$A$24</f>
        <v>44588</v>
      </c>
      <c r="AS34" s="264"/>
      <c r="AT34" s="263">
        <f ca="1">$A$25</f>
        <v>44589</v>
      </c>
      <c r="AU34" s="264"/>
      <c r="AV34" s="263">
        <f ca="1">$A$26</f>
        <v>44590</v>
      </c>
      <c r="AW34" s="264"/>
      <c r="AX34" s="263">
        <f ca="1">$A$27</f>
        <v>44592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12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6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25.833333333333332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51.666666666666664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12.916666666666666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12.916666666666666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-2.9166666666666661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-2.9166666666666661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-70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-70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24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24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3445200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3445200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-1071600.75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-1071600.75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02181DD1-1CDE-4F8B-A076-5C3E79C8BADC}">
      <formula1>#REF!</formula1>
    </dataValidation>
    <dataValidation imeMode="off" allowBlank="1" showInputMessage="1" showErrorMessage="1" sqref="U4:U30 E4:F30" xr:uid="{C3DA2C1E-7C2F-4308-B0F8-5D5D6DBE2EF5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3C07336-24E2-472B-B2E9-14868C8717F7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FD963BCA-BF41-442E-A31C-5C5170826026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ED37-501B-401C-83C6-9DD41BB10263}">
  <sheetPr>
    <tabColor theme="7" tint="0.39997558519241921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44593</v>
      </c>
      <c r="B1" s="405"/>
      <c r="C1" s="1" t="s">
        <v>0</v>
      </c>
      <c r="D1" s="406">
        <f ca="1">J1/C31</f>
        <v>12.916666666666666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44593</v>
      </c>
      <c r="B4" s="418"/>
      <c r="C4" s="411">
        <f ca="1">IF(A4="","",1)</f>
        <v>1</v>
      </c>
      <c r="D4" s="419"/>
      <c r="E4" s="312">
        <f ca="1">IF(C4="","",$D$1)</f>
        <v>12.916666666666666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12.916666666666666</v>
      </c>
      <c r="J4" s="422"/>
      <c r="K4" s="399">
        <f t="shared" ref="K4:K30" ca="1" si="1">IFERROR(O4/C4,"")</f>
        <v>0</v>
      </c>
      <c r="L4" s="399"/>
      <c r="M4" s="409">
        <f ca="1">IF(C4="","",SUM(E$4:E4))</f>
        <v>12.916666666666666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44594</v>
      </c>
      <c r="B5" s="394"/>
      <c r="C5" s="395">
        <f ca="1">IF(A5="","",C4+1)</f>
        <v>2</v>
      </c>
      <c r="D5" s="396"/>
      <c r="E5" s="313">
        <f t="shared" ref="E5:E30" ca="1" si="2">IF(C5="","",$D$1)</f>
        <v>12.916666666666666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12.916666666666666</v>
      </c>
      <c r="J5" s="399"/>
      <c r="K5" s="399">
        <f t="shared" ca="1" si="1"/>
        <v>0</v>
      </c>
      <c r="L5" s="399"/>
      <c r="M5" s="400">
        <f ca="1">IF(C5="","",SUM(E$4:E5))</f>
        <v>25.833333333333332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44595</v>
      </c>
      <c r="B6" s="394"/>
      <c r="C6" s="395">
        <f t="shared" ref="C6:C30" ca="1" si="6">IF(A6="","",C5+1)</f>
        <v>3</v>
      </c>
      <c r="D6" s="396"/>
      <c r="E6" s="313">
        <f t="shared" ca="1" si="2"/>
        <v>12.916666666666666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12.916666666666666</v>
      </c>
      <c r="J6" s="399"/>
      <c r="K6" s="399">
        <f t="shared" ca="1" si="1"/>
        <v>0</v>
      </c>
      <c r="L6" s="399"/>
      <c r="M6" s="400">
        <f ca="1">IF(C6="","",SUM(E$4:E6))</f>
        <v>38.75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44596</v>
      </c>
      <c r="B7" s="394"/>
      <c r="C7" s="395">
        <f t="shared" ca="1" si="6"/>
        <v>4</v>
      </c>
      <c r="D7" s="396"/>
      <c r="E7" s="313">
        <f t="shared" ca="1" si="2"/>
        <v>12.916666666666666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12.916666666666666</v>
      </c>
      <c r="J7" s="399"/>
      <c r="K7" s="399">
        <f t="shared" ca="1" si="1"/>
        <v>0</v>
      </c>
      <c r="L7" s="399"/>
      <c r="M7" s="400">
        <f ca="1">IF(C7="","",SUM(E$4:E7))</f>
        <v>51.666666666666664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44597</v>
      </c>
      <c r="B8" s="394"/>
      <c r="C8" s="395">
        <f t="shared" ca="1" si="6"/>
        <v>5</v>
      </c>
      <c r="D8" s="396"/>
      <c r="E8" s="313">
        <f t="shared" ca="1" si="2"/>
        <v>12.916666666666666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12.916666666666666</v>
      </c>
      <c r="J8" s="399"/>
      <c r="K8" s="399">
        <f t="shared" ca="1" si="1"/>
        <v>0</v>
      </c>
      <c r="L8" s="399"/>
      <c r="M8" s="400">
        <f ca="1">IF(C8="","",SUM(E$4:E8))</f>
        <v>64.583333333333329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44599</v>
      </c>
      <c r="B9" s="394"/>
      <c r="C9" s="395">
        <f t="shared" ca="1" si="6"/>
        <v>6</v>
      </c>
      <c r="D9" s="396"/>
      <c r="E9" s="313">
        <f t="shared" ca="1" si="2"/>
        <v>12.916666666666666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12.916666666666666</v>
      </c>
      <c r="J9" s="399"/>
      <c r="K9" s="399">
        <f t="shared" ca="1" si="1"/>
        <v>0</v>
      </c>
      <c r="L9" s="399"/>
      <c r="M9" s="400">
        <f ca="1">IF(C9="","",SUM(E$4:E9))</f>
        <v>77.5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44600</v>
      </c>
      <c r="B10" s="394"/>
      <c r="C10" s="395">
        <f t="shared" ca="1" si="6"/>
        <v>7</v>
      </c>
      <c r="D10" s="396"/>
      <c r="E10" s="313">
        <f t="shared" ca="1" si="2"/>
        <v>12.916666666666666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12.916666666666668</v>
      </c>
      <c r="J10" s="399"/>
      <c r="K10" s="399">
        <f t="shared" ca="1" si="1"/>
        <v>0</v>
      </c>
      <c r="L10" s="399"/>
      <c r="M10" s="400">
        <f ca="1">IF(C10="","",SUM(E$4:E10))</f>
        <v>90.416666666666671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24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18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44601</v>
      </c>
      <c r="B11" s="394"/>
      <c r="C11" s="395">
        <f t="shared" ca="1" si="6"/>
        <v>8</v>
      </c>
      <c r="D11" s="396"/>
      <c r="E11" s="313">
        <f t="shared" ca="1" si="2"/>
        <v>12.916666666666666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12.916666666666668</v>
      </c>
      <c r="J11" s="399"/>
      <c r="K11" s="399">
        <f t="shared" ca="1" si="1"/>
        <v>0</v>
      </c>
      <c r="L11" s="399"/>
      <c r="M11" s="400">
        <f ca="1">IF(C11="","",SUM(E$4:E11))</f>
        <v>103.33333333333334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44602</v>
      </c>
      <c r="B12" s="394"/>
      <c r="C12" s="395">
        <f t="shared" ca="1" si="6"/>
        <v>9</v>
      </c>
      <c r="D12" s="396"/>
      <c r="E12" s="313">
        <f t="shared" ca="1" si="2"/>
        <v>12.916666666666666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12.916666666666668</v>
      </c>
      <c r="J12" s="399"/>
      <c r="K12" s="399">
        <f t="shared" ca="1" si="1"/>
        <v>0</v>
      </c>
      <c r="L12" s="399"/>
      <c r="M12" s="400">
        <f ca="1">IF(C12="","",SUM(E$4:E12))</f>
        <v>116.25000000000001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12.916666666666666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17.222222222222221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44603</v>
      </c>
      <c r="B13" s="394"/>
      <c r="C13" s="395">
        <f t="shared" ca="1" si="6"/>
        <v>10</v>
      </c>
      <c r="D13" s="396"/>
      <c r="E13" s="313">
        <f t="shared" ca="1" si="2"/>
        <v>12.916666666666666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12.916666666666668</v>
      </c>
      <c r="J13" s="399"/>
      <c r="K13" s="473">
        <f t="shared" ca="1" si="1"/>
        <v>0</v>
      </c>
      <c r="L13" s="473"/>
      <c r="M13" s="400">
        <f ca="1">IF(C13="","",SUM(E$4:E13))</f>
        <v>129.16666666666669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44604</v>
      </c>
      <c r="B14" s="394"/>
      <c r="C14" s="395">
        <f t="shared" ca="1" si="6"/>
        <v>11</v>
      </c>
      <c r="D14" s="396"/>
      <c r="E14" s="313">
        <f t="shared" ca="1" si="2"/>
        <v>12.916666666666666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12.916666666666668</v>
      </c>
      <c r="J14" s="399"/>
      <c r="K14" s="399">
        <f t="shared" ca="1" si="1"/>
        <v>0</v>
      </c>
      <c r="L14" s="399"/>
      <c r="M14" s="400">
        <f ca="1">IF(C14="","",SUM(E$4:E14))</f>
        <v>142.08333333333334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12.916666666666666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12.916666666666666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44606</v>
      </c>
      <c r="B15" s="394"/>
      <c r="C15" s="395">
        <f t="shared" ca="1" si="6"/>
        <v>12</v>
      </c>
      <c r="D15" s="396"/>
      <c r="E15" s="313">
        <f t="shared" ca="1" si="2"/>
        <v>12.916666666666666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12.916666666666666</v>
      </c>
      <c r="J15" s="399"/>
      <c r="K15" s="399">
        <f t="shared" ca="1" si="1"/>
        <v>0</v>
      </c>
      <c r="L15" s="399"/>
      <c r="M15" s="400">
        <f ca="1">IF(C15="","",SUM(E$4:E15))</f>
        <v>155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44607</v>
      </c>
      <c r="B16" s="394"/>
      <c r="C16" s="395">
        <f t="shared" ca="1" si="6"/>
        <v>13</v>
      </c>
      <c r="D16" s="396"/>
      <c r="E16" s="313">
        <f t="shared" ca="1" si="2"/>
        <v>12.916666666666666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12.916666666666666</v>
      </c>
      <c r="J16" s="399"/>
      <c r="K16" s="399">
        <f t="shared" ca="1" si="1"/>
        <v>0</v>
      </c>
      <c r="L16" s="399"/>
      <c r="M16" s="400">
        <f ca="1">IF(C16="","",SUM(E$4:E16))</f>
        <v>167.91666666666666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44608</v>
      </c>
      <c r="B17" s="394"/>
      <c r="C17" s="395">
        <f t="shared" ca="1" si="6"/>
        <v>14</v>
      </c>
      <c r="D17" s="396"/>
      <c r="E17" s="313">
        <f t="shared" ca="1" si="2"/>
        <v>12.916666666666666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12.916666666666666</v>
      </c>
      <c r="J17" s="399"/>
      <c r="K17" s="399">
        <f t="shared" ca="1" si="1"/>
        <v>0</v>
      </c>
      <c r="L17" s="399"/>
      <c r="M17" s="400">
        <f ca="1">IF(C17="","",SUM(E$4:E17))</f>
        <v>180.83333333333331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44609</v>
      </c>
      <c r="B18" s="394"/>
      <c r="C18" s="395">
        <f t="shared" ca="1" si="6"/>
        <v>15</v>
      </c>
      <c r="D18" s="396"/>
      <c r="E18" s="313">
        <f t="shared" ca="1" si="2"/>
        <v>12.916666666666666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12.916666666666664</v>
      </c>
      <c r="J18" s="399"/>
      <c r="K18" s="399">
        <f t="shared" ca="1" si="1"/>
        <v>0</v>
      </c>
      <c r="L18" s="399"/>
      <c r="M18" s="400">
        <f ca="1">IF(C18="","",SUM(E$4:E18))</f>
        <v>193.74999999999997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-2.9166666666666661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-2.7166666666666668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44610</v>
      </c>
      <c r="B19" s="394"/>
      <c r="C19" s="395">
        <f t="shared" ca="1" si="6"/>
        <v>16</v>
      </c>
      <c r="D19" s="396"/>
      <c r="E19" s="313">
        <f t="shared" ca="1" si="2"/>
        <v>12.916666666666666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12.916666666666664</v>
      </c>
      <c r="J19" s="399"/>
      <c r="K19" s="399">
        <f t="shared" ca="1" si="1"/>
        <v>0</v>
      </c>
      <c r="L19" s="399"/>
      <c r="M19" s="400">
        <f ca="1">IF(C19="","",SUM(E$4:E19))</f>
        <v>206.66666666666663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44611</v>
      </c>
      <c r="B20" s="394"/>
      <c r="C20" s="395">
        <f t="shared" ca="1" si="6"/>
        <v>17</v>
      </c>
      <c r="D20" s="396"/>
      <c r="E20" s="313">
        <f t="shared" ca="1" si="2"/>
        <v>12.916666666666666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12.916666666666664</v>
      </c>
      <c r="J20" s="399"/>
      <c r="K20" s="399">
        <f t="shared" ca="1" si="1"/>
        <v>0</v>
      </c>
      <c r="L20" s="399"/>
      <c r="M20" s="400">
        <f ca="1">IF(C20="","",SUM(E$4:E20))</f>
        <v>219.58333333333329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-70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-65.200000000000017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44613</v>
      </c>
      <c r="B21" s="394"/>
      <c r="C21" s="395">
        <f t="shared" ca="1" si="6"/>
        <v>18</v>
      </c>
      <c r="D21" s="396"/>
      <c r="E21" s="313">
        <f t="shared" ca="1" si="2"/>
        <v>12.916666666666666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12.916666666666664</v>
      </c>
      <c r="J21" s="399"/>
      <c r="K21" s="399">
        <f t="shared" ca="1" si="1"/>
        <v>0</v>
      </c>
      <c r="L21" s="399"/>
      <c r="M21" s="400">
        <f ca="1">IF(C21="","",SUM(E$4:E21))</f>
        <v>232.49999999999994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44614</v>
      </c>
      <c r="B22" s="394"/>
      <c r="C22" s="395">
        <f t="shared" ca="1" si="6"/>
        <v>19</v>
      </c>
      <c r="D22" s="396"/>
      <c r="E22" s="313">
        <f t="shared" ca="1" si="2"/>
        <v>12.916666666666666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12.916666666666663</v>
      </c>
      <c r="J22" s="399"/>
      <c r="K22" s="399">
        <f t="shared" ca="1" si="1"/>
        <v>0</v>
      </c>
      <c r="L22" s="399"/>
      <c r="M22" s="400">
        <f ca="1">IF(C22="","",SUM(E$4:E22))</f>
        <v>245.4166666666666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24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24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44615</v>
      </c>
      <c r="B23" s="394"/>
      <c r="C23" s="395">
        <f t="shared" ca="1" si="6"/>
        <v>20</v>
      </c>
      <c r="D23" s="396"/>
      <c r="E23" s="313">
        <f t="shared" ca="1" si="2"/>
        <v>12.916666666666666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12.916666666666663</v>
      </c>
      <c r="J23" s="399"/>
      <c r="K23" s="399">
        <f t="shared" ca="1" si="1"/>
        <v>0</v>
      </c>
      <c r="L23" s="399"/>
      <c r="M23" s="400">
        <f ca="1">IF(C23="","",SUM(E$4:E23))</f>
        <v>258.33333333333326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44616</v>
      </c>
      <c r="B24" s="394"/>
      <c r="C24" s="395">
        <f t="shared" ca="1" si="6"/>
        <v>21</v>
      </c>
      <c r="D24" s="396"/>
      <c r="E24" s="313">
        <f t="shared" ca="1" si="2"/>
        <v>12.916666666666666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12.916666666666664</v>
      </c>
      <c r="J24" s="399"/>
      <c r="K24" s="399">
        <f t="shared" ca="1" si="1"/>
        <v>0</v>
      </c>
      <c r="L24" s="399"/>
      <c r="M24" s="400">
        <f ca="1">IF(C24="","",SUM(E$4:E24))</f>
        <v>271.24999999999994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3445200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3514103.9999999995</v>
      </c>
      <c r="CD24" s="485"/>
    </row>
    <row r="25" spans="1:82" ht="12" customHeight="1" x14ac:dyDescent="0.2">
      <c r="A25" s="393" cm="1">
        <f t="array" aca="1" ref="A25" ca="1">INDIRECT("'期'!"&amp;$A$32&amp;ROW())</f>
        <v>44617</v>
      </c>
      <c r="B25" s="394"/>
      <c r="C25" s="395">
        <f t="shared" ca="1" si="6"/>
        <v>22</v>
      </c>
      <c r="D25" s="396"/>
      <c r="E25" s="313">
        <f t="shared" ca="1" si="2"/>
        <v>12.916666666666666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12.916666666666664</v>
      </c>
      <c r="J25" s="399"/>
      <c r="K25" s="399">
        <f t="shared" ca="1" si="1"/>
        <v>0</v>
      </c>
      <c r="L25" s="399"/>
      <c r="M25" s="400">
        <f ca="1">IF(C25="","",SUM(E$4:E25))</f>
        <v>284.16666666666663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44618</v>
      </c>
      <c r="B26" s="394"/>
      <c r="C26" s="395">
        <f t="shared" ca="1" si="6"/>
        <v>23</v>
      </c>
      <c r="D26" s="396"/>
      <c r="E26" s="313">
        <f t="shared" ca="1" si="2"/>
        <v>12.916666666666666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12.916666666666666</v>
      </c>
      <c r="J26" s="399"/>
      <c r="K26" s="399">
        <f t="shared" ca="1" si="1"/>
        <v>0</v>
      </c>
      <c r="L26" s="399"/>
      <c r="M26" s="400">
        <f ca="1">IF(C26="","",SUM(E$4:E26))</f>
        <v>297.08333333333331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-1071600.75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209335.04999999981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44620</v>
      </c>
      <c r="B27" s="394"/>
      <c r="C27" s="395">
        <f t="shared" ca="1" si="6"/>
        <v>24</v>
      </c>
      <c r="D27" s="396"/>
      <c r="E27" s="313">
        <f t="shared" ca="1" si="2"/>
        <v>12.916666666666666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12.916666666666666</v>
      </c>
      <c r="J27" s="399"/>
      <c r="K27" s="399">
        <f t="shared" ca="1" si="1"/>
        <v>0</v>
      </c>
      <c r="L27" s="399"/>
      <c r="M27" s="400">
        <f ca="1">IF(C27="","",SUM(E$4:E27))</f>
        <v>310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t="str" cm="1">
        <f t="array" aca="1" ref="A28" ca="1">INDIRECT("'期'!"&amp;$A$32&amp;ROW())</f>
        <v/>
      </c>
      <c r="B28" s="394"/>
      <c r="C28" s="395" t="str">
        <f t="shared" ca="1" si="6"/>
        <v/>
      </c>
      <c r="D28" s="396"/>
      <c r="E28" s="313" t="str">
        <f t="shared" ca="1" si="2"/>
        <v/>
      </c>
      <c r="F28" s="254" t="str">
        <f t="shared" ca="1" si="3"/>
        <v/>
      </c>
      <c r="G28" s="397" t="str">
        <f t="shared" ca="1" si="4"/>
        <v/>
      </c>
      <c r="H28" s="398"/>
      <c r="I28" s="399" t="str">
        <f t="shared" ca="1" si="0"/>
        <v/>
      </c>
      <c r="J28" s="399"/>
      <c r="K28" s="399" t="str">
        <f t="shared" ca="1" si="1"/>
        <v/>
      </c>
      <c r="L28" s="399"/>
      <c r="M28" s="400" t="str">
        <f ca="1">IF(C28="","",SUM(E$4:E28))</f>
        <v/>
      </c>
      <c r="N28" s="401"/>
      <c r="O28" s="402" t="str">
        <f ca="1">IF(C28="","",SUM(F$4:F28))</f>
        <v/>
      </c>
      <c r="P28" s="403"/>
      <c r="Q28" s="395" t="str">
        <f t="shared" ca="1" si="5"/>
        <v/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t="str" cm="1">
        <f t="array" aca="1" ref="A29" ca="1">INDIRECT("'期'!"&amp;$A$32&amp;ROW())</f>
        <v/>
      </c>
      <c r="B29" s="394"/>
      <c r="C29" s="395" t="str">
        <f t="shared" ca="1" si="6"/>
        <v/>
      </c>
      <c r="D29" s="396"/>
      <c r="E29" s="313" t="str">
        <f t="shared" ca="1" si="2"/>
        <v/>
      </c>
      <c r="F29" s="254" t="str">
        <f t="shared" ca="1" si="3"/>
        <v/>
      </c>
      <c r="G29" s="397" t="str">
        <f t="shared" ca="1" si="4"/>
        <v/>
      </c>
      <c r="H29" s="398"/>
      <c r="I29" s="399" t="str">
        <f t="shared" ca="1" si="0"/>
        <v/>
      </c>
      <c r="J29" s="399"/>
      <c r="K29" s="399" t="str">
        <f t="shared" ca="1" si="1"/>
        <v/>
      </c>
      <c r="L29" s="399"/>
      <c r="M29" s="400" t="str">
        <f ca="1">IF(C29="","",SUM(E$4:E29))</f>
        <v/>
      </c>
      <c r="N29" s="401"/>
      <c r="O29" s="402" t="str">
        <f ca="1">IF(C29="","",SUM(F$4:F29))</f>
        <v/>
      </c>
      <c r="P29" s="403"/>
      <c r="Q29" s="395" t="str">
        <f t="shared" ca="1" si="5"/>
        <v/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24</v>
      </c>
      <c r="D31" s="520"/>
      <c r="E31" s="315">
        <f ca="1">SUM(E4:E30)</f>
        <v>310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310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AT</v>
      </c>
      <c r="B32" s="84" t="str">
        <f ca="1">RIGHT(CELL("filename",A1),LEN(CELL("filename",A1))-FIND("]",CELL("filename",A1)))</f>
        <v>R4.2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44593</v>
      </c>
      <c r="E34" s="264"/>
      <c r="F34" s="263">
        <f ca="1">$A$5</f>
        <v>44594</v>
      </c>
      <c r="G34" s="264"/>
      <c r="H34" s="263">
        <f ca="1">$A$6</f>
        <v>44595</v>
      </c>
      <c r="I34" s="264"/>
      <c r="J34" s="263">
        <f ca="1">$A$7</f>
        <v>44596</v>
      </c>
      <c r="K34" s="264"/>
      <c r="L34" s="263">
        <f ca="1">$A$8</f>
        <v>44597</v>
      </c>
      <c r="M34" s="264"/>
      <c r="N34" s="263">
        <f ca="1">$A$9</f>
        <v>44599</v>
      </c>
      <c r="O34" s="264"/>
      <c r="P34" s="263">
        <f ca="1">$A$10</f>
        <v>44600</v>
      </c>
      <c r="Q34" s="264"/>
      <c r="R34" s="263">
        <f ca="1">$A$11</f>
        <v>44601</v>
      </c>
      <c r="S34" s="264"/>
      <c r="T34" s="263">
        <f ca="1">$A$12</f>
        <v>44602</v>
      </c>
      <c r="U34" s="264"/>
      <c r="V34" s="263">
        <f ca="1">$A$13</f>
        <v>44603</v>
      </c>
      <c r="W34" s="264"/>
      <c r="X34" s="263">
        <f ca="1">$A$14</f>
        <v>44604</v>
      </c>
      <c r="Y34" s="264"/>
      <c r="Z34" s="263">
        <f ca="1">$A$15</f>
        <v>44606</v>
      </c>
      <c r="AA34" s="264"/>
      <c r="AB34" s="263">
        <f ca="1">$A$16</f>
        <v>44607</v>
      </c>
      <c r="AC34" s="264"/>
      <c r="AD34" s="263">
        <f ca="1">$A$17</f>
        <v>44608</v>
      </c>
      <c r="AE34" s="264"/>
      <c r="AF34" s="263">
        <f ca="1">$A$18</f>
        <v>44609</v>
      </c>
      <c r="AG34" s="264"/>
      <c r="AH34" s="263">
        <f ca="1">$A$19</f>
        <v>44610</v>
      </c>
      <c r="AI34" s="264"/>
      <c r="AJ34" s="263">
        <f ca="1">$A$20</f>
        <v>44611</v>
      </c>
      <c r="AK34" s="264"/>
      <c r="AL34" s="263">
        <f ca="1">$A$21</f>
        <v>44613</v>
      </c>
      <c r="AM34" s="264"/>
      <c r="AN34" s="263">
        <f ca="1">$A$22</f>
        <v>44614</v>
      </c>
      <c r="AO34" s="264"/>
      <c r="AP34" s="263">
        <f ca="1">$A$23</f>
        <v>44615</v>
      </c>
      <c r="AQ34" s="264"/>
      <c r="AR34" s="263">
        <f ca="1">$A$24</f>
        <v>44616</v>
      </c>
      <c r="AS34" s="264"/>
      <c r="AT34" s="263">
        <f ca="1">$A$25</f>
        <v>44617</v>
      </c>
      <c r="AU34" s="264"/>
      <c r="AV34" s="263">
        <f ca="1">$A$26</f>
        <v>44618</v>
      </c>
      <c r="AW34" s="264"/>
      <c r="AX34" s="263">
        <f ca="1">$A$27</f>
        <v>44620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12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6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25.833333333333332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51.666666666666664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12.916666666666666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12.916666666666666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-2.9166666666666661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-2.9166666666666661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-70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-70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24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24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3445200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3445200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-1071600.75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-1071600.75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imeMode="off" allowBlank="1" showInputMessage="1" showErrorMessage="1" sqref="U4:U30 E4:F30" xr:uid="{1B2F99A6-A311-4835-916A-2E1D7EFC688C}"/>
    <dataValidation type="list" allowBlank="1" showInputMessage="1" showErrorMessage="1" sqref="T51:T56" xr:uid="{62C2FB67-7029-4B7C-AC4E-561CB0421C80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13D99A-88DD-4E63-97BB-2D405DAAD954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0E5571DB-D3EE-4A45-966F-EF30B3172BA9}">
          <x14:formula1>
            <xm:f>訪問者の年間予定!$A$1:$A$40</xm:f>
          </x14:formula1>
          <xm:sqref>A36:B49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0515-7159-4382-A8C9-06AE970A0F27}">
  <sheetPr>
    <tabColor theme="7" tint="0.39997558519241921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44621</v>
      </c>
      <c r="B1" s="405"/>
      <c r="C1" s="1" t="s">
        <v>0</v>
      </c>
      <c r="D1" s="406">
        <f ca="1">J1/C31</f>
        <v>11.481481481481481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310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310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310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44621</v>
      </c>
      <c r="B4" s="418"/>
      <c r="C4" s="411">
        <f ca="1">IF(A4="","",1)</f>
        <v>1</v>
      </c>
      <c r="D4" s="419"/>
      <c r="E4" s="312">
        <f ca="1">IF(C4="","",$D$1)</f>
        <v>11.481481481481481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11.481481481481481</v>
      </c>
      <c r="J4" s="422"/>
      <c r="K4" s="399">
        <f t="shared" ref="K4:K30" ca="1" si="1">IFERROR(O4/C4,"")</f>
        <v>0</v>
      </c>
      <c r="L4" s="399"/>
      <c r="M4" s="409">
        <f ca="1">IF(C4="","",SUM(E$4:E4))</f>
        <v>11.481481481481481</v>
      </c>
      <c r="N4" s="410"/>
      <c r="O4" s="411">
        <f ca="1">IF(C4="","",SUM(F$4:F4))</f>
        <v>0</v>
      </c>
      <c r="P4" s="411"/>
      <c r="Q4" s="412">
        <f ca="1">IFERROR($J$1-O4,"")</f>
        <v>310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44622</v>
      </c>
      <c r="B5" s="394"/>
      <c r="C5" s="395">
        <f ca="1">IF(A5="","",C4+1)</f>
        <v>2</v>
      </c>
      <c r="D5" s="396"/>
      <c r="E5" s="313">
        <f t="shared" ref="E5:E30" ca="1" si="2">IF(C5="","",$D$1)</f>
        <v>11.481481481481481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11.481481481481481</v>
      </c>
      <c r="J5" s="399"/>
      <c r="K5" s="399">
        <f t="shared" ca="1" si="1"/>
        <v>0</v>
      </c>
      <c r="L5" s="399"/>
      <c r="M5" s="400">
        <f ca="1">IF(C5="","",SUM(E$4:E5))</f>
        <v>22.962962962962962</v>
      </c>
      <c r="N5" s="401"/>
      <c r="O5" s="402">
        <f ca="1">IF(C5="","",SUM(F$4:F5))</f>
        <v>0</v>
      </c>
      <c r="P5" s="403"/>
      <c r="Q5" s="395">
        <f t="shared" ref="Q5:Q30" ca="1" si="5">IFERROR($J$1-O5,"")</f>
        <v>310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44623</v>
      </c>
      <c r="B6" s="394"/>
      <c r="C6" s="395">
        <f t="shared" ref="C6:C30" ca="1" si="6">IF(A6="","",C5+1)</f>
        <v>3</v>
      </c>
      <c r="D6" s="396"/>
      <c r="E6" s="313">
        <f t="shared" ca="1" si="2"/>
        <v>11.481481481481481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11.481481481481481</v>
      </c>
      <c r="J6" s="399"/>
      <c r="K6" s="399">
        <f t="shared" ca="1" si="1"/>
        <v>0</v>
      </c>
      <c r="L6" s="399"/>
      <c r="M6" s="400">
        <f ca="1">IF(C6="","",SUM(E$4:E6))</f>
        <v>34.444444444444443</v>
      </c>
      <c r="N6" s="401"/>
      <c r="O6" s="402">
        <f ca="1">IF(C6="","",SUM(F$4:F6))</f>
        <v>0</v>
      </c>
      <c r="P6" s="403"/>
      <c r="Q6" s="395">
        <f t="shared" ca="1" si="5"/>
        <v>310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44624</v>
      </c>
      <c r="B7" s="394"/>
      <c r="C7" s="395">
        <f t="shared" ca="1" si="6"/>
        <v>4</v>
      </c>
      <c r="D7" s="396"/>
      <c r="E7" s="313">
        <f t="shared" ca="1" si="2"/>
        <v>11.481481481481481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11.481481481481481</v>
      </c>
      <c r="J7" s="399"/>
      <c r="K7" s="399">
        <f t="shared" ca="1" si="1"/>
        <v>0</v>
      </c>
      <c r="L7" s="399"/>
      <c r="M7" s="400">
        <f ca="1">IF(C7="","",SUM(E$4:E7))</f>
        <v>45.925925925925924</v>
      </c>
      <c r="N7" s="401"/>
      <c r="O7" s="402">
        <f ca="1">IF(C7="","",SUM(F$4:F7))</f>
        <v>0</v>
      </c>
      <c r="P7" s="403"/>
      <c r="Q7" s="395">
        <f t="shared" ca="1" si="5"/>
        <v>310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310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310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44625</v>
      </c>
      <c r="B8" s="394"/>
      <c r="C8" s="395">
        <f t="shared" ca="1" si="6"/>
        <v>5</v>
      </c>
      <c r="D8" s="396"/>
      <c r="E8" s="313">
        <f t="shared" ca="1" si="2"/>
        <v>11.481481481481481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11.481481481481481</v>
      </c>
      <c r="J8" s="399"/>
      <c r="K8" s="399">
        <f t="shared" ca="1" si="1"/>
        <v>0</v>
      </c>
      <c r="L8" s="399"/>
      <c r="M8" s="400">
        <f ca="1">IF(C8="","",SUM(E$4:E8))</f>
        <v>57.407407407407405</v>
      </c>
      <c r="N8" s="401"/>
      <c r="O8" s="402">
        <f ca="1">IF(C8="","",SUM(F$4:F8))</f>
        <v>0</v>
      </c>
      <c r="P8" s="403"/>
      <c r="Q8" s="395">
        <f t="shared" ca="1" si="5"/>
        <v>310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44627</v>
      </c>
      <c r="B9" s="394"/>
      <c r="C9" s="395">
        <f t="shared" ca="1" si="6"/>
        <v>6</v>
      </c>
      <c r="D9" s="396"/>
      <c r="E9" s="313">
        <f t="shared" ca="1" si="2"/>
        <v>11.481481481481481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11.481481481481481</v>
      </c>
      <c r="J9" s="399"/>
      <c r="K9" s="399">
        <f t="shared" ca="1" si="1"/>
        <v>0</v>
      </c>
      <c r="L9" s="399"/>
      <c r="M9" s="400">
        <f ca="1">IF(C9="","",SUM(E$4:E9))</f>
        <v>68.888888888888886</v>
      </c>
      <c r="N9" s="401"/>
      <c r="O9" s="402">
        <f ca="1">IF(C9="","",SUM(F$4:F9))</f>
        <v>0</v>
      </c>
      <c r="P9" s="403"/>
      <c r="Q9" s="395">
        <f t="shared" ca="1" si="5"/>
        <v>310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44628</v>
      </c>
      <c r="B10" s="394"/>
      <c r="C10" s="395">
        <f t="shared" ca="1" si="6"/>
        <v>7</v>
      </c>
      <c r="D10" s="396"/>
      <c r="E10" s="313">
        <f t="shared" ca="1" si="2"/>
        <v>11.481481481481481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11.481481481481481</v>
      </c>
      <c r="J10" s="399"/>
      <c r="K10" s="399">
        <f t="shared" ca="1" si="1"/>
        <v>0</v>
      </c>
      <c r="L10" s="399"/>
      <c r="M10" s="400">
        <f ca="1">IF(C10="","",SUM(E$4:E10))</f>
        <v>80.370370370370367</v>
      </c>
      <c r="N10" s="401"/>
      <c r="O10" s="402">
        <f ca="1">IF(C10="","",SUM(F$4:F10))</f>
        <v>0</v>
      </c>
      <c r="P10" s="403"/>
      <c r="Q10" s="395">
        <f t="shared" ca="1" si="5"/>
        <v>310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27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21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44629</v>
      </c>
      <c r="B11" s="394"/>
      <c r="C11" s="395">
        <f t="shared" ca="1" si="6"/>
        <v>8</v>
      </c>
      <c r="D11" s="396"/>
      <c r="E11" s="313">
        <f t="shared" ca="1" si="2"/>
        <v>11.481481481481481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11.481481481481481</v>
      </c>
      <c r="J11" s="399"/>
      <c r="K11" s="399">
        <f t="shared" ca="1" si="1"/>
        <v>0</v>
      </c>
      <c r="L11" s="399"/>
      <c r="M11" s="400">
        <f ca="1">IF(C11="","",SUM(E$4:E11))</f>
        <v>91.851851851851848</v>
      </c>
      <c r="N11" s="401"/>
      <c r="O11" s="402">
        <f ca="1">IF(C11="","",SUM(F$4:F11))</f>
        <v>0</v>
      </c>
      <c r="P11" s="403"/>
      <c r="Q11" s="395">
        <f t="shared" ca="1" si="5"/>
        <v>310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44630</v>
      </c>
      <c r="B12" s="394"/>
      <c r="C12" s="395">
        <f t="shared" ca="1" si="6"/>
        <v>9</v>
      </c>
      <c r="D12" s="396"/>
      <c r="E12" s="313">
        <f t="shared" ca="1" si="2"/>
        <v>11.481481481481481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11.481481481481481</v>
      </c>
      <c r="J12" s="399"/>
      <c r="K12" s="399">
        <f t="shared" ca="1" si="1"/>
        <v>0</v>
      </c>
      <c r="L12" s="399"/>
      <c r="M12" s="400">
        <f ca="1">IF(C12="","",SUM(E$4:E12))</f>
        <v>103.33333333333333</v>
      </c>
      <c r="N12" s="401"/>
      <c r="O12" s="402">
        <f ca="1">IF(C12="","",SUM(F$4:F12))</f>
        <v>0</v>
      </c>
      <c r="P12" s="403"/>
      <c r="Q12" s="395">
        <f t="shared" ca="1" si="5"/>
        <v>310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11.481481481481481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14.761904761904763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44631</v>
      </c>
      <c r="B13" s="394"/>
      <c r="C13" s="395">
        <f t="shared" ca="1" si="6"/>
        <v>10</v>
      </c>
      <c r="D13" s="396"/>
      <c r="E13" s="313">
        <f t="shared" ca="1" si="2"/>
        <v>11.481481481481481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11.481481481481481</v>
      </c>
      <c r="J13" s="399"/>
      <c r="K13" s="473">
        <f t="shared" ca="1" si="1"/>
        <v>0</v>
      </c>
      <c r="L13" s="473"/>
      <c r="M13" s="400">
        <f ca="1">IF(C13="","",SUM(E$4:E13))</f>
        <v>114.81481481481481</v>
      </c>
      <c r="N13" s="401"/>
      <c r="O13" s="402">
        <f ca="1">IF(C13="","",SUM(F$4:F13))</f>
        <v>0</v>
      </c>
      <c r="P13" s="403"/>
      <c r="Q13" s="395">
        <f t="shared" ca="1" si="5"/>
        <v>310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44632</v>
      </c>
      <c r="B14" s="394"/>
      <c r="C14" s="395">
        <f t="shared" ca="1" si="6"/>
        <v>11</v>
      </c>
      <c r="D14" s="396"/>
      <c r="E14" s="313">
        <f t="shared" ca="1" si="2"/>
        <v>11.481481481481481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11.481481481481481</v>
      </c>
      <c r="J14" s="399"/>
      <c r="K14" s="399">
        <f t="shared" ca="1" si="1"/>
        <v>0</v>
      </c>
      <c r="L14" s="399"/>
      <c r="M14" s="400">
        <f ca="1">IF(C14="","",SUM(E$4:E14))</f>
        <v>126.29629629629629</v>
      </c>
      <c r="N14" s="401"/>
      <c r="O14" s="402">
        <f ca="1">IF(C14="","",SUM(F$4:F14))</f>
        <v>0</v>
      </c>
      <c r="P14" s="403"/>
      <c r="Q14" s="395">
        <f t="shared" ca="1" si="5"/>
        <v>310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11.481481481481481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11.481481481481481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44634</v>
      </c>
      <c r="B15" s="394"/>
      <c r="C15" s="395">
        <f t="shared" ca="1" si="6"/>
        <v>12</v>
      </c>
      <c r="D15" s="396"/>
      <c r="E15" s="313">
        <f t="shared" ca="1" si="2"/>
        <v>11.481481481481481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11.481481481481481</v>
      </c>
      <c r="J15" s="399"/>
      <c r="K15" s="399">
        <f t="shared" ca="1" si="1"/>
        <v>0</v>
      </c>
      <c r="L15" s="399"/>
      <c r="M15" s="400">
        <f ca="1">IF(C15="","",SUM(E$4:E15))</f>
        <v>137.77777777777777</v>
      </c>
      <c r="N15" s="401"/>
      <c r="O15" s="402">
        <f ca="1">IF(C15="","",SUM(F$4:F15))</f>
        <v>0</v>
      </c>
      <c r="P15" s="403"/>
      <c r="Q15" s="395">
        <f t="shared" ca="1" si="5"/>
        <v>310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44635</v>
      </c>
      <c r="B16" s="394"/>
      <c r="C16" s="395">
        <f t="shared" ca="1" si="6"/>
        <v>13</v>
      </c>
      <c r="D16" s="396"/>
      <c r="E16" s="313">
        <f t="shared" ca="1" si="2"/>
        <v>11.481481481481481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11.481481481481479</v>
      </c>
      <c r="J16" s="399"/>
      <c r="K16" s="399">
        <f t="shared" ca="1" si="1"/>
        <v>0</v>
      </c>
      <c r="L16" s="399"/>
      <c r="M16" s="400">
        <f ca="1">IF(C16="","",SUM(E$4:E16))</f>
        <v>149.25925925925924</v>
      </c>
      <c r="N16" s="401"/>
      <c r="O16" s="402">
        <f ca="1">IF(C16="","",SUM(F$4:F16))</f>
        <v>0</v>
      </c>
      <c r="P16" s="403"/>
      <c r="Q16" s="395">
        <f t="shared" ca="1" si="5"/>
        <v>310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44636</v>
      </c>
      <c r="B17" s="394"/>
      <c r="C17" s="395">
        <f t="shared" ca="1" si="6"/>
        <v>14</v>
      </c>
      <c r="D17" s="396"/>
      <c r="E17" s="313">
        <f t="shared" ca="1" si="2"/>
        <v>11.481481481481481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11.481481481481479</v>
      </c>
      <c r="J17" s="399"/>
      <c r="K17" s="399">
        <f t="shared" ca="1" si="1"/>
        <v>0</v>
      </c>
      <c r="L17" s="399"/>
      <c r="M17" s="400">
        <f ca="1">IF(C17="","",SUM(E$4:E17))</f>
        <v>160.7407407407407</v>
      </c>
      <c r="N17" s="401"/>
      <c r="O17" s="402">
        <f ca="1">IF(C17="","",SUM(F$4:F17))</f>
        <v>0</v>
      </c>
      <c r="P17" s="403"/>
      <c r="Q17" s="395">
        <f t="shared" ca="1" si="5"/>
        <v>310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44637</v>
      </c>
      <c r="B18" s="394"/>
      <c r="C18" s="395">
        <f t="shared" ca="1" si="6"/>
        <v>15</v>
      </c>
      <c r="D18" s="396"/>
      <c r="E18" s="313">
        <f t="shared" ca="1" si="2"/>
        <v>11.481481481481481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11.481481481481477</v>
      </c>
      <c r="J18" s="399"/>
      <c r="K18" s="399">
        <f t="shared" ca="1" si="1"/>
        <v>0</v>
      </c>
      <c r="L18" s="399"/>
      <c r="M18" s="400">
        <f ca="1">IF(C18="","",SUM(E$4:E18))</f>
        <v>172.22222222222217</v>
      </c>
      <c r="N18" s="401"/>
      <c r="O18" s="402">
        <f ca="1">IF(C18="","",SUM(F$4:F18))</f>
        <v>0</v>
      </c>
      <c r="P18" s="403"/>
      <c r="Q18" s="395">
        <f t="shared" ca="1" si="5"/>
        <v>310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-1.481481481481481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-1.2814814814814817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44638</v>
      </c>
      <c r="B19" s="394"/>
      <c r="C19" s="395">
        <f t="shared" ca="1" si="6"/>
        <v>16</v>
      </c>
      <c r="D19" s="396"/>
      <c r="E19" s="313">
        <f t="shared" ca="1" si="2"/>
        <v>11.481481481481481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11.481481481481477</v>
      </c>
      <c r="J19" s="399"/>
      <c r="K19" s="399">
        <f t="shared" ca="1" si="1"/>
        <v>0</v>
      </c>
      <c r="L19" s="399"/>
      <c r="M19" s="400">
        <f ca="1">IF(C19="","",SUM(E$4:E19))</f>
        <v>183.70370370370364</v>
      </c>
      <c r="N19" s="401"/>
      <c r="O19" s="402">
        <f ca="1">IF(C19="","",SUM(F$4:F19))</f>
        <v>0</v>
      </c>
      <c r="P19" s="403"/>
      <c r="Q19" s="395">
        <f t="shared" ca="1" si="5"/>
        <v>310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44639</v>
      </c>
      <c r="B20" s="394"/>
      <c r="C20" s="395">
        <f t="shared" ca="1" si="6"/>
        <v>17</v>
      </c>
      <c r="D20" s="396"/>
      <c r="E20" s="313">
        <f t="shared" ca="1" si="2"/>
        <v>11.481481481481481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11.481481481481477</v>
      </c>
      <c r="J20" s="399"/>
      <c r="K20" s="399">
        <f t="shared" ca="1" si="1"/>
        <v>0</v>
      </c>
      <c r="L20" s="399"/>
      <c r="M20" s="400">
        <f ca="1">IF(C20="","",SUM(E$4:E20))</f>
        <v>195.18518518518511</v>
      </c>
      <c r="N20" s="401"/>
      <c r="O20" s="402">
        <f ca="1">IF(C20="","",SUM(F$4:F20))</f>
        <v>0</v>
      </c>
      <c r="P20" s="403"/>
      <c r="Q20" s="395">
        <f t="shared" ca="1" si="5"/>
        <v>310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-40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-34.600000000000023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44641</v>
      </c>
      <c r="B21" s="394"/>
      <c r="C21" s="395">
        <f t="shared" ca="1" si="6"/>
        <v>18</v>
      </c>
      <c r="D21" s="396"/>
      <c r="E21" s="313">
        <f t="shared" ca="1" si="2"/>
        <v>11.481481481481481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11.481481481481476</v>
      </c>
      <c r="J21" s="399"/>
      <c r="K21" s="399">
        <f t="shared" ca="1" si="1"/>
        <v>0</v>
      </c>
      <c r="L21" s="399"/>
      <c r="M21" s="400">
        <f ca="1">IF(C21="","",SUM(E$4:E21))</f>
        <v>206.66666666666657</v>
      </c>
      <c r="N21" s="401"/>
      <c r="O21" s="402">
        <f ca="1">IF(C21="","",SUM(F$4:F21))</f>
        <v>0</v>
      </c>
      <c r="P21" s="403"/>
      <c r="Q21" s="395">
        <f t="shared" ca="1" si="5"/>
        <v>310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44642</v>
      </c>
      <c r="B22" s="394"/>
      <c r="C22" s="395">
        <f t="shared" ca="1" si="6"/>
        <v>19</v>
      </c>
      <c r="D22" s="396"/>
      <c r="E22" s="313">
        <f t="shared" ca="1" si="2"/>
        <v>11.481481481481481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11.481481481481476</v>
      </c>
      <c r="J22" s="399"/>
      <c r="K22" s="399">
        <f t="shared" ca="1" si="1"/>
        <v>0</v>
      </c>
      <c r="L22" s="399"/>
      <c r="M22" s="400">
        <f ca="1">IF(C22="","",SUM(E$4:E22))</f>
        <v>218.14814814814804</v>
      </c>
      <c r="N22" s="401"/>
      <c r="O22" s="402">
        <f ca="1">IF(C22="","",SUM(F$4:F22))</f>
        <v>0</v>
      </c>
      <c r="P22" s="403"/>
      <c r="Q22" s="395">
        <f t="shared" ca="1" si="5"/>
        <v>310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27</v>
      </c>
      <c r="BN22" s="425"/>
      <c r="BO22" s="425" t="s">
        <v>26</v>
      </c>
      <c r="BP22" s="425"/>
      <c r="BQ22" s="425"/>
      <c r="BR22" s="482">
        <f ca="1">BM14*BM22*BM24*1.015</f>
        <v>4516800.75</v>
      </c>
      <c r="BS22" s="483"/>
      <c r="BT22" s="21"/>
      <c r="BU22" s="436" t="s">
        <v>25</v>
      </c>
      <c r="BV22" s="425"/>
      <c r="BW22" s="425"/>
      <c r="BX22" s="425">
        <f ca="1">C31</f>
        <v>27</v>
      </c>
      <c r="BY22" s="425"/>
      <c r="BZ22" s="425" t="s">
        <v>26</v>
      </c>
      <c r="CA22" s="425"/>
      <c r="CB22" s="425"/>
      <c r="CC22" s="482">
        <f ca="1">BX14*BX22*BX24*1.015</f>
        <v>3304768.9499999997</v>
      </c>
      <c r="CD22" s="483"/>
    </row>
    <row r="23" spans="1:82" ht="12" customHeight="1" x14ac:dyDescent="0.2">
      <c r="A23" s="393" cm="1">
        <f t="array" aca="1" ref="A23" ca="1">INDIRECT("'期'!"&amp;$A$32&amp;ROW())</f>
        <v>44643</v>
      </c>
      <c r="B23" s="394"/>
      <c r="C23" s="395">
        <f t="shared" ca="1" si="6"/>
        <v>20</v>
      </c>
      <c r="D23" s="396"/>
      <c r="E23" s="313">
        <f t="shared" ca="1" si="2"/>
        <v>11.481481481481481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11.481481481481476</v>
      </c>
      <c r="J23" s="399"/>
      <c r="K23" s="399">
        <f t="shared" ca="1" si="1"/>
        <v>0</v>
      </c>
      <c r="L23" s="399"/>
      <c r="M23" s="400">
        <f ca="1">IF(C23="","",SUM(E$4:E23))</f>
        <v>229.62962962962951</v>
      </c>
      <c r="N23" s="401"/>
      <c r="O23" s="402">
        <f ca="1">IF(C23="","",SUM(F$4:F23))</f>
        <v>0</v>
      </c>
      <c r="P23" s="403"/>
      <c r="Q23" s="395">
        <f t="shared" ca="1" si="5"/>
        <v>310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44644</v>
      </c>
      <c r="B24" s="394"/>
      <c r="C24" s="395">
        <f t="shared" ca="1" si="6"/>
        <v>21</v>
      </c>
      <c r="D24" s="396"/>
      <c r="E24" s="313">
        <f t="shared" ca="1" si="2"/>
        <v>11.481481481481481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11.481481481481476</v>
      </c>
      <c r="J24" s="399"/>
      <c r="K24" s="399">
        <f t="shared" ca="1" si="1"/>
        <v>0</v>
      </c>
      <c r="L24" s="399"/>
      <c r="M24" s="400">
        <f ca="1">IF(C24="","",SUM(E$4:E24))</f>
        <v>241.11111111111097</v>
      </c>
      <c r="N24" s="401"/>
      <c r="O24" s="402">
        <f ca="1">IF(C24="","",SUM(F$4:F24))</f>
        <v>0</v>
      </c>
      <c r="P24" s="403"/>
      <c r="Q24" s="395">
        <f t="shared" ca="1" si="5"/>
        <v>310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3875850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3953366.9999999995</v>
      </c>
      <c r="CD24" s="485"/>
    </row>
    <row r="25" spans="1:82" ht="12" customHeight="1" x14ac:dyDescent="0.2">
      <c r="A25" s="393" cm="1">
        <f t="array" aca="1" ref="A25" ca="1">INDIRECT("'期'!"&amp;$A$32&amp;ROW())</f>
        <v>44645</v>
      </c>
      <c r="B25" s="394"/>
      <c r="C25" s="395">
        <f t="shared" ca="1" si="6"/>
        <v>22</v>
      </c>
      <c r="D25" s="396"/>
      <c r="E25" s="313">
        <f t="shared" ca="1" si="2"/>
        <v>11.481481481481481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11.481481481481474</v>
      </c>
      <c r="J25" s="399"/>
      <c r="K25" s="399">
        <f t="shared" ca="1" si="1"/>
        <v>0</v>
      </c>
      <c r="L25" s="399"/>
      <c r="M25" s="400">
        <f ca="1">IF(C25="","",SUM(E$4:E25))</f>
        <v>252.59259259259244</v>
      </c>
      <c r="N25" s="401"/>
      <c r="O25" s="402">
        <f ca="1">IF(C25="","",SUM(F$4:F25))</f>
        <v>0</v>
      </c>
      <c r="P25" s="403"/>
      <c r="Q25" s="395">
        <f t="shared" ca="1" si="5"/>
        <v>310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44646</v>
      </c>
      <c r="B26" s="394"/>
      <c r="C26" s="395">
        <f t="shared" ca="1" si="6"/>
        <v>23</v>
      </c>
      <c r="D26" s="396"/>
      <c r="E26" s="313">
        <f t="shared" ca="1" si="2"/>
        <v>11.481481481481481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11.481481481481474</v>
      </c>
      <c r="J26" s="399"/>
      <c r="K26" s="399">
        <f t="shared" ca="1" si="1"/>
        <v>0</v>
      </c>
      <c r="L26" s="399"/>
      <c r="M26" s="400">
        <f ca="1">IF(C26="","",SUM(E$4:E26))</f>
        <v>264.07407407407391</v>
      </c>
      <c r="N26" s="401"/>
      <c r="O26" s="402">
        <f ca="1">IF(C26="","",SUM(F$4:F26))</f>
        <v>0</v>
      </c>
      <c r="P26" s="403"/>
      <c r="Q26" s="395">
        <f t="shared" ca="1" si="5"/>
        <v>310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-640950.75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648598.04999999981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44648</v>
      </c>
      <c r="B27" s="394"/>
      <c r="C27" s="395">
        <f t="shared" ca="1" si="6"/>
        <v>24</v>
      </c>
      <c r="D27" s="396"/>
      <c r="E27" s="313">
        <f t="shared" ca="1" si="2"/>
        <v>11.481481481481481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11.481481481481474</v>
      </c>
      <c r="J27" s="399"/>
      <c r="K27" s="399">
        <f t="shared" ca="1" si="1"/>
        <v>0</v>
      </c>
      <c r="L27" s="399"/>
      <c r="M27" s="400">
        <f ca="1">IF(C27="","",SUM(E$4:E27))</f>
        <v>275.55555555555537</v>
      </c>
      <c r="N27" s="401"/>
      <c r="O27" s="402">
        <f ca="1">IF(C27="","",SUM(F$4:F27))</f>
        <v>0</v>
      </c>
      <c r="P27" s="403"/>
      <c r="Q27" s="395">
        <f t="shared" ca="1" si="5"/>
        <v>310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44649</v>
      </c>
      <c r="B28" s="394"/>
      <c r="C28" s="395">
        <f t="shared" ca="1" si="6"/>
        <v>25</v>
      </c>
      <c r="D28" s="396"/>
      <c r="E28" s="313">
        <f t="shared" ca="1" si="2"/>
        <v>11.481481481481481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11.481481481481474</v>
      </c>
      <c r="J28" s="399"/>
      <c r="K28" s="399">
        <f t="shared" ca="1" si="1"/>
        <v>0</v>
      </c>
      <c r="L28" s="399"/>
      <c r="M28" s="400">
        <f ca="1">IF(C28="","",SUM(E$4:E28))</f>
        <v>287.03703703703684</v>
      </c>
      <c r="N28" s="401"/>
      <c r="O28" s="402">
        <f ca="1">IF(C28="","",SUM(F$4:F28))</f>
        <v>0</v>
      </c>
      <c r="P28" s="403"/>
      <c r="Q28" s="395">
        <f t="shared" ca="1" si="5"/>
        <v>310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44650</v>
      </c>
      <c r="B29" s="394"/>
      <c r="C29" s="395">
        <f t="shared" ca="1" si="6"/>
        <v>26</v>
      </c>
      <c r="D29" s="396"/>
      <c r="E29" s="313">
        <f t="shared" ca="1" si="2"/>
        <v>11.481481481481481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11.481481481481474</v>
      </c>
      <c r="J29" s="399"/>
      <c r="K29" s="399">
        <f t="shared" ca="1" si="1"/>
        <v>0</v>
      </c>
      <c r="L29" s="399"/>
      <c r="M29" s="400">
        <f ca="1">IF(C29="","",SUM(E$4:E29))</f>
        <v>298.51851851851831</v>
      </c>
      <c r="N29" s="401"/>
      <c r="O29" s="402">
        <f ca="1">IF(C29="","",SUM(F$4:F29))</f>
        <v>0</v>
      </c>
      <c r="P29" s="403"/>
      <c r="Q29" s="395">
        <f t="shared" ca="1" si="5"/>
        <v>310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cm="1">
        <f t="array" aca="1" ref="A30" ca="1">INDIRECT("'期'!"&amp;$A$32&amp;ROW())</f>
        <v>44651</v>
      </c>
      <c r="B30" s="503"/>
      <c r="C30" s="500">
        <f t="shared" ca="1" si="6"/>
        <v>27</v>
      </c>
      <c r="D30" s="501"/>
      <c r="E30" s="314">
        <f t="shared" ca="1" si="2"/>
        <v>11.481481481481481</v>
      </c>
      <c r="F30" s="255">
        <f t="shared" ca="1" si="3"/>
        <v>0</v>
      </c>
      <c r="G30" s="504">
        <f t="shared" ca="1" si="4"/>
        <v>0</v>
      </c>
      <c r="H30" s="505"/>
      <c r="I30" s="497">
        <f t="shared" ca="1" si="0"/>
        <v>11.481481481481474</v>
      </c>
      <c r="J30" s="497"/>
      <c r="K30" s="497">
        <f t="shared" ca="1" si="1"/>
        <v>0</v>
      </c>
      <c r="L30" s="497"/>
      <c r="M30" s="400">
        <f ca="1">IF(C30="","",SUM(E$4:E30))</f>
        <v>309.99999999999977</v>
      </c>
      <c r="N30" s="401"/>
      <c r="O30" s="498">
        <f ca="1">IF(C30="","",SUM(F$4:F30))</f>
        <v>0</v>
      </c>
      <c r="P30" s="499"/>
      <c r="Q30" s="500">
        <f t="shared" ca="1" si="5"/>
        <v>310</v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310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310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27</v>
      </c>
      <c r="D31" s="520"/>
      <c r="E31" s="315">
        <f ca="1">SUM(E4:E30)</f>
        <v>309.99999999999977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309.99999999999977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AX</v>
      </c>
      <c r="B32" s="84" t="str">
        <f ca="1">RIGHT(CELL("filename",A1),LEN(CELL("filename",A1))-FIND("]",CELL("filename",A1)))</f>
        <v>R4.3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44621</v>
      </c>
      <c r="E34" s="264"/>
      <c r="F34" s="263">
        <f ca="1">$A$5</f>
        <v>44622</v>
      </c>
      <c r="G34" s="264"/>
      <c r="H34" s="263">
        <f ca="1">$A$6</f>
        <v>44623</v>
      </c>
      <c r="I34" s="264"/>
      <c r="J34" s="263">
        <f ca="1">$A$7</f>
        <v>44624</v>
      </c>
      <c r="K34" s="264"/>
      <c r="L34" s="263">
        <f ca="1">$A$8</f>
        <v>44625</v>
      </c>
      <c r="M34" s="264"/>
      <c r="N34" s="263">
        <f ca="1">$A$9</f>
        <v>44627</v>
      </c>
      <c r="O34" s="264"/>
      <c r="P34" s="263">
        <f ca="1">$A$10</f>
        <v>44628</v>
      </c>
      <c r="Q34" s="264"/>
      <c r="R34" s="263">
        <f ca="1">$A$11</f>
        <v>44629</v>
      </c>
      <c r="S34" s="264"/>
      <c r="T34" s="263">
        <f ca="1">$A$12</f>
        <v>44630</v>
      </c>
      <c r="U34" s="264"/>
      <c r="V34" s="263">
        <f ca="1">$A$13</f>
        <v>44631</v>
      </c>
      <c r="W34" s="264"/>
      <c r="X34" s="263">
        <f ca="1">$A$14</f>
        <v>44632</v>
      </c>
      <c r="Y34" s="264"/>
      <c r="Z34" s="263">
        <f ca="1">$A$15</f>
        <v>44634</v>
      </c>
      <c r="AA34" s="264"/>
      <c r="AB34" s="263">
        <f ca="1">$A$16</f>
        <v>44635</v>
      </c>
      <c r="AC34" s="264"/>
      <c r="AD34" s="263">
        <f ca="1">$A$17</f>
        <v>44636</v>
      </c>
      <c r="AE34" s="264"/>
      <c r="AF34" s="263">
        <f ca="1">$A$18</f>
        <v>44637</v>
      </c>
      <c r="AG34" s="264"/>
      <c r="AH34" s="263">
        <f ca="1">$A$19</f>
        <v>44638</v>
      </c>
      <c r="AI34" s="264"/>
      <c r="AJ34" s="263">
        <f ca="1">$A$20</f>
        <v>44639</v>
      </c>
      <c r="AK34" s="264"/>
      <c r="AL34" s="263">
        <f ca="1">$A$21</f>
        <v>44641</v>
      </c>
      <c r="AM34" s="264"/>
      <c r="AN34" s="263">
        <f ca="1">$A$22</f>
        <v>44642</v>
      </c>
      <c r="AO34" s="264"/>
      <c r="AP34" s="263">
        <f ca="1">$A$23</f>
        <v>44643</v>
      </c>
      <c r="AQ34" s="264"/>
      <c r="AR34" s="263">
        <f ca="1">$A$24</f>
        <v>44644</v>
      </c>
      <c r="AS34" s="264"/>
      <c r="AT34" s="263">
        <f ca="1">$A$25</f>
        <v>44645</v>
      </c>
      <c r="AU34" s="264"/>
      <c r="AV34" s="263">
        <f ca="1">$A$26</f>
        <v>44646</v>
      </c>
      <c r="AW34" s="264"/>
      <c r="AX34" s="263">
        <f ca="1">$A$27</f>
        <v>44648</v>
      </c>
      <c r="AY34" s="264"/>
      <c r="AZ34" s="263">
        <f ca="1">$A$28</f>
        <v>44649</v>
      </c>
      <c r="BA34" s="264"/>
      <c r="BB34" s="263">
        <f ca="1">$A$29</f>
        <v>44650</v>
      </c>
      <c r="BC34" s="264"/>
      <c r="BD34" s="263">
        <f ca="1">$A$30</f>
        <v>44651</v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310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310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15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9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20.666666666666668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34.444444444444443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11.481481481481481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11.481481481481481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-1.481481481481481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-1.481481481481481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-40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-40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27</v>
      </c>
      <c r="BN48" s="425"/>
      <c r="BO48" s="425" t="s">
        <v>26</v>
      </c>
      <c r="BP48" s="425"/>
      <c r="BQ48" s="425"/>
      <c r="BR48" s="482">
        <f ca="1">BM40*BM48*BM50*1.015</f>
        <v>4516800.75</v>
      </c>
      <c r="BS48" s="483"/>
      <c r="BT48" s="21"/>
      <c r="BU48" s="436" t="s">
        <v>25</v>
      </c>
      <c r="BV48" s="425"/>
      <c r="BW48" s="425"/>
      <c r="BX48" s="425">
        <f ca="1">C31</f>
        <v>27</v>
      </c>
      <c r="BY48" s="425"/>
      <c r="BZ48" s="425" t="s">
        <v>26</v>
      </c>
      <c r="CA48" s="425"/>
      <c r="CB48" s="425"/>
      <c r="CC48" s="482">
        <f ca="1">BX40*BX48*BX50*1.015</f>
        <v>4516800.75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3875850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3875850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-640950.75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-640950.75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CD854FCD-6239-4B49-9B7E-36BBFA31251A}">
      <formula1>#REF!</formula1>
    </dataValidation>
    <dataValidation imeMode="off" allowBlank="1" showInputMessage="1" showErrorMessage="1" sqref="U4:U30 E4:F30" xr:uid="{99F1183A-783F-4B8D-B087-CCBCE90D36FB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C648B6-0E8A-41F5-8F80-B50561641DCF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64B8BD7E-03D5-4E77-A2EE-A9F9E4D4CAEA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L35"/>
  <sheetViews>
    <sheetView topLeftCell="A8" workbookViewId="0">
      <selection activeCell="F4" sqref="F4:F8"/>
    </sheetView>
  </sheetViews>
  <sheetFormatPr defaultColWidth="6.5" defaultRowHeight="24" customHeight="1" x14ac:dyDescent="0.35"/>
  <cols>
    <col min="1" max="1" width="5" style="89" customWidth="1"/>
    <col min="2" max="2" width="8.796875" style="88" customWidth="1"/>
    <col min="3" max="3" width="11.296875" style="88" customWidth="1"/>
    <col min="4" max="4" width="5" style="88" hidden="1" customWidth="1"/>
    <col min="5" max="5" width="7.796875" style="89" bestFit="1" customWidth="1"/>
    <col min="6" max="6" width="7.296875" style="89" customWidth="1"/>
    <col min="7" max="8" width="7.5" style="95" customWidth="1"/>
    <col min="9" max="9" width="7.5" style="89" customWidth="1"/>
    <col min="10" max="10" width="8.19921875" style="89" hidden="1" customWidth="1"/>
    <col min="11" max="11" width="7.5" style="89" hidden="1" customWidth="1"/>
    <col min="12" max="13" width="7.5" style="89" customWidth="1"/>
    <col min="14" max="14" width="5" style="88" hidden="1" customWidth="1"/>
    <col min="15" max="17" width="7.5" style="89" hidden="1" customWidth="1"/>
    <col min="18" max="26" width="0" style="89" hidden="1" customWidth="1"/>
    <col min="27" max="27" width="4" style="89" customWidth="1"/>
    <col min="28" max="34" width="6.5" style="89"/>
    <col min="35" max="35" width="3.5" style="89" bestFit="1" customWidth="1"/>
    <col min="36" max="16384" width="6.5" style="89"/>
  </cols>
  <sheetData>
    <row r="1" spans="2:28" s="86" customFormat="1" ht="24" customHeight="1" x14ac:dyDescent="0.35">
      <c r="B1" s="85"/>
      <c r="C1" s="85"/>
      <c r="D1" s="85"/>
      <c r="G1" s="87" t="s">
        <v>67</v>
      </c>
      <c r="H1" s="87" t="s">
        <v>54</v>
      </c>
      <c r="I1" s="86" t="s">
        <v>136</v>
      </c>
      <c r="J1" s="86" t="s">
        <v>136</v>
      </c>
      <c r="K1" s="86" t="s">
        <v>133</v>
      </c>
      <c r="M1" s="86" t="s">
        <v>134</v>
      </c>
      <c r="N1" s="85"/>
      <c r="O1" s="86" t="s">
        <v>72</v>
      </c>
      <c r="P1" s="86" t="s">
        <v>74</v>
      </c>
      <c r="Q1" s="86" t="s">
        <v>73</v>
      </c>
      <c r="R1" s="86" t="s">
        <v>75</v>
      </c>
      <c r="S1" s="86" t="s">
        <v>76</v>
      </c>
      <c r="T1" s="86" t="s">
        <v>77</v>
      </c>
      <c r="U1" s="86" t="s">
        <v>78</v>
      </c>
      <c r="V1" s="86" t="s">
        <v>79</v>
      </c>
      <c r="W1" s="86" t="s">
        <v>80</v>
      </c>
      <c r="X1" s="86" t="s">
        <v>81</v>
      </c>
      <c r="Y1" s="86" t="s">
        <v>82</v>
      </c>
      <c r="Z1" s="86" t="s">
        <v>83</v>
      </c>
    </row>
    <row r="2" spans="2:28" ht="16.5" customHeight="1" x14ac:dyDescent="0.35">
      <c r="B2" s="364" t="s">
        <v>132</v>
      </c>
      <c r="C2" s="370" t="s">
        <v>88</v>
      </c>
      <c r="F2" s="366" t="s">
        <v>51</v>
      </c>
      <c r="G2" s="368" t="s">
        <v>69</v>
      </c>
      <c r="H2" s="348" t="s">
        <v>68</v>
      </c>
      <c r="I2" s="356" t="s">
        <v>117</v>
      </c>
      <c r="J2" s="350" t="s">
        <v>135</v>
      </c>
      <c r="K2" s="354" t="s">
        <v>53</v>
      </c>
      <c r="L2" s="352" t="s">
        <v>52</v>
      </c>
      <c r="M2" s="350" t="s">
        <v>70</v>
      </c>
      <c r="O2" s="90" t="s">
        <v>84</v>
      </c>
      <c r="P2" s="91" cm="1">
        <f t="array" aca="1" ref="P2" ca="1">IFERROR(INDIRECT($D4&amp;"!"&amp;O2),"")</f>
        <v>0</v>
      </c>
      <c r="Q2" s="92"/>
      <c r="R2" s="90" t="s">
        <v>85</v>
      </c>
      <c r="S2" s="91" cm="1">
        <f t="array" aca="1" ref="S2" ca="1">IFERROR(INDIRECT($D4&amp;"!"&amp;R2),"")</f>
        <v>0</v>
      </c>
      <c r="T2" s="92"/>
      <c r="U2" s="90" t="s">
        <v>87</v>
      </c>
      <c r="V2" s="91" cm="1">
        <f t="array" aca="1" ref="V2" ca="1">IFERROR(INDIRECT($D4&amp;"!"&amp;U2),"")</f>
        <v>0</v>
      </c>
      <c r="W2" s="92"/>
      <c r="X2" s="90" t="s">
        <v>86</v>
      </c>
      <c r="Y2" s="91" cm="1">
        <f t="array" aca="1" ref="Y2" ca="1">IFERROR(INDIRECT($D4&amp;"!"&amp;X2),"")</f>
        <v>0</v>
      </c>
      <c r="Z2" s="92"/>
    </row>
    <row r="3" spans="2:28" ht="30" customHeight="1" x14ac:dyDescent="0.35">
      <c r="B3" s="365"/>
      <c r="C3" s="371"/>
      <c r="F3" s="367"/>
      <c r="G3" s="369"/>
      <c r="H3" s="349"/>
      <c r="I3" s="357"/>
      <c r="J3" s="351"/>
      <c r="K3" s="355"/>
      <c r="L3" s="353"/>
      <c r="M3" s="351"/>
      <c r="O3" s="141" t="s">
        <v>89</v>
      </c>
      <c r="P3" s="93" t="s">
        <v>53</v>
      </c>
      <c r="Q3" s="94" t="s">
        <v>71</v>
      </c>
      <c r="R3" s="141" t="s">
        <v>89</v>
      </c>
      <c r="S3" s="93" t="s">
        <v>53</v>
      </c>
      <c r="T3" s="94" t="s">
        <v>71</v>
      </c>
      <c r="U3" s="141" t="s">
        <v>89</v>
      </c>
      <c r="V3" s="93" t="s">
        <v>53</v>
      </c>
      <c r="W3" s="94" t="s">
        <v>71</v>
      </c>
      <c r="X3" s="141" t="s">
        <v>89</v>
      </c>
      <c r="Y3" s="93" t="s">
        <v>53</v>
      </c>
      <c r="Z3" s="94" t="s">
        <v>71</v>
      </c>
    </row>
    <row r="4" spans="2:28" ht="24.75" customHeight="1" x14ac:dyDescent="0.45">
      <c r="B4" s="98"/>
      <c r="C4" s="361">
        <f ca="1">IFERROR(SUM(J4:J6)/SUM(F4:F6),0)</f>
        <v>0.43846153846153846</v>
      </c>
      <c r="D4" s="99" t="str">
        <f>TEXT(E4,"ge.m")</f>
        <v>R3.4</v>
      </c>
      <c r="E4" s="106">
        <f>期!C4</f>
        <v>44287</v>
      </c>
      <c r="F4" s="107">
        <v>200</v>
      </c>
      <c r="G4" s="108" cm="1">
        <f t="array" aca="1" ref="G4" ca="1">INDIRECT($D4&amp;"!"&amp;G$1)</f>
        <v>8</v>
      </c>
      <c r="H4" s="109" cm="1">
        <f t="array" aca="1" ref="H4" ca="1">INDIRECT($D4&amp;"!"&amp;H$1)</f>
        <v>25</v>
      </c>
      <c r="I4" s="318" cm="1">
        <f t="array" aca="1" ref="I4" ca="1">INDIRECT($D4&amp;"!"&amp;I$1)</f>
        <v>0</v>
      </c>
      <c r="J4" s="110" cm="1">
        <f t="array" aca="1" ref="J4" ca="1">INDIRECT($D4&amp;"!"&amp;J$1)</f>
        <v>0</v>
      </c>
      <c r="K4" s="111" cm="1">
        <f t="array" aca="1" ref="K4" ca="1">INDIRECT($D4&amp;"!"&amp;K$1)</f>
        <v>0</v>
      </c>
      <c r="L4" s="112">
        <f ca="1">IFERROR(I4/F4,0)</f>
        <v>0</v>
      </c>
      <c r="M4" s="113" cm="1">
        <f t="array" aca="1" ref="M4" ca="1">INDIRECT($D4&amp;"!"&amp;M$1)</f>
        <v>0</v>
      </c>
      <c r="N4" s="114" t="s">
        <v>55</v>
      </c>
      <c r="O4" s="142" cm="1">
        <f t="array" aca="1" ref="O4" ca="1">IFERROR(INDIRECT($D4&amp;"!"&amp;O$1),"")</f>
        <v>0</v>
      </c>
      <c r="P4" s="112" cm="1">
        <f t="array" aca="1" ref="P4" ca="1">IFERROR(INDIRECT($D4&amp;"!"&amp;P$1),"")</f>
        <v>0</v>
      </c>
      <c r="Q4" s="115" cm="1">
        <f t="array" aca="1" ref="Q4" ca="1">IFERROR(INDIRECT($D4&amp;"!"&amp;Q$1),"")</f>
        <v>0</v>
      </c>
      <c r="R4" s="142" cm="1">
        <f t="array" aca="1" ref="R4" ca="1">IFERROR(INDIRECT($D4&amp;"!"&amp;R$1),"")</f>
        <v>200</v>
      </c>
      <c r="S4" s="112" t="str" cm="1">
        <f t="array" aca="1" ref="S4" ca="1">IFERROR(INDIRECT($D4&amp;"!"&amp;S$1),"")</f>
        <v>2週目</v>
      </c>
      <c r="T4" s="115" t="str" cm="1">
        <f t="array" aca="1" ref="T4" ca="1">IFERROR(INDIRECT($D4&amp;"!"&amp;T$1),"")</f>
        <v>2週目</v>
      </c>
      <c r="U4" s="142" t="str" cm="1">
        <f t="array" aca="1" ref="U4" ca="1">IFERROR(INDIRECT($D4&amp;"!"&amp;U$1),"")</f>
        <v>同行</v>
      </c>
      <c r="V4" s="112" t="str" cm="1">
        <f t="array" aca="1" ref="V4" ca="1">IFERROR(INDIRECT($D4&amp;"!"&amp;V$1),"")</f>
        <v>同行</v>
      </c>
      <c r="W4" s="115" t="str" cm="1">
        <f t="array" aca="1" ref="W4" ca="1">IFERROR(INDIRECT($D4&amp;"!"&amp;W$1),"")</f>
        <v>同行</v>
      </c>
      <c r="X4" s="142" cm="1">
        <f t="array" aca="1" ref="X4" ca="1">IFERROR(INDIRECT($D4&amp;"!"&amp;X$1),"")</f>
        <v>0</v>
      </c>
      <c r="Y4" s="112" cm="1">
        <f t="array" aca="1" ref="Y4" ca="1">IFERROR(INDIRECT($D4&amp;"!"&amp;Y$1),"")</f>
        <v>0</v>
      </c>
      <c r="Z4" s="115" cm="1">
        <f t="array" aca="1" ref="Z4" ca="1">IFERROR(INDIRECT($D4&amp;"!"&amp;Z$1),"")</f>
        <v>0</v>
      </c>
    </row>
    <row r="5" spans="2:28" ht="24.75" customHeight="1" x14ac:dyDescent="0.45">
      <c r="B5" s="100" t="s">
        <v>47</v>
      </c>
      <c r="C5" s="362"/>
      <c r="D5" s="101" t="str">
        <f t="shared" ref="D5:D15" si="0">TEXT(E5,"ge.m")</f>
        <v>R3.5</v>
      </c>
      <c r="E5" s="116">
        <f>EDATE(E4,1)</f>
        <v>44317</v>
      </c>
      <c r="F5" s="117">
        <v>200</v>
      </c>
      <c r="G5" s="118" cm="1">
        <f t="array" aca="1" ref="G5" ca="1">INDIRECT($D5&amp;"!"&amp;G$1)</f>
        <v>8.695652173913043</v>
      </c>
      <c r="H5" s="119" cm="1">
        <f t="array" aca="1" ref="H5" ca="1">INDIRECT($D5&amp;"!"&amp;H$1)</f>
        <v>23</v>
      </c>
      <c r="I5" s="319" cm="1">
        <f t="array" aca="1" ref="I5" ca="1">INDIRECT($D5&amp;"!"&amp;I$1)</f>
        <v>203</v>
      </c>
      <c r="J5" s="120" cm="1">
        <f t="array" aca="1" ref="J5" ca="1">INDIRECT($D5&amp;"!"&amp;J$1)</f>
        <v>203</v>
      </c>
      <c r="K5" s="317" cm="1">
        <f t="array" aca="1" ref="K5" ca="1">INDIRECT($D5&amp;"!"&amp;K$1)</f>
        <v>1.0150000000000003</v>
      </c>
      <c r="L5" s="122">
        <f t="shared" ref="L5:L15" ca="1" si="1">IFERROR(I5/F5,0)</f>
        <v>1.0149999999999999</v>
      </c>
      <c r="M5" s="123" cm="1">
        <f t="array" aca="1" ref="M5" ca="1">INDIRECT($D5&amp;"!"&amp;M$1)</f>
        <v>8.8260869565217384</v>
      </c>
      <c r="N5" s="124" t="s">
        <v>56</v>
      </c>
      <c r="O5" s="143" cm="1">
        <f t="array" aca="1" ref="O5" ca="1">IFERROR(INDIRECT($D5&amp;"!"&amp;O$1),"")</f>
        <v>0</v>
      </c>
      <c r="P5" s="122" cm="1">
        <f t="array" aca="1" ref="P5" ca="1">IFERROR(INDIRECT($D5&amp;"!"&amp;P$1),"")</f>
        <v>0</v>
      </c>
      <c r="Q5" s="125" cm="1">
        <f t="array" aca="1" ref="Q5" ca="1">IFERROR(INDIRECT($D5&amp;"!"&amp;Q$1),"")</f>
        <v>0</v>
      </c>
      <c r="R5" s="143" cm="1">
        <f t="array" aca="1" ref="R5" ca="1">IFERROR(INDIRECT($D5&amp;"!"&amp;R$1),"")</f>
        <v>163</v>
      </c>
      <c r="S5" s="122" t="str" cm="1">
        <f t="array" aca="1" ref="S5" ca="1">IFERROR(INDIRECT($D5&amp;"!"&amp;S$1),"")</f>
        <v>2週目</v>
      </c>
      <c r="T5" s="125" t="str" cm="1">
        <f t="array" aca="1" ref="T5" ca="1">IFERROR(INDIRECT($D5&amp;"!"&amp;T$1),"")</f>
        <v>2週目</v>
      </c>
      <c r="U5" s="143" t="str" cm="1">
        <f t="array" aca="1" ref="U5" ca="1">IFERROR(INDIRECT($D5&amp;"!"&amp;U$1),"")</f>
        <v>同行</v>
      </c>
      <c r="V5" s="122" t="str" cm="1">
        <f t="array" aca="1" ref="V5" ca="1">IFERROR(INDIRECT($D5&amp;"!"&amp;V$1),"")</f>
        <v>同行</v>
      </c>
      <c r="W5" s="125" t="str" cm="1">
        <f t="array" aca="1" ref="W5" ca="1">IFERROR(INDIRECT($D5&amp;"!"&amp;W$1),"")</f>
        <v>同行</v>
      </c>
      <c r="X5" s="143" cm="1">
        <f t="array" aca="1" ref="X5" ca="1">IFERROR(INDIRECT($D5&amp;"!"&amp;X$1),"")</f>
        <v>0</v>
      </c>
      <c r="Y5" s="122" cm="1">
        <f t="array" aca="1" ref="Y5" ca="1">IFERROR(INDIRECT($D5&amp;"!"&amp;Y$1),"")</f>
        <v>0</v>
      </c>
      <c r="Z5" s="125" cm="1">
        <f t="array" aca="1" ref="Z5" ca="1">IFERROR(INDIRECT($D5&amp;"!"&amp;Z$1),"")</f>
        <v>0</v>
      </c>
    </row>
    <row r="6" spans="2:28" ht="24.75" customHeight="1" x14ac:dyDescent="0.45">
      <c r="B6" s="102"/>
      <c r="C6" s="363"/>
      <c r="D6" s="103" t="str">
        <f t="shared" si="0"/>
        <v>R3.6</v>
      </c>
      <c r="E6" s="126">
        <f t="shared" ref="E6:E15" si="2">EDATE(E5,1)</f>
        <v>44348</v>
      </c>
      <c r="F6" s="127">
        <v>250</v>
      </c>
      <c r="G6" s="128" cm="1">
        <f t="array" aca="1" ref="G6" ca="1">INDIRECT($D6&amp;"!"&amp;G$1)</f>
        <v>9.615384615384615</v>
      </c>
      <c r="H6" s="129" cm="1">
        <f t="array" aca="1" ref="H6" ca="1">INDIRECT($D6&amp;"!"&amp;H$1)</f>
        <v>26</v>
      </c>
      <c r="I6" s="320" cm="1">
        <f t="array" aca="1" ref="I6" ca="1">INDIRECT($D6&amp;"!"&amp;I$1)</f>
        <v>82</v>
      </c>
      <c r="J6" s="130" cm="1">
        <f t="array" aca="1" ref="J6" ca="1">INDIRECT($D6&amp;"!"&amp;J$1)</f>
        <v>82</v>
      </c>
      <c r="K6" s="131" cm="1">
        <f t="array" aca="1" ref="K6" ca="1">INDIRECT($D6&amp;"!"&amp;K$1)</f>
        <v>0.32800000000000001</v>
      </c>
      <c r="L6" s="132">
        <f t="shared" ca="1" si="1"/>
        <v>0.32800000000000001</v>
      </c>
      <c r="M6" s="133" cm="1">
        <f t="array" aca="1" ref="M6" ca="1">INDIRECT($D6&amp;"!"&amp;M$1)</f>
        <v>3.1538461538461537</v>
      </c>
      <c r="N6" s="134" t="s">
        <v>57</v>
      </c>
      <c r="O6" s="144" cm="1">
        <f t="array" aca="1" ref="O6" ca="1">IFERROR(INDIRECT($D6&amp;"!"&amp;O$1),"")</f>
        <v>0</v>
      </c>
      <c r="P6" s="132" cm="1">
        <f t="array" aca="1" ref="P6" ca="1">IFERROR(INDIRECT($D6&amp;"!"&amp;P$1),"")</f>
        <v>0</v>
      </c>
      <c r="Q6" s="135" cm="1">
        <f t="array" aca="1" ref="Q6" ca="1">IFERROR(INDIRECT($D6&amp;"!"&amp;Q$1),"")</f>
        <v>0</v>
      </c>
      <c r="R6" s="144" cm="1">
        <f t="array" aca="1" ref="R6" ca="1">IFERROR(INDIRECT($D6&amp;"!"&amp;R$1),"")</f>
        <v>207</v>
      </c>
      <c r="S6" s="132" t="str" cm="1">
        <f t="array" aca="1" ref="S6" ca="1">IFERROR(INDIRECT($D6&amp;"!"&amp;S$1),"")</f>
        <v>2週目</v>
      </c>
      <c r="T6" s="135" t="str" cm="1">
        <f t="array" aca="1" ref="T6" ca="1">IFERROR(INDIRECT($D6&amp;"!"&amp;T$1),"")</f>
        <v>2週目</v>
      </c>
      <c r="U6" s="144" t="str" cm="1">
        <f t="array" aca="1" ref="U6" ca="1">IFERROR(INDIRECT($D6&amp;"!"&amp;U$1),"")</f>
        <v>同行</v>
      </c>
      <c r="V6" s="132" t="str" cm="1">
        <f t="array" aca="1" ref="V6" ca="1">IFERROR(INDIRECT($D6&amp;"!"&amp;V$1),"")</f>
        <v>同行</v>
      </c>
      <c r="W6" s="135" t="str" cm="1">
        <f t="array" aca="1" ref="W6" ca="1">IFERROR(INDIRECT($D6&amp;"!"&amp;W$1),"")</f>
        <v>同行</v>
      </c>
      <c r="X6" s="144" cm="1">
        <f t="array" aca="1" ref="X6" ca="1">IFERROR(INDIRECT($D6&amp;"!"&amp;X$1),"")</f>
        <v>0</v>
      </c>
      <c r="Y6" s="132" cm="1">
        <f t="array" aca="1" ref="Y6" ca="1">IFERROR(INDIRECT($D6&amp;"!"&amp;Y$1),"")</f>
        <v>0</v>
      </c>
      <c r="Z6" s="135" cm="1">
        <f t="array" aca="1" ref="Z6" ca="1">IFERROR(INDIRECT($D6&amp;"!"&amp;Z$1),"")</f>
        <v>0</v>
      </c>
    </row>
    <row r="7" spans="2:28" ht="24.75" customHeight="1" x14ac:dyDescent="0.45">
      <c r="B7" s="98"/>
      <c r="C7" s="361">
        <f ca="1">IFERROR(SUM(J7:J9)/SUM(F7:F9),0)</f>
        <v>0</v>
      </c>
      <c r="D7" s="99" t="str">
        <f t="shared" si="0"/>
        <v>R3.7</v>
      </c>
      <c r="E7" s="106">
        <f t="shared" si="2"/>
        <v>44378</v>
      </c>
      <c r="F7" s="107">
        <v>250</v>
      </c>
      <c r="G7" s="108" cm="1">
        <f t="array" aca="1" ref="G7" ca="1">INDIRECT($D7&amp;"!"&amp;G$1)</f>
        <v>9.2592592592592595</v>
      </c>
      <c r="H7" s="109" cm="1">
        <f t="array" aca="1" ref="H7" ca="1">INDIRECT($D7&amp;"!"&amp;H$1)</f>
        <v>27</v>
      </c>
      <c r="I7" s="318" cm="1">
        <f t="array" aca="1" ref="I7" ca="1">INDIRECT($D7&amp;"!"&amp;I$1)</f>
        <v>0</v>
      </c>
      <c r="J7" s="110" cm="1">
        <f t="array" aca="1" ref="J7" ca="1">INDIRECT($D7&amp;"!"&amp;J$1)</f>
        <v>0</v>
      </c>
      <c r="K7" s="111" cm="1">
        <f t="array" aca="1" ref="K7" ca="1">INDIRECT($D7&amp;"!"&amp;K$1)</f>
        <v>0</v>
      </c>
      <c r="L7" s="112">
        <f t="shared" ca="1" si="1"/>
        <v>0</v>
      </c>
      <c r="M7" s="113" cm="1">
        <f t="array" aca="1" ref="M7" ca="1">INDIRECT($D7&amp;"!"&amp;M$1)</f>
        <v>0</v>
      </c>
      <c r="N7" s="114" t="s">
        <v>58</v>
      </c>
      <c r="O7" s="142" cm="1">
        <f t="array" aca="1" ref="O7" ca="1">IFERROR(INDIRECT($D7&amp;"!"&amp;O$1),"")</f>
        <v>0</v>
      </c>
      <c r="P7" s="112" cm="1">
        <f t="array" aca="1" ref="P7" ca="1">IFERROR(INDIRECT($D7&amp;"!"&amp;P$1),"")</f>
        <v>0</v>
      </c>
      <c r="Q7" s="115" cm="1">
        <f t="array" aca="1" ref="Q7" ca="1">IFERROR(INDIRECT($D7&amp;"!"&amp;Q$1),"")</f>
        <v>0</v>
      </c>
      <c r="R7" s="142" cm="1">
        <f t="array" aca="1" ref="R7" ca="1">IFERROR(INDIRECT($D7&amp;"!"&amp;R$1),"")</f>
        <v>250</v>
      </c>
      <c r="S7" s="112" t="str" cm="1">
        <f t="array" aca="1" ref="S7" ca="1">IFERROR(INDIRECT($D7&amp;"!"&amp;S$1),"")</f>
        <v>2週目</v>
      </c>
      <c r="T7" s="115" t="str" cm="1">
        <f t="array" aca="1" ref="T7" ca="1">IFERROR(INDIRECT($D7&amp;"!"&amp;T$1),"")</f>
        <v>2週目</v>
      </c>
      <c r="U7" s="142" t="str" cm="1">
        <f t="array" aca="1" ref="U7" ca="1">IFERROR(INDIRECT($D7&amp;"!"&amp;U$1),"")</f>
        <v>同行</v>
      </c>
      <c r="V7" s="112" t="str" cm="1">
        <f t="array" aca="1" ref="V7" ca="1">IFERROR(INDIRECT($D7&amp;"!"&amp;V$1),"")</f>
        <v>同行</v>
      </c>
      <c r="W7" s="115" t="str" cm="1">
        <f t="array" aca="1" ref="W7" ca="1">IFERROR(INDIRECT($D7&amp;"!"&amp;W$1),"")</f>
        <v>同行</v>
      </c>
      <c r="X7" s="142" cm="1">
        <f t="array" aca="1" ref="X7" ca="1">IFERROR(INDIRECT($D7&amp;"!"&amp;X$1),"")</f>
        <v>0</v>
      </c>
      <c r="Y7" s="112" cm="1">
        <f t="array" aca="1" ref="Y7" ca="1">IFERROR(INDIRECT($D7&amp;"!"&amp;Y$1),"")</f>
        <v>0</v>
      </c>
      <c r="Z7" s="115" cm="1">
        <f t="array" aca="1" ref="Z7" ca="1">IFERROR(INDIRECT($D7&amp;"!"&amp;Z$1),"")</f>
        <v>0</v>
      </c>
    </row>
    <row r="8" spans="2:28" ht="24.75" customHeight="1" x14ac:dyDescent="0.45">
      <c r="B8" s="100" t="s">
        <v>48</v>
      </c>
      <c r="C8" s="362"/>
      <c r="D8" s="101" t="str">
        <f t="shared" si="0"/>
        <v>R3.8</v>
      </c>
      <c r="E8" s="116">
        <f t="shared" si="2"/>
        <v>44409</v>
      </c>
      <c r="F8" s="117">
        <v>250</v>
      </c>
      <c r="G8" s="118" cm="1">
        <f t="array" aca="1" ref="G8" ca="1">INDIRECT($D8&amp;"!"&amp;G$1)</f>
        <v>9.615384615384615</v>
      </c>
      <c r="H8" s="119" cm="1">
        <f t="array" aca="1" ref="H8" ca="1">INDIRECT($D8&amp;"!"&amp;H$1)</f>
        <v>26</v>
      </c>
      <c r="I8" s="319" cm="1">
        <f t="array" aca="1" ref="I8" ca="1">INDIRECT($D8&amp;"!"&amp;I$1)</f>
        <v>0</v>
      </c>
      <c r="J8" s="120" cm="1">
        <f t="array" aca="1" ref="J8" ca="1">INDIRECT($D8&amp;"!"&amp;J$1)</f>
        <v>0</v>
      </c>
      <c r="K8" s="121" cm="1">
        <f t="array" aca="1" ref="K8" ca="1">INDIRECT($D8&amp;"!"&amp;K$1)</f>
        <v>0</v>
      </c>
      <c r="L8" s="122">
        <f t="shared" ca="1" si="1"/>
        <v>0</v>
      </c>
      <c r="M8" s="123" cm="1">
        <f t="array" aca="1" ref="M8" ca="1">INDIRECT($D8&amp;"!"&amp;M$1)</f>
        <v>0</v>
      </c>
      <c r="N8" s="124" t="s">
        <v>59</v>
      </c>
      <c r="O8" s="143" cm="1">
        <f t="array" aca="1" ref="O8" ca="1">IFERROR(INDIRECT($D8&amp;"!"&amp;O$1),"")</f>
        <v>0</v>
      </c>
      <c r="P8" s="122" cm="1">
        <f t="array" aca="1" ref="P8" ca="1">IFERROR(INDIRECT($D8&amp;"!"&amp;P$1),"")</f>
        <v>0</v>
      </c>
      <c r="Q8" s="125" cm="1">
        <f t="array" aca="1" ref="Q8" ca="1">IFERROR(INDIRECT($D8&amp;"!"&amp;Q$1),"")</f>
        <v>0</v>
      </c>
      <c r="R8" s="143" cm="1">
        <f t="array" aca="1" ref="R8" ca="1">IFERROR(INDIRECT($D8&amp;"!"&amp;R$1),"")</f>
        <v>250</v>
      </c>
      <c r="S8" s="122" t="str" cm="1">
        <f t="array" aca="1" ref="S8" ca="1">IFERROR(INDIRECT($D8&amp;"!"&amp;S$1),"")</f>
        <v>2週目</v>
      </c>
      <c r="T8" s="125" t="str" cm="1">
        <f t="array" aca="1" ref="T8" ca="1">IFERROR(INDIRECT($D8&amp;"!"&amp;T$1),"")</f>
        <v>2週目</v>
      </c>
      <c r="U8" s="143" t="str" cm="1">
        <f t="array" aca="1" ref="U8" ca="1">IFERROR(INDIRECT($D8&amp;"!"&amp;U$1),"")</f>
        <v>同行</v>
      </c>
      <c r="V8" s="122" t="str" cm="1">
        <f t="array" aca="1" ref="V8" ca="1">IFERROR(INDIRECT($D8&amp;"!"&amp;V$1),"")</f>
        <v>同行</v>
      </c>
      <c r="W8" s="125" t="str" cm="1">
        <f t="array" aca="1" ref="W8" ca="1">IFERROR(INDIRECT($D8&amp;"!"&amp;W$1),"")</f>
        <v>同行</v>
      </c>
      <c r="X8" s="143" cm="1">
        <f t="array" aca="1" ref="X8" ca="1">IFERROR(INDIRECT($D8&amp;"!"&amp;X$1),"")</f>
        <v>0</v>
      </c>
      <c r="Y8" s="122" cm="1">
        <f t="array" aca="1" ref="Y8" ca="1">IFERROR(INDIRECT($D8&amp;"!"&amp;Y$1),"")</f>
        <v>0</v>
      </c>
      <c r="Z8" s="125" cm="1">
        <f t="array" aca="1" ref="Z8" ca="1">IFERROR(INDIRECT($D8&amp;"!"&amp;Z$1),"")</f>
        <v>0</v>
      </c>
    </row>
    <row r="9" spans="2:28" ht="24.75" customHeight="1" x14ac:dyDescent="0.45">
      <c r="B9" s="102"/>
      <c r="C9" s="363"/>
      <c r="D9" s="103" t="str">
        <f t="shared" si="0"/>
        <v>R3.9</v>
      </c>
      <c r="E9" s="126">
        <f t="shared" si="2"/>
        <v>44440</v>
      </c>
      <c r="F9" s="127">
        <v>300</v>
      </c>
      <c r="G9" s="128" cm="1">
        <f t="array" aca="1" ref="G9" ca="1">INDIRECT($D9&amp;"!"&amp;G$1)</f>
        <v>11.538461538461538</v>
      </c>
      <c r="H9" s="129" cm="1">
        <f t="array" aca="1" ref="H9" ca="1">INDIRECT($D9&amp;"!"&amp;H$1)</f>
        <v>26</v>
      </c>
      <c r="I9" s="320" cm="1">
        <f t="array" aca="1" ref="I9" ca="1">INDIRECT($D9&amp;"!"&amp;I$1)</f>
        <v>0</v>
      </c>
      <c r="J9" s="130" cm="1">
        <f t="array" aca="1" ref="J9" ca="1">INDIRECT($D9&amp;"!"&amp;J$1)</f>
        <v>0</v>
      </c>
      <c r="K9" s="131" cm="1">
        <f t="array" aca="1" ref="K9" ca="1">INDIRECT($D9&amp;"!"&amp;K$1)</f>
        <v>0</v>
      </c>
      <c r="L9" s="132">
        <f t="shared" ca="1" si="1"/>
        <v>0</v>
      </c>
      <c r="M9" s="133" cm="1">
        <f t="array" aca="1" ref="M9" ca="1">INDIRECT($D9&amp;"!"&amp;M$1)</f>
        <v>0</v>
      </c>
      <c r="N9" s="134" t="s">
        <v>60</v>
      </c>
      <c r="O9" s="144" cm="1">
        <f t="array" aca="1" ref="O9" ca="1">IFERROR(INDIRECT($D9&amp;"!"&amp;O$1),"")</f>
        <v>0</v>
      </c>
      <c r="P9" s="132" cm="1">
        <f t="array" aca="1" ref="P9" ca="1">IFERROR(INDIRECT($D9&amp;"!"&amp;P$1),"")</f>
        <v>0</v>
      </c>
      <c r="Q9" s="135" cm="1">
        <f t="array" aca="1" ref="Q9" ca="1">IFERROR(INDIRECT($D9&amp;"!"&amp;Q$1),"")</f>
        <v>0</v>
      </c>
      <c r="R9" s="144" cm="1">
        <f t="array" aca="1" ref="R9" ca="1">IFERROR(INDIRECT($D9&amp;"!"&amp;R$1),"")</f>
        <v>300</v>
      </c>
      <c r="S9" s="132" t="str" cm="1">
        <f t="array" aca="1" ref="S9" ca="1">IFERROR(INDIRECT($D9&amp;"!"&amp;S$1),"")</f>
        <v>2週目</v>
      </c>
      <c r="T9" s="135" t="str" cm="1">
        <f t="array" aca="1" ref="T9" ca="1">IFERROR(INDIRECT($D9&amp;"!"&amp;T$1),"")</f>
        <v>2週目</v>
      </c>
      <c r="U9" s="144" t="str" cm="1">
        <f t="array" aca="1" ref="U9" ca="1">IFERROR(INDIRECT($D9&amp;"!"&amp;U$1),"")</f>
        <v>同行</v>
      </c>
      <c r="V9" s="132" t="str" cm="1">
        <f t="array" aca="1" ref="V9" ca="1">IFERROR(INDIRECT($D9&amp;"!"&amp;V$1),"")</f>
        <v>同行</v>
      </c>
      <c r="W9" s="135" t="str" cm="1">
        <f t="array" aca="1" ref="W9" ca="1">IFERROR(INDIRECT($D9&amp;"!"&amp;W$1),"")</f>
        <v>同行</v>
      </c>
      <c r="X9" s="144" cm="1">
        <f t="array" aca="1" ref="X9" ca="1">IFERROR(INDIRECT($D9&amp;"!"&amp;X$1),"")</f>
        <v>0</v>
      </c>
      <c r="Y9" s="132" cm="1">
        <f t="array" aca="1" ref="Y9" ca="1">IFERROR(INDIRECT($D9&amp;"!"&amp;Y$1),"")</f>
        <v>0</v>
      </c>
      <c r="Z9" s="135" cm="1">
        <f t="array" aca="1" ref="Z9" ca="1">IFERROR(INDIRECT($D9&amp;"!"&amp;Z$1),"")</f>
        <v>0</v>
      </c>
    </row>
    <row r="10" spans="2:28" ht="24.75" customHeight="1" x14ac:dyDescent="0.45">
      <c r="B10" s="98"/>
      <c r="C10" s="361">
        <f ca="1">IFERROR(SUM(J10:J12)/SUM(F10:F12),0)</f>
        <v>0</v>
      </c>
      <c r="D10" s="99" t="str">
        <f t="shared" si="0"/>
        <v>R3.10</v>
      </c>
      <c r="E10" s="106">
        <f t="shared" si="2"/>
        <v>44470</v>
      </c>
      <c r="F10" s="107">
        <v>310</v>
      </c>
      <c r="G10" s="108" cm="1">
        <f t="array" aca="1" ref="G10" ca="1">INDIRECT($D10&amp;"!"&amp;G$1)</f>
        <v>11.923076923076923</v>
      </c>
      <c r="H10" s="109" cm="1">
        <f t="array" aca="1" ref="H10" ca="1">INDIRECT($D10&amp;"!"&amp;H$1)</f>
        <v>26</v>
      </c>
      <c r="I10" s="318" cm="1">
        <f t="array" aca="1" ref="I10" ca="1">INDIRECT($D10&amp;"!"&amp;I$1)</f>
        <v>0</v>
      </c>
      <c r="J10" s="110" cm="1">
        <f t="array" aca="1" ref="J10" ca="1">INDIRECT($D10&amp;"!"&amp;J$1)</f>
        <v>0</v>
      </c>
      <c r="K10" s="111" cm="1">
        <f t="array" aca="1" ref="K10" ca="1">INDIRECT($D10&amp;"!"&amp;K$1)</f>
        <v>0</v>
      </c>
      <c r="L10" s="112">
        <f t="shared" ca="1" si="1"/>
        <v>0</v>
      </c>
      <c r="M10" s="113" cm="1">
        <f t="array" aca="1" ref="M10" ca="1">INDIRECT($D10&amp;"!"&amp;M$1)</f>
        <v>0</v>
      </c>
      <c r="N10" s="114" t="s">
        <v>61</v>
      </c>
      <c r="O10" s="142" cm="1">
        <f t="array" aca="1" ref="O10" ca="1">IFERROR(INDIRECT($D10&amp;"!"&amp;O$1),"")</f>
        <v>0</v>
      </c>
      <c r="P10" s="112" cm="1">
        <f t="array" aca="1" ref="P10" ca="1">IFERROR(INDIRECT($D10&amp;"!"&amp;P$1),"")</f>
        <v>0</v>
      </c>
      <c r="Q10" s="115" cm="1">
        <f t="array" aca="1" ref="Q10" ca="1">IFERROR(INDIRECT($D10&amp;"!"&amp;Q$1),"")</f>
        <v>0</v>
      </c>
      <c r="R10" s="142" cm="1">
        <f t="array" aca="1" ref="R10" ca="1">IFERROR(INDIRECT($D10&amp;"!"&amp;R$1),"")</f>
        <v>310</v>
      </c>
      <c r="S10" s="112" t="str" cm="1">
        <f t="array" aca="1" ref="S10" ca="1">IFERROR(INDIRECT($D10&amp;"!"&amp;S$1),"")</f>
        <v>2週目</v>
      </c>
      <c r="T10" s="115" t="str" cm="1">
        <f t="array" aca="1" ref="T10" ca="1">IFERROR(INDIRECT($D10&amp;"!"&amp;T$1),"")</f>
        <v>2週目</v>
      </c>
      <c r="U10" s="142" t="str" cm="1">
        <f t="array" aca="1" ref="U10" ca="1">IFERROR(INDIRECT($D10&amp;"!"&amp;U$1),"")</f>
        <v>同行</v>
      </c>
      <c r="V10" s="112" t="str" cm="1">
        <f t="array" aca="1" ref="V10" ca="1">IFERROR(INDIRECT($D10&amp;"!"&amp;V$1),"")</f>
        <v>同行</v>
      </c>
      <c r="W10" s="115" t="str" cm="1">
        <f t="array" aca="1" ref="W10" ca="1">IFERROR(INDIRECT($D10&amp;"!"&amp;W$1),"")</f>
        <v>同行</v>
      </c>
      <c r="X10" s="142" cm="1">
        <f t="array" aca="1" ref="X10" ca="1">IFERROR(INDIRECT($D10&amp;"!"&amp;X$1),"")</f>
        <v>0</v>
      </c>
      <c r="Y10" s="112" cm="1">
        <f t="array" aca="1" ref="Y10" ca="1">IFERROR(INDIRECT($D10&amp;"!"&amp;Y$1),"")</f>
        <v>0</v>
      </c>
      <c r="Z10" s="115" cm="1">
        <f t="array" aca="1" ref="Z10" ca="1">IFERROR(INDIRECT($D10&amp;"!"&amp;Z$1),"")</f>
        <v>0</v>
      </c>
    </row>
    <row r="11" spans="2:28" ht="24.75" customHeight="1" x14ac:dyDescent="0.45">
      <c r="B11" s="100" t="s">
        <v>49</v>
      </c>
      <c r="C11" s="362"/>
      <c r="D11" s="101" t="str">
        <f t="shared" si="0"/>
        <v>R3.11</v>
      </c>
      <c r="E11" s="116">
        <f t="shared" si="2"/>
        <v>44501</v>
      </c>
      <c r="F11" s="117">
        <v>310</v>
      </c>
      <c r="G11" s="118" cm="1">
        <f t="array" aca="1" ref="G11" ca="1">INDIRECT($D11&amp;"!"&amp;G$1)</f>
        <v>11.923076923076923</v>
      </c>
      <c r="H11" s="119" cm="1">
        <f t="array" aca="1" ref="H11" ca="1">INDIRECT($D11&amp;"!"&amp;H$1)</f>
        <v>26</v>
      </c>
      <c r="I11" s="319" cm="1">
        <f t="array" aca="1" ref="I11" ca="1">INDIRECT($D11&amp;"!"&amp;I$1)</f>
        <v>0</v>
      </c>
      <c r="J11" s="120" cm="1">
        <f t="array" aca="1" ref="J11" ca="1">INDIRECT($D11&amp;"!"&amp;J$1)</f>
        <v>0</v>
      </c>
      <c r="K11" s="121" cm="1">
        <f t="array" aca="1" ref="K11" ca="1">INDIRECT($D11&amp;"!"&amp;K$1)</f>
        <v>0</v>
      </c>
      <c r="L11" s="122">
        <f t="shared" ca="1" si="1"/>
        <v>0</v>
      </c>
      <c r="M11" s="123" cm="1">
        <f t="array" aca="1" ref="M11" ca="1">INDIRECT($D11&amp;"!"&amp;M$1)</f>
        <v>0</v>
      </c>
      <c r="N11" s="124" t="s">
        <v>62</v>
      </c>
      <c r="O11" s="143" cm="1">
        <f t="array" aca="1" ref="O11" ca="1">IFERROR(INDIRECT($D11&amp;"!"&amp;O$1),"")</f>
        <v>0</v>
      </c>
      <c r="P11" s="122" cm="1">
        <f t="array" aca="1" ref="P11" ca="1">IFERROR(INDIRECT($D11&amp;"!"&amp;P$1),"")</f>
        <v>0</v>
      </c>
      <c r="Q11" s="125" cm="1">
        <f t="array" aca="1" ref="Q11" ca="1">IFERROR(INDIRECT($D11&amp;"!"&amp;Q$1),"")</f>
        <v>0</v>
      </c>
      <c r="R11" s="143" cm="1">
        <f t="array" aca="1" ref="R11" ca="1">IFERROR(INDIRECT($D11&amp;"!"&amp;R$1),"")</f>
        <v>310</v>
      </c>
      <c r="S11" s="122" t="str" cm="1">
        <f t="array" aca="1" ref="S11" ca="1">IFERROR(INDIRECT($D11&amp;"!"&amp;S$1),"")</f>
        <v>2週目</v>
      </c>
      <c r="T11" s="125" t="str" cm="1">
        <f t="array" aca="1" ref="T11" ca="1">IFERROR(INDIRECT($D11&amp;"!"&amp;T$1),"")</f>
        <v>2週目</v>
      </c>
      <c r="U11" s="143" t="str" cm="1">
        <f t="array" aca="1" ref="U11" ca="1">IFERROR(INDIRECT($D11&amp;"!"&amp;U$1),"")</f>
        <v>同行</v>
      </c>
      <c r="V11" s="122" t="str" cm="1">
        <f t="array" aca="1" ref="V11" ca="1">IFERROR(INDIRECT($D11&amp;"!"&amp;V$1),"")</f>
        <v>同行</v>
      </c>
      <c r="W11" s="125" t="str" cm="1">
        <f t="array" aca="1" ref="W11" ca="1">IFERROR(INDIRECT($D11&amp;"!"&amp;W$1),"")</f>
        <v>同行</v>
      </c>
      <c r="X11" s="143" cm="1">
        <f t="array" aca="1" ref="X11" ca="1">IFERROR(INDIRECT($D11&amp;"!"&amp;X$1),"")</f>
        <v>0</v>
      </c>
      <c r="Y11" s="122" cm="1">
        <f t="array" aca="1" ref="Y11" ca="1">IFERROR(INDIRECT($D11&amp;"!"&amp;Y$1),"")</f>
        <v>0</v>
      </c>
      <c r="Z11" s="125" cm="1">
        <f t="array" aca="1" ref="Z11" ca="1">IFERROR(INDIRECT($D11&amp;"!"&amp;Z$1),"")</f>
        <v>0</v>
      </c>
    </row>
    <row r="12" spans="2:28" s="95" customFormat="1" ht="24.75" customHeight="1" x14ac:dyDescent="0.45">
      <c r="B12" s="104"/>
      <c r="C12" s="363"/>
      <c r="D12" s="105" t="str">
        <f t="shared" si="0"/>
        <v>R3.12</v>
      </c>
      <c r="E12" s="126">
        <f t="shared" si="2"/>
        <v>44531</v>
      </c>
      <c r="F12" s="127">
        <v>310</v>
      </c>
      <c r="G12" s="128" cm="1">
        <f t="array" aca="1" ref="G12" ca="1">INDIRECT($D12&amp;"!"&amp;G$1)</f>
        <v>12.916666666666666</v>
      </c>
      <c r="H12" s="129" cm="1">
        <f t="array" aca="1" ref="H12" ca="1">INDIRECT($D12&amp;"!"&amp;H$1)</f>
        <v>24</v>
      </c>
      <c r="I12" s="320" cm="1">
        <f t="array" aca="1" ref="I12" ca="1">INDIRECT($D12&amp;"!"&amp;I$1)</f>
        <v>0</v>
      </c>
      <c r="J12" s="130" cm="1">
        <f t="array" aca="1" ref="J12" ca="1">INDIRECT($D12&amp;"!"&amp;J$1)</f>
        <v>0</v>
      </c>
      <c r="K12" s="131" cm="1">
        <f t="array" aca="1" ref="K12" ca="1">INDIRECT($D12&amp;"!"&amp;K$1)</f>
        <v>0</v>
      </c>
      <c r="L12" s="132">
        <f t="shared" ca="1" si="1"/>
        <v>0</v>
      </c>
      <c r="M12" s="136" cm="1">
        <f t="array" aca="1" ref="M12" ca="1">INDIRECT($D12&amp;"!"&amp;M$1)</f>
        <v>0</v>
      </c>
      <c r="N12" s="137" t="s">
        <v>63</v>
      </c>
      <c r="O12" s="144" cm="1">
        <f t="array" aca="1" ref="O12" ca="1">IFERROR(INDIRECT($D12&amp;"!"&amp;O$1),"")</f>
        <v>0</v>
      </c>
      <c r="P12" s="132" cm="1">
        <f t="array" aca="1" ref="P12" ca="1">IFERROR(INDIRECT($D12&amp;"!"&amp;P$1),"")</f>
        <v>0</v>
      </c>
      <c r="Q12" s="135" cm="1">
        <f t="array" aca="1" ref="Q12" ca="1">IFERROR(INDIRECT($D12&amp;"!"&amp;Q$1),"")</f>
        <v>0</v>
      </c>
      <c r="R12" s="144" cm="1">
        <f t="array" aca="1" ref="R12" ca="1">IFERROR(INDIRECT($D12&amp;"!"&amp;R$1),"")</f>
        <v>310</v>
      </c>
      <c r="S12" s="132" t="str" cm="1">
        <f t="array" aca="1" ref="S12" ca="1">IFERROR(INDIRECT($D12&amp;"!"&amp;S$1),"")</f>
        <v>2週目</v>
      </c>
      <c r="T12" s="135" t="str" cm="1">
        <f t="array" aca="1" ref="T12" ca="1">IFERROR(INDIRECT($D12&amp;"!"&amp;T$1),"")</f>
        <v>2週目</v>
      </c>
      <c r="U12" s="144" t="str" cm="1">
        <f t="array" aca="1" ref="U12" ca="1">IFERROR(INDIRECT($D12&amp;"!"&amp;U$1),"")</f>
        <v>同行</v>
      </c>
      <c r="V12" s="132" t="str" cm="1">
        <f t="array" aca="1" ref="V12" ca="1">IFERROR(INDIRECT($D12&amp;"!"&amp;V$1),"")</f>
        <v>同行</v>
      </c>
      <c r="W12" s="135" t="str" cm="1">
        <f t="array" aca="1" ref="W12" ca="1">IFERROR(INDIRECT($D12&amp;"!"&amp;W$1),"")</f>
        <v>同行</v>
      </c>
      <c r="X12" s="144" cm="1">
        <f t="array" aca="1" ref="X12" ca="1">IFERROR(INDIRECT($D12&amp;"!"&amp;X$1),"")</f>
        <v>0</v>
      </c>
      <c r="Y12" s="132" cm="1">
        <f t="array" aca="1" ref="Y12" ca="1">IFERROR(INDIRECT($D12&amp;"!"&amp;Y$1),"")</f>
        <v>0</v>
      </c>
      <c r="Z12" s="135" cm="1">
        <f t="array" aca="1" ref="Z12" ca="1">IFERROR(INDIRECT($D12&amp;"!"&amp;Z$1),"")</f>
        <v>0</v>
      </c>
    </row>
    <row r="13" spans="2:28" ht="24.75" customHeight="1" x14ac:dyDescent="0.45">
      <c r="B13" s="98"/>
      <c r="C13" s="361">
        <f ca="1">IFERROR(SUM(J13:J15)/SUM(F13:F15),0)</f>
        <v>0</v>
      </c>
      <c r="D13" s="99" t="str">
        <f t="shared" si="0"/>
        <v>R4.1</v>
      </c>
      <c r="E13" s="106">
        <f t="shared" si="2"/>
        <v>44562</v>
      </c>
      <c r="F13" s="107">
        <v>310</v>
      </c>
      <c r="G13" s="108" cm="1">
        <f t="array" aca="1" ref="G13" ca="1">INDIRECT($D13&amp;"!"&amp;G$1)</f>
        <v>12.916666666666666</v>
      </c>
      <c r="H13" s="109" cm="1">
        <f t="array" aca="1" ref="H13" ca="1">INDIRECT($D13&amp;"!"&amp;H$1)</f>
        <v>24</v>
      </c>
      <c r="I13" s="318" cm="1">
        <f t="array" aca="1" ref="I13" ca="1">INDIRECT($D13&amp;"!"&amp;I$1)</f>
        <v>0</v>
      </c>
      <c r="J13" s="110" cm="1">
        <f t="array" aca="1" ref="J13" ca="1">INDIRECT($D13&amp;"!"&amp;J$1)</f>
        <v>0</v>
      </c>
      <c r="K13" s="111" cm="1">
        <f t="array" aca="1" ref="K13" ca="1">INDIRECT($D13&amp;"!"&amp;K$1)</f>
        <v>0</v>
      </c>
      <c r="L13" s="112">
        <f t="shared" ca="1" si="1"/>
        <v>0</v>
      </c>
      <c r="M13" s="113" cm="1">
        <f t="array" aca="1" ref="M13" ca="1">INDIRECT($D13&amp;"!"&amp;M$1)</f>
        <v>0</v>
      </c>
      <c r="N13" s="114" t="s">
        <v>64</v>
      </c>
      <c r="O13" s="142" cm="1">
        <f t="array" aca="1" ref="O13" ca="1">IFERROR(INDIRECT($D13&amp;"!"&amp;O$1),"")</f>
        <v>0</v>
      </c>
      <c r="P13" s="112" cm="1">
        <f t="array" aca="1" ref="P13" ca="1">IFERROR(INDIRECT($D13&amp;"!"&amp;P$1),"")</f>
        <v>0</v>
      </c>
      <c r="Q13" s="115" cm="1">
        <f t="array" aca="1" ref="Q13" ca="1">IFERROR(INDIRECT($D13&amp;"!"&amp;Q$1),"")</f>
        <v>0</v>
      </c>
      <c r="R13" s="142" cm="1">
        <f t="array" aca="1" ref="R13" ca="1">IFERROR(INDIRECT($D13&amp;"!"&amp;R$1),"")</f>
        <v>310</v>
      </c>
      <c r="S13" s="112" t="str" cm="1">
        <f t="array" aca="1" ref="S13" ca="1">IFERROR(INDIRECT($D13&amp;"!"&amp;S$1),"")</f>
        <v>2週目</v>
      </c>
      <c r="T13" s="115" t="str" cm="1">
        <f t="array" aca="1" ref="T13" ca="1">IFERROR(INDIRECT($D13&amp;"!"&amp;T$1),"")</f>
        <v>2週目</v>
      </c>
      <c r="U13" s="142" t="str" cm="1">
        <f t="array" aca="1" ref="U13" ca="1">IFERROR(INDIRECT($D13&amp;"!"&amp;U$1),"")</f>
        <v>同行</v>
      </c>
      <c r="V13" s="112" t="str" cm="1">
        <f t="array" aca="1" ref="V13" ca="1">IFERROR(INDIRECT($D13&amp;"!"&amp;V$1),"")</f>
        <v>同行</v>
      </c>
      <c r="W13" s="115" t="str" cm="1">
        <f t="array" aca="1" ref="W13" ca="1">IFERROR(INDIRECT($D13&amp;"!"&amp;W$1),"")</f>
        <v>同行</v>
      </c>
      <c r="X13" s="142" cm="1">
        <f t="array" aca="1" ref="X13" ca="1">IFERROR(INDIRECT($D13&amp;"!"&amp;X$1),"")</f>
        <v>0</v>
      </c>
      <c r="Y13" s="112" cm="1">
        <f t="array" aca="1" ref="Y13" ca="1">IFERROR(INDIRECT($D13&amp;"!"&amp;Y$1),"")</f>
        <v>0</v>
      </c>
      <c r="Z13" s="115" cm="1">
        <f t="array" aca="1" ref="Z13" ca="1">IFERROR(INDIRECT($D13&amp;"!"&amp;Z$1),"")</f>
        <v>0</v>
      </c>
    </row>
    <row r="14" spans="2:28" ht="24.75" customHeight="1" x14ac:dyDescent="0.45">
      <c r="B14" s="100" t="s">
        <v>50</v>
      </c>
      <c r="C14" s="362"/>
      <c r="D14" s="101" t="str">
        <f t="shared" si="0"/>
        <v>R4.2</v>
      </c>
      <c r="E14" s="116">
        <f t="shared" si="2"/>
        <v>44593</v>
      </c>
      <c r="F14" s="117">
        <v>310</v>
      </c>
      <c r="G14" s="118" cm="1">
        <f t="array" aca="1" ref="G14" ca="1">INDIRECT($D14&amp;"!"&amp;G$1)</f>
        <v>12.916666666666666</v>
      </c>
      <c r="H14" s="119" cm="1">
        <f t="array" aca="1" ref="H14" ca="1">INDIRECT($D14&amp;"!"&amp;H$1)</f>
        <v>24</v>
      </c>
      <c r="I14" s="319" cm="1">
        <f t="array" aca="1" ref="I14" ca="1">INDIRECT($D14&amp;"!"&amp;I$1)</f>
        <v>0</v>
      </c>
      <c r="J14" s="120" cm="1">
        <f t="array" aca="1" ref="J14" ca="1">INDIRECT($D14&amp;"!"&amp;J$1)</f>
        <v>0</v>
      </c>
      <c r="K14" s="121" cm="1">
        <f t="array" aca="1" ref="K14" ca="1">INDIRECT($D14&amp;"!"&amp;K$1)</f>
        <v>0</v>
      </c>
      <c r="L14" s="122">
        <f t="shared" ca="1" si="1"/>
        <v>0</v>
      </c>
      <c r="M14" s="123" cm="1">
        <f t="array" aca="1" ref="M14" ca="1">INDIRECT($D14&amp;"!"&amp;M$1)</f>
        <v>0</v>
      </c>
      <c r="N14" s="124" t="s">
        <v>65</v>
      </c>
      <c r="O14" s="143" cm="1">
        <f t="array" aca="1" ref="O14" ca="1">IFERROR(INDIRECT($D14&amp;"!"&amp;O$1),"")</f>
        <v>0</v>
      </c>
      <c r="P14" s="122" cm="1">
        <f t="array" aca="1" ref="P14" ca="1">IFERROR(INDIRECT($D14&amp;"!"&amp;P$1),"")</f>
        <v>0</v>
      </c>
      <c r="Q14" s="125" cm="1">
        <f t="array" aca="1" ref="Q14" ca="1">IFERROR(INDIRECT($D14&amp;"!"&amp;Q$1),"")</f>
        <v>0</v>
      </c>
      <c r="R14" s="143" cm="1">
        <f t="array" aca="1" ref="R14" ca="1">IFERROR(INDIRECT($D14&amp;"!"&amp;R$1),"")</f>
        <v>310</v>
      </c>
      <c r="S14" s="122" t="str" cm="1">
        <f t="array" aca="1" ref="S14" ca="1">IFERROR(INDIRECT($D14&amp;"!"&amp;S$1),"")</f>
        <v>2週目</v>
      </c>
      <c r="T14" s="125" t="str" cm="1">
        <f t="array" aca="1" ref="T14" ca="1">IFERROR(INDIRECT($D14&amp;"!"&amp;T$1),"")</f>
        <v>2週目</v>
      </c>
      <c r="U14" s="143" t="str" cm="1">
        <f t="array" aca="1" ref="U14" ca="1">IFERROR(INDIRECT($D14&amp;"!"&amp;U$1),"")</f>
        <v>同行</v>
      </c>
      <c r="V14" s="122" t="str" cm="1">
        <f t="array" aca="1" ref="V14" ca="1">IFERROR(INDIRECT($D14&amp;"!"&amp;V$1),"")</f>
        <v>同行</v>
      </c>
      <c r="W14" s="125" t="str" cm="1">
        <f t="array" aca="1" ref="W14" ca="1">IFERROR(INDIRECT($D14&amp;"!"&amp;W$1),"")</f>
        <v>同行</v>
      </c>
      <c r="X14" s="143" cm="1">
        <f t="array" aca="1" ref="X14" ca="1">IFERROR(INDIRECT($D14&amp;"!"&amp;X$1),"")</f>
        <v>0</v>
      </c>
      <c r="Y14" s="122" cm="1">
        <f t="array" aca="1" ref="Y14" ca="1">IFERROR(INDIRECT($D14&amp;"!"&amp;Y$1),"")</f>
        <v>0</v>
      </c>
      <c r="Z14" s="125" cm="1">
        <f t="array" aca="1" ref="Z14" ca="1">IFERROR(INDIRECT($D14&amp;"!"&amp;Z$1),"")</f>
        <v>0</v>
      </c>
    </row>
    <row r="15" spans="2:28" ht="24.75" customHeight="1" x14ac:dyDescent="0.45">
      <c r="B15" s="102"/>
      <c r="C15" s="363"/>
      <c r="D15" s="103" t="str">
        <f t="shared" si="0"/>
        <v>R4.3</v>
      </c>
      <c r="E15" s="126">
        <f t="shared" si="2"/>
        <v>44621</v>
      </c>
      <c r="F15" s="127">
        <v>310</v>
      </c>
      <c r="G15" s="128" cm="1">
        <f t="array" aca="1" ref="G15" ca="1">INDIRECT($D15&amp;"!"&amp;G$1)</f>
        <v>11.481481481481481</v>
      </c>
      <c r="H15" s="129" cm="1">
        <f t="array" aca="1" ref="H15" ca="1">INDIRECT($D15&amp;"!"&amp;H$1)</f>
        <v>27</v>
      </c>
      <c r="I15" s="320" cm="1">
        <f t="array" aca="1" ref="I15" ca="1">INDIRECT($D15&amp;"!"&amp;I$1)</f>
        <v>0</v>
      </c>
      <c r="J15" s="130" cm="1">
        <f t="array" aca="1" ref="J15" ca="1">INDIRECT($D15&amp;"!"&amp;J$1)</f>
        <v>0</v>
      </c>
      <c r="K15" s="131" cm="1">
        <f t="array" aca="1" ref="K15" ca="1">INDIRECT($D15&amp;"!"&amp;K$1)</f>
        <v>0</v>
      </c>
      <c r="L15" s="132">
        <f t="shared" ca="1" si="1"/>
        <v>0</v>
      </c>
      <c r="M15" s="133" cm="1">
        <f t="array" aca="1" ref="M15" ca="1">INDIRECT($D15&amp;"!"&amp;M$1)</f>
        <v>0</v>
      </c>
      <c r="N15" s="134" t="s">
        <v>66</v>
      </c>
      <c r="O15" s="144" cm="1">
        <f t="array" aca="1" ref="O15" ca="1">IFERROR(INDIRECT($D15&amp;"!"&amp;O$1),"")</f>
        <v>0</v>
      </c>
      <c r="P15" s="132" cm="1">
        <f t="array" aca="1" ref="P15" ca="1">IFERROR(INDIRECT($D15&amp;"!"&amp;P$1),"")</f>
        <v>0</v>
      </c>
      <c r="Q15" s="135" cm="1">
        <f t="array" aca="1" ref="Q15" ca="1">IFERROR(INDIRECT($D15&amp;"!"&amp;Q$1),"")</f>
        <v>0</v>
      </c>
      <c r="R15" s="144" cm="1">
        <f t="array" aca="1" ref="R15" ca="1">IFERROR(INDIRECT($D15&amp;"!"&amp;R$1),"")</f>
        <v>310</v>
      </c>
      <c r="S15" s="132" t="str" cm="1">
        <f t="array" aca="1" ref="S15" ca="1">IFERROR(INDIRECT($D15&amp;"!"&amp;S$1),"")</f>
        <v>2週目</v>
      </c>
      <c r="T15" s="135" t="str" cm="1">
        <f t="array" aca="1" ref="T15" ca="1">IFERROR(INDIRECT($D15&amp;"!"&amp;T$1),"")</f>
        <v>2週目</v>
      </c>
      <c r="U15" s="144" t="str" cm="1">
        <f t="array" aca="1" ref="U15" ca="1">IFERROR(INDIRECT($D15&amp;"!"&amp;U$1),"")</f>
        <v>同行</v>
      </c>
      <c r="V15" s="132" t="str" cm="1">
        <f t="array" aca="1" ref="V15" ca="1">IFERROR(INDIRECT($D15&amp;"!"&amp;V$1),"")</f>
        <v>同行</v>
      </c>
      <c r="W15" s="135" t="str" cm="1">
        <f t="array" aca="1" ref="W15" ca="1">IFERROR(INDIRECT($D15&amp;"!"&amp;W$1),"")</f>
        <v>同行</v>
      </c>
      <c r="X15" s="144" cm="1">
        <f t="array" aca="1" ref="X15" ca="1">IFERROR(INDIRECT($D15&amp;"!"&amp;X$1),"")</f>
        <v>0</v>
      </c>
      <c r="Y15" s="132" cm="1">
        <f t="array" aca="1" ref="Y15" ca="1">IFERROR(INDIRECT($D15&amp;"!"&amp;Y$1),"")</f>
        <v>0</v>
      </c>
      <c r="Z15" s="135" cm="1">
        <f t="array" aca="1" ref="Z15" ca="1">IFERROR(INDIRECT($D15&amp;"!"&amp;Z$1),"")</f>
        <v>0</v>
      </c>
    </row>
    <row r="16" spans="2:28" ht="15" customHeight="1" x14ac:dyDescent="0.35">
      <c r="I16" s="96"/>
      <c r="W16" s="86" t="s">
        <v>108</v>
      </c>
      <c r="X16" s="86" t="s">
        <v>109</v>
      </c>
      <c r="Y16" s="86" t="s">
        <v>110</v>
      </c>
      <c r="Z16" s="86" t="s">
        <v>111</v>
      </c>
      <c r="AA16" s="86"/>
      <c r="AB16" s="86" t="s">
        <v>112</v>
      </c>
    </row>
    <row r="17" spans="2:38" ht="15" hidden="1" customHeight="1" thickBot="1" x14ac:dyDescent="0.5">
      <c r="B17" s="97"/>
      <c r="I17" s="96"/>
      <c r="O17" s="88"/>
      <c r="V17" s="198" t="s">
        <v>106</v>
      </c>
    </row>
    <row r="18" spans="2:38" ht="24" hidden="1" customHeight="1" x14ac:dyDescent="0.35">
      <c r="B18" s="156"/>
      <c r="C18" s="187"/>
      <c r="D18" s="188"/>
      <c r="E18" s="188"/>
      <c r="F18" s="188"/>
      <c r="G18" s="188"/>
      <c r="H18" s="220" t="s">
        <v>51</v>
      </c>
      <c r="I18" s="226" t="s">
        <v>114</v>
      </c>
      <c r="J18" s="227" t="s">
        <v>52</v>
      </c>
      <c r="K18" s="182" t="str">
        <f>D4</f>
        <v>R3.4</v>
      </c>
      <c r="L18" s="170" t="s">
        <v>52</v>
      </c>
      <c r="M18" s="183" t="str">
        <f>D5</f>
        <v>R3.5</v>
      </c>
      <c r="N18" s="184"/>
      <c r="O18" s="170" t="s">
        <v>94</v>
      </c>
      <c r="P18" s="183" t="str">
        <f>D6</f>
        <v>R3.6</v>
      </c>
      <c r="Q18" s="170" t="s">
        <v>94</v>
      </c>
      <c r="R18" s="185" t="s">
        <v>99</v>
      </c>
      <c r="S18" s="185"/>
      <c r="T18" s="186"/>
      <c r="U18" s="96"/>
      <c r="V18" s="222"/>
      <c r="W18" s="205" t="s">
        <v>107</v>
      </c>
      <c r="X18" s="203" t="s">
        <v>103</v>
      </c>
      <c r="Y18" s="199" t="s">
        <v>104</v>
      </c>
      <c r="Z18" s="200" t="s">
        <v>105</v>
      </c>
      <c r="AJ18" s="219" t="str">
        <f>K18</f>
        <v>R3.4</v>
      </c>
      <c r="AK18" s="219" t="str">
        <f>M18</f>
        <v>R3.5</v>
      </c>
      <c r="AL18" s="219" t="str">
        <f>P18</f>
        <v>R3.6</v>
      </c>
    </row>
    <row r="19" spans="2:38" ht="24" hidden="1" customHeight="1" x14ac:dyDescent="0.35">
      <c r="B19" s="157" t="s">
        <v>47</v>
      </c>
      <c r="C19" s="189" t="s">
        <v>90</v>
      </c>
      <c r="D19" s="190"/>
      <c r="E19" s="358"/>
      <c r="F19" s="358"/>
      <c r="G19" s="358"/>
      <c r="H19" s="190"/>
      <c r="I19" s="228">
        <f ca="1">S19</f>
        <v>0</v>
      </c>
      <c r="J19" s="229" t="str">
        <f ca="1">Q19</f>
        <v/>
      </c>
      <c r="K19" s="177" cm="1">
        <f t="array" aca="1" ref="K19" ca="1">INDIRECT(K$18&amp;"!"&amp;$U19)</f>
        <v>0</v>
      </c>
      <c r="L19" s="169" t="str">
        <f ca="1">IFERROR(SUM(K19)/$H19,"")</f>
        <v/>
      </c>
      <c r="M19" s="168" cm="1">
        <f t="array" aca="1" ref="M19" ca="1">INDIRECT(M$18&amp;"!"&amp;$U19)</f>
        <v>0</v>
      </c>
      <c r="N19" s="178"/>
      <c r="O19" s="169" t="str">
        <f ca="1">IFERROR(SUM(K19,M19)/$H19,"")</f>
        <v/>
      </c>
      <c r="P19" s="168" cm="1">
        <f t="array" aca="1" ref="P19" ca="1">INDIRECT(P$18&amp;"!"&amp;$U19)</f>
        <v>0</v>
      </c>
      <c r="Q19" s="169" t="str">
        <f ca="1">IFERROR(SUM(K19,M19,P19)/$H19,"")</f>
        <v/>
      </c>
      <c r="R19" s="179" t="s">
        <v>98</v>
      </c>
      <c r="S19" s="180">
        <f ca="1">SUM(K19,M19,P19)</f>
        <v>0</v>
      </c>
      <c r="T19" s="181" t="s">
        <v>93</v>
      </c>
      <c r="U19" s="221" t="s">
        <v>95</v>
      </c>
      <c r="V19" s="223" t="str">
        <f>D4</f>
        <v>R3.4</v>
      </c>
      <c r="W19" s="206" cm="1">
        <f t="array" aca="1" ref="W19" ca="1">INDIRECT($V19&amp;"!"&amp;W$16)</f>
        <v>0</v>
      </c>
      <c r="X19" s="207" cm="1">
        <f t="array" aca="1" ref="X19" ca="1">INDIRECT($V19&amp;"!"&amp;X$16)</f>
        <v>0</v>
      </c>
      <c r="Y19" s="208" cm="1">
        <f t="array" aca="1" ref="Y19" ca="1">INDIRECT($V19&amp;"!"&amp;Y$16)</f>
        <v>0</v>
      </c>
      <c r="Z19" s="209" cm="1">
        <f t="array" aca="1" ref="Z19" ca="1">INDIRECT($V19&amp;"!"&amp;Z$16)</f>
        <v>0</v>
      </c>
      <c r="AB19" s="373" cm="1">
        <f t="array" aca="1" ref="AB19" ca="1">INDIRECT($V19&amp;"!"&amp;AB$16)</f>
        <v>0</v>
      </c>
      <c r="AC19" s="374"/>
      <c r="AD19" s="374"/>
      <c r="AE19" s="374"/>
      <c r="AF19" s="374"/>
      <c r="AG19" s="375"/>
      <c r="AI19" s="219" t="str">
        <f>C21</f>
        <v>③</v>
      </c>
      <c r="AJ19" s="218" t="str">
        <f ca="1">L21</f>
        <v/>
      </c>
      <c r="AK19" s="218" t="e">
        <f ca="1">O21-L21</f>
        <v>#VALUE!</v>
      </c>
      <c r="AL19" s="218" t="e">
        <f ca="1">Q21-O21</f>
        <v>#VALUE!</v>
      </c>
    </row>
    <row r="20" spans="2:38" ht="24" hidden="1" customHeight="1" x14ac:dyDescent="0.35">
      <c r="B20" s="158"/>
      <c r="C20" s="191" t="s">
        <v>91</v>
      </c>
      <c r="D20" s="152"/>
      <c r="E20" s="359"/>
      <c r="F20" s="359"/>
      <c r="G20" s="359"/>
      <c r="H20" s="152"/>
      <c r="I20" s="230">
        <f t="shared" ref="I20:I21" ca="1" si="3">S20</f>
        <v>2</v>
      </c>
      <c r="J20" s="231" t="str">
        <f ca="1">Q20</f>
        <v/>
      </c>
      <c r="K20" s="174" cm="1">
        <f t="array" aca="1" ref="K20" ca="1">INDIRECT(K$18&amp;"!"&amp;$U20)</f>
        <v>0</v>
      </c>
      <c r="L20" s="154" t="str">
        <f ca="1">IFERROR(SUM(K20)/$H20,"")</f>
        <v/>
      </c>
      <c r="M20" s="153" cm="1">
        <f t="array" aca="1" ref="M20" ca="1">INDIRECT(M$18&amp;"!"&amp;$U20)</f>
        <v>2</v>
      </c>
      <c r="N20" s="171"/>
      <c r="O20" s="154" t="str">
        <f ca="1">IFERROR(SUM(K20,M20)/$H20,"")</f>
        <v/>
      </c>
      <c r="P20" s="153" cm="1">
        <f t="array" aca="1" ref="P20" ca="1">INDIRECT(P$18&amp;"!"&amp;$U20)</f>
        <v>0</v>
      </c>
      <c r="Q20" s="154" t="str">
        <f ca="1">IFERROR(SUM(K20,M20,P20)/$H20,"")</f>
        <v/>
      </c>
      <c r="R20" s="151" t="s">
        <v>98</v>
      </c>
      <c r="S20" s="150">
        <f ca="1">SUM(K20,M20,P20)</f>
        <v>2</v>
      </c>
      <c r="T20" s="173" t="s">
        <v>93</v>
      </c>
      <c r="U20" s="221" t="s">
        <v>96</v>
      </c>
      <c r="V20" s="224" t="str">
        <f>D5</f>
        <v>R3.5</v>
      </c>
      <c r="W20" s="210" cm="1">
        <f t="array" aca="1" ref="W20" ca="1">INDIRECT($V20&amp;"!"&amp;W$16)</f>
        <v>0</v>
      </c>
      <c r="X20" s="211" cm="1">
        <f t="array" aca="1" ref="X20" ca="1">INDIRECT($V20&amp;"!"&amp;X$16)</f>
        <v>0</v>
      </c>
      <c r="Y20" s="212" cm="1">
        <f t="array" aca="1" ref="Y20" ca="1">INDIRECT($V20&amp;"!"&amp;Y$16)</f>
        <v>0</v>
      </c>
      <c r="Z20" s="213" cm="1">
        <f t="array" aca="1" ref="Z20" ca="1">INDIRECT($V20&amp;"!"&amp;Z$16)</f>
        <v>1</v>
      </c>
      <c r="AB20" s="376" cm="1">
        <f t="array" aca="1" ref="AB20" ca="1">INDIRECT($V20&amp;"!"&amp;AB$16)</f>
        <v>0</v>
      </c>
      <c r="AC20" s="377"/>
      <c r="AD20" s="377"/>
      <c r="AE20" s="377"/>
      <c r="AF20" s="377"/>
      <c r="AG20" s="378"/>
      <c r="AI20" s="219" t="str">
        <f>C20</f>
        <v>②</v>
      </c>
      <c r="AJ20" s="218" t="str">
        <f t="shared" ref="AJ20" ca="1" si="4">L20</f>
        <v/>
      </c>
      <c r="AK20" s="218" t="e">
        <f t="shared" ref="AK20" ca="1" si="5">O20-L20</f>
        <v>#VALUE!</v>
      </c>
      <c r="AL20" s="218" t="e">
        <f t="shared" ref="AL20" ca="1" si="6">Q20-O20</f>
        <v>#VALUE!</v>
      </c>
    </row>
    <row r="21" spans="2:38" ht="24" hidden="1" customHeight="1" thickBot="1" x14ac:dyDescent="0.4">
      <c r="B21" s="159"/>
      <c r="C21" s="192" t="s">
        <v>92</v>
      </c>
      <c r="D21" s="193"/>
      <c r="E21" s="360"/>
      <c r="F21" s="360"/>
      <c r="G21" s="360"/>
      <c r="H21" s="193"/>
      <c r="I21" s="232">
        <f t="shared" ca="1" si="3"/>
        <v>0</v>
      </c>
      <c r="J21" s="233" t="str">
        <f ca="1">Q21</f>
        <v/>
      </c>
      <c r="K21" s="175" cm="1">
        <f t="array" aca="1" ref="K21" ca="1">INDIRECT(K$18&amp;"!"&amp;$U21)</f>
        <v>0</v>
      </c>
      <c r="L21" s="163" t="str">
        <f ca="1">IFERROR(SUM(K21)/$H21,"")</f>
        <v/>
      </c>
      <c r="M21" s="162" cm="1">
        <f t="array" aca="1" ref="M21" ca="1">INDIRECT(M$18&amp;"!"&amp;$U21)</f>
        <v>0</v>
      </c>
      <c r="N21" s="172"/>
      <c r="O21" s="163" t="str">
        <f ca="1">IFERROR(SUM(K21,M21)/$H21,"")</f>
        <v/>
      </c>
      <c r="P21" s="162" cm="1">
        <f t="array" aca="1" ref="P21" ca="1">INDIRECT(P$18&amp;"!"&amp;$U21)</f>
        <v>0</v>
      </c>
      <c r="Q21" s="163" t="str">
        <f ca="1">IFERROR(SUM(K21,M21,P21)/$H21,"")</f>
        <v/>
      </c>
      <c r="R21" s="160" t="s">
        <v>98</v>
      </c>
      <c r="S21" s="161">
        <f ca="1">SUM(K21,M21,P21)</f>
        <v>0</v>
      </c>
      <c r="T21" s="176" t="s">
        <v>93</v>
      </c>
      <c r="U21" s="221" t="s">
        <v>97</v>
      </c>
      <c r="V21" s="225" t="str">
        <f>D6</f>
        <v>R3.6</v>
      </c>
      <c r="W21" s="214" cm="1">
        <f t="array" aca="1" ref="W21" ca="1">INDIRECT($V21&amp;"!"&amp;W$16)</f>
        <v>0</v>
      </c>
      <c r="X21" s="215" cm="1">
        <f t="array" aca="1" ref="X21" ca="1">INDIRECT($V21&amp;"!"&amp;X$16)</f>
        <v>1</v>
      </c>
      <c r="Y21" s="216" cm="1">
        <f t="array" aca="1" ref="Y21" ca="1">INDIRECT($V21&amp;"!"&amp;Y$16)</f>
        <v>0</v>
      </c>
      <c r="Z21" s="217" cm="1">
        <f t="array" aca="1" ref="Z21" ca="1">INDIRECT($V21&amp;"!"&amp;Z$16)</f>
        <v>0</v>
      </c>
      <c r="AB21" s="379" cm="1">
        <f t="array" aca="1" ref="AB21" ca="1">INDIRECT($V21&amp;"!"&amp;AB$16)</f>
        <v>0</v>
      </c>
      <c r="AC21" s="380"/>
      <c r="AD21" s="380"/>
      <c r="AE21" s="380"/>
      <c r="AF21" s="380"/>
      <c r="AG21" s="381"/>
      <c r="AI21" s="219" t="str">
        <f>C19</f>
        <v>①</v>
      </c>
      <c r="AJ21" s="218" t="str">
        <f ca="1">L19</f>
        <v/>
      </c>
      <c r="AK21" s="218" t="e">
        <f ca="1">O19-L19</f>
        <v>#VALUE!</v>
      </c>
      <c r="AL21" s="218" t="e">
        <f ca="1">Q19-O19</f>
        <v>#VALUE!</v>
      </c>
    </row>
    <row r="22" spans="2:38" ht="24" hidden="1" customHeight="1" x14ac:dyDescent="0.45">
      <c r="B22" s="164"/>
      <c r="C22" s="187"/>
      <c r="D22" s="188"/>
      <c r="E22" s="188"/>
      <c r="F22" s="188"/>
      <c r="G22" s="188"/>
      <c r="H22" s="188"/>
      <c r="I22" s="234"/>
      <c r="J22" s="235"/>
      <c r="K22" s="182" t="str">
        <f>D7</f>
        <v>R3.7</v>
      </c>
      <c r="L22" s="170"/>
      <c r="M22" s="183" t="str">
        <f>D8</f>
        <v>R3.8</v>
      </c>
      <c r="N22" s="184"/>
      <c r="O22" s="170"/>
      <c r="P22" s="183" t="str">
        <f>D9</f>
        <v>R3.9</v>
      </c>
      <c r="Q22" s="170"/>
      <c r="R22" s="185"/>
      <c r="S22" s="185"/>
      <c r="T22" s="186"/>
      <c r="U22" s="96"/>
      <c r="V22" s="155"/>
      <c r="W22" s="155"/>
      <c r="X22" s="204"/>
      <c r="Y22" s="201"/>
      <c r="Z22" s="202"/>
      <c r="AJ22" s="219" t="str">
        <f>K22</f>
        <v>R3.7</v>
      </c>
      <c r="AK22" s="219" t="str">
        <f>M22</f>
        <v>R3.8</v>
      </c>
      <c r="AL22" s="219" t="str">
        <f>P22</f>
        <v>R3.9</v>
      </c>
    </row>
    <row r="23" spans="2:38" ht="24" hidden="1" customHeight="1" x14ac:dyDescent="0.45">
      <c r="B23" s="165" t="s">
        <v>48</v>
      </c>
      <c r="C23" s="189" t="s">
        <v>90</v>
      </c>
      <c r="D23" s="190"/>
      <c r="E23" s="358"/>
      <c r="F23" s="358"/>
      <c r="G23" s="358"/>
      <c r="H23" s="190"/>
      <c r="I23" s="228">
        <f ca="1">S23</f>
        <v>0</v>
      </c>
      <c r="J23" s="236" t="str">
        <f ca="1">Q23</f>
        <v/>
      </c>
      <c r="K23" s="177" cm="1">
        <f t="array" aca="1" ref="K23" ca="1">INDIRECT(K$22&amp;"!"&amp;$U23)</f>
        <v>0</v>
      </c>
      <c r="L23" s="169" t="str">
        <f t="shared" ref="L23:L25" ca="1" si="7">IFERROR(SUM(K23)/$H23,"")</f>
        <v/>
      </c>
      <c r="M23" s="168" cm="1">
        <f t="array" aca="1" ref="M23" ca="1">INDIRECT(M$22&amp;"!"&amp;$U23)</f>
        <v>0</v>
      </c>
      <c r="N23" s="178"/>
      <c r="O23" s="169" t="str">
        <f t="shared" ref="O23:O25" ca="1" si="8">IFERROR(SUM(K23,M23)/$H23,"")</f>
        <v/>
      </c>
      <c r="P23" s="168" cm="1">
        <f t="array" aca="1" ref="P23" ca="1">INDIRECT(P$22&amp;"!"&amp;$U23)</f>
        <v>0</v>
      </c>
      <c r="Q23" s="169" t="str">
        <f t="shared" ref="Q23:Q25" ca="1" si="9">IFERROR(SUM(K23,M23,P23)/$H23,"")</f>
        <v/>
      </c>
      <c r="R23" s="179" t="s">
        <v>98</v>
      </c>
      <c r="S23" s="180">
        <f t="shared" ref="S23:S25" ca="1" si="10">SUM(K23,M23,P23)</f>
        <v>0</v>
      </c>
      <c r="T23" s="181" t="s">
        <v>93</v>
      </c>
      <c r="U23" s="221" t="s">
        <v>95</v>
      </c>
      <c r="V23" s="223" t="str">
        <f>D7</f>
        <v>R3.7</v>
      </c>
      <c r="W23" s="206" cm="1">
        <f t="array" aca="1" ref="W23" ca="1">INDIRECT($V23&amp;"!"&amp;W$16)</f>
        <v>0</v>
      </c>
      <c r="X23" s="207" cm="1">
        <f t="array" aca="1" ref="X23" ca="1">INDIRECT($V23&amp;"!"&amp;X$16)</f>
        <v>0</v>
      </c>
      <c r="Y23" s="208" cm="1">
        <f t="array" aca="1" ref="Y23" ca="1">INDIRECT($V23&amp;"!"&amp;Y$16)</f>
        <v>0</v>
      </c>
      <c r="Z23" s="209" cm="1">
        <f t="array" aca="1" ref="Z23" ca="1">INDIRECT($V23&amp;"!"&amp;Z$16)</f>
        <v>0</v>
      </c>
      <c r="AB23" s="373" cm="1">
        <f t="array" aca="1" ref="AB23" ca="1">INDIRECT($V23&amp;"!"&amp;AB$16)</f>
        <v>0</v>
      </c>
      <c r="AC23" s="374"/>
      <c r="AD23" s="374"/>
      <c r="AE23" s="374"/>
      <c r="AF23" s="374"/>
      <c r="AG23" s="375"/>
      <c r="AI23" s="219" t="str">
        <f>C25</f>
        <v>③</v>
      </c>
      <c r="AJ23" s="218" t="str">
        <f ca="1">L25</f>
        <v/>
      </c>
      <c r="AK23" s="218" t="e">
        <f ca="1">O25-L25</f>
        <v>#VALUE!</v>
      </c>
      <c r="AL23" s="218" t="e">
        <f ca="1">Q25-O25</f>
        <v>#VALUE!</v>
      </c>
    </row>
    <row r="24" spans="2:38" ht="24" hidden="1" customHeight="1" x14ac:dyDescent="0.35">
      <c r="B24" s="158"/>
      <c r="C24" s="191" t="s">
        <v>91</v>
      </c>
      <c r="D24" s="152"/>
      <c r="E24" s="359"/>
      <c r="F24" s="359"/>
      <c r="G24" s="359"/>
      <c r="H24" s="152"/>
      <c r="I24" s="230">
        <f t="shared" ref="I24:I25" ca="1" si="11">S24</f>
        <v>0</v>
      </c>
      <c r="J24" s="231" t="str">
        <f ca="1">Q24</f>
        <v/>
      </c>
      <c r="K24" s="174" cm="1">
        <f t="array" aca="1" ref="K24" ca="1">INDIRECT(K$22&amp;"!"&amp;$U24)</f>
        <v>0</v>
      </c>
      <c r="L24" s="154" t="str">
        <f t="shared" ca="1" si="7"/>
        <v/>
      </c>
      <c r="M24" s="153" cm="1">
        <f t="array" aca="1" ref="M24" ca="1">INDIRECT(M$22&amp;"!"&amp;$U24)</f>
        <v>0</v>
      </c>
      <c r="N24" s="171"/>
      <c r="O24" s="154" t="str">
        <f t="shared" ca="1" si="8"/>
        <v/>
      </c>
      <c r="P24" s="153" cm="1">
        <f t="array" aca="1" ref="P24" ca="1">INDIRECT(P$22&amp;"!"&amp;$U24)</f>
        <v>0</v>
      </c>
      <c r="Q24" s="154" t="str">
        <f t="shared" ca="1" si="9"/>
        <v/>
      </c>
      <c r="R24" s="151" t="s">
        <v>98</v>
      </c>
      <c r="S24" s="150">
        <f t="shared" ca="1" si="10"/>
        <v>0</v>
      </c>
      <c r="T24" s="173" t="s">
        <v>93</v>
      </c>
      <c r="U24" s="221" t="s">
        <v>96</v>
      </c>
      <c r="V24" s="224" t="str">
        <f>D8</f>
        <v>R3.8</v>
      </c>
      <c r="W24" s="210" cm="1">
        <f t="array" aca="1" ref="W24" ca="1">INDIRECT($V24&amp;"!"&amp;W$16)</f>
        <v>0</v>
      </c>
      <c r="X24" s="211" cm="1">
        <f t="array" aca="1" ref="X24" ca="1">INDIRECT($V24&amp;"!"&amp;X$16)</f>
        <v>0</v>
      </c>
      <c r="Y24" s="212" cm="1">
        <f t="array" aca="1" ref="Y24" ca="1">INDIRECT($V24&amp;"!"&amp;Y$16)</f>
        <v>0</v>
      </c>
      <c r="Z24" s="213" cm="1">
        <f t="array" aca="1" ref="Z24" ca="1">INDIRECT($V24&amp;"!"&amp;Z$16)</f>
        <v>0</v>
      </c>
      <c r="AB24" s="376" cm="1">
        <f t="array" aca="1" ref="AB24" ca="1">INDIRECT($V24&amp;"!"&amp;AB$16)</f>
        <v>0</v>
      </c>
      <c r="AC24" s="377"/>
      <c r="AD24" s="377"/>
      <c r="AE24" s="377"/>
      <c r="AF24" s="377"/>
      <c r="AG24" s="378"/>
      <c r="AI24" s="219" t="str">
        <f>C24</f>
        <v>②</v>
      </c>
      <c r="AJ24" s="218" t="str">
        <f t="shared" ref="AJ24" ca="1" si="12">L24</f>
        <v/>
      </c>
      <c r="AK24" s="218" t="e">
        <f t="shared" ref="AK24" ca="1" si="13">O24-L24</f>
        <v>#VALUE!</v>
      </c>
      <c r="AL24" s="218" t="e">
        <f t="shared" ref="AL24" ca="1" si="14">Q24-O24</f>
        <v>#VALUE!</v>
      </c>
    </row>
    <row r="25" spans="2:38" ht="24" hidden="1" customHeight="1" thickBot="1" x14ac:dyDescent="0.5">
      <c r="B25" s="166"/>
      <c r="C25" s="192" t="s">
        <v>92</v>
      </c>
      <c r="D25" s="193"/>
      <c r="E25" s="360"/>
      <c r="F25" s="360"/>
      <c r="G25" s="360"/>
      <c r="H25" s="193"/>
      <c r="I25" s="232">
        <f t="shared" ca="1" si="11"/>
        <v>0</v>
      </c>
      <c r="J25" s="233" t="str">
        <f ca="1">Q25</f>
        <v/>
      </c>
      <c r="K25" s="175" cm="1">
        <f t="array" aca="1" ref="K25" ca="1">INDIRECT(K$22&amp;"!"&amp;$U25)</f>
        <v>0</v>
      </c>
      <c r="L25" s="163" t="str">
        <f t="shared" ca="1" si="7"/>
        <v/>
      </c>
      <c r="M25" s="162" cm="1">
        <f t="array" aca="1" ref="M25" ca="1">INDIRECT(M$22&amp;"!"&amp;$U25)</f>
        <v>0</v>
      </c>
      <c r="N25" s="172"/>
      <c r="O25" s="163" t="str">
        <f t="shared" ca="1" si="8"/>
        <v/>
      </c>
      <c r="P25" s="162" cm="1">
        <f t="array" aca="1" ref="P25" ca="1">INDIRECT(P$22&amp;"!"&amp;$U25)</f>
        <v>0</v>
      </c>
      <c r="Q25" s="163" t="str">
        <f t="shared" ca="1" si="9"/>
        <v/>
      </c>
      <c r="R25" s="160" t="s">
        <v>98</v>
      </c>
      <c r="S25" s="161">
        <f t="shared" ca="1" si="10"/>
        <v>0</v>
      </c>
      <c r="T25" s="176" t="s">
        <v>93</v>
      </c>
      <c r="U25" s="221" t="s">
        <v>97</v>
      </c>
      <c r="V25" s="225" t="str">
        <f>D9</f>
        <v>R3.9</v>
      </c>
      <c r="W25" s="214" cm="1">
        <f t="array" aca="1" ref="W25" ca="1">INDIRECT($V25&amp;"!"&amp;W$16)</f>
        <v>0</v>
      </c>
      <c r="X25" s="215" cm="1">
        <f t="array" aca="1" ref="X25" ca="1">INDIRECT($V25&amp;"!"&amp;X$16)</f>
        <v>0</v>
      </c>
      <c r="Y25" s="216" cm="1">
        <f t="array" aca="1" ref="Y25" ca="1">INDIRECT($V25&amp;"!"&amp;Y$16)</f>
        <v>0</v>
      </c>
      <c r="Z25" s="217" cm="1">
        <f t="array" aca="1" ref="Z25" ca="1">INDIRECT($V25&amp;"!"&amp;Z$16)</f>
        <v>0</v>
      </c>
      <c r="AB25" s="379" cm="1">
        <f t="array" aca="1" ref="AB25" ca="1">INDIRECT($V25&amp;"!"&amp;AB$16)</f>
        <v>0</v>
      </c>
      <c r="AC25" s="380"/>
      <c r="AD25" s="380"/>
      <c r="AE25" s="380"/>
      <c r="AF25" s="380"/>
      <c r="AG25" s="381"/>
      <c r="AI25" s="219" t="str">
        <f>C23</f>
        <v>①</v>
      </c>
      <c r="AJ25" s="218" t="str">
        <f ca="1">L23</f>
        <v/>
      </c>
      <c r="AK25" s="218" t="e">
        <f ca="1">O23-L23</f>
        <v>#VALUE!</v>
      </c>
      <c r="AL25" s="218" t="e">
        <f ca="1">Q23-O23</f>
        <v>#VALUE!</v>
      </c>
    </row>
    <row r="26" spans="2:38" ht="24" hidden="1" customHeight="1" x14ac:dyDescent="0.45">
      <c r="B26" s="164"/>
      <c r="C26" s="187"/>
      <c r="D26" s="188"/>
      <c r="E26" s="188"/>
      <c r="F26" s="188"/>
      <c r="G26" s="188"/>
      <c r="H26" s="188"/>
      <c r="I26" s="234"/>
      <c r="J26" s="235"/>
      <c r="K26" s="182" t="str">
        <f>D10</f>
        <v>R3.10</v>
      </c>
      <c r="L26" s="170"/>
      <c r="M26" s="183" t="str">
        <f>D11</f>
        <v>R3.11</v>
      </c>
      <c r="N26" s="184"/>
      <c r="O26" s="170"/>
      <c r="P26" s="183" t="str">
        <f>D12</f>
        <v>R3.12</v>
      </c>
      <c r="Q26" s="170"/>
      <c r="R26" s="185"/>
      <c r="S26" s="185"/>
      <c r="T26" s="186"/>
      <c r="U26" s="96"/>
      <c r="V26" s="155"/>
      <c r="W26" s="155"/>
      <c r="X26" s="204"/>
      <c r="Y26" s="201"/>
      <c r="Z26" s="202"/>
      <c r="AJ26" s="219" t="str">
        <f>K26</f>
        <v>R3.10</v>
      </c>
      <c r="AK26" s="219" t="str">
        <f>M26</f>
        <v>R3.11</v>
      </c>
      <c r="AL26" s="219" t="str">
        <f>P26</f>
        <v>R3.12</v>
      </c>
    </row>
    <row r="27" spans="2:38" ht="24" hidden="1" customHeight="1" x14ac:dyDescent="0.45">
      <c r="B27" s="165" t="s">
        <v>49</v>
      </c>
      <c r="C27" s="189" t="s">
        <v>90</v>
      </c>
      <c r="D27" s="190"/>
      <c r="E27" s="358"/>
      <c r="F27" s="358"/>
      <c r="G27" s="358"/>
      <c r="H27" s="190"/>
      <c r="I27" s="228">
        <f ca="1">S27</f>
        <v>0</v>
      </c>
      <c r="J27" s="236" t="str">
        <f ca="1">Q27</f>
        <v/>
      </c>
      <c r="K27" s="177" cm="1">
        <f t="array" aca="1" ref="K27" ca="1">INDIRECT(K$26&amp;"!"&amp;$U27)</f>
        <v>0</v>
      </c>
      <c r="L27" s="169" t="str">
        <f t="shared" ref="L27:L29" ca="1" si="15">IFERROR(SUM(K27)/$H27,"")</f>
        <v/>
      </c>
      <c r="M27" s="168" cm="1">
        <f t="array" aca="1" ref="M27" ca="1">INDIRECT(M$26&amp;"!"&amp;$U27)</f>
        <v>0</v>
      </c>
      <c r="N27" s="178"/>
      <c r="O27" s="169" t="str">
        <f t="shared" ref="O27:O29" ca="1" si="16">IFERROR(SUM(K27,M27)/$H27,"")</f>
        <v/>
      </c>
      <c r="P27" s="168" cm="1">
        <f t="array" aca="1" ref="P27" ca="1">INDIRECT(P$26&amp;"!"&amp;$U27)</f>
        <v>0</v>
      </c>
      <c r="Q27" s="169" t="str">
        <f t="shared" ref="Q27:Q29" ca="1" si="17">IFERROR(SUM(K27,M27,P27)/$H27,"")</f>
        <v/>
      </c>
      <c r="R27" s="179" t="s">
        <v>98</v>
      </c>
      <c r="S27" s="180">
        <f t="shared" ref="S27:S29" ca="1" si="18">SUM(K27,M27,P27)</f>
        <v>0</v>
      </c>
      <c r="T27" s="181" t="s">
        <v>93</v>
      </c>
      <c r="U27" s="221" t="s">
        <v>95</v>
      </c>
      <c r="V27" s="223" t="str">
        <f>D10</f>
        <v>R3.10</v>
      </c>
      <c r="W27" s="206" cm="1">
        <f t="array" aca="1" ref="W27" ca="1">INDIRECT($V27&amp;"!"&amp;W$16)</f>
        <v>0</v>
      </c>
      <c r="X27" s="207" cm="1">
        <f t="array" aca="1" ref="X27" ca="1">INDIRECT($V27&amp;"!"&amp;X$16)</f>
        <v>0</v>
      </c>
      <c r="Y27" s="208" cm="1">
        <f t="array" aca="1" ref="Y27" ca="1">INDIRECT($V27&amp;"!"&amp;Y$16)</f>
        <v>0</v>
      </c>
      <c r="Z27" s="209" cm="1">
        <f t="array" aca="1" ref="Z27" ca="1">INDIRECT($V27&amp;"!"&amp;Z$16)</f>
        <v>0</v>
      </c>
      <c r="AB27" s="373" cm="1">
        <f t="array" aca="1" ref="AB27" ca="1">INDIRECT($V27&amp;"!"&amp;AB$16)</f>
        <v>0</v>
      </c>
      <c r="AC27" s="374"/>
      <c r="AD27" s="374"/>
      <c r="AE27" s="374"/>
      <c r="AF27" s="374"/>
      <c r="AG27" s="375"/>
      <c r="AI27" s="219" t="str">
        <f>C29</f>
        <v>③</v>
      </c>
      <c r="AJ27" s="218" t="str">
        <f ca="1">L29</f>
        <v/>
      </c>
      <c r="AK27" s="218" t="e">
        <f ca="1">O29-L29</f>
        <v>#VALUE!</v>
      </c>
      <c r="AL27" s="218" t="e">
        <f ca="1">Q29-O29</f>
        <v>#VALUE!</v>
      </c>
    </row>
    <row r="28" spans="2:38" ht="24" hidden="1" customHeight="1" x14ac:dyDescent="0.35">
      <c r="B28" s="158"/>
      <c r="C28" s="191" t="s">
        <v>91</v>
      </c>
      <c r="D28" s="152"/>
      <c r="E28" s="359"/>
      <c r="F28" s="359"/>
      <c r="G28" s="359"/>
      <c r="H28" s="152"/>
      <c r="I28" s="230">
        <f t="shared" ref="I28:I29" ca="1" si="19">S28</f>
        <v>0</v>
      </c>
      <c r="J28" s="231" t="str">
        <f ca="1">Q28</f>
        <v/>
      </c>
      <c r="K28" s="174" cm="1">
        <f t="array" aca="1" ref="K28" ca="1">INDIRECT(K$26&amp;"!"&amp;$U28)</f>
        <v>0</v>
      </c>
      <c r="L28" s="154" t="str">
        <f t="shared" ca="1" si="15"/>
        <v/>
      </c>
      <c r="M28" s="153" cm="1">
        <f t="array" aca="1" ref="M28" ca="1">INDIRECT(M$26&amp;"!"&amp;$U28)</f>
        <v>0</v>
      </c>
      <c r="N28" s="171"/>
      <c r="O28" s="154" t="str">
        <f t="shared" ca="1" si="16"/>
        <v/>
      </c>
      <c r="P28" s="153" cm="1">
        <f t="array" aca="1" ref="P28" ca="1">INDIRECT(P$26&amp;"!"&amp;$U28)</f>
        <v>0</v>
      </c>
      <c r="Q28" s="154" t="str">
        <f t="shared" ca="1" si="17"/>
        <v/>
      </c>
      <c r="R28" s="151" t="s">
        <v>98</v>
      </c>
      <c r="S28" s="150">
        <f t="shared" ca="1" si="18"/>
        <v>0</v>
      </c>
      <c r="T28" s="173" t="s">
        <v>93</v>
      </c>
      <c r="U28" s="221" t="s">
        <v>96</v>
      </c>
      <c r="V28" s="224" t="str">
        <f>D11</f>
        <v>R3.11</v>
      </c>
      <c r="W28" s="210" cm="1">
        <f t="array" aca="1" ref="W28" ca="1">INDIRECT($V28&amp;"!"&amp;W$16)</f>
        <v>0</v>
      </c>
      <c r="X28" s="211" cm="1">
        <f t="array" aca="1" ref="X28" ca="1">INDIRECT($V28&amp;"!"&amp;X$16)</f>
        <v>0</v>
      </c>
      <c r="Y28" s="212" cm="1">
        <f t="array" aca="1" ref="Y28" ca="1">INDIRECT($V28&amp;"!"&amp;Y$16)</f>
        <v>0</v>
      </c>
      <c r="Z28" s="213" cm="1">
        <f t="array" aca="1" ref="Z28" ca="1">INDIRECT($V28&amp;"!"&amp;Z$16)</f>
        <v>0</v>
      </c>
      <c r="AB28" s="376" cm="1">
        <f t="array" aca="1" ref="AB28" ca="1">INDIRECT($V28&amp;"!"&amp;AB$16)</f>
        <v>0</v>
      </c>
      <c r="AC28" s="377"/>
      <c r="AD28" s="377"/>
      <c r="AE28" s="377"/>
      <c r="AF28" s="377"/>
      <c r="AG28" s="378"/>
      <c r="AI28" s="219" t="str">
        <f>C28</f>
        <v>②</v>
      </c>
      <c r="AJ28" s="218" t="str">
        <f t="shared" ref="AJ28" ca="1" si="20">L28</f>
        <v/>
      </c>
      <c r="AK28" s="218" t="e">
        <f t="shared" ref="AK28" ca="1" si="21">O28-L28</f>
        <v>#VALUE!</v>
      </c>
      <c r="AL28" s="218" t="e">
        <f t="shared" ref="AL28" ca="1" si="22">Q28-O28</f>
        <v>#VALUE!</v>
      </c>
    </row>
    <row r="29" spans="2:38" ht="24" hidden="1" customHeight="1" thickBot="1" x14ac:dyDescent="0.5">
      <c r="B29" s="167"/>
      <c r="C29" s="192" t="s">
        <v>92</v>
      </c>
      <c r="D29" s="193"/>
      <c r="E29" s="360"/>
      <c r="F29" s="360"/>
      <c r="G29" s="360"/>
      <c r="H29" s="193"/>
      <c r="I29" s="232">
        <f t="shared" ca="1" si="19"/>
        <v>0</v>
      </c>
      <c r="J29" s="233" t="str">
        <f ca="1">Q29</f>
        <v/>
      </c>
      <c r="K29" s="175" cm="1">
        <f t="array" aca="1" ref="K29" ca="1">INDIRECT(K$26&amp;"!"&amp;$U29)</f>
        <v>0</v>
      </c>
      <c r="L29" s="163" t="str">
        <f t="shared" ca="1" si="15"/>
        <v/>
      </c>
      <c r="M29" s="162" cm="1">
        <f t="array" aca="1" ref="M29" ca="1">INDIRECT(M$26&amp;"!"&amp;$U29)</f>
        <v>0</v>
      </c>
      <c r="N29" s="172"/>
      <c r="O29" s="163" t="str">
        <f t="shared" ca="1" si="16"/>
        <v/>
      </c>
      <c r="P29" s="162" cm="1">
        <f t="array" aca="1" ref="P29" ca="1">INDIRECT(P$26&amp;"!"&amp;$U29)</f>
        <v>0</v>
      </c>
      <c r="Q29" s="163" t="str">
        <f t="shared" ca="1" si="17"/>
        <v/>
      </c>
      <c r="R29" s="160" t="s">
        <v>98</v>
      </c>
      <c r="S29" s="161">
        <f t="shared" ca="1" si="18"/>
        <v>0</v>
      </c>
      <c r="T29" s="176" t="s">
        <v>93</v>
      </c>
      <c r="U29" s="221" t="s">
        <v>97</v>
      </c>
      <c r="V29" s="225" t="str">
        <f>D12</f>
        <v>R3.12</v>
      </c>
      <c r="W29" s="214" cm="1">
        <f t="array" aca="1" ref="W29" ca="1">INDIRECT($V29&amp;"!"&amp;W$16)</f>
        <v>0</v>
      </c>
      <c r="X29" s="215" cm="1">
        <f t="array" aca="1" ref="X29" ca="1">INDIRECT($V29&amp;"!"&amp;X$16)</f>
        <v>0</v>
      </c>
      <c r="Y29" s="216" cm="1">
        <f t="array" aca="1" ref="Y29" ca="1">INDIRECT($V29&amp;"!"&amp;Y$16)</f>
        <v>0</v>
      </c>
      <c r="Z29" s="217" cm="1">
        <f t="array" aca="1" ref="Z29" ca="1">INDIRECT($V29&amp;"!"&amp;Z$16)</f>
        <v>0</v>
      </c>
      <c r="AB29" s="379" cm="1">
        <f t="array" aca="1" ref="AB29" ca="1">INDIRECT($V29&amp;"!"&amp;AB$16)</f>
        <v>0</v>
      </c>
      <c r="AC29" s="380"/>
      <c r="AD29" s="380"/>
      <c r="AE29" s="380"/>
      <c r="AF29" s="380"/>
      <c r="AG29" s="381"/>
      <c r="AI29" s="219" t="str">
        <f>C27</f>
        <v>①</v>
      </c>
      <c r="AJ29" s="218" t="str">
        <f ca="1">L27</f>
        <v/>
      </c>
      <c r="AK29" s="218" t="e">
        <f ca="1">O27-L27</f>
        <v>#VALUE!</v>
      </c>
      <c r="AL29" s="218" t="e">
        <f ca="1">Q27-O27</f>
        <v>#VALUE!</v>
      </c>
    </row>
    <row r="30" spans="2:38" ht="24" hidden="1" customHeight="1" x14ac:dyDescent="0.45">
      <c r="B30" s="164"/>
      <c r="C30" s="187"/>
      <c r="D30" s="188"/>
      <c r="E30" s="188"/>
      <c r="F30" s="188"/>
      <c r="G30" s="188"/>
      <c r="H30" s="188"/>
      <c r="I30" s="234"/>
      <c r="J30" s="235"/>
      <c r="K30" s="182" t="str">
        <f>D13</f>
        <v>R4.1</v>
      </c>
      <c r="L30" s="170"/>
      <c r="M30" s="183" t="str">
        <f>D14</f>
        <v>R4.2</v>
      </c>
      <c r="N30" s="184"/>
      <c r="O30" s="170"/>
      <c r="P30" s="183" t="str">
        <f>D15</f>
        <v>R4.3</v>
      </c>
      <c r="Q30" s="170"/>
      <c r="R30" s="185"/>
      <c r="S30" s="185"/>
      <c r="T30" s="186"/>
      <c r="U30" s="96"/>
      <c r="V30" s="155"/>
      <c r="W30" s="155"/>
      <c r="X30" s="204"/>
      <c r="Y30" s="201"/>
      <c r="Z30" s="202"/>
      <c r="AJ30" s="219" t="str">
        <f>K30</f>
        <v>R4.1</v>
      </c>
      <c r="AK30" s="219" t="str">
        <f>M30</f>
        <v>R4.2</v>
      </c>
      <c r="AL30" s="219" t="str">
        <f>P30</f>
        <v>R4.3</v>
      </c>
    </row>
    <row r="31" spans="2:38" ht="24" hidden="1" customHeight="1" x14ac:dyDescent="0.45">
      <c r="B31" s="165" t="s">
        <v>50</v>
      </c>
      <c r="C31" s="189" t="s">
        <v>90</v>
      </c>
      <c r="D31" s="190"/>
      <c r="E31" s="358"/>
      <c r="F31" s="358"/>
      <c r="G31" s="358"/>
      <c r="H31" s="190"/>
      <c r="I31" s="228">
        <f ca="1">S31</f>
        <v>0</v>
      </c>
      <c r="J31" s="236" t="str">
        <f ca="1">Q31</f>
        <v/>
      </c>
      <c r="K31" s="177" cm="1">
        <f t="array" aca="1" ref="K31" ca="1">INDIRECT(K$30&amp;"!"&amp;$U31)</f>
        <v>0</v>
      </c>
      <c r="L31" s="169" t="str">
        <f t="shared" ref="L31:L33" ca="1" si="23">IFERROR(SUM(K31)/$H31,"")</f>
        <v/>
      </c>
      <c r="M31" s="168" cm="1">
        <f t="array" aca="1" ref="M31" ca="1">INDIRECT(M$30&amp;"!"&amp;$U31)</f>
        <v>0</v>
      </c>
      <c r="N31" s="178"/>
      <c r="O31" s="169" t="str">
        <f t="shared" ref="O31:O33" ca="1" si="24">IFERROR(SUM(K31,M31)/$H31,"")</f>
        <v/>
      </c>
      <c r="P31" s="168" cm="1">
        <f t="array" aca="1" ref="P31" ca="1">INDIRECT(P$30&amp;"!"&amp;$U31)</f>
        <v>0</v>
      </c>
      <c r="Q31" s="169" t="str">
        <f t="shared" ref="Q31:Q33" ca="1" si="25">IFERROR(SUM(K31,M31,P31)/$H31,"")</f>
        <v/>
      </c>
      <c r="R31" s="179" t="s">
        <v>98</v>
      </c>
      <c r="S31" s="180">
        <f t="shared" ref="S31:S33" ca="1" si="26">SUM(K31,M31,P31)</f>
        <v>0</v>
      </c>
      <c r="T31" s="181" t="s">
        <v>93</v>
      </c>
      <c r="U31" s="221" t="s">
        <v>95</v>
      </c>
      <c r="V31" s="223" t="str">
        <f>D13</f>
        <v>R4.1</v>
      </c>
      <c r="W31" s="206" cm="1">
        <f t="array" aca="1" ref="W31" ca="1">INDIRECT($V31&amp;"!"&amp;W$16)</f>
        <v>0</v>
      </c>
      <c r="X31" s="207" cm="1">
        <f t="array" aca="1" ref="X31" ca="1">INDIRECT($V31&amp;"!"&amp;X$16)</f>
        <v>0</v>
      </c>
      <c r="Y31" s="208" cm="1">
        <f t="array" aca="1" ref="Y31" ca="1">INDIRECT($V31&amp;"!"&amp;Y$16)</f>
        <v>0</v>
      </c>
      <c r="Z31" s="209" cm="1">
        <f t="array" aca="1" ref="Z31" ca="1">INDIRECT($V31&amp;"!"&amp;Z$16)</f>
        <v>0</v>
      </c>
      <c r="AB31" s="373" cm="1">
        <f t="array" aca="1" ref="AB31" ca="1">INDIRECT($V31&amp;"!"&amp;AB$16)</f>
        <v>0</v>
      </c>
      <c r="AC31" s="374"/>
      <c r="AD31" s="374"/>
      <c r="AE31" s="374"/>
      <c r="AF31" s="374"/>
      <c r="AG31" s="375"/>
      <c r="AI31" s="219" t="str">
        <f>C33</f>
        <v>③</v>
      </c>
      <c r="AJ31" s="218" t="str">
        <f ca="1">L33</f>
        <v/>
      </c>
      <c r="AK31" s="218" t="e">
        <f ca="1">O33-L33</f>
        <v>#VALUE!</v>
      </c>
      <c r="AL31" s="218" t="e">
        <f ca="1">Q33-O33</f>
        <v>#VALUE!</v>
      </c>
    </row>
    <row r="32" spans="2:38" ht="24" hidden="1" customHeight="1" x14ac:dyDescent="0.35">
      <c r="B32" s="158"/>
      <c r="C32" s="191" t="s">
        <v>91</v>
      </c>
      <c r="D32" s="152"/>
      <c r="E32" s="359"/>
      <c r="F32" s="359"/>
      <c r="G32" s="359"/>
      <c r="H32" s="152"/>
      <c r="I32" s="230">
        <f t="shared" ref="I32:I33" ca="1" si="27">S32</f>
        <v>0</v>
      </c>
      <c r="J32" s="231" t="str">
        <f ca="1">Q32</f>
        <v/>
      </c>
      <c r="K32" s="174" cm="1">
        <f t="array" aca="1" ref="K32" ca="1">INDIRECT(K$30&amp;"!"&amp;$U32)</f>
        <v>0</v>
      </c>
      <c r="L32" s="154" t="str">
        <f t="shared" ca="1" si="23"/>
        <v/>
      </c>
      <c r="M32" s="153" cm="1">
        <f t="array" aca="1" ref="M32" ca="1">INDIRECT(M$30&amp;"!"&amp;$U32)</f>
        <v>0</v>
      </c>
      <c r="N32" s="171"/>
      <c r="O32" s="154" t="str">
        <f t="shared" ca="1" si="24"/>
        <v/>
      </c>
      <c r="P32" s="153" cm="1">
        <f t="array" aca="1" ref="P32" ca="1">INDIRECT(P$30&amp;"!"&amp;$U32)</f>
        <v>0</v>
      </c>
      <c r="Q32" s="154" t="str">
        <f t="shared" ca="1" si="25"/>
        <v/>
      </c>
      <c r="R32" s="151" t="s">
        <v>98</v>
      </c>
      <c r="S32" s="150">
        <f t="shared" ca="1" si="26"/>
        <v>0</v>
      </c>
      <c r="T32" s="173" t="s">
        <v>93</v>
      </c>
      <c r="U32" s="221" t="s">
        <v>96</v>
      </c>
      <c r="V32" s="224" t="str">
        <f>D14</f>
        <v>R4.2</v>
      </c>
      <c r="W32" s="210" cm="1">
        <f t="array" aca="1" ref="W32" ca="1">INDIRECT($V32&amp;"!"&amp;W$16)</f>
        <v>0</v>
      </c>
      <c r="X32" s="211" cm="1">
        <f t="array" aca="1" ref="X32" ca="1">INDIRECT($V32&amp;"!"&amp;X$16)</f>
        <v>0</v>
      </c>
      <c r="Y32" s="212" cm="1">
        <f t="array" aca="1" ref="Y32" ca="1">INDIRECT($V32&amp;"!"&amp;Y$16)</f>
        <v>0</v>
      </c>
      <c r="Z32" s="213" cm="1">
        <f t="array" aca="1" ref="Z32" ca="1">INDIRECT($V32&amp;"!"&amp;Z$16)</f>
        <v>0</v>
      </c>
      <c r="AB32" s="376" cm="1">
        <f t="array" aca="1" ref="AB32" ca="1">INDIRECT($V32&amp;"!"&amp;AB$16)</f>
        <v>0</v>
      </c>
      <c r="AC32" s="377"/>
      <c r="AD32" s="377"/>
      <c r="AE32" s="377"/>
      <c r="AF32" s="377"/>
      <c r="AG32" s="378"/>
      <c r="AI32" s="219" t="str">
        <f>C32</f>
        <v>②</v>
      </c>
      <c r="AJ32" s="218" t="str">
        <f t="shared" ref="AJ32" ca="1" si="28">L32</f>
        <v/>
      </c>
      <c r="AK32" s="218" t="e">
        <f t="shared" ref="AK32" ca="1" si="29">O32-L32</f>
        <v>#VALUE!</v>
      </c>
      <c r="AL32" s="218" t="e">
        <f t="shared" ref="AL32" ca="1" si="30">Q32-O32</f>
        <v>#VALUE!</v>
      </c>
    </row>
    <row r="33" spans="2:38" ht="24" hidden="1" customHeight="1" thickBot="1" x14ac:dyDescent="0.5">
      <c r="B33" s="166"/>
      <c r="C33" s="192" t="s">
        <v>92</v>
      </c>
      <c r="D33" s="193"/>
      <c r="E33" s="360"/>
      <c r="F33" s="360"/>
      <c r="G33" s="360"/>
      <c r="H33" s="193"/>
      <c r="I33" s="232">
        <f t="shared" ca="1" si="27"/>
        <v>0</v>
      </c>
      <c r="J33" s="233" t="str">
        <f ca="1">Q33</f>
        <v/>
      </c>
      <c r="K33" s="175" cm="1">
        <f t="array" aca="1" ref="K33" ca="1">INDIRECT(K$30&amp;"!"&amp;$U33)</f>
        <v>0</v>
      </c>
      <c r="L33" s="163" t="str">
        <f t="shared" ca="1" si="23"/>
        <v/>
      </c>
      <c r="M33" s="162" cm="1">
        <f t="array" aca="1" ref="M33" ca="1">INDIRECT(M$30&amp;"!"&amp;$U33)</f>
        <v>0</v>
      </c>
      <c r="N33" s="172"/>
      <c r="O33" s="163" t="str">
        <f t="shared" ca="1" si="24"/>
        <v/>
      </c>
      <c r="P33" s="162" cm="1">
        <f t="array" aca="1" ref="P33" ca="1">INDIRECT(P$30&amp;"!"&amp;$U33)</f>
        <v>0</v>
      </c>
      <c r="Q33" s="163" t="str">
        <f t="shared" ca="1" si="25"/>
        <v/>
      </c>
      <c r="R33" s="160" t="s">
        <v>98</v>
      </c>
      <c r="S33" s="161">
        <f t="shared" ca="1" si="26"/>
        <v>0</v>
      </c>
      <c r="T33" s="176" t="s">
        <v>93</v>
      </c>
      <c r="U33" s="221" t="s">
        <v>97</v>
      </c>
      <c r="V33" s="225" t="str">
        <f>D15</f>
        <v>R4.3</v>
      </c>
      <c r="W33" s="214" cm="1">
        <f t="array" aca="1" ref="W33" ca="1">INDIRECT($V33&amp;"!"&amp;W$16)</f>
        <v>0</v>
      </c>
      <c r="X33" s="215" cm="1">
        <f t="array" aca="1" ref="X33" ca="1">INDIRECT($V33&amp;"!"&amp;X$16)</f>
        <v>0</v>
      </c>
      <c r="Y33" s="216" cm="1">
        <f t="array" aca="1" ref="Y33" ca="1">INDIRECT($V33&amp;"!"&amp;Y$16)</f>
        <v>0</v>
      </c>
      <c r="Z33" s="217" cm="1">
        <f t="array" aca="1" ref="Z33" ca="1">INDIRECT($V33&amp;"!"&amp;Z$16)</f>
        <v>0</v>
      </c>
      <c r="AB33" s="379" cm="1">
        <f t="array" aca="1" ref="AB33" ca="1">INDIRECT($V33&amp;"!"&amp;AB$16)</f>
        <v>0</v>
      </c>
      <c r="AC33" s="380"/>
      <c r="AD33" s="380"/>
      <c r="AE33" s="380"/>
      <c r="AF33" s="380"/>
      <c r="AG33" s="381"/>
      <c r="AI33" s="219" t="str">
        <f>C31</f>
        <v>①</v>
      </c>
      <c r="AJ33" s="218" t="str">
        <f ca="1">L31</f>
        <v/>
      </c>
      <c r="AK33" s="218" t="e">
        <f ca="1">O31-L31</f>
        <v>#VALUE!</v>
      </c>
      <c r="AL33" s="218" t="e">
        <f ca="1">Q31-O31</f>
        <v>#VALUE!</v>
      </c>
    </row>
    <row r="34" spans="2:38" ht="24" hidden="1" customHeight="1" x14ac:dyDescent="0.35">
      <c r="C34" s="194" t="s">
        <v>100</v>
      </c>
      <c r="D34" s="195"/>
      <c r="E34" s="196"/>
      <c r="F34" s="196"/>
      <c r="G34" s="196"/>
      <c r="H34" s="197" t="s">
        <v>102</v>
      </c>
      <c r="K34" s="89" t="s">
        <v>101</v>
      </c>
      <c r="AB34" s="89" t="s">
        <v>113</v>
      </c>
    </row>
    <row r="35" spans="2:38" ht="24" hidden="1" customHeight="1" x14ac:dyDescent="0.35">
      <c r="C35" s="372" t="s">
        <v>115</v>
      </c>
      <c r="D35" s="372"/>
      <c r="E35" s="372"/>
      <c r="F35" s="372"/>
      <c r="G35" s="372"/>
      <c r="H35" s="238" t="s">
        <v>116</v>
      </c>
    </row>
  </sheetData>
  <sheetProtection selectLockedCells="1"/>
  <mergeCells count="39">
    <mergeCell ref="C35:G35"/>
    <mergeCell ref="E33:G33"/>
    <mergeCell ref="AB19:AG19"/>
    <mergeCell ref="AB20:AG20"/>
    <mergeCell ref="AB21:AG21"/>
    <mergeCell ref="AB23:AG23"/>
    <mergeCell ref="AB24:AG24"/>
    <mergeCell ref="AB25:AG25"/>
    <mergeCell ref="AB27:AG27"/>
    <mergeCell ref="AB28:AG28"/>
    <mergeCell ref="AB29:AG29"/>
    <mergeCell ref="AB31:AG31"/>
    <mergeCell ref="AB32:AG32"/>
    <mergeCell ref="AB33:AG33"/>
    <mergeCell ref="E28:G28"/>
    <mergeCell ref="E29:G29"/>
    <mergeCell ref="E31:G31"/>
    <mergeCell ref="E32:G32"/>
    <mergeCell ref="E23:G23"/>
    <mergeCell ref="E24:G24"/>
    <mergeCell ref="E25:G25"/>
    <mergeCell ref="E27:G27"/>
    <mergeCell ref="E19:G19"/>
    <mergeCell ref="E20:G20"/>
    <mergeCell ref="E21:G21"/>
    <mergeCell ref="C13:C15"/>
    <mergeCell ref="B2:B3"/>
    <mergeCell ref="F2:F3"/>
    <mergeCell ref="G2:G3"/>
    <mergeCell ref="C2:C3"/>
    <mergeCell ref="C4:C6"/>
    <mergeCell ref="C7:C9"/>
    <mergeCell ref="C10:C12"/>
    <mergeCell ref="H2:H3"/>
    <mergeCell ref="M2:M3"/>
    <mergeCell ref="L2:L3"/>
    <mergeCell ref="K2:K3"/>
    <mergeCell ref="J2:J3"/>
    <mergeCell ref="I2:I3"/>
  </mergeCells>
  <phoneticPr fontId="2"/>
  <conditionalFormatting sqref="E4:E15 G4:Z15">
    <cfRule type="expression" dxfId="21" priority="2">
      <formula>$L4&lt;100%</formula>
    </cfRule>
  </conditionalFormatting>
  <conditionalFormatting sqref="C4:C15">
    <cfRule type="cellIs" dxfId="20" priority="1" operator="lessThan">
      <formula>1</formula>
    </cfRule>
  </conditionalFormatting>
  <dataValidations count="1">
    <dataValidation imeMode="off" allowBlank="1" showInputMessage="1" showErrorMessage="1" sqref="F4:F15" xr:uid="{0E77C97E-0B4D-4934-AA35-3A85D4771CD9}"/>
  </dataValidations>
  <pageMargins left="0.31496062992125984" right="0.19685039370078741" top="0.35433070866141736" bottom="0.15748031496062992" header="0.31496062992125984" footer="0.31496062992125984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5D9B-B72D-4839-9D24-E4CA379F4A7C}">
  <dimension ref="A1:O39"/>
  <sheetViews>
    <sheetView tabSelected="1" zoomScale="115" workbookViewId="0">
      <selection activeCell="M19" sqref="M19"/>
    </sheetView>
  </sheetViews>
  <sheetFormatPr defaultColWidth="8.796875" defaultRowHeight="20.25" customHeight="1" x14ac:dyDescent="0.2"/>
  <cols>
    <col min="1" max="1" width="10.5" customWidth="1"/>
    <col min="14" max="14" width="8.296875" customWidth="1"/>
  </cols>
  <sheetData>
    <row r="1" spans="1:15" ht="20.25" customHeight="1" x14ac:dyDescent="0.2"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  <c r="K1" t="s">
        <v>203</v>
      </c>
      <c r="L1" t="s">
        <v>204</v>
      </c>
      <c r="M1" t="s">
        <v>205</v>
      </c>
      <c r="N1" s="347" t="s">
        <v>191</v>
      </c>
    </row>
    <row r="2" spans="1:15" ht="20.25" hidden="1" customHeight="1" x14ac:dyDescent="0.2"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</row>
    <row r="3" spans="1:15" ht="20.25" customHeight="1" x14ac:dyDescent="0.2">
      <c r="A3" t="s">
        <v>119</v>
      </c>
      <c r="B3">
        <v>33</v>
      </c>
      <c r="C3">
        <f>B3</f>
        <v>33</v>
      </c>
      <c r="D3">
        <f t="shared" ref="D3:M3" si="0">C3</f>
        <v>33</v>
      </c>
      <c r="E3">
        <f t="shared" si="0"/>
        <v>33</v>
      </c>
      <c r="F3">
        <f t="shared" si="0"/>
        <v>33</v>
      </c>
      <c r="G3">
        <f t="shared" si="0"/>
        <v>33</v>
      </c>
      <c r="H3">
        <f t="shared" si="0"/>
        <v>33</v>
      </c>
      <c r="I3">
        <f t="shared" si="0"/>
        <v>33</v>
      </c>
      <c r="J3">
        <f t="shared" si="0"/>
        <v>33</v>
      </c>
      <c r="K3">
        <f t="shared" si="0"/>
        <v>33</v>
      </c>
      <c r="L3">
        <f t="shared" si="0"/>
        <v>33</v>
      </c>
      <c r="M3">
        <f t="shared" si="0"/>
        <v>33</v>
      </c>
    </row>
    <row r="4" spans="1:15" ht="20.25" customHeight="1" x14ac:dyDescent="0.2">
      <c r="A4" t="s">
        <v>120</v>
      </c>
      <c r="B4">
        <v>33</v>
      </c>
      <c r="C4">
        <f t="shared" ref="C4:M16" si="1">B4</f>
        <v>33</v>
      </c>
      <c r="D4">
        <f t="shared" si="1"/>
        <v>33</v>
      </c>
      <c r="E4">
        <f t="shared" si="1"/>
        <v>33</v>
      </c>
      <c r="F4">
        <f t="shared" si="1"/>
        <v>33</v>
      </c>
      <c r="G4">
        <f t="shared" si="1"/>
        <v>33</v>
      </c>
      <c r="H4">
        <f t="shared" si="1"/>
        <v>33</v>
      </c>
      <c r="I4">
        <f t="shared" si="1"/>
        <v>33</v>
      </c>
      <c r="J4">
        <f t="shared" si="1"/>
        <v>33</v>
      </c>
      <c r="K4">
        <f t="shared" si="1"/>
        <v>33</v>
      </c>
      <c r="L4">
        <f t="shared" si="1"/>
        <v>33</v>
      </c>
      <c r="M4">
        <f t="shared" si="1"/>
        <v>33</v>
      </c>
    </row>
    <row r="5" spans="1:15" ht="20.25" customHeight="1" x14ac:dyDescent="0.2">
      <c r="A5" t="s">
        <v>137</v>
      </c>
      <c r="B5">
        <v>5</v>
      </c>
      <c r="C5">
        <f t="shared" si="1"/>
        <v>5</v>
      </c>
      <c r="D5">
        <v>10</v>
      </c>
      <c r="E5">
        <v>10</v>
      </c>
      <c r="F5">
        <v>10</v>
      </c>
      <c r="G5">
        <f t="shared" si="1"/>
        <v>10</v>
      </c>
      <c r="H5">
        <v>22</v>
      </c>
      <c r="I5">
        <f t="shared" si="1"/>
        <v>22</v>
      </c>
      <c r="J5">
        <f t="shared" si="1"/>
        <v>22</v>
      </c>
      <c r="K5">
        <f t="shared" si="1"/>
        <v>22</v>
      </c>
      <c r="L5">
        <f t="shared" si="1"/>
        <v>22</v>
      </c>
      <c r="M5">
        <f t="shared" si="1"/>
        <v>22</v>
      </c>
    </row>
    <row r="6" spans="1:15" ht="20.25" customHeight="1" x14ac:dyDescent="0.2">
      <c r="A6" t="s">
        <v>125</v>
      </c>
      <c r="B6">
        <v>6</v>
      </c>
      <c r="C6">
        <v>10</v>
      </c>
      <c r="D6">
        <f t="shared" ref="D6" si="2">C6</f>
        <v>10</v>
      </c>
      <c r="E6">
        <f t="shared" ref="E6" si="3">D6</f>
        <v>10</v>
      </c>
    </row>
    <row r="7" spans="1:15" ht="20.25" customHeight="1" x14ac:dyDescent="0.2">
      <c r="A7" t="s">
        <v>138</v>
      </c>
      <c r="B7">
        <v>1</v>
      </c>
      <c r="C7">
        <v>7</v>
      </c>
      <c r="D7">
        <v>20</v>
      </c>
      <c r="E7">
        <v>20</v>
      </c>
      <c r="F7">
        <v>35</v>
      </c>
      <c r="G7">
        <f t="shared" si="1"/>
        <v>35</v>
      </c>
      <c r="H7">
        <v>35</v>
      </c>
      <c r="I7">
        <f t="shared" si="1"/>
        <v>35</v>
      </c>
      <c r="J7">
        <f t="shared" si="1"/>
        <v>35</v>
      </c>
      <c r="K7">
        <f t="shared" si="1"/>
        <v>35</v>
      </c>
      <c r="L7">
        <f t="shared" si="1"/>
        <v>35</v>
      </c>
      <c r="M7">
        <f t="shared" si="1"/>
        <v>35</v>
      </c>
    </row>
    <row r="8" spans="1:15" ht="20.25" customHeight="1" x14ac:dyDescent="0.2">
      <c r="A8" t="s">
        <v>192</v>
      </c>
      <c r="B8">
        <v>35</v>
      </c>
      <c r="C8">
        <f t="shared" si="1"/>
        <v>35</v>
      </c>
      <c r="D8">
        <f t="shared" ref="D8" si="4">C8</f>
        <v>35</v>
      </c>
      <c r="E8">
        <f t="shared" ref="E8" si="5">D8</f>
        <v>35</v>
      </c>
      <c r="F8">
        <f t="shared" ref="F8" si="6">E8</f>
        <v>35</v>
      </c>
      <c r="G8">
        <f t="shared" ref="G8" si="7">F8</f>
        <v>35</v>
      </c>
      <c r="H8">
        <f t="shared" ref="H8" si="8">G8</f>
        <v>35</v>
      </c>
      <c r="I8">
        <f t="shared" ref="I8" si="9">H8</f>
        <v>35</v>
      </c>
      <c r="J8">
        <f t="shared" ref="J8" si="10">I8</f>
        <v>35</v>
      </c>
      <c r="K8">
        <f t="shared" ref="K8" si="11">J8</f>
        <v>35</v>
      </c>
      <c r="L8">
        <f t="shared" ref="L8" si="12">K8</f>
        <v>35</v>
      </c>
      <c r="M8">
        <f t="shared" ref="M8" si="13">L8</f>
        <v>35</v>
      </c>
    </row>
    <row r="9" spans="1:15" ht="20.25" customHeight="1" x14ac:dyDescent="0.2">
      <c r="A9" t="s">
        <v>193</v>
      </c>
      <c r="B9">
        <v>4</v>
      </c>
      <c r="C9">
        <v>4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  <c r="K9">
        <v>9</v>
      </c>
      <c r="L9">
        <v>9</v>
      </c>
      <c r="M9">
        <v>9</v>
      </c>
    </row>
    <row r="10" spans="1:15" ht="20.25" customHeight="1" x14ac:dyDescent="0.2">
      <c r="A10" t="s">
        <v>206</v>
      </c>
      <c r="B10">
        <v>2</v>
      </c>
      <c r="C10">
        <v>6</v>
      </c>
      <c r="D10">
        <v>11</v>
      </c>
      <c r="E10">
        <f t="shared" ref="E10" si="14">D10</f>
        <v>11</v>
      </c>
      <c r="F10">
        <f t="shared" ref="F10" si="15">E10</f>
        <v>11</v>
      </c>
      <c r="G10">
        <f t="shared" ref="G10" si="16">F10</f>
        <v>11</v>
      </c>
      <c r="H10">
        <f t="shared" ref="H10" si="17">G10</f>
        <v>11</v>
      </c>
      <c r="I10">
        <f t="shared" ref="I10" si="18">H10</f>
        <v>11</v>
      </c>
      <c r="J10">
        <f t="shared" ref="J10" si="19">I10</f>
        <v>11</v>
      </c>
      <c r="K10">
        <f t="shared" ref="K10" si="20">J10</f>
        <v>11</v>
      </c>
      <c r="L10">
        <f t="shared" ref="L10" si="21">K10</f>
        <v>11</v>
      </c>
      <c r="M10">
        <f t="shared" ref="M10" si="22">L10</f>
        <v>11</v>
      </c>
    </row>
    <row r="11" spans="1:15" ht="20.25" customHeight="1" x14ac:dyDescent="0.2">
      <c r="A11" t="s">
        <v>141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O11" t="s">
        <v>207</v>
      </c>
    </row>
    <row r="12" spans="1:15" ht="20.25" customHeight="1" x14ac:dyDescent="0.2">
      <c r="A12" t="s">
        <v>190</v>
      </c>
      <c r="C12">
        <v>4</v>
      </c>
      <c r="D12">
        <v>4</v>
      </c>
      <c r="E12">
        <v>4</v>
      </c>
      <c r="F12">
        <v>4</v>
      </c>
      <c r="G12">
        <v>8</v>
      </c>
      <c r="H12">
        <v>8</v>
      </c>
      <c r="I12">
        <v>8</v>
      </c>
      <c r="J12">
        <v>8</v>
      </c>
      <c r="K12">
        <v>8</v>
      </c>
      <c r="L12">
        <v>8</v>
      </c>
      <c r="M12">
        <v>8</v>
      </c>
    </row>
    <row r="13" spans="1:15" ht="20.25" customHeight="1" x14ac:dyDescent="0.2">
      <c r="A13" t="s">
        <v>142</v>
      </c>
      <c r="B13">
        <v>7</v>
      </c>
      <c r="C13">
        <v>14</v>
      </c>
      <c r="D13">
        <v>28</v>
      </c>
      <c r="E13">
        <v>24</v>
      </c>
      <c r="F13">
        <v>24</v>
      </c>
      <c r="G13">
        <v>33</v>
      </c>
      <c r="H13">
        <v>33</v>
      </c>
      <c r="I13">
        <v>33</v>
      </c>
      <c r="J13">
        <v>33</v>
      </c>
      <c r="K13">
        <v>30</v>
      </c>
      <c r="L13">
        <v>30</v>
      </c>
      <c r="M13">
        <v>33</v>
      </c>
    </row>
    <row r="14" spans="1:15" ht="20.25" customHeight="1" x14ac:dyDescent="0.2">
      <c r="A14" t="s">
        <v>209</v>
      </c>
      <c r="B14">
        <v>20</v>
      </c>
      <c r="C14">
        <v>35</v>
      </c>
      <c r="D14">
        <v>35</v>
      </c>
      <c r="E14">
        <v>35</v>
      </c>
      <c r="F14">
        <v>20</v>
      </c>
      <c r="G14">
        <v>40</v>
      </c>
      <c r="H14">
        <v>40</v>
      </c>
      <c r="I14">
        <v>40</v>
      </c>
      <c r="J14">
        <v>40</v>
      </c>
      <c r="K14">
        <v>40</v>
      </c>
      <c r="L14">
        <v>40</v>
      </c>
      <c r="M14">
        <f t="shared" ref="M14" si="23">L14</f>
        <v>40</v>
      </c>
    </row>
    <row r="15" spans="1:15" ht="20.25" customHeight="1" x14ac:dyDescent="0.2">
      <c r="A15" t="s">
        <v>208</v>
      </c>
      <c r="B15">
        <v>10</v>
      </c>
      <c r="C15">
        <v>10</v>
      </c>
      <c r="D15">
        <v>10</v>
      </c>
      <c r="E15">
        <v>10</v>
      </c>
      <c r="F15">
        <v>10</v>
      </c>
      <c r="G15">
        <v>10</v>
      </c>
      <c r="H15">
        <v>10</v>
      </c>
      <c r="I15">
        <v>10</v>
      </c>
      <c r="J15">
        <v>10</v>
      </c>
      <c r="K15">
        <v>10</v>
      </c>
      <c r="L15">
        <v>10</v>
      </c>
      <c r="M15">
        <v>10</v>
      </c>
    </row>
    <row r="16" spans="1:15" ht="20.25" customHeight="1" x14ac:dyDescent="0.2">
      <c r="A16" t="s">
        <v>143</v>
      </c>
      <c r="B16">
        <v>4</v>
      </c>
      <c r="C16">
        <v>5</v>
      </c>
      <c r="D16">
        <f t="shared" si="1"/>
        <v>5</v>
      </c>
      <c r="E16">
        <v>10</v>
      </c>
      <c r="F16">
        <f t="shared" si="1"/>
        <v>10</v>
      </c>
      <c r="G16">
        <v>13</v>
      </c>
      <c r="H16">
        <f t="shared" si="1"/>
        <v>13</v>
      </c>
      <c r="I16">
        <v>15</v>
      </c>
      <c r="J16">
        <f t="shared" si="1"/>
        <v>15</v>
      </c>
      <c r="K16">
        <v>12</v>
      </c>
      <c r="L16">
        <v>15</v>
      </c>
      <c r="M16">
        <f t="shared" si="1"/>
        <v>15</v>
      </c>
    </row>
    <row r="17" spans="1:13" ht="20.25" customHeight="1" x14ac:dyDescent="0.2">
      <c r="A17" t="s">
        <v>144</v>
      </c>
      <c r="B17">
        <v>5</v>
      </c>
      <c r="C17">
        <v>8</v>
      </c>
      <c r="D17">
        <v>10</v>
      </c>
      <c r="E17">
        <v>10</v>
      </c>
      <c r="F17">
        <v>8</v>
      </c>
      <c r="G17">
        <v>10</v>
      </c>
      <c r="H17">
        <f t="shared" ref="H17" si="24">G17</f>
        <v>10</v>
      </c>
      <c r="I17">
        <f t="shared" ref="I17" si="25">H17</f>
        <v>10</v>
      </c>
      <c r="J17">
        <f t="shared" ref="J17" si="26">I17</f>
        <v>10</v>
      </c>
      <c r="K17">
        <f t="shared" ref="K17" si="27">J17</f>
        <v>10</v>
      </c>
      <c r="L17">
        <f t="shared" ref="L17" si="28">K17</f>
        <v>10</v>
      </c>
      <c r="M17">
        <f t="shared" ref="M17" si="29">L17</f>
        <v>10</v>
      </c>
    </row>
    <row r="18" spans="1:13" ht="20.25" customHeight="1" x14ac:dyDescent="0.2">
      <c r="A18" s="322"/>
    </row>
    <row r="19" spans="1:13" ht="20.25" customHeight="1" x14ac:dyDescent="0.2">
      <c r="A19" t="s">
        <v>145</v>
      </c>
    </row>
    <row r="20" spans="1:13" ht="20.25" customHeight="1" x14ac:dyDescent="0.2">
      <c r="A20" t="s">
        <v>146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</row>
    <row r="21" spans="1:13" ht="20.25" customHeight="1" x14ac:dyDescent="0.2">
      <c r="A21" t="s">
        <v>211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</row>
    <row r="22" spans="1:13" ht="20.25" customHeight="1" x14ac:dyDescent="0.2">
      <c r="A22" t="s">
        <v>147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ht="20.25" customHeight="1" x14ac:dyDescent="0.2">
      <c r="A23" t="s">
        <v>148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</row>
    <row r="24" spans="1:13" ht="20.25" customHeight="1" x14ac:dyDescent="0.2">
      <c r="A24" t="s">
        <v>212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</row>
    <row r="25" spans="1:13" ht="20.25" customHeight="1" x14ac:dyDescent="0.2">
      <c r="A25" t="s">
        <v>213</v>
      </c>
    </row>
    <row r="26" spans="1:13" ht="20.25" customHeight="1" x14ac:dyDescent="0.2">
      <c r="A26" t="s">
        <v>150</v>
      </c>
    </row>
    <row r="27" spans="1:13" ht="20.25" customHeight="1" x14ac:dyDescent="0.2">
      <c r="A27" t="s">
        <v>151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</row>
    <row r="28" spans="1:13" ht="20.25" customHeight="1" x14ac:dyDescent="0.2">
      <c r="A28" t="s">
        <v>152</v>
      </c>
      <c r="M28">
        <v>2</v>
      </c>
    </row>
    <row r="29" spans="1:13" ht="20.25" customHeight="1" x14ac:dyDescent="0.2">
      <c r="A29" t="s">
        <v>153</v>
      </c>
    </row>
    <row r="30" spans="1:13" ht="20.25" customHeight="1" x14ac:dyDescent="0.2">
      <c r="A30" t="s">
        <v>154</v>
      </c>
    </row>
    <row r="31" spans="1:13" ht="20.25" customHeight="1" x14ac:dyDescent="0.2">
      <c r="A31" t="s">
        <v>155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</row>
    <row r="32" spans="1:13" ht="20.25" customHeight="1" x14ac:dyDescent="0.2">
      <c r="A32" t="s">
        <v>156</v>
      </c>
    </row>
    <row r="33" spans="1:14" ht="19.8" customHeight="1" x14ac:dyDescent="0.2">
      <c r="A33" t="s">
        <v>157</v>
      </c>
    </row>
    <row r="34" spans="1:14" ht="19.8" customHeight="1" x14ac:dyDescent="0.2">
      <c r="A34" t="s">
        <v>158</v>
      </c>
    </row>
    <row r="35" spans="1:14" ht="20.25" customHeight="1" x14ac:dyDescent="0.2">
      <c r="A35" t="s">
        <v>214</v>
      </c>
      <c r="B35">
        <f>SUM(B20:B34)</f>
        <v>0</v>
      </c>
      <c r="C35">
        <f t="shared" ref="C35:M35" si="30">SUM(C20:C34)</f>
        <v>0</v>
      </c>
      <c r="D35">
        <f t="shared" si="30"/>
        <v>0</v>
      </c>
      <c r="E35">
        <f t="shared" si="30"/>
        <v>0</v>
      </c>
      <c r="F35">
        <f t="shared" si="30"/>
        <v>0</v>
      </c>
      <c r="G35">
        <f t="shared" si="30"/>
        <v>0</v>
      </c>
      <c r="H35">
        <f t="shared" si="30"/>
        <v>10</v>
      </c>
      <c r="I35">
        <f t="shared" si="30"/>
        <v>10</v>
      </c>
      <c r="J35">
        <f t="shared" si="30"/>
        <v>10</v>
      </c>
      <c r="K35">
        <f t="shared" si="30"/>
        <v>10</v>
      </c>
      <c r="L35">
        <f t="shared" si="30"/>
        <v>10</v>
      </c>
      <c r="M35">
        <f t="shared" si="30"/>
        <v>12</v>
      </c>
    </row>
    <row r="36" spans="1:14" ht="20.25" customHeight="1" x14ac:dyDescent="0.2">
      <c r="A36" t="s">
        <v>189</v>
      </c>
      <c r="B36">
        <f>SUM(B3:B16)</f>
        <v>164</v>
      </c>
      <c r="C36">
        <f>SUM(C3:C17)</f>
        <v>213</v>
      </c>
      <c r="D36">
        <f>SUM(D3:D17)</f>
        <v>257</v>
      </c>
      <c r="E36">
        <f>SUM(E3:E17)</f>
        <v>258</v>
      </c>
      <c r="F36">
        <f>SUM(F3:F17)</f>
        <v>246</v>
      </c>
      <c r="G36">
        <f t="shared" ref="G36:M36" si="31">SUM(G3:G16)</f>
        <v>274</v>
      </c>
      <c r="H36">
        <f t="shared" si="31"/>
        <v>286</v>
      </c>
      <c r="I36">
        <f t="shared" si="31"/>
        <v>288</v>
      </c>
      <c r="J36">
        <f t="shared" si="31"/>
        <v>288</v>
      </c>
      <c r="K36">
        <f t="shared" si="31"/>
        <v>282</v>
      </c>
      <c r="L36">
        <f t="shared" si="31"/>
        <v>285</v>
      </c>
      <c r="M36">
        <f t="shared" si="31"/>
        <v>288</v>
      </c>
    </row>
    <row r="37" spans="1:14" ht="20.25" customHeight="1" x14ac:dyDescent="0.2">
      <c r="A37" t="s">
        <v>51</v>
      </c>
      <c r="B37" s="344">
        <v>200</v>
      </c>
      <c r="C37" s="344">
        <v>200</v>
      </c>
      <c r="D37" s="344">
        <v>250</v>
      </c>
      <c r="E37" s="344">
        <v>250</v>
      </c>
      <c r="F37" s="344">
        <v>275</v>
      </c>
      <c r="G37" s="344">
        <v>260</v>
      </c>
      <c r="H37" s="344">
        <v>310</v>
      </c>
      <c r="I37" s="344">
        <v>310</v>
      </c>
      <c r="J37" s="344">
        <v>310</v>
      </c>
      <c r="K37" s="344">
        <v>310</v>
      </c>
      <c r="L37" s="344">
        <v>310</v>
      </c>
      <c r="M37" s="344">
        <v>310</v>
      </c>
    </row>
    <row r="38" spans="1:14" ht="20.25" customHeight="1" x14ac:dyDescent="0.2">
      <c r="B38" s="345">
        <f>B36-B37</f>
        <v>-36</v>
      </c>
      <c r="C38" s="345">
        <f t="shared" ref="C38:M38" si="32">C36-C37</f>
        <v>13</v>
      </c>
      <c r="D38" s="345">
        <f t="shared" si="32"/>
        <v>7</v>
      </c>
      <c r="E38" s="345">
        <f t="shared" si="32"/>
        <v>8</v>
      </c>
      <c r="F38" s="345">
        <f t="shared" si="32"/>
        <v>-29</v>
      </c>
      <c r="G38" s="345">
        <f t="shared" si="32"/>
        <v>14</v>
      </c>
      <c r="H38" s="345">
        <f t="shared" si="32"/>
        <v>-24</v>
      </c>
      <c r="I38" s="345">
        <f t="shared" si="32"/>
        <v>-22</v>
      </c>
      <c r="J38" s="345">
        <f t="shared" si="32"/>
        <v>-22</v>
      </c>
      <c r="K38" s="345">
        <f t="shared" si="32"/>
        <v>-28</v>
      </c>
      <c r="L38" s="345">
        <f t="shared" si="32"/>
        <v>-25</v>
      </c>
      <c r="M38" s="345">
        <f t="shared" si="32"/>
        <v>-22</v>
      </c>
      <c r="N38" s="345">
        <f>SUM(B38:M38)</f>
        <v>-166</v>
      </c>
    </row>
    <row r="39" spans="1:14" ht="20.25" customHeight="1" x14ac:dyDescent="0.2">
      <c r="A39" t="s">
        <v>210</v>
      </c>
      <c r="D39">
        <v>10</v>
      </c>
      <c r="E39">
        <v>15</v>
      </c>
      <c r="F39">
        <v>22</v>
      </c>
      <c r="G39">
        <v>22</v>
      </c>
      <c r="H39">
        <v>22</v>
      </c>
      <c r="I39">
        <v>22</v>
      </c>
      <c r="J39">
        <v>22</v>
      </c>
      <c r="K39">
        <v>22</v>
      </c>
      <c r="L39">
        <v>22</v>
      </c>
      <c r="M39">
        <v>22</v>
      </c>
      <c r="N39" s="345">
        <f>SUM(B39:M39)</f>
        <v>201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3CB8-7F32-5947-A88E-0CB4719D0673}">
  <dimension ref="B2:T31"/>
  <sheetViews>
    <sheetView topLeftCell="A3" zoomScale="131" workbookViewId="0">
      <selection activeCell="A6" sqref="A6"/>
    </sheetView>
  </sheetViews>
  <sheetFormatPr defaultColWidth="11.19921875" defaultRowHeight="14.4" x14ac:dyDescent="0.2"/>
  <cols>
    <col min="3" max="10" width="5.796875" customWidth="1"/>
    <col min="11" max="19" width="7" customWidth="1"/>
    <col min="20" max="20" width="6" customWidth="1"/>
  </cols>
  <sheetData>
    <row r="2" spans="2:20" ht="15" thickBot="1" x14ac:dyDescent="0.25">
      <c r="B2" s="324" t="s">
        <v>168</v>
      </c>
      <c r="C2" s="324" t="s">
        <v>169</v>
      </c>
      <c r="D2" s="324" t="s">
        <v>170</v>
      </c>
      <c r="E2" s="324" t="s">
        <v>171</v>
      </c>
      <c r="F2" s="324" t="s">
        <v>172</v>
      </c>
      <c r="G2" s="324" t="s">
        <v>173</v>
      </c>
      <c r="H2" s="324" t="s">
        <v>174</v>
      </c>
      <c r="I2" s="324" t="s">
        <v>175</v>
      </c>
      <c r="J2" s="324" t="s">
        <v>176</v>
      </c>
      <c r="K2" s="324" t="s">
        <v>177</v>
      </c>
      <c r="L2" s="324" t="s">
        <v>178</v>
      </c>
      <c r="M2" s="324" t="s">
        <v>179</v>
      </c>
      <c r="N2" s="324" t="s">
        <v>180</v>
      </c>
      <c r="O2" s="324" t="s">
        <v>181</v>
      </c>
      <c r="P2" s="324" t="s">
        <v>182</v>
      </c>
      <c r="Q2" s="324" t="s">
        <v>184</v>
      </c>
      <c r="R2" s="324" t="s">
        <v>185</v>
      </c>
      <c r="S2" s="324" t="s">
        <v>183</v>
      </c>
      <c r="T2" s="324" t="s">
        <v>186</v>
      </c>
    </row>
    <row r="3" spans="2:20" x14ac:dyDescent="0.2">
      <c r="B3" s="324"/>
      <c r="C3" s="324" t="s">
        <v>159</v>
      </c>
      <c r="D3" s="324"/>
      <c r="E3" s="324" t="s">
        <v>160</v>
      </c>
      <c r="F3" s="324"/>
      <c r="G3" s="324" t="s">
        <v>161</v>
      </c>
      <c r="H3" s="324"/>
      <c r="I3" s="324" t="s">
        <v>162</v>
      </c>
      <c r="J3" s="324"/>
      <c r="K3" s="324" t="s">
        <v>163</v>
      </c>
      <c r="L3" s="324"/>
      <c r="M3" s="324" t="s">
        <v>164</v>
      </c>
      <c r="N3" s="324"/>
      <c r="O3" s="324" t="s">
        <v>165</v>
      </c>
      <c r="P3" s="324"/>
      <c r="Q3" s="338" t="s">
        <v>131</v>
      </c>
      <c r="R3" s="339" t="s">
        <v>131</v>
      </c>
      <c r="S3" s="338" t="s">
        <v>188</v>
      </c>
      <c r="T3" s="340" t="s">
        <v>117</v>
      </c>
    </row>
    <row r="4" spans="2:20" ht="15" thickBot="1" x14ac:dyDescent="0.25">
      <c r="B4" s="324"/>
      <c r="C4" s="324" t="s">
        <v>166</v>
      </c>
      <c r="D4" s="324" t="s">
        <v>167</v>
      </c>
      <c r="E4" s="324" t="s">
        <v>166</v>
      </c>
      <c r="F4" s="324" t="s">
        <v>167</v>
      </c>
      <c r="G4" s="324" t="s">
        <v>166</v>
      </c>
      <c r="H4" s="324" t="s">
        <v>167</v>
      </c>
      <c r="I4" s="324" t="s">
        <v>166</v>
      </c>
      <c r="J4" s="324" t="s">
        <v>167</v>
      </c>
      <c r="K4" s="324" t="s">
        <v>166</v>
      </c>
      <c r="L4" s="324" t="s">
        <v>167</v>
      </c>
      <c r="M4" s="324" t="s">
        <v>166</v>
      </c>
      <c r="N4" s="324" t="s">
        <v>167</v>
      </c>
      <c r="O4" s="324" t="s">
        <v>166</v>
      </c>
      <c r="P4" s="324" t="s">
        <v>167</v>
      </c>
      <c r="Q4" s="324" t="s">
        <v>166</v>
      </c>
      <c r="R4" s="324" t="s">
        <v>167</v>
      </c>
      <c r="S4" s="341" t="s">
        <v>167</v>
      </c>
      <c r="T4" s="342" t="s">
        <v>187</v>
      </c>
    </row>
    <row r="5" spans="2:20" x14ac:dyDescent="0.2">
      <c r="B5" s="334" t="s">
        <v>119</v>
      </c>
      <c r="C5" s="332">
        <v>1</v>
      </c>
      <c r="D5" s="327">
        <v>1</v>
      </c>
      <c r="E5" s="326"/>
      <c r="F5" s="327"/>
      <c r="G5" s="326">
        <v>2</v>
      </c>
      <c r="H5" s="327">
        <v>6</v>
      </c>
      <c r="I5" s="326"/>
      <c r="J5" s="327"/>
      <c r="K5" s="326">
        <v>5</v>
      </c>
      <c r="L5" s="327">
        <v>12</v>
      </c>
      <c r="M5" s="326"/>
      <c r="N5" s="327"/>
      <c r="O5" s="325">
        <v>2</v>
      </c>
      <c r="P5" s="337">
        <v>4</v>
      </c>
      <c r="Q5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10</v>
      </c>
      <c r="R5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23</v>
      </c>
      <c r="S5" s="328">
        <v>33</v>
      </c>
      <c r="T5" s="329">
        <f>テーブル1[[#This Row],[列153]]-テーブル1[[#This Row],[列17]]</f>
        <v>-10</v>
      </c>
    </row>
    <row r="6" spans="2:20" x14ac:dyDescent="0.2">
      <c r="B6" s="335" t="s">
        <v>120</v>
      </c>
      <c r="C6" s="325">
        <v>16</v>
      </c>
      <c r="D6" s="329">
        <v>37</v>
      </c>
      <c r="E6" s="328"/>
      <c r="F6" s="329"/>
      <c r="G6" s="328"/>
      <c r="H6" s="329"/>
      <c r="I6" s="328"/>
      <c r="J6" s="329"/>
      <c r="K6" s="328"/>
      <c r="L6" s="329"/>
      <c r="M6" s="328"/>
      <c r="N6" s="329"/>
      <c r="O6" s="325"/>
      <c r="P6" s="337">
        <v>2</v>
      </c>
      <c r="Q6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16</v>
      </c>
      <c r="R6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39</v>
      </c>
      <c r="S6" s="328">
        <v>33</v>
      </c>
      <c r="T6" s="329">
        <f>テーブル1[[#This Row],[列153]]-テーブル1[[#This Row],[列17]]</f>
        <v>6</v>
      </c>
    </row>
    <row r="7" spans="2:20" x14ac:dyDescent="0.2">
      <c r="B7" s="335" t="s">
        <v>137</v>
      </c>
      <c r="C7" s="325">
        <v>4</v>
      </c>
      <c r="D7" s="329">
        <v>6</v>
      </c>
      <c r="E7" s="328"/>
      <c r="F7" s="329"/>
      <c r="G7" s="328"/>
      <c r="H7" s="329"/>
      <c r="I7" s="328"/>
      <c r="J7" s="329"/>
      <c r="K7" s="328"/>
      <c r="L7" s="329"/>
      <c r="M7" s="328"/>
      <c r="N7" s="329"/>
      <c r="O7" s="325"/>
      <c r="P7" s="337"/>
      <c r="Q7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4</v>
      </c>
      <c r="R7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6</v>
      </c>
      <c r="S7" s="328">
        <v>5</v>
      </c>
      <c r="T7" s="329">
        <f>テーブル1[[#This Row],[列153]]-テーブル1[[#This Row],[列17]]</f>
        <v>1</v>
      </c>
    </row>
    <row r="8" spans="2:20" x14ac:dyDescent="0.2">
      <c r="B8" s="335" t="s">
        <v>125</v>
      </c>
      <c r="C8" s="325"/>
      <c r="D8" s="329"/>
      <c r="E8" s="328">
        <v>8</v>
      </c>
      <c r="F8" s="329">
        <v>10</v>
      </c>
      <c r="G8" s="328"/>
      <c r="H8" s="329"/>
      <c r="I8" s="328"/>
      <c r="J8" s="329"/>
      <c r="K8" s="328"/>
      <c r="L8" s="329"/>
      <c r="M8" s="328"/>
      <c r="N8" s="329"/>
      <c r="O8" s="325"/>
      <c r="P8" s="337"/>
      <c r="Q8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8</v>
      </c>
      <c r="R8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10</v>
      </c>
      <c r="S8" s="328">
        <v>15</v>
      </c>
      <c r="T8" s="329">
        <f>テーブル1[[#This Row],[列153]]-テーブル1[[#This Row],[列17]]</f>
        <v>-5</v>
      </c>
    </row>
    <row r="9" spans="2:20" x14ac:dyDescent="0.2">
      <c r="B9" s="335" t="s">
        <v>138</v>
      </c>
      <c r="C9" s="325"/>
      <c r="D9" s="329"/>
      <c r="E9" s="328">
        <v>17</v>
      </c>
      <c r="F9" s="329">
        <v>35</v>
      </c>
      <c r="G9" s="328"/>
      <c r="H9" s="329"/>
      <c r="I9" s="328"/>
      <c r="J9" s="329"/>
      <c r="K9" s="328"/>
      <c r="L9" s="329"/>
      <c r="M9" s="328"/>
      <c r="N9" s="329"/>
      <c r="O9" s="325"/>
      <c r="P9" s="337"/>
      <c r="Q9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17</v>
      </c>
      <c r="R9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35</v>
      </c>
      <c r="S9" s="328">
        <v>5</v>
      </c>
      <c r="T9" s="329">
        <f>テーブル1[[#This Row],[列153]]-テーブル1[[#This Row],[列17]]</f>
        <v>30</v>
      </c>
    </row>
    <row r="10" spans="2:20" x14ac:dyDescent="0.2">
      <c r="B10" s="335" t="s">
        <v>139</v>
      </c>
      <c r="C10" s="325"/>
      <c r="D10" s="329"/>
      <c r="E10" s="328"/>
      <c r="F10" s="329"/>
      <c r="G10" s="328">
        <v>22</v>
      </c>
      <c r="H10" s="329">
        <v>35</v>
      </c>
      <c r="I10" s="328"/>
      <c r="J10" s="329"/>
      <c r="K10" s="328"/>
      <c r="L10" s="329"/>
      <c r="M10" s="328"/>
      <c r="N10" s="329"/>
      <c r="O10" s="325"/>
      <c r="P10" s="337"/>
      <c r="Q10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22</v>
      </c>
      <c r="R10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35</v>
      </c>
      <c r="S10" s="328">
        <v>44</v>
      </c>
      <c r="T10" s="329">
        <f>テーブル1[[#This Row],[列153]]-テーブル1[[#This Row],[列17]]</f>
        <v>-9</v>
      </c>
    </row>
    <row r="11" spans="2:20" x14ac:dyDescent="0.2">
      <c r="B11" s="335" t="s">
        <v>140</v>
      </c>
      <c r="C11" s="325"/>
      <c r="D11" s="329"/>
      <c r="E11" s="328"/>
      <c r="F11" s="329"/>
      <c r="G11" s="328">
        <v>4</v>
      </c>
      <c r="H11" s="329">
        <v>9</v>
      </c>
      <c r="I11" s="328"/>
      <c r="J11" s="329"/>
      <c r="K11" s="328">
        <v>1</v>
      </c>
      <c r="L11" s="329">
        <v>2</v>
      </c>
      <c r="M11" s="328"/>
      <c r="N11" s="329"/>
      <c r="O11" s="325"/>
      <c r="P11" s="337"/>
      <c r="Q11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5</v>
      </c>
      <c r="R11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11</v>
      </c>
      <c r="S11" s="328">
        <v>5</v>
      </c>
      <c r="T11" s="329">
        <f>テーブル1[[#This Row],[列153]]-テーブル1[[#This Row],[列17]]</f>
        <v>6</v>
      </c>
    </row>
    <row r="12" spans="2:20" x14ac:dyDescent="0.2">
      <c r="B12" s="335" t="s">
        <v>141</v>
      </c>
      <c r="C12" s="325"/>
      <c r="D12" s="329"/>
      <c r="E12" s="328"/>
      <c r="F12" s="329"/>
      <c r="G12" s="328"/>
      <c r="H12" s="329"/>
      <c r="I12" s="328">
        <v>2</v>
      </c>
      <c r="J12" s="329">
        <v>4</v>
      </c>
      <c r="K12" s="328"/>
      <c r="L12" s="329"/>
      <c r="M12" s="328"/>
      <c r="N12" s="329"/>
      <c r="O12" s="325"/>
      <c r="P12" s="337"/>
      <c r="Q12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2</v>
      </c>
      <c r="R12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4</v>
      </c>
      <c r="S12" s="328">
        <v>5</v>
      </c>
      <c r="T12" s="329">
        <f>テーブル1[[#This Row],[列153]]-テーブル1[[#This Row],[列17]]</f>
        <v>-1</v>
      </c>
    </row>
    <row r="13" spans="2:20" x14ac:dyDescent="0.2">
      <c r="B13" s="335" t="s">
        <v>142</v>
      </c>
      <c r="C13" s="325"/>
      <c r="D13" s="329"/>
      <c r="E13" s="328"/>
      <c r="F13" s="329"/>
      <c r="G13" s="328"/>
      <c r="H13" s="329"/>
      <c r="I13" s="328">
        <f>8+6</f>
        <v>14</v>
      </c>
      <c r="J13" s="329">
        <v>28</v>
      </c>
      <c r="K13" s="328"/>
      <c r="L13" s="329"/>
      <c r="M13" s="328"/>
      <c r="N13" s="329"/>
      <c r="O13" s="325"/>
      <c r="P13" s="337"/>
      <c r="Q13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14</v>
      </c>
      <c r="R13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28</v>
      </c>
      <c r="S13" s="328">
        <v>15</v>
      </c>
      <c r="T13" s="329">
        <f>テーブル1[[#This Row],[列153]]-テーブル1[[#This Row],[列17]]</f>
        <v>13</v>
      </c>
    </row>
    <row r="14" spans="2:20" x14ac:dyDescent="0.2">
      <c r="B14" s="335" t="s">
        <v>190</v>
      </c>
      <c r="C14" s="325"/>
      <c r="D14" s="329"/>
      <c r="E14" s="328"/>
      <c r="F14" s="329"/>
      <c r="G14" s="328"/>
      <c r="H14" s="329"/>
      <c r="I14" s="328">
        <v>2</v>
      </c>
      <c r="J14" s="329">
        <v>4</v>
      </c>
      <c r="K14" s="328"/>
      <c r="L14" s="329"/>
      <c r="M14" s="328"/>
      <c r="N14" s="329"/>
      <c r="O14" s="325"/>
      <c r="P14" s="323"/>
      <c r="Q14" s="328"/>
      <c r="R14" s="323"/>
      <c r="S14" s="328"/>
      <c r="T14" s="346">
        <f>テーブル1[[#This Row],[列153]]-テーブル1[[#This Row],[列17]]</f>
        <v>0</v>
      </c>
    </row>
    <row r="15" spans="2:20" x14ac:dyDescent="0.2">
      <c r="B15" s="335" t="s">
        <v>123</v>
      </c>
      <c r="C15" s="325"/>
      <c r="D15" s="329"/>
      <c r="E15" s="328"/>
      <c r="F15" s="329"/>
      <c r="G15" s="328"/>
      <c r="H15" s="329"/>
      <c r="I15" s="328"/>
      <c r="J15" s="329"/>
      <c r="K15" s="328">
        <v>19</v>
      </c>
      <c r="L15" s="329">
        <v>50</v>
      </c>
      <c r="M15" s="328"/>
      <c r="N15" s="329"/>
      <c r="O15" s="325">
        <v>1</v>
      </c>
      <c r="P15" s="337">
        <v>6</v>
      </c>
      <c r="Q15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20</v>
      </c>
      <c r="R15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56</v>
      </c>
      <c r="S15" s="328">
        <v>45</v>
      </c>
      <c r="T15" s="329">
        <f>テーブル1[[#This Row],[列153]]-テーブル1[[#This Row],[列17]]</f>
        <v>11</v>
      </c>
    </row>
    <row r="16" spans="2:20" x14ac:dyDescent="0.2">
      <c r="B16" s="335" t="s">
        <v>143</v>
      </c>
      <c r="C16" s="325"/>
      <c r="D16" s="329"/>
      <c r="E16" s="328"/>
      <c r="F16" s="329"/>
      <c r="G16" s="328"/>
      <c r="H16" s="329"/>
      <c r="I16" s="328"/>
      <c r="J16" s="329"/>
      <c r="K16" s="328"/>
      <c r="L16" s="329"/>
      <c r="M16" s="328">
        <v>8</v>
      </c>
      <c r="N16" s="329">
        <v>16</v>
      </c>
      <c r="O16" s="325"/>
      <c r="P16" s="337"/>
      <c r="Q16" s="328">
        <f>SUM(テーブル1[[#This Row],[列2]],テーブル1[[#This Row],[列4]],テーブル1[[#This Row],[列6]],テーブル1[[#This Row],[列8]],テーブル1[[#This Row],[列10]],テーブル1[[#This Row],[列12]],テーブル1[[#This Row],[列14]])</f>
        <v>8</v>
      </c>
      <c r="R16" s="337">
        <f>SUM(テーブル1[[#This Row],[列3]],テーブル1[[#This Row],[列5]],テーブル1[[#This Row],[列7]],テーブル1[[#This Row],[列9]],テーブル1[[#This Row],[列11]],テーブル1[[#This Row],[列13]],テーブル1[[#This Row],[列15]])</f>
        <v>16</v>
      </c>
      <c r="S16" s="328">
        <v>5</v>
      </c>
      <c r="T16" s="329">
        <f>テーブル1[[#This Row],[列153]]-テーブル1[[#This Row],[列17]]</f>
        <v>11</v>
      </c>
    </row>
    <row r="17" spans="2:20" ht="15" thickBot="1" x14ac:dyDescent="0.25">
      <c r="B17" s="336" t="s">
        <v>144</v>
      </c>
      <c r="C17" s="333"/>
      <c r="D17" s="331"/>
      <c r="E17" s="330"/>
      <c r="F17" s="331"/>
      <c r="G17" s="330"/>
      <c r="H17" s="331"/>
      <c r="I17" s="330"/>
      <c r="J17" s="331"/>
      <c r="K17" s="330"/>
      <c r="L17" s="331"/>
      <c r="M17" s="330">
        <v>5</v>
      </c>
      <c r="N17" s="331">
        <v>10</v>
      </c>
      <c r="O17" s="325"/>
      <c r="P17" s="337"/>
      <c r="Q17" s="330">
        <f>SUM(テーブル1[[#This Row],[列2]],テーブル1[[#This Row],[列4]],テーブル1[[#This Row],[列6]],テーブル1[[#This Row],[列8]],テーブル1[[#This Row],[列10]],テーブル1[[#This Row],[列12]],テーブル1[[#This Row],[列14]])</f>
        <v>5</v>
      </c>
      <c r="R17" s="343">
        <f>SUM(テーブル1[[#This Row],[列3]],テーブル1[[#This Row],[列5]],テーブル1[[#This Row],[列7]],テーブル1[[#This Row],[列9]],テーブル1[[#This Row],[列11]],テーブル1[[#This Row],[列13]],テーブル1[[#This Row],[列15]])</f>
        <v>10</v>
      </c>
      <c r="S17" s="330">
        <v>5</v>
      </c>
      <c r="T17" s="331">
        <f>テーブル1[[#This Row],[列153]]-テーブル1[[#This Row],[列17]]</f>
        <v>5</v>
      </c>
    </row>
    <row r="18" spans="2:20" x14ac:dyDescent="0.2">
      <c r="B18" t="s">
        <v>145</v>
      </c>
      <c r="D18">
        <f>SUM(D5:D17)</f>
        <v>44</v>
      </c>
      <c r="Q18">
        <f>SUM(Q5:Q17)</f>
        <v>131</v>
      </c>
      <c r="R18">
        <f>SUM(R5:R17)</f>
        <v>273</v>
      </c>
      <c r="S18">
        <f>SUM(S5:S17)</f>
        <v>215</v>
      </c>
      <c r="T18">
        <f>SUM(T5:T17)</f>
        <v>58</v>
      </c>
    </row>
    <row r="19" spans="2:20" x14ac:dyDescent="0.2">
      <c r="B19" t="s">
        <v>146</v>
      </c>
    </row>
    <row r="20" spans="2:20" x14ac:dyDescent="0.2">
      <c r="B20" t="s">
        <v>147</v>
      </c>
    </row>
    <row r="21" spans="2:20" x14ac:dyDescent="0.2">
      <c r="B21" t="s">
        <v>148</v>
      </c>
    </row>
    <row r="22" spans="2:20" x14ac:dyDescent="0.2">
      <c r="B22" t="s">
        <v>149</v>
      </c>
    </row>
    <row r="23" spans="2:20" x14ac:dyDescent="0.2">
      <c r="B23" t="s">
        <v>150</v>
      </c>
    </row>
    <row r="24" spans="2:20" x14ac:dyDescent="0.2">
      <c r="B24" t="s">
        <v>151</v>
      </c>
    </row>
    <row r="25" spans="2:20" x14ac:dyDescent="0.2">
      <c r="B25" t="s">
        <v>152</v>
      </c>
    </row>
    <row r="26" spans="2:20" x14ac:dyDescent="0.2">
      <c r="B26" t="s">
        <v>153</v>
      </c>
    </row>
    <row r="27" spans="2:20" x14ac:dyDescent="0.2">
      <c r="B27" t="s">
        <v>154</v>
      </c>
    </row>
    <row r="28" spans="2:20" x14ac:dyDescent="0.2">
      <c r="B28" t="s">
        <v>155</v>
      </c>
    </row>
    <row r="29" spans="2:20" x14ac:dyDescent="0.2">
      <c r="B29" t="s">
        <v>156</v>
      </c>
    </row>
    <row r="30" spans="2:20" x14ac:dyDescent="0.2">
      <c r="B30" t="s">
        <v>157</v>
      </c>
    </row>
    <row r="31" spans="2:20" x14ac:dyDescent="0.2">
      <c r="B31" t="s">
        <v>158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E158"/>
  <sheetViews>
    <sheetView zoomScale="106" workbookViewId="0">
      <selection activeCell="Z43" sqref="Z4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44287</v>
      </c>
      <c r="B1" s="405"/>
      <c r="C1" s="1" t="s">
        <v>0</v>
      </c>
      <c r="D1" s="406">
        <f ca="1">J1/C31</f>
        <v>8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200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200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200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44288</v>
      </c>
      <c r="B4" s="418"/>
      <c r="C4" s="411">
        <f ca="1">IF(A4="","",1)</f>
        <v>1</v>
      </c>
      <c r="D4" s="419"/>
      <c r="E4" s="312">
        <f ca="1">IF(C4="","",$D$1)</f>
        <v>8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8</v>
      </c>
      <c r="J4" s="422"/>
      <c r="K4" s="399">
        <f ca="1">IFERROR(O4/C4,"")</f>
        <v>0</v>
      </c>
      <c r="L4" s="399"/>
      <c r="M4" s="409">
        <f ca="1">IF(C4="","",SUM(E$4:E4))</f>
        <v>8</v>
      </c>
      <c r="N4" s="410"/>
      <c r="O4" s="411">
        <f ca="1">IF(C4="","",SUM(F$4:F4))</f>
        <v>0</v>
      </c>
      <c r="P4" s="411"/>
      <c r="Q4" s="412">
        <f ca="1">IFERROR($J$1-O4,"")</f>
        <v>200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44289</v>
      </c>
      <c r="B5" s="394"/>
      <c r="C5" s="395">
        <f ca="1">IF(A5="","",C4+1)</f>
        <v>2</v>
      </c>
      <c r="D5" s="396"/>
      <c r="E5" s="313">
        <f t="shared" ref="E5:E30" ca="1" si="1">IF(C5="","",$D$1)</f>
        <v>8</v>
      </c>
      <c r="F5" s="254">
        <f t="shared" ref="F5:F30" ca="1" si="2">IF(A5="","",HLOOKUP(A5,$D$34:$BE$50,$A$50,FALSE))</f>
        <v>0</v>
      </c>
      <c r="G5" s="397">
        <f t="shared" ref="G5:G30" ca="1" si="3">IFERROR(O5/M5,"")</f>
        <v>0</v>
      </c>
      <c r="H5" s="398"/>
      <c r="I5" s="399">
        <f t="shared" ca="1" si="0"/>
        <v>8</v>
      </c>
      <c r="J5" s="399"/>
      <c r="K5" s="399">
        <f t="shared" ref="K5:K30" ca="1" si="4">IFERROR(O5/C5,"")</f>
        <v>0</v>
      </c>
      <c r="L5" s="399"/>
      <c r="M5" s="400">
        <f ca="1">IF(C5="","",SUM(E$4:E5))</f>
        <v>16</v>
      </c>
      <c r="N5" s="401"/>
      <c r="O5" s="402">
        <f ca="1">IF(C5="","",SUM(F$4:F5))</f>
        <v>0</v>
      </c>
      <c r="P5" s="403"/>
      <c r="Q5" s="395">
        <f t="shared" ref="Q5:Q30" ca="1" si="5">IFERROR($J$1-O5,"")</f>
        <v>200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44291</v>
      </c>
      <c r="B6" s="394"/>
      <c r="C6" s="395">
        <f t="shared" ref="C6:C30" ca="1" si="6">IF(A6="","",C5+1)</f>
        <v>3</v>
      </c>
      <c r="D6" s="396"/>
      <c r="E6" s="313">
        <f t="shared" ca="1" si="1"/>
        <v>8</v>
      </c>
      <c r="F6" s="254">
        <f t="shared" ca="1" si="2"/>
        <v>0</v>
      </c>
      <c r="G6" s="397">
        <f t="shared" ca="1" si="3"/>
        <v>0</v>
      </c>
      <c r="H6" s="398"/>
      <c r="I6" s="399">
        <f t="shared" ca="1" si="0"/>
        <v>8</v>
      </c>
      <c r="J6" s="399"/>
      <c r="K6" s="399">
        <f t="shared" ca="1" si="4"/>
        <v>0</v>
      </c>
      <c r="L6" s="399"/>
      <c r="M6" s="400">
        <f ca="1">IF(C6="","",SUM(E$4:E6))</f>
        <v>24</v>
      </c>
      <c r="N6" s="401"/>
      <c r="O6" s="402">
        <f ca="1">IF(C6="","",SUM(F$4:F6))</f>
        <v>0</v>
      </c>
      <c r="P6" s="403"/>
      <c r="Q6" s="395">
        <f t="shared" ca="1" si="5"/>
        <v>200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44292</v>
      </c>
      <c r="B7" s="394"/>
      <c r="C7" s="395">
        <f t="shared" ca="1" si="6"/>
        <v>4</v>
      </c>
      <c r="D7" s="396"/>
      <c r="E7" s="313">
        <f t="shared" ca="1" si="1"/>
        <v>8</v>
      </c>
      <c r="F7" s="254">
        <f t="shared" ca="1" si="2"/>
        <v>0</v>
      </c>
      <c r="G7" s="397">
        <f t="shared" ca="1" si="3"/>
        <v>0</v>
      </c>
      <c r="H7" s="398"/>
      <c r="I7" s="399">
        <f t="shared" ca="1" si="0"/>
        <v>8</v>
      </c>
      <c r="J7" s="399"/>
      <c r="K7" s="399">
        <f t="shared" ca="1" si="4"/>
        <v>0</v>
      </c>
      <c r="L7" s="399"/>
      <c r="M7" s="400">
        <f ca="1">IF(C7="","",SUM(E$4:E7))</f>
        <v>32</v>
      </c>
      <c r="N7" s="401"/>
      <c r="O7" s="402">
        <f ca="1">IF(C7="","",SUM(F$4:F7))</f>
        <v>0</v>
      </c>
      <c r="P7" s="403"/>
      <c r="Q7" s="395">
        <f t="shared" ca="1" si="5"/>
        <v>200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200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200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44293</v>
      </c>
      <c r="B8" s="394"/>
      <c r="C8" s="395">
        <f t="shared" ca="1" si="6"/>
        <v>5</v>
      </c>
      <c r="D8" s="396"/>
      <c r="E8" s="313">
        <f t="shared" ca="1" si="1"/>
        <v>8</v>
      </c>
      <c r="F8" s="254">
        <f t="shared" ca="1" si="2"/>
        <v>0</v>
      </c>
      <c r="G8" s="397">
        <f t="shared" ca="1" si="3"/>
        <v>0</v>
      </c>
      <c r="H8" s="398"/>
      <c r="I8" s="399">
        <f t="shared" ca="1" si="0"/>
        <v>8</v>
      </c>
      <c r="J8" s="399"/>
      <c r="K8" s="399">
        <f t="shared" ca="1" si="4"/>
        <v>0</v>
      </c>
      <c r="L8" s="399"/>
      <c r="M8" s="400">
        <f ca="1">IF(C8="","",SUM(E$4:E8))</f>
        <v>40</v>
      </c>
      <c r="N8" s="401"/>
      <c r="O8" s="402">
        <f ca="1">IF(C8="","",SUM(F$4:F8))</f>
        <v>0</v>
      </c>
      <c r="P8" s="403"/>
      <c r="Q8" s="395">
        <f t="shared" ca="1" si="5"/>
        <v>200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44294</v>
      </c>
      <c r="B9" s="394"/>
      <c r="C9" s="395">
        <f t="shared" ca="1" si="6"/>
        <v>6</v>
      </c>
      <c r="D9" s="396"/>
      <c r="E9" s="313">
        <f t="shared" ca="1" si="1"/>
        <v>8</v>
      </c>
      <c r="F9" s="254">
        <f t="shared" ca="1" si="2"/>
        <v>0</v>
      </c>
      <c r="G9" s="397">
        <f t="shared" ca="1" si="3"/>
        <v>0</v>
      </c>
      <c r="H9" s="398"/>
      <c r="I9" s="399">
        <f t="shared" ca="1" si="0"/>
        <v>8</v>
      </c>
      <c r="J9" s="399"/>
      <c r="K9" s="399">
        <f t="shared" ca="1" si="4"/>
        <v>0</v>
      </c>
      <c r="L9" s="399"/>
      <c r="M9" s="400">
        <f ca="1">IF(C9="","",SUM(E$4:E9))</f>
        <v>48</v>
      </c>
      <c r="N9" s="401"/>
      <c r="O9" s="402">
        <f ca="1">IF(C9="","",SUM(F$4:F9))</f>
        <v>0</v>
      </c>
      <c r="P9" s="403"/>
      <c r="Q9" s="395">
        <f t="shared" ca="1" si="5"/>
        <v>200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44295</v>
      </c>
      <c r="B10" s="394"/>
      <c r="C10" s="395">
        <f t="shared" ca="1" si="6"/>
        <v>7</v>
      </c>
      <c r="D10" s="396"/>
      <c r="E10" s="313">
        <f t="shared" ca="1" si="1"/>
        <v>8</v>
      </c>
      <c r="F10" s="254">
        <f t="shared" ca="1" si="2"/>
        <v>0</v>
      </c>
      <c r="G10" s="397">
        <f t="shared" ca="1" si="3"/>
        <v>0</v>
      </c>
      <c r="H10" s="398"/>
      <c r="I10" s="399">
        <f t="shared" ca="1" si="0"/>
        <v>8</v>
      </c>
      <c r="J10" s="399"/>
      <c r="K10" s="399">
        <f t="shared" ca="1" si="4"/>
        <v>0</v>
      </c>
      <c r="L10" s="399"/>
      <c r="M10" s="400">
        <f ca="1">IF(C10="","",SUM(E$4:E10))</f>
        <v>56</v>
      </c>
      <c r="N10" s="401"/>
      <c r="O10" s="402">
        <f ca="1">IF(C10="","",SUM(F$4:F10))</f>
        <v>0</v>
      </c>
      <c r="P10" s="403"/>
      <c r="Q10" s="395">
        <f t="shared" ca="1" si="5"/>
        <v>200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25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19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44296</v>
      </c>
      <c r="B11" s="394"/>
      <c r="C11" s="395">
        <f t="shared" ca="1" si="6"/>
        <v>8</v>
      </c>
      <c r="D11" s="396"/>
      <c r="E11" s="313">
        <f t="shared" ca="1" si="1"/>
        <v>8</v>
      </c>
      <c r="F11" s="254">
        <f t="shared" ca="1" si="2"/>
        <v>0</v>
      </c>
      <c r="G11" s="397">
        <f t="shared" ca="1" si="3"/>
        <v>0</v>
      </c>
      <c r="H11" s="398"/>
      <c r="I11" s="399">
        <f t="shared" ca="1" si="0"/>
        <v>8</v>
      </c>
      <c r="J11" s="399"/>
      <c r="K11" s="399">
        <f t="shared" ca="1" si="4"/>
        <v>0</v>
      </c>
      <c r="L11" s="399"/>
      <c r="M11" s="400">
        <f ca="1">IF(C11="","",SUM(E$4:E11))</f>
        <v>64</v>
      </c>
      <c r="N11" s="401"/>
      <c r="O11" s="402">
        <f ca="1">IF(C11="","",SUM(F$4:F11))</f>
        <v>0</v>
      </c>
      <c r="P11" s="403"/>
      <c r="Q11" s="395">
        <f t="shared" ca="1" si="5"/>
        <v>200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44298</v>
      </c>
      <c r="B12" s="394"/>
      <c r="C12" s="395">
        <f t="shared" ca="1" si="6"/>
        <v>9</v>
      </c>
      <c r="D12" s="396"/>
      <c r="E12" s="313">
        <f t="shared" ca="1" si="1"/>
        <v>8</v>
      </c>
      <c r="F12" s="254">
        <f t="shared" ca="1" si="2"/>
        <v>0</v>
      </c>
      <c r="G12" s="397">
        <f t="shared" ca="1" si="3"/>
        <v>0</v>
      </c>
      <c r="H12" s="398"/>
      <c r="I12" s="399">
        <f t="shared" ca="1" si="0"/>
        <v>8</v>
      </c>
      <c r="J12" s="399"/>
      <c r="K12" s="399">
        <f t="shared" ca="1" si="4"/>
        <v>0</v>
      </c>
      <c r="L12" s="399"/>
      <c r="M12" s="400">
        <f ca="1">IF(C12="","",SUM(E$4:E12))</f>
        <v>72</v>
      </c>
      <c r="N12" s="401"/>
      <c r="O12" s="402">
        <f ca="1">IF(C12="","",SUM(F$4:F12))</f>
        <v>0</v>
      </c>
      <c r="P12" s="403"/>
      <c r="Q12" s="395">
        <f t="shared" ca="1" si="5"/>
        <v>200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8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10.526315789473685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44299</v>
      </c>
      <c r="B13" s="394"/>
      <c r="C13" s="395">
        <f t="shared" ca="1" si="6"/>
        <v>10</v>
      </c>
      <c r="D13" s="396"/>
      <c r="E13" s="313">
        <f t="shared" ca="1" si="1"/>
        <v>8</v>
      </c>
      <c r="F13" s="254">
        <f t="shared" ca="1" si="2"/>
        <v>0</v>
      </c>
      <c r="G13" s="397">
        <f t="shared" ca="1" si="3"/>
        <v>0</v>
      </c>
      <c r="H13" s="398"/>
      <c r="I13" s="399">
        <f t="shared" ca="1" si="0"/>
        <v>8</v>
      </c>
      <c r="J13" s="399"/>
      <c r="K13" s="473">
        <f t="shared" ca="1" si="4"/>
        <v>0</v>
      </c>
      <c r="L13" s="473"/>
      <c r="M13" s="400">
        <f ca="1">IF(C13="","",SUM(E$4:E13))</f>
        <v>80</v>
      </c>
      <c r="N13" s="401"/>
      <c r="O13" s="402">
        <f ca="1">IF(C13="","",SUM(F$4:F13))</f>
        <v>0</v>
      </c>
      <c r="P13" s="403"/>
      <c r="Q13" s="395">
        <f t="shared" ca="1" si="5"/>
        <v>200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44300</v>
      </c>
      <c r="B14" s="394"/>
      <c r="C14" s="395">
        <f t="shared" ca="1" si="6"/>
        <v>11</v>
      </c>
      <c r="D14" s="396"/>
      <c r="E14" s="313">
        <f t="shared" ca="1" si="1"/>
        <v>8</v>
      </c>
      <c r="F14" s="254">
        <f t="shared" ca="1" si="2"/>
        <v>0</v>
      </c>
      <c r="G14" s="397">
        <f t="shared" ca="1" si="3"/>
        <v>0</v>
      </c>
      <c r="H14" s="398"/>
      <c r="I14" s="399">
        <f t="shared" ca="1" si="0"/>
        <v>8</v>
      </c>
      <c r="J14" s="399"/>
      <c r="K14" s="399">
        <f t="shared" ca="1" si="4"/>
        <v>0</v>
      </c>
      <c r="L14" s="399"/>
      <c r="M14" s="400">
        <f ca="1">IF(C14="","",SUM(E$4:E14))</f>
        <v>88</v>
      </c>
      <c r="N14" s="401"/>
      <c r="O14" s="402">
        <f ca="1">IF(C14="","",SUM(F$4:F14))</f>
        <v>0</v>
      </c>
      <c r="P14" s="403"/>
      <c r="Q14" s="395">
        <f t="shared" ca="1" si="5"/>
        <v>200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8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8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44301</v>
      </c>
      <c r="B15" s="394"/>
      <c r="C15" s="395">
        <f t="shared" ca="1" si="6"/>
        <v>12</v>
      </c>
      <c r="D15" s="396"/>
      <c r="E15" s="313">
        <f t="shared" ca="1" si="1"/>
        <v>8</v>
      </c>
      <c r="F15" s="254">
        <f t="shared" ca="1" si="2"/>
        <v>0</v>
      </c>
      <c r="G15" s="397">
        <f t="shared" ca="1" si="3"/>
        <v>0</v>
      </c>
      <c r="H15" s="398"/>
      <c r="I15" s="399">
        <f t="shared" ca="1" si="0"/>
        <v>8</v>
      </c>
      <c r="J15" s="399"/>
      <c r="K15" s="399">
        <f t="shared" ca="1" si="4"/>
        <v>0</v>
      </c>
      <c r="L15" s="399"/>
      <c r="M15" s="400">
        <f ca="1">IF(C15="","",SUM(E$4:E15))</f>
        <v>96</v>
      </c>
      <c r="N15" s="401"/>
      <c r="O15" s="402">
        <f ca="1">IF(C15="","",SUM(F$4:F15))</f>
        <v>0</v>
      </c>
      <c r="P15" s="403"/>
      <c r="Q15" s="395">
        <f t="shared" ca="1" si="5"/>
        <v>200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44302</v>
      </c>
      <c r="B16" s="394"/>
      <c r="C16" s="395">
        <f t="shared" ca="1" si="6"/>
        <v>13</v>
      </c>
      <c r="D16" s="396"/>
      <c r="E16" s="313">
        <f t="shared" ca="1" si="1"/>
        <v>8</v>
      </c>
      <c r="F16" s="254">
        <f t="shared" ca="1" si="2"/>
        <v>0</v>
      </c>
      <c r="G16" s="397">
        <f t="shared" ca="1" si="3"/>
        <v>0</v>
      </c>
      <c r="H16" s="398"/>
      <c r="I16" s="399">
        <f t="shared" ca="1" si="0"/>
        <v>8</v>
      </c>
      <c r="J16" s="399"/>
      <c r="K16" s="399">
        <f t="shared" ca="1" si="4"/>
        <v>0</v>
      </c>
      <c r="L16" s="399"/>
      <c r="M16" s="400">
        <f ca="1">IF(C16="","",SUM(E$4:E16))</f>
        <v>104</v>
      </c>
      <c r="N16" s="401"/>
      <c r="O16" s="402">
        <f ca="1">IF(C16="","",SUM(F$4:F16))</f>
        <v>0</v>
      </c>
      <c r="P16" s="403"/>
      <c r="Q16" s="395">
        <f t="shared" ca="1" si="5"/>
        <v>200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44303</v>
      </c>
      <c r="B17" s="394"/>
      <c r="C17" s="395">
        <f t="shared" ca="1" si="6"/>
        <v>14</v>
      </c>
      <c r="D17" s="396"/>
      <c r="E17" s="313">
        <f t="shared" ca="1" si="1"/>
        <v>8</v>
      </c>
      <c r="F17" s="254">
        <f t="shared" ca="1" si="2"/>
        <v>0</v>
      </c>
      <c r="G17" s="397">
        <f t="shared" ca="1" si="3"/>
        <v>0</v>
      </c>
      <c r="H17" s="398"/>
      <c r="I17" s="399">
        <f t="shared" ca="1" si="0"/>
        <v>8</v>
      </c>
      <c r="J17" s="399"/>
      <c r="K17" s="399">
        <f ca="1">IFERROR(O17/C17,"")</f>
        <v>0</v>
      </c>
      <c r="L17" s="399"/>
      <c r="M17" s="400">
        <f ca="1">IF(C17="","",SUM(E$4:E17))</f>
        <v>112</v>
      </c>
      <c r="N17" s="401"/>
      <c r="O17" s="402">
        <f ca="1">IF(C17="","",SUM(F$4:F17))</f>
        <v>0</v>
      </c>
      <c r="P17" s="403"/>
      <c r="Q17" s="395">
        <f t="shared" ca="1" si="5"/>
        <v>200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44305</v>
      </c>
      <c r="B18" s="394"/>
      <c r="C18" s="395">
        <f t="shared" ca="1" si="6"/>
        <v>15</v>
      </c>
      <c r="D18" s="396"/>
      <c r="E18" s="313">
        <f t="shared" ca="1" si="1"/>
        <v>8</v>
      </c>
      <c r="F18" s="254">
        <f t="shared" ca="1" si="2"/>
        <v>0</v>
      </c>
      <c r="G18" s="397">
        <f t="shared" ca="1" si="3"/>
        <v>0</v>
      </c>
      <c r="H18" s="398"/>
      <c r="I18" s="399">
        <f t="shared" ca="1" si="0"/>
        <v>8</v>
      </c>
      <c r="J18" s="399"/>
      <c r="K18" s="399">
        <f t="shared" ca="1" si="4"/>
        <v>0</v>
      </c>
      <c r="L18" s="399"/>
      <c r="M18" s="400">
        <f ca="1">IF(C18="","",SUM(E$4:E18))</f>
        <v>120</v>
      </c>
      <c r="N18" s="401"/>
      <c r="O18" s="402">
        <f ca="1">IF(C18="","",SUM(F$4:F18))</f>
        <v>0</v>
      </c>
      <c r="P18" s="403"/>
      <c r="Q18" s="395">
        <f t="shared" ca="1" si="5"/>
        <v>200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2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2.1999999999999993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44306</v>
      </c>
      <c r="B19" s="394"/>
      <c r="C19" s="395">
        <f t="shared" ca="1" si="6"/>
        <v>16</v>
      </c>
      <c r="D19" s="396"/>
      <c r="E19" s="313">
        <f t="shared" ca="1" si="1"/>
        <v>8</v>
      </c>
      <c r="F19" s="254">
        <f t="shared" ca="1" si="2"/>
        <v>0</v>
      </c>
      <c r="G19" s="397">
        <f t="shared" ca="1" si="3"/>
        <v>0</v>
      </c>
      <c r="H19" s="398"/>
      <c r="I19" s="399">
        <f t="shared" ca="1" si="0"/>
        <v>8</v>
      </c>
      <c r="J19" s="399"/>
      <c r="K19" s="399">
        <f t="shared" ca="1" si="4"/>
        <v>0</v>
      </c>
      <c r="L19" s="399"/>
      <c r="M19" s="400">
        <f ca="1">IF(C19="","",SUM(E$4:E19))</f>
        <v>128</v>
      </c>
      <c r="N19" s="401"/>
      <c r="O19" s="402">
        <f ca="1">IF(C19="","",SUM(F$4:F19))</f>
        <v>0</v>
      </c>
      <c r="P19" s="403"/>
      <c r="Q19" s="395">
        <f t="shared" ca="1" si="5"/>
        <v>200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44307</v>
      </c>
      <c r="B20" s="394"/>
      <c r="C20" s="395">
        <f t="shared" ca="1" si="6"/>
        <v>17</v>
      </c>
      <c r="D20" s="396"/>
      <c r="E20" s="313">
        <f t="shared" ca="1" si="1"/>
        <v>8</v>
      </c>
      <c r="F20" s="254">
        <f t="shared" ca="1" si="2"/>
        <v>0</v>
      </c>
      <c r="G20" s="397">
        <f t="shared" ca="1" si="3"/>
        <v>0</v>
      </c>
      <c r="H20" s="398"/>
      <c r="I20" s="399">
        <f t="shared" ca="1" si="0"/>
        <v>8</v>
      </c>
      <c r="J20" s="399"/>
      <c r="K20" s="399">
        <f t="shared" ca="1" si="4"/>
        <v>0</v>
      </c>
      <c r="L20" s="399"/>
      <c r="M20" s="400">
        <f ca="1">IF(C20="","",SUM(E$4:E20))</f>
        <v>136</v>
      </c>
      <c r="N20" s="401"/>
      <c r="O20" s="402">
        <f ca="1">IF(C20="","",SUM(F$4:F20))</f>
        <v>0</v>
      </c>
      <c r="P20" s="403"/>
      <c r="Q20" s="395">
        <f t="shared" ca="1" si="5"/>
        <v>200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50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54.999999999999972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44308</v>
      </c>
      <c r="B21" s="394"/>
      <c r="C21" s="395">
        <f t="shared" ca="1" si="6"/>
        <v>18</v>
      </c>
      <c r="D21" s="396"/>
      <c r="E21" s="313">
        <f t="shared" ca="1" si="1"/>
        <v>8</v>
      </c>
      <c r="F21" s="254">
        <f t="shared" ca="1" si="2"/>
        <v>0</v>
      </c>
      <c r="G21" s="486">
        <f t="shared" ca="1" si="3"/>
        <v>0</v>
      </c>
      <c r="H21" s="487"/>
      <c r="I21" s="399">
        <f t="shared" ca="1" si="0"/>
        <v>8</v>
      </c>
      <c r="J21" s="399"/>
      <c r="K21" s="399">
        <f t="shared" ca="1" si="4"/>
        <v>0</v>
      </c>
      <c r="L21" s="399"/>
      <c r="M21" s="400">
        <f ca="1">IF(C21="","",SUM(E$4:E21))</f>
        <v>144</v>
      </c>
      <c r="N21" s="401"/>
      <c r="O21" s="402">
        <f ca="1">IF(C21="","",SUM(F$4:F21))</f>
        <v>0</v>
      </c>
      <c r="P21" s="403"/>
      <c r="Q21" s="395">
        <f t="shared" ca="1" si="5"/>
        <v>200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44309</v>
      </c>
      <c r="B22" s="394"/>
      <c r="C22" s="395">
        <f t="shared" ca="1" si="6"/>
        <v>19</v>
      </c>
      <c r="D22" s="396"/>
      <c r="E22" s="313">
        <f t="shared" ca="1" si="1"/>
        <v>8</v>
      </c>
      <c r="F22" s="254">
        <f t="shared" ca="1" si="2"/>
        <v>0</v>
      </c>
      <c r="G22" s="397">
        <f t="shared" ca="1" si="3"/>
        <v>0</v>
      </c>
      <c r="H22" s="398"/>
      <c r="I22" s="399">
        <f t="shared" ca="1" si="0"/>
        <v>8</v>
      </c>
      <c r="J22" s="399"/>
      <c r="K22" s="399">
        <f t="shared" ca="1" si="4"/>
        <v>0</v>
      </c>
      <c r="L22" s="399"/>
      <c r="M22" s="400">
        <f ca="1">IF(C22="","",SUM(E$4:E22))</f>
        <v>152</v>
      </c>
      <c r="N22" s="401"/>
      <c r="O22" s="402">
        <f ca="1">IF(C22="","",SUM(F$4:F22))</f>
        <v>0</v>
      </c>
      <c r="P22" s="403"/>
      <c r="Q22" s="395">
        <f t="shared" ca="1" si="5"/>
        <v>200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25</v>
      </c>
      <c r="BN22" s="425"/>
      <c r="BO22" s="425" t="s">
        <v>26</v>
      </c>
      <c r="BP22" s="425"/>
      <c r="BQ22" s="425"/>
      <c r="BR22" s="482">
        <f ca="1">BM14*BM22*BM24*1.015</f>
        <v>2914064.9999999995</v>
      </c>
      <c r="BS22" s="483"/>
      <c r="BT22" s="21"/>
      <c r="BU22" s="436" t="s">
        <v>25</v>
      </c>
      <c r="BV22" s="425"/>
      <c r="BW22" s="425"/>
      <c r="BX22" s="425">
        <f ca="1">C31</f>
        <v>25</v>
      </c>
      <c r="BY22" s="425"/>
      <c r="BZ22" s="425" t="s">
        <v>26</v>
      </c>
      <c r="CA22" s="425"/>
      <c r="CB22" s="425"/>
      <c r="CC22" s="482">
        <f ca="1">BX14*BX22*BX24*1.015</f>
        <v>2132109</v>
      </c>
      <c r="CD22" s="483"/>
    </row>
    <row r="23" spans="1:82" ht="12" customHeight="1" x14ac:dyDescent="0.2">
      <c r="A23" s="393" cm="1">
        <f t="array" aca="1" ref="A23" ca="1">INDIRECT("'期'!"&amp;$A$32&amp;ROW())</f>
        <v>44310</v>
      </c>
      <c r="B23" s="394"/>
      <c r="C23" s="395">
        <f t="shared" ca="1" si="6"/>
        <v>20</v>
      </c>
      <c r="D23" s="396"/>
      <c r="E23" s="313">
        <f t="shared" ca="1" si="1"/>
        <v>8</v>
      </c>
      <c r="F23" s="254">
        <f t="shared" ca="1" si="2"/>
        <v>0</v>
      </c>
      <c r="G23" s="397">
        <f t="shared" ca="1" si="3"/>
        <v>0</v>
      </c>
      <c r="H23" s="398"/>
      <c r="I23" s="399">
        <f t="shared" ca="1" si="0"/>
        <v>8</v>
      </c>
      <c r="J23" s="399"/>
      <c r="K23" s="399">
        <f t="shared" ca="1" si="4"/>
        <v>0</v>
      </c>
      <c r="L23" s="399"/>
      <c r="M23" s="400">
        <f ca="1">IF(C23="","",SUM(E$4:E23))</f>
        <v>160</v>
      </c>
      <c r="N23" s="401"/>
      <c r="O23" s="402">
        <f ca="1">IF(C23="","",SUM(F$4:F23))</f>
        <v>0</v>
      </c>
      <c r="P23" s="403"/>
      <c r="Q23" s="395">
        <f t="shared" ca="1" si="5"/>
        <v>200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44312</v>
      </c>
      <c r="B24" s="394"/>
      <c r="C24" s="395">
        <f t="shared" ca="1" si="6"/>
        <v>21</v>
      </c>
      <c r="D24" s="396"/>
      <c r="E24" s="313">
        <f t="shared" ca="1" si="1"/>
        <v>8</v>
      </c>
      <c r="F24" s="254">
        <f t="shared" ca="1" si="2"/>
        <v>0</v>
      </c>
      <c r="G24" s="397">
        <f t="shared" ca="1" si="3"/>
        <v>0</v>
      </c>
      <c r="H24" s="398"/>
      <c r="I24" s="399">
        <f t="shared" ca="1" si="0"/>
        <v>8</v>
      </c>
      <c r="J24" s="399"/>
      <c r="K24" s="399">
        <f t="shared" ca="1" si="4"/>
        <v>0</v>
      </c>
      <c r="L24" s="399"/>
      <c r="M24" s="400">
        <f ca="1">IF(C24="","",SUM(E$4:E24))</f>
        <v>168</v>
      </c>
      <c r="N24" s="401"/>
      <c r="O24" s="402">
        <f ca="1">IF(C24="","",SUM(F$4:F24))</f>
        <v>0</v>
      </c>
      <c r="P24" s="403"/>
      <c r="Q24" s="395">
        <f t="shared" ca="1" si="5"/>
        <v>200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3588750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3660524.9999999995</v>
      </c>
      <c r="CD24" s="485"/>
    </row>
    <row r="25" spans="1:82" ht="12" customHeight="1" x14ac:dyDescent="0.2">
      <c r="A25" s="393" cm="1">
        <f t="array" aca="1" ref="A25" ca="1">INDIRECT("'期'!"&amp;$A$32&amp;ROW())</f>
        <v>44313</v>
      </c>
      <c r="B25" s="394"/>
      <c r="C25" s="395">
        <f t="shared" ca="1" si="6"/>
        <v>22</v>
      </c>
      <c r="D25" s="396"/>
      <c r="E25" s="313">
        <f t="shared" ca="1" si="1"/>
        <v>8</v>
      </c>
      <c r="F25" s="254">
        <f t="shared" ca="1" si="2"/>
        <v>0</v>
      </c>
      <c r="G25" s="397">
        <f t="shared" ca="1" si="3"/>
        <v>0</v>
      </c>
      <c r="H25" s="398"/>
      <c r="I25" s="399">
        <f t="shared" ca="1" si="0"/>
        <v>8</v>
      </c>
      <c r="J25" s="399"/>
      <c r="K25" s="399">
        <f t="shared" ca="1" si="4"/>
        <v>0</v>
      </c>
      <c r="L25" s="399"/>
      <c r="M25" s="400">
        <f ca="1">IF(C25="","",SUM(E$4:E25))</f>
        <v>176</v>
      </c>
      <c r="N25" s="401"/>
      <c r="O25" s="402">
        <f ca="1">IF(C25="","",SUM(F$4:F25))</f>
        <v>0</v>
      </c>
      <c r="P25" s="403"/>
      <c r="Q25" s="395">
        <f t="shared" ca="1" si="5"/>
        <v>200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44314</v>
      </c>
      <c r="B26" s="394"/>
      <c r="C26" s="395">
        <f t="shared" ca="1" si="6"/>
        <v>23</v>
      </c>
      <c r="D26" s="396"/>
      <c r="E26" s="313">
        <f t="shared" ca="1" si="1"/>
        <v>8</v>
      </c>
      <c r="F26" s="254">
        <f t="shared" ca="1" si="2"/>
        <v>0</v>
      </c>
      <c r="G26" s="397">
        <f t="shared" ca="1" si="3"/>
        <v>0</v>
      </c>
      <c r="H26" s="398"/>
      <c r="I26" s="399">
        <f t="shared" ca="1" si="0"/>
        <v>8</v>
      </c>
      <c r="J26" s="399"/>
      <c r="K26" s="399">
        <f t="shared" ca="1" si="4"/>
        <v>0</v>
      </c>
      <c r="L26" s="399"/>
      <c r="M26" s="400">
        <f ca="1">IF(C26="","",SUM(E$4:E26))</f>
        <v>184</v>
      </c>
      <c r="N26" s="401"/>
      <c r="O26" s="402">
        <f ca="1">IF(C26="","",SUM(F$4:F26))</f>
        <v>0</v>
      </c>
      <c r="P26" s="403"/>
      <c r="Q26" s="395">
        <f t="shared" ca="1" si="5"/>
        <v>200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674685.00000000047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1528415.9999999995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44315</v>
      </c>
      <c r="B27" s="394"/>
      <c r="C27" s="395">
        <f t="shared" ca="1" si="6"/>
        <v>24</v>
      </c>
      <c r="D27" s="396"/>
      <c r="E27" s="313">
        <f t="shared" ca="1" si="1"/>
        <v>8</v>
      </c>
      <c r="F27" s="254">
        <f t="shared" ca="1" si="2"/>
        <v>0</v>
      </c>
      <c r="G27" s="397">
        <f t="shared" ca="1" si="3"/>
        <v>0</v>
      </c>
      <c r="H27" s="398"/>
      <c r="I27" s="399">
        <f t="shared" ca="1" si="0"/>
        <v>8</v>
      </c>
      <c r="J27" s="399"/>
      <c r="K27" s="399">
        <f t="shared" ca="1" si="4"/>
        <v>0</v>
      </c>
      <c r="L27" s="399"/>
      <c r="M27" s="400">
        <f ca="1">IF(C27="","",SUM(E$4:E27))</f>
        <v>192</v>
      </c>
      <c r="N27" s="401"/>
      <c r="O27" s="402">
        <f ca="1">IF(C27="","",SUM(F$4:F27))</f>
        <v>0</v>
      </c>
      <c r="P27" s="403"/>
      <c r="Q27" s="395">
        <f t="shared" ca="1" si="5"/>
        <v>200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44316</v>
      </c>
      <c r="B28" s="394"/>
      <c r="C28" s="395">
        <f t="shared" ca="1" si="6"/>
        <v>25</v>
      </c>
      <c r="D28" s="396"/>
      <c r="E28" s="313">
        <f t="shared" ca="1" si="1"/>
        <v>8</v>
      </c>
      <c r="F28" s="254">
        <f t="shared" ca="1" si="2"/>
        <v>0</v>
      </c>
      <c r="G28" s="397">
        <f t="shared" ca="1" si="3"/>
        <v>0</v>
      </c>
      <c r="H28" s="398"/>
      <c r="I28" s="399">
        <f t="shared" ca="1" si="0"/>
        <v>8</v>
      </c>
      <c r="J28" s="399"/>
      <c r="K28" s="399">
        <f t="shared" ca="1" si="4"/>
        <v>0</v>
      </c>
      <c r="L28" s="399"/>
      <c r="M28" s="400">
        <f ca="1">IF(C28="","",SUM(E$4:E28))</f>
        <v>200</v>
      </c>
      <c r="N28" s="401"/>
      <c r="O28" s="402">
        <f ca="1">IF(C28="","",SUM(F$4:F28))</f>
        <v>0</v>
      </c>
      <c r="P28" s="403"/>
      <c r="Q28" s="395">
        <f t="shared" ca="1" si="5"/>
        <v>200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t="str" cm="1">
        <f t="array" aca="1" ref="A29" ca="1">INDIRECT("'期'!"&amp;$A$32&amp;ROW())</f>
        <v/>
      </c>
      <c r="B29" s="394"/>
      <c r="C29" s="395" t="str">
        <f t="shared" ca="1" si="6"/>
        <v/>
      </c>
      <c r="D29" s="396"/>
      <c r="E29" s="313" t="str">
        <f t="shared" ca="1" si="1"/>
        <v/>
      </c>
      <c r="F29" s="254" t="str">
        <f t="shared" ca="1" si="2"/>
        <v/>
      </c>
      <c r="G29" s="397" t="str">
        <f t="shared" ca="1" si="3"/>
        <v/>
      </c>
      <c r="H29" s="398"/>
      <c r="I29" s="399" t="str">
        <f t="shared" ca="1" si="0"/>
        <v/>
      </c>
      <c r="J29" s="399"/>
      <c r="K29" s="399" t="str">
        <f t="shared" ca="1" si="4"/>
        <v/>
      </c>
      <c r="L29" s="399"/>
      <c r="M29" s="400" t="str">
        <f ca="1">IF(C29="","",SUM(E$4:E29))</f>
        <v/>
      </c>
      <c r="N29" s="401"/>
      <c r="O29" s="402" t="str">
        <f ca="1">IF(C29="","",SUM(F$4:F29))</f>
        <v/>
      </c>
      <c r="P29" s="403"/>
      <c r="Q29" s="395" t="str">
        <f t="shared" ca="1" si="5"/>
        <v/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1"/>
        <v/>
      </c>
      <c r="F30" s="255" t="str">
        <f t="shared" ca="1" si="2"/>
        <v/>
      </c>
      <c r="G30" s="504" t="str">
        <f t="shared" ca="1" si="3"/>
        <v/>
      </c>
      <c r="H30" s="505"/>
      <c r="I30" s="497" t="str">
        <f t="shared" ca="1" si="0"/>
        <v/>
      </c>
      <c r="J30" s="497"/>
      <c r="K30" s="497" t="str">
        <f t="shared" ca="1" si="4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200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200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25</v>
      </c>
      <c r="D31" s="520"/>
      <c r="E31" s="315">
        <f ca="1">SUM(E4:E30)</f>
        <v>200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200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F</v>
      </c>
      <c r="B32" s="84" t="str">
        <f ca="1">RIGHT(CELL("filename",A1),LEN(CELL("filename",A1))-FIND("]",CELL("filename",A1)))</f>
        <v>R3.4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44288</v>
      </c>
      <c r="E34" s="264"/>
      <c r="F34" s="263">
        <f ca="1">$A$5</f>
        <v>44289</v>
      </c>
      <c r="G34" s="264"/>
      <c r="H34" s="263">
        <f ca="1">$A$6</f>
        <v>44291</v>
      </c>
      <c r="I34" s="264"/>
      <c r="J34" s="263">
        <f ca="1">$A$7</f>
        <v>44292</v>
      </c>
      <c r="K34" s="264"/>
      <c r="L34" s="263">
        <f ca="1">$A$8</f>
        <v>44293</v>
      </c>
      <c r="M34" s="264"/>
      <c r="N34" s="263">
        <f ca="1">$A$9</f>
        <v>44294</v>
      </c>
      <c r="O34" s="264"/>
      <c r="P34" s="263">
        <f ca="1">$A$10</f>
        <v>44295</v>
      </c>
      <c r="Q34" s="264"/>
      <c r="R34" s="263">
        <f ca="1">$A$11</f>
        <v>44296</v>
      </c>
      <c r="S34" s="264"/>
      <c r="T34" s="263">
        <f ca="1">$A$12</f>
        <v>44298</v>
      </c>
      <c r="U34" s="264"/>
      <c r="V34" s="263">
        <f ca="1">$A$13</f>
        <v>44299</v>
      </c>
      <c r="W34" s="264"/>
      <c r="X34" s="263">
        <f ca="1">$A$14</f>
        <v>44300</v>
      </c>
      <c r="Y34" s="264"/>
      <c r="Z34" s="263">
        <f ca="1">$A$15</f>
        <v>44301</v>
      </c>
      <c r="AA34" s="264"/>
      <c r="AB34" s="263">
        <f ca="1">$A$16</f>
        <v>44302</v>
      </c>
      <c r="AC34" s="264"/>
      <c r="AD34" s="263">
        <f ca="1">$A$17</f>
        <v>44303</v>
      </c>
      <c r="AE34" s="264"/>
      <c r="AF34" s="263">
        <f ca="1">$A$18</f>
        <v>44305</v>
      </c>
      <c r="AG34" s="264"/>
      <c r="AH34" s="263">
        <f ca="1">$A$19</f>
        <v>44306</v>
      </c>
      <c r="AI34" s="264"/>
      <c r="AJ34" s="263">
        <f ca="1">$A$20</f>
        <v>44307</v>
      </c>
      <c r="AK34" s="264"/>
      <c r="AL34" s="263">
        <f ca="1">$A$21</f>
        <v>44308</v>
      </c>
      <c r="AM34" s="264"/>
      <c r="AN34" s="263">
        <f ca="1">$A$22</f>
        <v>44309</v>
      </c>
      <c r="AO34" s="264"/>
      <c r="AP34" s="263">
        <f ca="1">$A$23</f>
        <v>44310</v>
      </c>
      <c r="AQ34" s="264"/>
      <c r="AR34" s="263">
        <f ca="1">$A$24</f>
        <v>44312</v>
      </c>
      <c r="AS34" s="264"/>
      <c r="AT34" s="263">
        <f ca="1">$A$25</f>
        <v>44313</v>
      </c>
      <c r="AU34" s="264"/>
      <c r="AV34" s="263">
        <f ca="1">$A$26</f>
        <v>44314</v>
      </c>
      <c r="AW34" s="264"/>
      <c r="AX34" s="263">
        <f ca="1">$A$27</f>
        <v>44315</v>
      </c>
      <c r="AY34" s="264"/>
      <c r="AZ34" s="263">
        <f ca="1">$A$28</f>
        <v>44316</v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200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200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/>
      <c r="B36" s="385"/>
      <c r="C36" s="275"/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/>
      <c r="BG36" s="294"/>
      <c r="BI36" s="10"/>
      <c r="BJ36" s="388" t="s">
        <v>17</v>
      </c>
      <c r="BK36" s="389"/>
      <c r="BL36" s="440">
        <f ca="1">C31-12</f>
        <v>13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7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/>
      <c r="B37" s="383"/>
      <c r="C37" s="279"/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/>
      <c r="BG37" s="296"/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/>
      <c r="B38" s="385"/>
      <c r="C38" s="275"/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/>
      <c r="BG38" s="294"/>
      <c r="BH38" s="146"/>
      <c r="BI38" s="26"/>
      <c r="BJ38" s="390" t="s">
        <v>33</v>
      </c>
      <c r="BK38" s="389"/>
      <c r="BL38" s="458">
        <f ca="1">BL34/BL36</f>
        <v>15.384615384615385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28.571428571428573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/>
      <c r="B39" s="383"/>
      <c r="C39" s="279"/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/>
      <c r="BG39" s="296"/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/>
      <c r="B40" s="385"/>
      <c r="C40" s="275"/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/>
      <c r="BG40" s="294"/>
      <c r="BH40" s="146"/>
      <c r="BI40" s="26"/>
      <c r="BJ40" s="436" t="s">
        <v>18</v>
      </c>
      <c r="BK40" s="425"/>
      <c r="BL40" s="425"/>
      <c r="BM40" s="425">
        <f ca="1">BM14</f>
        <v>8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8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/>
      <c r="B41" s="383"/>
      <c r="C41" s="279"/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/>
      <c r="BG41" s="296"/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/>
      <c r="B42" s="385"/>
      <c r="C42" s="275"/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/>
      <c r="BG42" s="294"/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/>
      <c r="B43" s="383"/>
      <c r="C43" s="279"/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/>
      <c r="BG43" s="296"/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/>
      <c r="B44" s="385"/>
      <c r="C44" s="275"/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/>
      <c r="BG44" s="294"/>
      <c r="BH44" s="146"/>
      <c r="BI44" s="26"/>
      <c r="BJ44" s="388" t="s">
        <v>41</v>
      </c>
      <c r="BK44" s="389"/>
      <c r="BL44" s="389"/>
      <c r="BM44" s="389">
        <f ca="1">BM42-BM40</f>
        <v>2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2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/>
      <c r="B45" s="383"/>
      <c r="C45" s="279"/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/>
      <c r="BG45" s="296"/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/>
      <c r="B46" s="385"/>
      <c r="C46" s="275"/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/>
      <c r="BG46" s="297"/>
      <c r="BH46" s="146"/>
      <c r="BI46" s="26"/>
      <c r="BJ46" s="390" t="s">
        <v>23</v>
      </c>
      <c r="BK46" s="389"/>
      <c r="BL46" s="389"/>
      <c r="BM46" s="389">
        <f ca="1">(BM42*BM48)-BL30</f>
        <v>50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50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/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/>
      <c r="BG47" s="296"/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/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/>
      <c r="BG48" s="297"/>
      <c r="BH48" s="146"/>
      <c r="BI48" s="26"/>
      <c r="BJ48" s="436" t="s">
        <v>25</v>
      </c>
      <c r="BK48" s="425"/>
      <c r="BL48" s="425"/>
      <c r="BM48" s="425">
        <f ca="1">C31</f>
        <v>25</v>
      </c>
      <c r="BN48" s="425"/>
      <c r="BO48" s="425" t="s">
        <v>26</v>
      </c>
      <c r="BP48" s="425"/>
      <c r="BQ48" s="425"/>
      <c r="BR48" s="482">
        <f ca="1">BM40*BM48*BM50*1.015</f>
        <v>2914064.9999999995</v>
      </c>
      <c r="BS48" s="483"/>
      <c r="BT48" s="21"/>
      <c r="BU48" s="436" t="s">
        <v>25</v>
      </c>
      <c r="BV48" s="425"/>
      <c r="BW48" s="425"/>
      <c r="BX48" s="425">
        <f ca="1">C31</f>
        <v>25</v>
      </c>
      <c r="BY48" s="425"/>
      <c r="BZ48" s="425" t="s">
        <v>26</v>
      </c>
      <c r="CA48" s="425"/>
      <c r="CB48" s="425"/>
      <c r="CC48" s="482">
        <f ca="1">BX40*BX48*BX50*1.015</f>
        <v>2914064.9999999995</v>
      </c>
      <c r="CD48" s="483"/>
    </row>
    <row r="49" spans="1:82" ht="15" customHeight="1" thickBot="1" x14ac:dyDescent="0.25">
      <c r="A49" s="382"/>
      <c r="B49" s="383"/>
      <c r="C49" s="298"/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/>
      <c r="BG49" s="304"/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si="7">SUM(C36:C49)</f>
        <v>0</v>
      </c>
      <c r="D50" s="306">
        <f t="shared" si="7"/>
        <v>0</v>
      </c>
      <c r="E50" s="307">
        <f t="shared" si="7"/>
        <v>0</v>
      </c>
      <c r="F50" s="308">
        <f t="shared" si="7"/>
        <v>0</v>
      </c>
      <c r="G50" s="307">
        <f t="shared" si="7"/>
        <v>0</v>
      </c>
      <c r="H50" s="308">
        <f t="shared" si="7"/>
        <v>0</v>
      </c>
      <c r="I50" s="307">
        <f t="shared" si="7"/>
        <v>0</v>
      </c>
      <c r="J50" s="308">
        <f t="shared" si="7"/>
        <v>0</v>
      </c>
      <c r="K50" s="307">
        <f t="shared" si="7"/>
        <v>0</v>
      </c>
      <c r="L50" s="308">
        <f t="shared" si="7"/>
        <v>0</v>
      </c>
      <c r="M50" s="307">
        <f t="shared" si="7"/>
        <v>0</v>
      </c>
      <c r="N50" s="308">
        <f t="shared" si="7"/>
        <v>0</v>
      </c>
      <c r="O50" s="307">
        <f t="shared" si="7"/>
        <v>0</v>
      </c>
      <c r="P50" s="308">
        <f t="shared" si="7"/>
        <v>0</v>
      </c>
      <c r="Q50" s="307">
        <f t="shared" si="7"/>
        <v>0</v>
      </c>
      <c r="R50" s="308">
        <f t="shared" si="7"/>
        <v>0</v>
      </c>
      <c r="S50" s="307">
        <f t="shared" si="7"/>
        <v>0</v>
      </c>
      <c r="T50" s="308">
        <f t="shared" si="7"/>
        <v>0</v>
      </c>
      <c r="U50" s="307">
        <f t="shared" si="7"/>
        <v>0</v>
      </c>
      <c r="V50" s="308">
        <f t="shared" si="7"/>
        <v>0</v>
      </c>
      <c r="W50" s="307">
        <f t="shared" si="7"/>
        <v>0</v>
      </c>
      <c r="X50" s="308">
        <f t="shared" si="7"/>
        <v>0</v>
      </c>
      <c r="Y50" s="307">
        <f t="shared" si="7"/>
        <v>0</v>
      </c>
      <c r="Z50" s="308">
        <f t="shared" si="7"/>
        <v>0</v>
      </c>
      <c r="AA50" s="307">
        <f t="shared" si="7"/>
        <v>0</v>
      </c>
      <c r="AB50" s="308">
        <f t="shared" si="7"/>
        <v>0</v>
      </c>
      <c r="AC50" s="307">
        <f t="shared" si="7"/>
        <v>0</v>
      </c>
      <c r="AD50" s="308">
        <f t="shared" si="7"/>
        <v>0</v>
      </c>
      <c r="AE50" s="307">
        <f t="shared" si="7"/>
        <v>0</v>
      </c>
      <c r="AF50" s="308">
        <f t="shared" si="7"/>
        <v>0</v>
      </c>
      <c r="AG50" s="307">
        <f t="shared" si="7"/>
        <v>0</v>
      </c>
      <c r="AH50" s="308">
        <f t="shared" si="7"/>
        <v>0</v>
      </c>
      <c r="AI50" s="307">
        <f t="shared" ref="AI50:BG50" si="8">SUM(AI36:AI49)</f>
        <v>0</v>
      </c>
      <c r="AJ50" s="308">
        <f t="shared" si="8"/>
        <v>0</v>
      </c>
      <c r="AK50" s="307">
        <f t="shared" si="8"/>
        <v>0</v>
      </c>
      <c r="AL50" s="308">
        <f t="shared" si="8"/>
        <v>0</v>
      </c>
      <c r="AM50" s="307">
        <f t="shared" si="8"/>
        <v>0</v>
      </c>
      <c r="AN50" s="308">
        <f t="shared" si="8"/>
        <v>0</v>
      </c>
      <c r="AO50" s="307">
        <f t="shared" si="8"/>
        <v>0</v>
      </c>
      <c r="AP50" s="308">
        <f t="shared" si="8"/>
        <v>0</v>
      </c>
      <c r="AQ50" s="307">
        <f t="shared" si="8"/>
        <v>0</v>
      </c>
      <c r="AR50" s="308">
        <f t="shared" si="8"/>
        <v>0</v>
      </c>
      <c r="AS50" s="307">
        <f t="shared" si="8"/>
        <v>0</v>
      </c>
      <c r="AT50" s="308">
        <f t="shared" si="8"/>
        <v>0</v>
      </c>
      <c r="AU50" s="307">
        <f t="shared" si="8"/>
        <v>0</v>
      </c>
      <c r="AV50" s="308">
        <f t="shared" si="8"/>
        <v>0</v>
      </c>
      <c r="AW50" s="307">
        <f t="shared" si="8"/>
        <v>0</v>
      </c>
      <c r="AX50" s="308">
        <f t="shared" si="8"/>
        <v>0</v>
      </c>
      <c r="AY50" s="307">
        <f t="shared" si="8"/>
        <v>0</v>
      </c>
      <c r="AZ50" s="308">
        <f t="shared" si="8"/>
        <v>0</v>
      </c>
      <c r="BA50" s="307">
        <f t="shared" si="8"/>
        <v>0</v>
      </c>
      <c r="BB50" s="308">
        <f t="shared" si="8"/>
        <v>0</v>
      </c>
      <c r="BC50" s="307">
        <f t="shared" si="8"/>
        <v>0</v>
      </c>
      <c r="BD50" s="308">
        <f t="shared" si="8"/>
        <v>0</v>
      </c>
      <c r="BE50" s="309">
        <f t="shared" si="8"/>
        <v>0</v>
      </c>
      <c r="BF50" s="310">
        <f t="shared" si="8"/>
        <v>0</v>
      </c>
      <c r="BG50" s="311">
        <f t="shared" si="8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3588750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3588750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674685.00000000047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674685.00000000047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44"/>
      <c r="BK54" s="44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CC52:CD53"/>
    <mergeCell ref="BM52:BN53"/>
    <mergeCell ref="BO52:BQ53"/>
    <mergeCell ref="BR52:BS53"/>
    <mergeCell ref="BU52:BW53"/>
    <mergeCell ref="BX52:BY53"/>
    <mergeCell ref="BZ52:CB53"/>
    <mergeCell ref="BJ52:BL53"/>
    <mergeCell ref="CC50:CD51"/>
    <mergeCell ref="BM50:BN51"/>
    <mergeCell ref="BO50:BQ51"/>
    <mergeCell ref="BR50:BS51"/>
    <mergeCell ref="BU50:BW51"/>
    <mergeCell ref="BX50:BY51"/>
    <mergeCell ref="BZ50:CB51"/>
    <mergeCell ref="BJ50:BL51"/>
    <mergeCell ref="CC48:CD49"/>
    <mergeCell ref="BM48:BN49"/>
    <mergeCell ref="BO48:BQ49"/>
    <mergeCell ref="BR48:BS49"/>
    <mergeCell ref="BU48:BW49"/>
    <mergeCell ref="BX48:BY49"/>
    <mergeCell ref="BZ48:CB49"/>
    <mergeCell ref="BJ48:BL49"/>
    <mergeCell ref="CC44:CD45"/>
    <mergeCell ref="BU44:BW45"/>
    <mergeCell ref="BX44:BY45"/>
    <mergeCell ref="BZ44:CB45"/>
    <mergeCell ref="BJ44:BL45"/>
    <mergeCell ref="BM44:BN45"/>
    <mergeCell ref="BO44:BQ45"/>
    <mergeCell ref="CC46:CD47"/>
    <mergeCell ref="BJ46:BL47"/>
    <mergeCell ref="BM46:BN47"/>
    <mergeCell ref="BO46:BQ47"/>
    <mergeCell ref="BR46:BS47"/>
    <mergeCell ref="BU46:BW47"/>
    <mergeCell ref="BX46:BY47"/>
    <mergeCell ref="BZ46:CB47"/>
    <mergeCell ref="BO40:BQ41"/>
    <mergeCell ref="BR40:BS41"/>
    <mergeCell ref="BU40:BW41"/>
    <mergeCell ref="BX40:BY41"/>
    <mergeCell ref="BZ40:CB41"/>
    <mergeCell ref="BR44:BS45"/>
    <mergeCell ref="BL38:BM39"/>
    <mergeCell ref="BJ38:BK39"/>
    <mergeCell ref="CC40:CD41"/>
    <mergeCell ref="BJ40:BL41"/>
    <mergeCell ref="BM40:BN41"/>
    <mergeCell ref="CC42:CD43"/>
    <mergeCell ref="BO42:BQ43"/>
    <mergeCell ref="BR42:BS43"/>
    <mergeCell ref="BU42:BW43"/>
    <mergeCell ref="BX42:BY43"/>
    <mergeCell ref="BZ42:CB43"/>
    <mergeCell ref="BJ42:BL43"/>
    <mergeCell ref="BM42:BN43"/>
    <mergeCell ref="CC38:CC39"/>
    <mergeCell ref="CD38:CD39"/>
    <mergeCell ref="BU38:BV39"/>
    <mergeCell ref="BW38:BX39"/>
    <mergeCell ref="BY38:BY39"/>
    <mergeCell ref="BZ38:BZ39"/>
    <mergeCell ref="CA38:CA39"/>
    <mergeCell ref="CB38:CB39"/>
    <mergeCell ref="BN38:BN39"/>
    <mergeCell ref="BO38:BO39"/>
    <mergeCell ref="BP38:BP39"/>
    <mergeCell ref="BQ38:BQ39"/>
    <mergeCell ref="BR38:BR39"/>
    <mergeCell ref="BS38:BS39"/>
    <mergeCell ref="CD36:CD37"/>
    <mergeCell ref="BW36:BX37"/>
    <mergeCell ref="BY36:BY37"/>
    <mergeCell ref="BZ36:BZ37"/>
    <mergeCell ref="CA36:CA37"/>
    <mergeCell ref="CB36:CB37"/>
    <mergeCell ref="CC36:CC37"/>
    <mergeCell ref="BO36:BO37"/>
    <mergeCell ref="BP36:BP37"/>
    <mergeCell ref="BQ36:BQ37"/>
    <mergeCell ref="BR36:BR37"/>
    <mergeCell ref="BS36:BS37"/>
    <mergeCell ref="BU36:BV37"/>
    <mergeCell ref="A31:B31"/>
    <mergeCell ref="C31:D31"/>
    <mergeCell ref="G31:H31"/>
    <mergeCell ref="I31:J31"/>
    <mergeCell ref="K31:L31"/>
    <mergeCell ref="CC34:CC35"/>
    <mergeCell ref="BY34:BY35"/>
    <mergeCell ref="BJ34:BK35"/>
    <mergeCell ref="BL34:BM35"/>
    <mergeCell ref="BN34:BN35"/>
    <mergeCell ref="BO34:BO35"/>
    <mergeCell ref="BP34:BP35"/>
    <mergeCell ref="BQ34:BQ35"/>
    <mergeCell ref="BP32:BP33"/>
    <mergeCell ref="BQ32:BQ33"/>
    <mergeCell ref="BR32:BR33"/>
    <mergeCell ref="BS32:BS33"/>
    <mergeCell ref="BU32:BV33"/>
    <mergeCell ref="BW32:BX33"/>
    <mergeCell ref="BR34:BR35"/>
    <mergeCell ref="BY30:BZ31"/>
    <mergeCell ref="CA30:CB31"/>
    <mergeCell ref="CC30:CD31"/>
    <mergeCell ref="BU30:BV31"/>
    <mergeCell ref="BJ36:BK37"/>
    <mergeCell ref="BL36:BM37"/>
    <mergeCell ref="BN36:BN37"/>
    <mergeCell ref="BJ32:BK33"/>
    <mergeCell ref="BL32:BM33"/>
    <mergeCell ref="BN32:BN33"/>
    <mergeCell ref="BY32:BY33"/>
    <mergeCell ref="BZ32:BZ33"/>
    <mergeCell ref="CA32:CA33"/>
    <mergeCell ref="BS34:BS35"/>
    <mergeCell ref="BU34:BV35"/>
    <mergeCell ref="BW34:BX35"/>
    <mergeCell ref="CD34:CD35"/>
    <mergeCell ref="BZ34:BZ35"/>
    <mergeCell ref="CA34:CA35"/>
    <mergeCell ref="CB34:CB35"/>
    <mergeCell ref="BO32:BO33"/>
    <mergeCell ref="CB32:CB33"/>
    <mergeCell ref="CC32:CC33"/>
    <mergeCell ref="CD32:CD33"/>
    <mergeCell ref="Q28:R28"/>
    <mergeCell ref="BW30:BX31"/>
    <mergeCell ref="BJ28:BK29"/>
    <mergeCell ref="BU28:BV29"/>
    <mergeCell ref="BJ30:BK31"/>
    <mergeCell ref="BL30:BM31"/>
    <mergeCell ref="BN30:BO31"/>
    <mergeCell ref="BP30:BQ31"/>
    <mergeCell ref="BR30:BS31"/>
    <mergeCell ref="K26:L26"/>
    <mergeCell ref="A28:B28"/>
    <mergeCell ref="C28:D28"/>
    <mergeCell ref="G28:H28"/>
    <mergeCell ref="I28:J28"/>
    <mergeCell ref="A30:B30"/>
    <mergeCell ref="C30:D30"/>
    <mergeCell ref="G30:H30"/>
    <mergeCell ref="I30:J30"/>
    <mergeCell ref="K28:L28"/>
    <mergeCell ref="O29:P29"/>
    <mergeCell ref="Q29:R29"/>
    <mergeCell ref="K30:L30"/>
    <mergeCell ref="M30:N30"/>
    <mergeCell ref="O30:P30"/>
    <mergeCell ref="Q30:R30"/>
    <mergeCell ref="A29:B29"/>
    <mergeCell ref="C29:D29"/>
    <mergeCell ref="G29:H29"/>
    <mergeCell ref="I29:J29"/>
    <mergeCell ref="K29:L29"/>
    <mergeCell ref="M29:N29"/>
    <mergeCell ref="M28:N28"/>
    <mergeCell ref="O28:P28"/>
    <mergeCell ref="BX26:BY27"/>
    <mergeCell ref="BZ26:CB27"/>
    <mergeCell ref="CC26:CD27"/>
    <mergeCell ref="A26:B26"/>
    <mergeCell ref="C26:D26"/>
    <mergeCell ref="G26:H26"/>
    <mergeCell ref="I26:J26"/>
    <mergeCell ref="BJ26:BL27"/>
    <mergeCell ref="BM26:BN27"/>
    <mergeCell ref="BO26:BQ27"/>
    <mergeCell ref="BR26:BS27"/>
    <mergeCell ref="M26:N26"/>
    <mergeCell ref="O26:P26"/>
    <mergeCell ref="Q26:R26"/>
    <mergeCell ref="K27:L27"/>
    <mergeCell ref="M27:N27"/>
    <mergeCell ref="O27:P27"/>
    <mergeCell ref="Q27:R27"/>
    <mergeCell ref="A27:B27"/>
    <mergeCell ref="C27:D27"/>
    <mergeCell ref="G27:H27"/>
    <mergeCell ref="I27:J27"/>
    <mergeCell ref="BU26:BW27"/>
    <mergeCell ref="CC22:CD23"/>
    <mergeCell ref="BU22:BW23"/>
    <mergeCell ref="O21:P21"/>
    <mergeCell ref="Q21:R21"/>
    <mergeCell ref="K23:L23"/>
    <mergeCell ref="M23:N23"/>
    <mergeCell ref="O23:P23"/>
    <mergeCell ref="Q23:R23"/>
    <mergeCell ref="K24:L24"/>
    <mergeCell ref="M24:N24"/>
    <mergeCell ref="O24:P24"/>
    <mergeCell ref="Q24:R24"/>
    <mergeCell ref="BU24:BW25"/>
    <mergeCell ref="K25:L25"/>
    <mergeCell ref="M25:N25"/>
    <mergeCell ref="O25:P25"/>
    <mergeCell ref="Q25:R25"/>
    <mergeCell ref="CC24:CD25"/>
    <mergeCell ref="BZ24:CB25"/>
    <mergeCell ref="CC20:CD21"/>
    <mergeCell ref="BX22:BY23"/>
    <mergeCell ref="BZ22:CB23"/>
    <mergeCell ref="BU20:BW21"/>
    <mergeCell ref="A24:B24"/>
    <mergeCell ref="C24:D24"/>
    <mergeCell ref="G24:H24"/>
    <mergeCell ref="I24:J24"/>
    <mergeCell ref="BJ24:BL25"/>
    <mergeCell ref="BM24:BN25"/>
    <mergeCell ref="BO24:BQ25"/>
    <mergeCell ref="BR24:BS25"/>
    <mergeCell ref="BX24:BY25"/>
    <mergeCell ref="A25:B25"/>
    <mergeCell ref="C25:D25"/>
    <mergeCell ref="G25:H25"/>
    <mergeCell ref="I25:J25"/>
    <mergeCell ref="A20:B20"/>
    <mergeCell ref="C20:D20"/>
    <mergeCell ref="G20:H20"/>
    <mergeCell ref="I20:J20"/>
    <mergeCell ref="BJ20:BL21"/>
    <mergeCell ref="BM20:BN21"/>
    <mergeCell ref="A19:B19"/>
    <mergeCell ref="C19:D19"/>
    <mergeCell ref="G19:H19"/>
    <mergeCell ref="I19:J19"/>
    <mergeCell ref="A21:B21"/>
    <mergeCell ref="C21:D21"/>
    <mergeCell ref="O20:P20"/>
    <mergeCell ref="K19:L19"/>
    <mergeCell ref="M19:N19"/>
    <mergeCell ref="O19:P19"/>
    <mergeCell ref="Q19:R19"/>
    <mergeCell ref="Q20:R20"/>
    <mergeCell ref="A22:B22"/>
    <mergeCell ref="C22:D22"/>
    <mergeCell ref="G22:H22"/>
    <mergeCell ref="I22:J22"/>
    <mergeCell ref="BJ22:BL23"/>
    <mergeCell ref="BM22:BN23"/>
    <mergeCell ref="BO22:BQ23"/>
    <mergeCell ref="BR22:BS23"/>
    <mergeCell ref="K21:L21"/>
    <mergeCell ref="M21:N21"/>
    <mergeCell ref="G21:H21"/>
    <mergeCell ref="I21:J21"/>
    <mergeCell ref="Q22:R22"/>
    <mergeCell ref="G23:H23"/>
    <mergeCell ref="A23:B23"/>
    <mergeCell ref="C23:D23"/>
    <mergeCell ref="K22:L22"/>
    <mergeCell ref="M22:N22"/>
    <mergeCell ref="O22:P22"/>
    <mergeCell ref="I23:J23"/>
    <mergeCell ref="BO20:BQ21"/>
    <mergeCell ref="BR20:BS21"/>
    <mergeCell ref="K20:L20"/>
    <mergeCell ref="M20:N20"/>
    <mergeCell ref="BX20:BY21"/>
    <mergeCell ref="BZ20:CB21"/>
    <mergeCell ref="A15:B15"/>
    <mergeCell ref="C15:D15"/>
    <mergeCell ref="G15:H15"/>
    <mergeCell ref="I15:J15"/>
    <mergeCell ref="K15:L15"/>
    <mergeCell ref="M15:N15"/>
    <mergeCell ref="A18:B18"/>
    <mergeCell ref="C18:D18"/>
    <mergeCell ref="G18:H18"/>
    <mergeCell ref="I18:J18"/>
    <mergeCell ref="G17:H17"/>
    <mergeCell ref="I17:J17"/>
    <mergeCell ref="A17:B17"/>
    <mergeCell ref="C17:D17"/>
    <mergeCell ref="A16:B16"/>
    <mergeCell ref="C16:D16"/>
    <mergeCell ref="G16:H16"/>
    <mergeCell ref="I16:J16"/>
    <mergeCell ref="BJ18:BL19"/>
    <mergeCell ref="BM18:BN19"/>
    <mergeCell ref="BO18:BQ19"/>
    <mergeCell ref="O15:P15"/>
    <mergeCell ref="K18:L18"/>
    <mergeCell ref="M18:N18"/>
    <mergeCell ref="K17:L17"/>
    <mergeCell ref="M17:N17"/>
    <mergeCell ref="O17:P17"/>
    <mergeCell ref="Q17:R17"/>
    <mergeCell ref="O18:P18"/>
    <mergeCell ref="Q18:R18"/>
    <mergeCell ref="CC16:CD17"/>
    <mergeCell ref="BR16:BS17"/>
    <mergeCell ref="BU18:BW19"/>
    <mergeCell ref="BX18:BY19"/>
    <mergeCell ref="BZ18:CB19"/>
    <mergeCell ref="CC18:CD19"/>
    <mergeCell ref="BR18:BS19"/>
    <mergeCell ref="BZ16:CB17"/>
    <mergeCell ref="BU16:BW17"/>
    <mergeCell ref="BX16:BY17"/>
    <mergeCell ref="BJ16:BL17"/>
    <mergeCell ref="BM16:BN17"/>
    <mergeCell ref="BO16:BQ17"/>
    <mergeCell ref="O16:P16"/>
    <mergeCell ref="Q16:R16"/>
    <mergeCell ref="K16:L16"/>
    <mergeCell ref="A13:B13"/>
    <mergeCell ref="C13:D13"/>
    <mergeCell ref="G13:H13"/>
    <mergeCell ref="I13:J13"/>
    <mergeCell ref="K14:L14"/>
    <mergeCell ref="M14:N14"/>
    <mergeCell ref="O14:P14"/>
    <mergeCell ref="Q14:R14"/>
    <mergeCell ref="A14:B14"/>
    <mergeCell ref="C14:D14"/>
    <mergeCell ref="G14:H14"/>
    <mergeCell ref="I14:J14"/>
    <mergeCell ref="M16:N16"/>
    <mergeCell ref="O12:P12"/>
    <mergeCell ref="Q12:R12"/>
    <mergeCell ref="CC14:CD15"/>
    <mergeCell ref="BJ14:BL15"/>
    <mergeCell ref="BM14:BN15"/>
    <mergeCell ref="K13:L13"/>
    <mergeCell ref="M13:N13"/>
    <mergeCell ref="O13:P13"/>
    <mergeCell ref="Q13:R13"/>
    <mergeCell ref="BX14:BY15"/>
    <mergeCell ref="BZ14:CB15"/>
    <mergeCell ref="BO14:BQ15"/>
    <mergeCell ref="BR14:BS15"/>
    <mergeCell ref="BU14:BW15"/>
    <mergeCell ref="Q15:R15"/>
    <mergeCell ref="BJ10:BK11"/>
    <mergeCell ref="BL10:BM11"/>
    <mergeCell ref="BL12:BM13"/>
    <mergeCell ref="O11:P11"/>
    <mergeCell ref="CC12:CC13"/>
    <mergeCell ref="CD12:CD13"/>
    <mergeCell ref="A12:B12"/>
    <mergeCell ref="C12:D12"/>
    <mergeCell ref="G12:H12"/>
    <mergeCell ref="I12:J12"/>
    <mergeCell ref="K12:L12"/>
    <mergeCell ref="M12:N12"/>
    <mergeCell ref="BU12:BV13"/>
    <mergeCell ref="BW12:BX13"/>
    <mergeCell ref="BY12:BY13"/>
    <mergeCell ref="BZ12:BZ13"/>
    <mergeCell ref="CA12:CA13"/>
    <mergeCell ref="CB12:CB13"/>
    <mergeCell ref="BN12:BN13"/>
    <mergeCell ref="BO12:BO13"/>
    <mergeCell ref="BP12:BP13"/>
    <mergeCell ref="BQ12:BQ13"/>
    <mergeCell ref="BR12:BR13"/>
    <mergeCell ref="BS12:BS13"/>
    <mergeCell ref="A11:B11"/>
    <mergeCell ref="C11:D11"/>
    <mergeCell ref="G11:H11"/>
    <mergeCell ref="I11:J11"/>
    <mergeCell ref="O10:P10"/>
    <mergeCell ref="Q10:R10"/>
    <mergeCell ref="Q11:R11"/>
    <mergeCell ref="K11:L11"/>
    <mergeCell ref="M11:N11"/>
    <mergeCell ref="A6:B6"/>
    <mergeCell ref="C6:D6"/>
    <mergeCell ref="O8:P8"/>
    <mergeCell ref="CC10:CC11"/>
    <mergeCell ref="CD10:CD11"/>
    <mergeCell ref="A10:B10"/>
    <mergeCell ref="C10:D10"/>
    <mergeCell ref="G10:H10"/>
    <mergeCell ref="I10:J10"/>
    <mergeCell ref="K10:L10"/>
    <mergeCell ref="M10:N10"/>
    <mergeCell ref="BU10:BV11"/>
    <mergeCell ref="BW10:BX11"/>
    <mergeCell ref="BY10:BY11"/>
    <mergeCell ref="BZ10:BZ11"/>
    <mergeCell ref="CA10:CA11"/>
    <mergeCell ref="CB10:CB11"/>
    <mergeCell ref="BN10:BN11"/>
    <mergeCell ref="BO10:BO11"/>
    <mergeCell ref="BP10:BP11"/>
    <mergeCell ref="BQ10:BQ11"/>
    <mergeCell ref="BR10:BR11"/>
    <mergeCell ref="BS10:BS11"/>
    <mergeCell ref="K9:L9"/>
    <mergeCell ref="A8:B8"/>
    <mergeCell ref="C8:D8"/>
    <mergeCell ref="G8:H8"/>
    <mergeCell ref="I8:J8"/>
    <mergeCell ref="K8:L8"/>
    <mergeCell ref="M8:N8"/>
    <mergeCell ref="BU7:BV9"/>
    <mergeCell ref="BW7:BX9"/>
    <mergeCell ref="BY7:BY9"/>
    <mergeCell ref="BN7:BN9"/>
    <mergeCell ref="BO7:BO9"/>
    <mergeCell ref="BP7:BP9"/>
    <mergeCell ref="BQ7:BQ9"/>
    <mergeCell ref="BR7:BR9"/>
    <mergeCell ref="BS7:BS9"/>
    <mergeCell ref="Q8:R8"/>
    <mergeCell ref="BL7:BM9"/>
    <mergeCell ref="M9:N9"/>
    <mergeCell ref="O9:P9"/>
    <mergeCell ref="A9:B9"/>
    <mergeCell ref="C9:D9"/>
    <mergeCell ref="G9:H9"/>
    <mergeCell ref="I9:J9"/>
    <mergeCell ref="Q9:R9"/>
    <mergeCell ref="I6:J6"/>
    <mergeCell ref="K6:L6"/>
    <mergeCell ref="M6:N6"/>
    <mergeCell ref="K5:L5"/>
    <mergeCell ref="M5:N5"/>
    <mergeCell ref="O5:P5"/>
    <mergeCell ref="Q5:R5"/>
    <mergeCell ref="CC7:CC9"/>
    <mergeCell ref="CD7:CD9"/>
    <mergeCell ref="BZ7:BZ9"/>
    <mergeCell ref="CA7:CA9"/>
    <mergeCell ref="CB7:CB9"/>
    <mergeCell ref="CC5:CC6"/>
    <mergeCell ref="CD5:CD6"/>
    <mergeCell ref="BZ5:BZ6"/>
    <mergeCell ref="CA5:CA6"/>
    <mergeCell ref="CB5:CB6"/>
    <mergeCell ref="BY3:BZ4"/>
    <mergeCell ref="CA3:CB4"/>
    <mergeCell ref="CC3:CD4"/>
    <mergeCell ref="BU3:BV4"/>
    <mergeCell ref="BW3:BX4"/>
    <mergeCell ref="BU5:BV6"/>
    <mergeCell ref="BW5:BX6"/>
    <mergeCell ref="BY5:BY6"/>
    <mergeCell ref="BQ5:BQ6"/>
    <mergeCell ref="BR5:BR6"/>
    <mergeCell ref="BS5:BS6"/>
    <mergeCell ref="BL3:BM4"/>
    <mergeCell ref="BN3:BO4"/>
    <mergeCell ref="BP3:BQ4"/>
    <mergeCell ref="BR3:BS4"/>
    <mergeCell ref="BJ3:BK4"/>
    <mergeCell ref="BU1:BV2"/>
    <mergeCell ref="BJ5:BK6"/>
    <mergeCell ref="BL5:BM6"/>
    <mergeCell ref="BJ1:BK2"/>
    <mergeCell ref="BN5:BN6"/>
    <mergeCell ref="BO5:BO6"/>
    <mergeCell ref="BP5:BP6"/>
    <mergeCell ref="A1:B1"/>
    <mergeCell ref="D1:E1"/>
    <mergeCell ref="J1:L1"/>
    <mergeCell ref="M4:N4"/>
    <mergeCell ref="O4:P4"/>
    <mergeCell ref="Q4:R4"/>
    <mergeCell ref="G2:H3"/>
    <mergeCell ref="I2:J3"/>
    <mergeCell ref="K2:L3"/>
    <mergeCell ref="M2:N3"/>
    <mergeCell ref="O2:P3"/>
    <mergeCell ref="Q2:R3"/>
    <mergeCell ref="A4:B4"/>
    <mergeCell ref="C4:D4"/>
    <mergeCell ref="G4:H4"/>
    <mergeCell ref="I4:J4"/>
    <mergeCell ref="K4:L4"/>
    <mergeCell ref="A2:B3"/>
    <mergeCell ref="C2:D3"/>
    <mergeCell ref="A40:B40"/>
    <mergeCell ref="A39:B39"/>
    <mergeCell ref="A38:B38"/>
    <mergeCell ref="A37:B37"/>
    <mergeCell ref="A36:B36"/>
    <mergeCell ref="E2:E3"/>
    <mergeCell ref="F2:F3"/>
    <mergeCell ref="BJ7:BK9"/>
    <mergeCell ref="BJ12:BK13"/>
    <mergeCell ref="A5:B5"/>
    <mergeCell ref="C5:D5"/>
    <mergeCell ref="G5:H5"/>
    <mergeCell ref="I5:J5"/>
    <mergeCell ref="K7:L7"/>
    <mergeCell ref="M7:N7"/>
    <mergeCell ref="O7:P7"/>
    <mergeCell ref="Q7:R7"/>
    <mergeCell ref="A7:B7"/>
    <mergeCell ref="C7:D7"/>
    <mergeCell ref="G7:H7"/>
    <mergeCell ref="I7:J7"/>
    <mergeCell ref="O6:P6"/>
    <mergeCell ref="Q6:R6"/>
    <mergeCell ref="G6:H6"/>
    <mergeCell ref="A49:B49"/>
    <mergeCell ref="A47:B47"/>
    <mergeCell ref="A48:B48"/>
    <mergeCell ref="A46:B46"/>
    <mergeCell ref="A45:B45"/>
    <mergeCell ref="A44:B44"/>
    <mergeCell ref="A43:B43"/>
    <mergeCell ref="A42:B42"/>
    <mergeCell ref="A41:B41"/>
  </mergeCells>
  <phoneticPr fontId="2"/>
  <dataValidations count="2">
    <dataValidation imeMode="off" allowBlank="1" showInputMessage="1" showErrorMessage="1" sqref="U4:U30 E4:F30" xr:uid="{1ADCF2D4-F7D9-4909-8378-98FC3D63D2EA}"/>
    <dataValidation type="list" allowBlank="1" showInputMessage="1" showErrorMessage="1" sqref="T51:T56" xr:uid="{BDAF71A9-9711-4A64-A772-B881C15100E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0FA44B-C193-4860-88FE-BD3850C9E81C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BC3EAB82-0CA3-4CA8-8933-A86952D5D429}">
          <x14:formula1>
            <xm:f>訪問者の年間予定!$A$1:$A$40</xm:f>
          </x14:formula1>
          <xm:sqref>A36:B49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2814-0013-4816-AA2C-18307FB6A49D}">
  <sheetPr>
    <tabColor rgb="FF92D050"/>
  </sheetPr>
  <dimension ref="A1:CE158"/>
  <sheetViews>
    <sheetView topLeftCell="A11" zoomScaleNormal="100" workbookViewId="0">
      <selection activeCell="BF48" sqref="BF48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44317</v>
      </c>
      <c r="B1" s="405"/>
      <c r="C1" s="1" t="s">
        <v>0</v>
      </c>
      <c r="D1" s="406">
        <f ca="1">J1/C31</f>
        <v>8.695652173913043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200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200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200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44317</v>
      </c>
      <c r="B4" s="418"/>
      <c r="C4" s="411">
        <f ca="1">IF(A4="","",1)</f>
        <v>1</v>
      </c>
      <c r="D4" s="419"/>
      <c r="E4" s="312">
        <f ca="1">IF(C4="","",$D$1)</f>
        <v>8.695652173913043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ca="1">IFERROR(M4/C4,"")</f>
        <v>8.695652173913043</v>
      </c>
      <c r="J4" s="422"/>
      <c r="K4" s="399">
        <f t="shared" ref="K4:K30" ca="1" si="0">IFERROR(O4/C4,"")</f>
        <v>0</v>
      </c>
      <c r="L4" s="399"/>
      <c r="M4" s="409">
        <f ca="1">IF(C4="","",SUM(E$4:E4))</f>
        <v>8.695652173913043</v>
      </c>
      <c r="N4" s="410"/>
      <c r="O4" s="411">
        <f ca="1">IF(C4="","",SUM(F$4:F4))</f>
        <v>0</v>
      </c>
      <c r="P4" s="411"/>
      <c r="Q4" s="412">
        <f ca="1">IFERROR($J$1-O4,"")</f>
        <v>200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44322</v>
      </c>
      <c r="B5" s="394"/>
      <c r="C5" s="395">
        <f ca="1">IF(A5="","",C4+1)</f>
        <v>2</v>
      </c>
      <c r="D5" s="396"/>
      <c r="E5" s="313">
        <f t="shared" ref="E5:E30" ca="1" si="1">IF(C5="","",$D$1)</f>
        <v>8.695652173913043</v>
      </c>
      <c r="F5" s="254">
        <f t="shared" ref="F5:F30" ca="1" si="2">IF(A5="","",HLOOKUP(A5,$D$34:$BE$50,$A$50,FALSE))</f>
        <v>10</v>
      </c>
      <c r="G5" s="397">
        <f t="shared" ref="G5:G30" ca="1" si="3">IFERROR(O5/M5,"")</f>
        <v>0.57500000000000007</v>
      </c>
      <c r="H5" s="398"/>
      <c r="I5" s="399">
        <f ca="1">IFERROR(M5/C5,"")</f>
        <v>8.695652173913043</v>
      </c>
      <c r="J5" s="399"/>
      <c r="K5" s="399">
        <f t="shared" ca="1" si="0"/>
        <v>5</v>
      </c>
      <c r="L5" s="399"/>
      <c r="M5" s="400">
        <f ca="1">IF(C5="","",SUM(E$4:E5))</f>
        <v>17.391304347826086</v>
      </c>
      <c r="N5" s="401"/>
      <c r="O5" s="402">
        <f ca="1">IF(C5="","",SUM(F$4:F5))</f>
        <v>10</v>
      </c>
      <c r="P5" s="403"/>
      <c r="Q5" s="395">
        <f t="shared" ref="Q5:Q30" ca="1" si="4">IFERROR($J$1-O5,"")</f>
        <v>190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37</v>
      </c>
      <c r="BM5" s="441"/>
      <c r="BN5" s="388" t="s">
        <v>34</v>
      </c>
      <c r="BO5" s="444">
        <f ca="1">AVERAGE(F4:F9)*2</f>
        <v>12.333333333333334</v>
      </c>
      <c r="BP5" s="389" t="s">
        <v>34</v>
      </c>
      <c r="BQ5" s="445">
        <f ca="1">AVERAGE(G4:H9)</f>
        <v>0.51877777777777778</v>
      </c>
      <c r="BR5" s="389" t="s">
        <v>34</v>
      </c>
      <c r="BS5" s="447">
        <f ca="1">SUM(S4:S9)/BL5</f>
        <v>0</v>
      </c>
      <c r="BT5" s="18"/>
      <c r="BU5" s="388" t="s">
        <v>15</v>
      </c>
      <c r="BV5" s="389"/>
      <c r="BW5" s="440">
        <f ca="1">SUM(F10:F15)</f>
        <v>63</v>
      </c>
      <c r="BX5" s="441"/>
      <c r="BY5" s="388" t="s">
        <v>34</v>
      </c>
      <c r="BZ5" s="450">
        <f ca="1">BO5</f>
        <v>12.333333333333334</v>
      </c>
      <c r="CA5" s="389" t="s">
        <v>34</v>
      </c>
      <c r="CB5" s="451">
        <f ca="1">BQ5</f>
        <v>0.51877777777777778</v>
      </c>
      <c r="CC5" s="389" t="s">
        <v>34</v>
      </c>
      <c r="CD5" s="449">
        <f ca="1">BS5</f>
        <v>0</v>
      </c>
    </row>
    <row r="6" spans="1:82" ht="12" customHeight="1" x14ac:dyDescent="0.2">
      <c r="A6" s="393" cm="1">
        <f t="array" aca="1" ref="A6" ca="1">INDIRECT("'期'!"&amp;$A$32&amp;ROW())</f>
        <v>44323</v>
      </c>
      <c r="B6" s="394"/>
      <c r="C6" s="395">
        <f t="shared" ref="C6:C30" ca="1" si="5">IF(A6="","",C5+1)</f>
        <v>3</v>
      </c>
      <c r="D6" s="396"/>
      <c r="E6" s="313">
        <f t="shared" ca="1" si="1"/>
        <v>8.695652173913043</v>
      </c>
      <c r="F6" s="254">
        <f t="shared" ca="1" si="2"/>
        <v>8</v>
      </c>
      <c r="G6" s="397">
        <f t="shared" ca="1" si="3"/>
        <v>0.69000000000000006</v>
      </c>
      <c r="H6" s="398"/>
      <c r="I6" s="399">
        <f t="shared" ref="I6:I30" ca="1" si="6">IFERROR(M6/C6,"")</f>
        <v>8.695652173913043</v>
      </c>
      <c r="J6" s="399"/>
      <c r="K6" s="399">
        <f t="shared" ca="1" si="0"/>
        <v>6</v>
      </c>
      <c r="L6" s="399"/>
      <c r="M6" s="400">
        <f ca="1">IF(C6="","",SUM(E$4:E6))</f>
        <v>26.086956521739129</v>
      </c>
      <c r="N6" s="401"/>
      <c r="O6" s="402">
        <f ca="1">IF(C6="","",SUM(F$4:F6))</f>
        <v>18</v>
      </c>
      <c r="P6" s="403"/>
      <c r="Q6" s="395">
        <f t="shared" ca="1" si="4"/>
        <v>182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44324</v>
      </c>
      <c r="B7" s="394"/>
      <c r="C7" s="395">
        <f t="shared" ca="1" si="5"/>
        <v>4</v>
      </c>
      <c r="D7" s="396"/>
      <c r="E7" s="313">
        <f t="shared" ca="1" si="1"/>
        <v>8.695652173913043</v>
      </c>
      <c r="F7" s="254">
        <f t="shared" ca="1" si="2"/>
        <v>0</v>
      </c>
      <c r="G7" s="397">
        <f t="shared" ca="1" si="3"/>
        <v>0.51750000000000007</v>
      </c>
      <c r="H7" s="398"/>
      <c r="I7" s="399">
        <f t="shared" ca="1" si="6"/>
        <v>8.695652173913043</v>
      </c>
      <c r="J7" s="399"/>
      <c r="K7" s="399">
        <f t="shared" ca="1" si="0"/>
        <v>4.5</v>
      </c>
      <c r="L7" s="399"/>
      <c r="M7" s="400">
        <f ca="1">IF(C7="","",SUM(E$4:E7))</f>
        <v>34.782608695652172</v>
      </c>
      <c r="N7" s="401"/>
      <c r="O7" s="402">
        <f ca="1">IF(C7="","",SUM(F$4:F7))</f>
        <v>18</v>
      </c>
      <c r="P7" s="403"/>
      <c r="Q7" s="395">
        <f t="shared" ca="1" si="4"/>
        <v>182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163</v>
      </c>
      <c r="BM7" s="453"/>
      <c r="BN7" s="388" t="s">
        <v>35</v>
      </c>
      <c r="BO7" s="450">
        <f ca="1">BZ7</f>
        <v>21</v>
      </c>
      <c r="BP7" s="389" t="s">
        <v>35</v>
      </c>
      <c r="BQ7" s="457">
        <f ca="1">CB7</f>
        <v>0.93095307239057223</v>
      </c>
      <c r="BR7" s="389" t="s">
        <v>35</v>
      </c>
      <c r="BS7" s="449">
        <f ca="1">CD7</f>
        <v>0</v>
      </c>
      <c r="BT7" s="18"/>
      <c r="BU7" s="388" t="s">
        <v>16</v>
      </c>
      <c r="BV7" s="389"/>
      <c r="BW7" s="452">
        <f ca="1">BW3-BW5</f>
        <v>137</v>
      </c>
      <c r="BX7" s="453"/>
      <c r="BY7" s="388" t="s">
        <v>35</v>
      </c>
      <c r="BZ7" s="444">
        <f ca="1">AVERAGE(F10:F15)*2</f>
        <v>21</v>
      </c>
      <c r="CA7" s="389" t="s">
        <v>35</v>
      </c>
      <c r="CB7" s="448">
        <f ca="1">AVERAGE(G10:H15)</f>
        <v>0.93095307239057223</v>
      </c>
      <c r="CC7" s="389" t="s">
        <v>35</v>
      </c>
      <c r="CD7" s="447">
        <f ca="1">SUM(S10:S15)/BW5</f>
        <v>0</v>
      </c>
    </row>
    <row r="8" spans="1:82" ht="12" customHeight="1" x14ac:dyDescent="0.2">
      <c r="A8" s="393" cm="1">
        <f t="array" aca="1" ref="A8" ca="1">INDIRECT("'期'!"&amp;$A$32&amp;ROW())</f>
        <v>44326</v>
      </c>
      <c r="B8" s="394"/>
      <c r="C8" s="395">
        <f t="shared" ca="1" si="5"/>
        <v>5</v>
      </c>
      <c r="D8" s="396"/>
      <c r="E8" s="313">
        <f t="shared" ca="1" si="1"/>
        <v>8.695652173913043</v>
      </c>
      <c r="F8" s="254">
        <f t="shared" ca="1" si="2"/>
        <v>9</v>
      </c>
      <c r="G8" s="397">
        <f t="shared" ca="1" si="3"/>
        <v>0.621</v>
      </c>
      <c r="H8" s="398"/>
      <c r="I8" s="399">
        <f t="shared" ca="1" si="6"/>
        <v>8.695652173913043</v>
      </c>
      <c r="J8" s="399"/>
      <c r="K8" s="399">
        <f t="shared" ca="1" si="0"/>
        <v>5.4</v>
      </c>
      <c r="L8" s="399"/>
      <c r="M8" s="400">
        <f ca="1">IF(C8="","",SUM(E$4:E8))</f>
        <v>43.478260869565219</v>
      </c>
      <c r="N8" s="401"/>
      <c r="O8" s="402">
        <f ca="1">IF(C8="","",SUM(F$4:F8))</f>
        <v>27</v>
      </c>
      <c r="P8" s="403"/>
      <c r="Q8" s="395">
        <f t="shared" ca="1" si="4"/>
        <v>173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44327</v>
      </c>
      <c r="B9" s="394"/>
      <c r="C9" s="395">
        <f t="shared" ca="1" si="5"/>
        <v>6</v>
      </c>
      <c r="D9" s="396"/>
      <c r="E9" s="313">
        <f t="shared" ca="1" si="1"/>
        <v>8.695652173913043</v>
      </c>
      <c r="F9" s="254">
        <f t="shared" ca="1" si="2"/>
        <v>10</v>
      </c>
      <c r="G9" s="397">
        <f t="shared" ca="1" si="3"/>
        <v>0.70916666666666661</v>
      </c>
      <c r="H9" s="398"/>
      <c r="I9" s="399">
        <f t="shared" ca="1" si="6"/>
        <v>8.6956521739130448</v>
      </c>
      <c r="J9" s="399"/>
      <c r="K9" s="399">
        <f t="shared" ca="1" si="0"/>
        <v>6.166666666666667</v>
      </c>
      <c r="L9" s="399"/>
      <c r="M9" s="400">
        <f ca="1">IF(C9="","",SUM(E$4:E9))</f>
        <v>52.173913043478265</v>
      </c>
      <c r="N9" s="401"/>
      <c r="O9" s="402">
        <f ca="1">IF(C9="","",SUM(F$4:F9))</f>
        <v>37</v>
      </c>
      <c r="P9" s="403"/>
      <c r="Q9" s="395">
        <f t="shared" ca="1" si="4"/>
        <v>163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44328</v>
      </c>
      <c r="B10" s="394"/>
      <c r="C10" s="395">
        <f t="shared" ca="1" si="5"/>
        <v>7</v>
      </c>
      <c r="D10" s="396"/>
      <c r="E10" s="313">
        <f t="shared" ca="1" si="1"/>
        <v>8.695652173913043</v>
      </c>
      <c r="F10" s="254">
        <f t="shared" ca="1" si="2"/>
        <v>19</v>
      </c>
      <c r="G10" s="397">
        <f t="shared" ca="1" si="3"/>
        <v>0.91999999999999993</v>
      </c>
      <c r="H10" s="398"/>
      <c r="I10" s="399">
        <f t="shared" ca="1" si="6"/>
        <v>8.6956521739130448</v>
      </c>
      <c r="J10" s="399"/>
      <c r="K10" s="399">
        <f t="shared" ca="1" si="0"/>
        <v>8</v>
      </c>
      <c r="L10" s="399"/>
      <c r="M10" s="400">
        <f ca="1">IF(C10="","",SUM(E$4:E10))</f>
        <v>60.869565217391312</v>
      </c>
      <c r="N10" s="401"/>
      <c r="O10" s="402">
        <f ca="1">IF(C10="","",SUM(F$4:F10))</f>
        <v>56</v>
      </c>
      <c r="P10" s="403"/>
      <c r="Q10" s="395">
        <f t="shared" ca="1" si="4"/>
        <v>144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23</v>
      </c>
      <c r="BM10" s="441"/>
      <c r="BN10" s="388" t="s">
        <v>36</v>
      </c>
      <c r="BO10" s="450">
        <f ca="1">BO36</f>
        <v>16.333333333333332</v>
      </c>
      <c r="BP10" s="389" t="s">
        <v>36</v>
      </c>
      <c r="BQ10" s="457">
        <f ca="1">BQ36</f>
        <v>0.97695420497258711</v>
      </c>
      <c r="BR10" s="389" t="s">
        <v>36</v>
      </c>
      <c r="BS10" s="449">
        <f ca="1">BS36</f>
        <v>0</v>
      </c>
      <c r="BT10" s="18"/>
      <c r="BU10" s="388" t="s">
        <v>17</v>
      </c>
      <c r="BV10" s="389"/>
      <c r="BW10" s="440">
        <f ca="1">C31-6</f>
        <v>17</v>
      </c>
      <c r="BX10" s="441"/>
      <c r="BY10" s="388" t="s">
        <v>36</v>
      </c>
      <c r="BZ10" s="450">
        <f ca="1">BO36</f>
        <v>16.333333333333332</v>
      </c>
      <c r="CA10" s="389" t="s">
        <v>36</v>
      </c>
      <c r="CB10" s="457">
        <f ca="1">BQ36</f>
        <v>0.97695420497258711</v>
      </c>
      <c r="CC10" s="389" t="s">
        <v>36</v>
      </c>
      <c r="CD10" s="449">
        <f ca="1">BS36</f>
        <v>0</v>
      </c>
    </row>
    <row r="11" spans="1:82" ht="12" customHeight="1" x14ac:dyDescent="0.2">
      <c r="A11" s="393" cm="1">
        <f t="array" aca="1" ref="A11" ca="1">INDIRECT("'期'!"&amp;$A$32&amp;ROW())</f>
        <v>44329</v>
      </c>
      <c r="B11" s="394"/>
      <c r="C11" s="395">
        <f t="shared" ca="1" si="5"/>
        <v>8</v>
      </c>
      <c r="D11" s="396"/>
      <c r="E11" s="313">
        <f t="shared" ca="1" si="1"/>
        <v>8.695652173913043</v>
      </c>
      <c r="F11" s="254">
        <f t="shared" ca="1" si="2"/>
        <v>9</v>
      </c>
      <c r="G11" s="397">
        <f t="shared" ca="1" si="3"/>
        <v>0.93437499999999984</v>
      </c>
      <c r="H11" s="398"/>
      <c r="I11" s="399">
        <f t="shared" ca="1" si="6"/>
        <v>8.6956521739130448</v>
      </c>
      <c r="J11" s="399"/>
      <c r="K11" s="399">
        <f t="shared" ca="1" si="0"/>
        <v>8.125</v>
      </c>
      <c r="L11" s="399"/>
      <c r="M11" s="400">
        <f ca="1">IF(C11="","",SUM(E$4:E11))</f>
        <v>69.565217391304358</v>
      </c>
      <c r="N11" s="401"/>
      <c r="O11" s="402">
        <f ca="1">IF(C11="","",SUM(F$4:F11))</f>
        <v>65</v>
      </c>
      <c r="P11" s="403"/>
      <c r="Q11" s="395">
        <f t="shared" ca="1" si="4"/>
        <v>135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44330</v>
      </c>
      <c r="B12" s="394"/>
      <c r="C12" s="395">
        <f t="shared" ca="1" si="5"/>
        <v>9</v>
      </c>
      <c r="D12" s="396"/>
      <c r="E12" s="313">
        <f t="shared" ca="1" si="1"/>
        <v>8.695652173913043</v>
      </c>
      <c r="F12" s="254">
        <f t="shared" ca="1" si="2"/>
        <v>9</v>
      </c>
      <c r="G12" s="397">
        <f t="shared" ca="1" si="3"/>
        <v>0.94555555555555537</v>
      </c>
      <c r="H12" s="398"/>
      <c r="I12" s="399">
        <f t="shared" ca="1" si="6"/>
        <v>8.6956521739130448</v>
      </c>
      <c r="J12" s="399"/>
      <c r="K12" s="399">
        <f t="shared" ca="1" si="0"/>
        <v>8.2222222222222214</v>
      </c>
      <c r="L12" s="399"/>
      <c r="M12" s="400">
        <f ca="1">IF(C12="","",SUM(E$4:E12))</f>
        <v>78.260869565217405</v>
      </c>
      <c r="N12" s="401"/>
      <c r="O12" s="402">
        <f ca="1">IF(C12="","",SUM(F$4:F12))</f>
        <v>74</v>
      </c>
      <c r="P12" s="403"/>
      <c r="Q12" s="395">
        <f t="shared" ca="1" si="4"/>
        <v>126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7.0869565217391308</v>
      </c>
      <c r="BM12" s="459"/>
      <c r="BN12" s="388" t="s">
        <v>37</v>
      </c>
      <c r="BO12" s="451">
        <f ca="1">BZ38</f>
        <v>21.6</v>
      </c>
      <c r="BP12" s="389" t="s">
        <v>37</v>
      </c>
      <c r="BQ12" s="457">
        <f ca="1">CB38</f>
        <v>1.0170186830713148</v>
      </c>
      <c r="BR12" s="389" t="s">
        <v>37</v>
      </c>
      <c r="BS12" s="449">
        <f ca="1">CD38</f>
        <v>0</v>
      </c>
      <c r="BT12" s="18"/>
      <c r="BU12" s="390" t="s">
        <v>33</v>
      </c>
      <c r="BV12" s="389"/>
      <c r="BW12" s="458">
        <f ca="1">BW7/BW10</f>
        <v>8.0588235294117645</v>
      </c>
      <c r="BX12" s="459"/>
      <c r="BY12" s="388" t="s">
        <v>37</v>
      </c>
      <c r="BZ12" s="451">
        <f ca="1">BZ38</f>
        <v>21.6</v>
      </c>
      <c r="CA12" s="389" t="s">
        <v>37</v>
      </c>
      <c r="CB12" s="457">
        <f ca="1">CB38</f>
        <v>1.0170186830713148</v>
      </c>
      <c r="CC12" s="389" t="s">
        <v>37</v>
      </c>
      <c r="CD12" s="449">
        <f ca="1">CD38</f>
        <v>0</v>
      </c>
    </row>
    <row r="13" spans="1:82" ht="12" customHeight="1" thickBot="1" x14ac:dyDescent="0.25">
      <c r="A13" s="393" cm="1">
        <f t="array" aca="1" ref="A13" ca="1">INDIRECT("'期'!"&amp;$A$32&amp;ROW())</f>
        <v>44331</v>
      </c>
      <c r="B13" s="394"/>
      <c r="C13" s="395">
        <f t="shared" ca="1" si="5"/>
        <v>10</v>
      </c>
      <c r="D13" s="396"/>
      <c r="E13" s="313">
        <f t="shared" ca="1" si="1"/>
        <v>8.695652173913043</v>
      </c>
      <c r="F13" s="254">
        <f t="shared" ca="1" si="2"/>
        <v>4</v>
      </c>
      <c r="G13" s="397">
        <f t="shared" ca="1" si="3"/>
        <v>0.8969999999999998</v>
      </c>
      <c r="H13" s="398"/>
      <c r="I13" s="399">
        <f t="shared" ca="1" si="6"/>
        <v>8.6956521739130448</v>
      </c>
      <c r="J13" s="399"/>
      <c r="K13" s="473">
        <f t="shared" ca="1" si="0"/>
        <v>7.8</v>
      </c>
      <c r="L13" s="473"/>
      <c r="M13" s="400">
        <f ca="1">IF(C13="","",SUM(E$4:E13))</f>
        <v>86.956521739130451</v>
      </c>
      <c r="N13" s="401"/>
      <c r="O13" s="402">
        <f ca="1">IF(C13="","",SUM(F$4:F13))</f>
        <v>78</v>
      </c>
      <c r="P13" s="403"/>
      <c r="Q13" s="395">
        <f t="shared" ca="1" si="4"/>
        <v>122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44333</v>
      </c>
      <c r="B14" s="394"/>
      <c r="C14" s="395">
        <f t="shared" ca="1" si="5"/>
        <v>11</v>
      </c>
      <c r="D14" s="396"/>
      <c r="E14" s="313">
        <f t="shared" ca="1" si="1"/>
        <v>8.695652173913043</v>
      </c>
      <c r="F14" s="254">
        <f t="shared" ca="1" si="2"/>
        <v>11</v>
      </c>
      <c r="G14" s="397">
        <f t="shared" ca="1" si="3"/>
        <v>0.93045454545454531</v>
      </c>
      <c r="H14" s="398"/>
      <c r="I14" s="399">
        <f t="shared" ca="1" si="6"/>
        <v>8.6956521739130448</v>
      </c>
      <c r="J14" s="399"/>
      <c r="K14" s="399">
        <f t="shared" ca="1" si="0"/>
        <v>8.0909090909090917</v>
      </c>
      <c r="L14" s="399"/>
      <c r="M14" s="400">
        <f ca="1">IF(C14="","",SUM(E$4:E14))</f>
        <v>95.652173913043498</v>
      </c>
      <c r="N14" s="401"/>
      <c r="O14" s="402">
        <f ca="1">IF(C14="","",SUM(F$4:F14))</f>
        <v>89</v>
      </c>
      <c r="P14" s="403"/>
      <c r="Q14" s="395">
        <f t="shared" ca="1" si="4"/>
        <v>111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8.695652173913043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8.695652173913043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44334</v>
      </c>
      <c r="B15" s="394"/>
      <c r="C15" s="395">
        <f t="shared" ca="1" si="5"/>
        <v>12</v>
      </c>
      <c r="D15" s="396"/>
      <c r="E15" s="313">
        <f t="shared" ca="1" si="1"/>
        <v>8.695652173913043</v>
      </c>
      <c r="F15" s="254">
        <f t="shared" ca="1" si="2"/>
        <v>11</v>
      </c>
      <c r="G15" s="397">
        <f t="shared" ca="1" si="3"/>
        <v>0.95833333333333315</v>
      </c>
      <c r="H15" s="398"/>
      <c r="I15" s="399">
        <f t="shared" ca="1" si="6"/>
        <v>8.6956521739130448</v>
      </c>
      <c r="J15" s="399"/>
      <c r="K15" s="399">
        <f t="shared" ca="1" si="0"/>
        <v>8.3333333333333339</v>
      </c>
      <c r="L15" s="399"/>
      <c r="M15" s="400">
        <f ca="1">IF(C15="","",SUM(E$4:E15))</f>
        <v>104.34782608695654</v>
      </c>
      <c r="N15" s="401"/>
      <c r="O15" s="402">
        <f ca="1">IF(C15="","",SUM(F$4:F15))</f>
        <v>100</v>
      </c>
      <c r="P15" s="403"/>
      <c r="Q15" s="395">
        <f t="shared" ca="1" si="4"/>
        <v>100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44335</v>
      </c>
      <c r="B16" s="394"/>
      <c r="C16" s="395">
        <f t="shared" ca="1" si="5"/>
        <v>13</v>
      </c>
      <c r="D16" s="396"/>
      <c r="E16" s="313">
        <f t="shared" ca="1" si="1"/>
        <v>8.695652173913043</v>
      </c>
      <c r="F16" s="254">
        <f t="shared" ca="1" si="2"/>
        <v>12</v>
      </c>
      <c r="G16" s="397">
        <f t="shared" ca="1" si="3"/>
        <v>0.99076923076923051</v>
      </c>
      <c r="H16" s="398"/>
      <c r="I16" s="399">
        <f t="shared" ca="1" si="6"/>
        <v>8.6956521739130448</v>
      </c>
      <c r="J16" s="399"/>
      <c r="K16" s="399">
        <f t="shared" ca="1" si="0"/>
        <v>8.615384615384615</v>
      </c>
      <c r="L16" s="399"/>
      <c r="M16" s="400">
        <f ca="1">IF(C16="","",SUM(E$4:E16))</f>
        <v>113.04347826086959</v>
      </c>
      <c r="N16" s="401"/>
      <c r="O16" s="402">
        <f ca="1">IF(C16="","",SUM(F$4:F16))</f>
        <v>112</v>
      </c>
      <c r="P16" s="403"/>
      <c r="Q16" s="395">
        <f t="shared" ca="1" si="4"/>
        <v>88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44336</v>
      </c>
      <c r="B17" s="394"/>
      <c r="C17" s="395">
        <f t="shared" ca="1" si="5"/>
        <v>14</v>
      </c>
      <c r="D17" s="396"/>
      <c r="E17" s="313">
        <f t="shared" ca="1" si="1"/>
        <v>8.695652173913043</v>
      </c>
      <c r="F17" s="254">
        <f t="shared" ca="1" si="2"/>
        <v>11</v>
      </c>
      <c r="G17" s="397">
        <f t="shared" ca="1" si="3"/>
        <v>1.0103571428571425</v>
      </c>
      <c r="H17" s="398"/>
      <c r="I17" s="399">
        <f t="shared" ca="1" si="6"/>
        <v>8.6956521739130448</v>
      </c>
      <c r="J17" s="399"/>
      <c r="K17" s="399">
        <f t="shared" ca="1" si="0"/>
        <v>8.7857142857142865</v>
      </c>
      <c r="L17" s="399"/>
      <c r="M17" s="400">
        <f ca="1">IF(C17="","",SUM(E$4:E17))</f>
        <v>121.73913043478264</v>
      </c>
      <c r="N17" s="401"/>
      <c r="O17" s="402">
        <f ca="1">IF(C17="","",SUM(F$4:F17))</f>
        <v>123</v>
      </c>
      <c r="P17" s="403"/>
      <c r="Q17" s="395">
        <f t="shared" ca="1" si="4"/>
        <v>77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44337</v>
      </c>
      <c r="B18" s="394"/>
      <c r="C18" s="395">
        <f t="shared" ca="1" si="5"/>
        <v>15</v>
      </c>
      <c r="D18" s="396"/>
      <c r="E18" s="313">
        <f t="shared" ca="1" si="1"/>
        <v>8.695652173913043</v>
      </c>
      <c r="F18" s="254">
        <f t="shared" ca="1" si="2"/>
        <v>9</v>
      </c>
      <c r="G18" s="397">
        <f t="shared" ca="1" si="3"/>
        <v>1.0119999999999998</v>
      </c>
      <c r="H18" s="398"/>
      <c r="I18" s="399">
        <f t="shared" ca="1" si="6"/>
        <v>8.6956521739130448</v>
      </c>
      <c r="J18" s="399"/>
      <c r="K18" s="399">
        <f t="shared" ca="1" si="0"/>
        <v>8.8000000000000007</v>
      </c>
      <c r="L18" s="399"/>
      <c r="M18" s="400">
        <f ca="1">IF(C18="","",SUM(E$4:E18))</f>
        <v>130.43478260869568</v>
      </c>
      <c r="N18" s="401"/>
      <c r="O18" s="402">
        <f ca="1">IF(C18="","",SUM(F$4:F18))</f>
        <v>132</v>
      </c>
      <c r="P18" s="403"/>
      <c r="Q18" s="395">
        <f t="shared" ca="1" si="4"/>
        <v>68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1.304347826086957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1.5043478260869563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44338</v>
      </c>
      <c r="B19" s="394"/>
      <c r="C19" s="395">
        <f t="shared" ca="1" si="5"/>
        <v>16</v>
      </c>
      <c r="D19" s="396"/>
      <c r="E19" s="313">
        <f t="shared" ca="1" si="1"/>
        <v>8.695652173913043</v>
      </c>
      <c r="F19" s="254">
        <f t="shared" ca="1" si="2"/>
        <v>2</v>
      </c>
      <c r="G19" s="397">
        <f t="shared" ca="1" si="3"/>
        <v>0.9631249999999999</v>
      </c>
      <c r="H19" s="398"/>
      <c r="I19" s="399">
        <f t="shared" ca="1" si="6"/>
        <v>8.6956521739130448</v>
      </c>
      <c r="J19" s="399"/>
      <c r="K19" s="399">
        <f t="shared" ca="1" si="0"/>
        <v>8.375</v>
      </c>
      <c r="L19" s="399"/>
      <c r="M19" s="400">
        <f ca="1">IF(C19="","",SUM(E$4:E19))</f>
        <v>139.13043478260872</v>
      </c>
      <c r="N19" s="401"/>
      <c r="O19" s="402">
        <f ca="1">IF(C19="","",SUM(F$4:F19))</f>
        <v>134</v>
      </c>
      <c r="P19" s="403"/>
      <c r="Q19" s="395">
        <f t="shared" ca="1" si="4"/>
        <v>66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44340</v>
      </c>
      <c r="B20" s="394"/>
      <c r="C20" s="395">
        <f t="shared" ca="1" si="5"/>
        <v>17</v>
      </c>
      <c r="D20" s="396"/>
      <c r="E20" s="313">
        <f t="shared" ca="1" si="1"/>
        <v>8.695652173913043</v>
      </c>
      <c r="F20" s="254">
        <f t="shared" ca="1" si="2"/>
        <v>4</v>
      </c>
      <c r="G20" s="397">
        <f t="shared" ca="1" si="3"/>
        <v>0.93352941176470583</v>
      </c>
      <c r="H20" s="398"/>
      <c r="I20" s="399">
        <f t="shared" ca="1" si="6"/>
        <v>8.6956521739130448</v>
      </c>
      <c r="J20" s="399"/>
      <c r="K20" s="399">
        <f t="shared" ca="1" si="0"/>
        <v>8.117647058823529</v>
      </c>
      <c r="L20" s="399"/>
      <c r="M20" s="400">
        <f ca="1">IF(C20="","",SUM(E$4:E20))</f>
        <v>147.82608695652175</v>
      </c>
      <c r="N20" s="401"/>
      <c r="O20" s="402">
        <f ca="1">IF(C20="","",SUM(F$4:F20))</f>
        <v>138</v>
      </c>
      <c r="P20" s="403"/>
      <c r="Q20" s="395">
        <f t="shared" ca="1" si="4"/>
        <v>62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30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34.599999999999994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44341</v>
      </c>
      <c r="B21" s="394"/>
      <c r="C21" s="395">
        <f t="shared" ca="1" si="5"/>
        <v>18</v>
      </c>
      <c r="D21" s="396"/>
      <c r="E21" s="313">
        <f t="shared" ca="1" si="1"/>
        <v>8.695652173913043</v>
      </c>
      <c r="F21" s="254">
        <f t="shared" ca="1" si="2"/>
        <v>11</v>
      </c>
      <c r="G21" s="486">
        <f t="shared" ca="1" si="3"/>
        <v>0.95194444444444448</v>
      </c>
      <c r="H21" s="487"/>
      <c r="I21" s="399">
        <f t="shared" ca="1" si="6"/>
        <v>8.695652173913043</v>
      </c>
      <c r="J21" s="399"/>
      <c r="K21" s="399">
        <f t="shared" ca="1" si="0"/>
        <v>8.2777777777777786</v>
      </c>
      <c r="L21" s="399"/>
      <c r="M21" s="400">
        <f ca="1">IF(C21="","",SUM(E$4:E21))</f>
        <v>156.52173913043478</v>
      </c>
      <c r="N21" s="401"/>
      <c r="O21" s="402">
        <f ca="1">IF(C21="","",SUM(F$4:F21))</f>
        <v>149</v>
      </c>
      <c r="P21" s="403"/>
      <c r="Q21" s="395">
        <f t="shared" ca="1" si="4"/>
        <v>51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44342</v>
      </c>
      <c r="B22" s="394"/>
      <c r="C22" s="395">
        <f t="shared" ca="1" si="5"/>
        <v>19</v>
      </c>
      <c r="D22" s="396"/>
      <c r="E22" s="313">
        <f t="shared" ca="1" si="1"/>
        <v>8.695652173913043</v>
      </c>
      <c r="F22" s="254">
        <f t="shared" ca="1" si="2"/>
        <v>13</v>
      </c>
      <c r="G22" s="397">
        <f t="shared" ca="1" si="3"/>
        <v>0.9805263157894738</v>
      </c>
      <c r="H22" s="398"/>
      <c r="I22" s="399">
        <f t="shared" ca="1" si="6"/>
        <v>8.695652173913043</v>
      </c>
      <c r="J22" s="399"/>
      <c r="K22" s="399">
        <f t="shared" ca="1" si="0"/>
        <v>8.526315789473685</v>
      </c>
      <c r="L22" s="399"/>
      <c r="M22" s="400">
        <f ca="1">IF(C22="","",SUM(E$4:E22))</f>
        <v>165.21739130434781</v>
      </c>
      <c r="N22" s="401"/>
      <c r="O22" s="402">
        <f ca="1">IF(C22="","",SUM(F$4:F22))</f>
        <v>162</v>
      </c>
      <c r="P22" s="403"/>
      <c r="Q22" s="395">
        <f t="shared" ca="1" si="4"/>
        <v>38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23</v>
      </c>
      <c r="BN22" s="425"/>
      <c r="BO22" s="425" t="s">
        <v>26</v>
      </c>
      <c r="BP22" s="425"/>
      <c r="BQ22" s="425"/>
      <c r="BR22" s="482">
        <f ca="1">BM14*BM22*BM24*1.015</f>
        <v>2914064.9999999995</v>
      </c>
      <c r="BS22" s="483"/>
      <c r="BT22" s="21"/>
      <c r="BU22" s="436" t="s">
        <v>25</v>
      </c>
      <c r="BV22" s="425"/>
      <c r="BW22" s="425"/>
      <c r="BX22" s="425">
        <f ca="1">C31</f>
        <v>23</v>
      </c>
      <c r="BY22" s="425"/>
      <c r="BZ22" s="425" t="s">
        <v>26</v>
      </c>
      <c r="CA22" s="425"/>
      <c r="CB22" s="425"/>
      <c r="CC22" s="482">
        <f ca="1">BX14*BX22*BX24*1.015</f>
        <v>2132109</v>
      </c>
      <c r="CD22" s="483"/>
    </row>
    <row r="23" spans="1:82" ht="12" customHeight="1" x14ac:dyDescent="0.2">
      <c r="A23" s="393" cm="1">
        <f t="array" aca="1" ref="A23" ca="1">INDIRECT("'期'!"&amp;$A$32&amp;ROW())</f>
        <v>44343</v>
      </c>
      <c r="B23" s="394"/>
      <c r="C23" s="395">
        <f t="shared" ca="1" si="5"/>
        <v>20</v>
      </c>
      <c r="D23" s="396"/>
      <c r="E23" s="313">
        <f t="shared" ca="1" si="1"/>
        <v>8.695652173913043</v>
      </c>
      <c r="F23" s="254">
        <f t="shared" ca="1" si="2"/>
        <v>18</v>
      </c>
      <c r="G23" s="397">
        <f t="shared" ca="1" si="3"/>
        <v>1.0350000000000001</v>
      </c>
      <c r="H23" s="398"/>
      <c r="I23" s="399">
        <f t="shared" ca="1" si="6"/>
        <v>8.695652173913043</v>
      </c>
      <c r="J23" s="399"/>
      <c r="K23" s="399">
        <f t="shared" ca="1" si="0"/>
        <v>9</v>
      </c>
      <c r="L23" s="399"/>
      <c r="M23" s="400">
        <f ca="1">IF(C23="","",SUM(E$4:E23))</f>
        <v>173.91304347826085</v>
      </c>
      <c r="N23" s="401"/>
      <c r="O23" s="402">
        <f ca="1">IF(C23="","",SUM(F$4:F23))</f>
        <v>180</v>
      </c>
      <c r="P23" s="403"/>
      <c r="Q23" s="395">
        <f t="shared" ca="1" si="4"/>
        <v>20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44344</v>
      </c>
      <c r="B24" s="394"/>
      <c r="C24" s="395">
        <f t="shared" ca="1" si="5"/>
        <v>21</v>
      </c>
      <c r="D24" s="396"/>
      <c r="E24" s="313">
        <f t="shared" ca="1" si="1"/>
        <v>8.695652173913043</v>
      </c>
      <c r="F24" s="254">
        <f t="shared" ca="1" si="2"/>
        <v>10</v>
      </c>
      <c r="G24" s="397">
        <f t="shared" ca="1" si="3"/>
        <v>1.0404761904761908</v>
      </c>
      <c r="H24" s="398"/>
      <c r="I24" s="399">
        <f t="shared" ca="1" si="6"/>
        <v>8.6956521739130412</v>
      </c>
      <c r="J24" s="399"/>
      <c r="K24" s="399">
        <f t="shared" ca="1" si="0"/>
        <v>9.0476190476190474</v>
      </c>
      <c r="L24" s="399"/>
      <c r="M24" s="400">
        <f ca="1">IF(C24="","",SUM(E$4:E24))</f>
        <v>182.60869565217388</v>
      </c>
      <c r="N24" s="401"/>
      <c r="O24" s="402">
        <f ca="1">IF(C24="","",SUM(F$4:F24))</f>
        <v>190</v>
      </c>
      <c r="P24" s="403"/>
      <c r="Q24" s="395">
        <f t="shared" ca="1" si="4"/>
        <v>10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3301650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3367683</v>
      </c>
      <c r="CD24" s="485"/>
    </row>
    <row r="25" spans="1:82" ht="12" customHeight="1" x14ac:dyDescent="0.2">
      <c r="A25" s="393" cm="1">
        <f t="array" aca="1" ref="A25" ca="1">INDIRECT("'期'!"&amp;$A$32&amp;ROW())</f>
        <v>44345</v>
      </c>
      <c r="B25" s="394"/>
      <c r="C25" s="395">
        <f t="shared" ca="1" si="5"/>
        <v>22</v>
      </c>
      <c r="D25" s="396"/>
      <c r="E25" s="313">
        <f t="shared" ca="1" si="1"/>
        <v>8.695652173913043</v>
      </c>
      <c r="F25" s="254">
        <f t="shared" ca="1" si="2"/>
        <v>4</v>
      </c>
      <c r="G25" s="397">
        <f t="shared" ca="1" si="3"/>
        <v>1.0140909090909094</v>
      </c>
      <c r="H25" s="398"/>
      <c r="I25" s="399">
        <f t="shared" ca="1" si="6"/>
        <v>8.6956521739130412</v>
      </c>
      <c r="J25" s="399"/>
      <c r="K25" s="399">
        <f t="shared" ca="1" si="0"/>
        <v>8.8181818181818183</v>
      </c>
      <c r="L25" s="399"/>
      <c r="M25" s="400">
        <f ca="1">IF(C25="","",SUM(E$4:E25))</f>
        <v>191.30434782608691</v>
      </c>
      <c r="N25" s="401"/>
      <c r="O25" s="402">
        <f ca="1">IF(C25="","",SUM(F$4:F25))</f>
        <v>194</v>
      </c>
      <c r="P25" s="403"/>
      <c r="Q25" s="395">
        <f t="shared" ca="1" si="4"/>
        <v>6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44347</v>
      </c>
      <c r="B26" s="394"/>
      <c r="C26" s="395">
        <f t="shared" ca="1" si="5"/>
        <v>23</v>
      </c>
      <c r="D26" s="396"/>
      <c r="E26" s="313">
        <f t="shared" ca="1" si="1"/>
        <v>8.695652173913043</v>
      </c>
      <c r="F26" s="254">
        <f t="shared" ca="1" si="2"/>
        <v>9</v>
      </c>
      <c r="G26" s="397">
        <f t="shared" ca="1" si="3"/>
        <v>1.0150000000000003</v>
      </c>
      <c r="H26" s="398"/>
      <c r="I26" s="399">
        <f t="shared" ca="1" si="6"/>
        <v>8.6956521739130412</v>
      </c>
      <c r="J26" s="399"/>
      <c r="K26" s="399">
        <f t="shared" ca="1" si="0"/>
        <v>8.8260869565217384</v>
      </c>
      <c r="L26" s="399"/>
      <c r="M26" s="400">
        <f ca="1">IF(C26="","",SUM(E$4:E26))</f>
        <v>199.99999999999994</v>
      </c>
      <c r="N26" s="401"/>
      <c r="O26" s="402">
        <f ca="1">IF(C26="","",SUM(F$4:F26))</f>
        <v>203</v>
      </c>
      <c r="P26" s="403"/>
      <c r="Q26" s="395">
        <f t="shared" ca="1" si="4"/>
        <v>-3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387585.00000000047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1235574</v>
      </c>
      <c r="CD26" s="492"/>
    </row>
    <row r="27" spans="1:82" ht="12" customHeight="1" thickBot="1" x14ac:dyDescent="0.25">
      <c r="A27" s="393" t="str" cm="1">
        <f t="array" aca="1" ref="A27" ca="1">INDIRECT("'期'!"&amp;$A$32&amp;ROW())</f>
        <v/>
      </c>
      <c r="B27" s="394"/>
      <c r="C27" s="395" t="str">
        <f t="shared" ca="1" si="5"/>
        <v/>
      </c>
      <c r="D27" s="396"/>
      <c r="E27" s="313" t="str">
        <f t="shared" ca="1" si="1"/>
        <v/>
      </c>
      <c r="F27" s="254" t="str">
        <f t="shared" ca="1" si="2"/>
        <v/>
      </c>
      <c r="G27" s="397" t="str">
        <f t="shared" ca="1" si="3"/>
        <v/>
      </c>
      <c r="H27" s="398"/>
      <c r="I27" s="399" t="str">
        <f t="shared" ca="1" si="6"/>
        <v/>
      </c>
      <c r="J27" s="399"/>
      <c r="K27" s="399" t="str">
        <f t="shared" ca="1" si="0"/>
        <v/>
      </c>
      <c r="L27" s="399"/>
      <c r="M27" s="400" t="str">
        <f ca="1">IF(C27="","",SUM(E$4:E27))</f>
        <v/>
      </c>
      <c r="N27" s="401"/>
      <c r="O27" s="402" t="str">
        <f ca="1">IF(C27="","",SUM(F$4:F27))</f>
        <v/>
      </c>
      <c r="P27" s="403"/>
      <c r="Q27" s="395" t="str">
        <f t="shared" ca="1" si="4"/>
        <v/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t="str" cm="1">
        <f t="array" aca="1" ref="A28" ca="1">INDIRECT("'期'!"&amp;$A$32&amp;ROW())</f>
        <v/>
      </c>
      <c r="B28" s="394"/>
      <c r="C28" s="395" t="str">
        <f t="shared" ca="1" si="5"/>
        <v/>
      </c>
      <c r="D28" s="396"/>
      <c r="E28" s="313" t="str">
        <f t="shared" ca="1" si="1"/>
        <v/>
      </c>
      <c r="F28" s="254" t="str">
        <f t="shared" ca="1" si="2"/>
        <v/>
      </c>
      <c r="G28" s="397" t="str">
        <f t="shared" ca="1" si="3"/>
        <v/>
      </c>
      <c r="H28" s="398"/>
      <c r="I28" s="399" t="str">
        <f t="shared" ca="1" si="6"/>
        <v/>
      </c>
      <c r="J28" s="399"/>
      <c r="K28" s="399" t="str">
        <f t="shared" ca="1" si="0"/>
        <v/>
      </c>
      <c r="L28" s="399"/>
      <c r="M28" s="400" t="str">
        <f ca="1">IF(C28="","",SUM(E$4:E28))</f>
        <v/>
      </c>
      <c r="N28" s="401"/>
      <c r="O28" s="402" t="str">
        <f ca="1">IF(C28="","",SUM(F$4:F28))</f>
        <v/>
      </c>
      <c r="P28" s="403"/>
      <c r="Q28" s="395" t="str">
        <f t="shared" ca="1" si="4"/>
        <v/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t="str" cm="1">
        <f t="array" aca="1" ref="A29" ca="1">INDIRECT("'期'!"&amp;$A$32&amp;ROW())</f>
        <v/>
      </c>
      <c r="B29" s="394"/>
      <c r="C29" s="395" t="str">
        <f t="shared" ca="1" si="5"/>
        <v/>
      </c>
      <c r="D29" s="396"/>
      <c r="E29" s="313" t="str">
        <f t="shared" ca="1" si="1"/>
        <v/>
      </c>
      <c r="F29" s="254" t="str">
        <f t="shared" ca="1" si="2"/>
        <v/>
      </c>
      <c r="G29" s="397" t="str">
        <f t="shared" ca="1" si="3"/>
        <v/>
      </c>
      <c r="H29" s="398"/>
      <c r="I29" s="399" t="str">
        <f t="shared" ca="1" si="6"/>
        <v/>
      </c>
      <c r="J29" s="399"/>
      <c r="K29" s="399" t="str">
        <f t="shared" ca="1" si="0"/>
        <v/>
      </c>
      <c r="L29" s="399"/>
      <c r="M29" s="400" t="str">
        <f ca="1">IF(C29="","",SUM(E$4:E29))</f>
        <v/>
      </c>
      <c r="N29" s="401"/>
      <c r="O29" s="402" t="str">
        <f ca="1">IF(C29="","",SUM(F$4:F29))</f>
        <v/>
      </c>
      <c r="P29" s="403"/>
      <c r="Q29" s="395" t="str">
        <f t="shared" ca="1" si="4"/>
        <v/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5"/>
        <v/>
      </c>
      <c r="D30" s="501"/>
      <c r="E30" s="314" t="str">
        <f t="shared" ca="1" si="1"/>
        <v/>
      </c>
      <c r="F30" s="255" t="str">
        <f t="shared" ca="1" si="2"/>
        <v/>
      </c>
      <c r="G30" s="504" t="str">
        <f t="shared" ca="1" si="3"/>
        <v/>
      </c>
      <c r="H30" s="505"/>
      <c r="I30" s="497" t="str">
        <f t="shared" ca="1" si="6"/>
        <v/>
      </c>
      <c r="J30" s="497"/>
      <c r="K30" s="497" t="str">
        <f t="shared" ca="1" si="0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4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200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200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23</v>
      </c>
      <c r="D31" s="520"/>
      <c r="E31" s="315">
        <f ca="1">SUM(E4:E30)</f>
        <v>199.99999999999994</v>
      </c>
      <c r="F31" s="315">
        <f ca="1">SUM(F4:F30)</f>
        <v>203</v>
      </c>
      <c r="G31" s="504">
        <f ca="1">IFERROR(F31/E31,0)</f>
        <v>1.0150000000000003</v>
      </c>
      <c r="H31" s="505"/>
      <c r="I31" s="521">
        <f ca="1">E31-F31</f>
        <v>-3.0000000000000568</v>
      </c>
      <c r="J31" s="522"/>
      <c r="K31" s="523">
        <f ca="1">F31/C31</f>
        <v>8.8260869565217384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J</v>
      </c>
      <c r="B32" s="84" t="str">
        <f ca="1">RIGHT(CELL("filename",A1),LEN(CELL("filename",A1))-FIND("]",CELL("filename",A1)))</f>
        <v>R3.5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49</v>
      </c>
      <c r="BM32" s="516"/>
      <c r="BN32" s="391" t="s">
        <v>34</v>
      </c>
      <c r="BO32" s="507">
        <f ca="1">BO5</f>
        <v>12.333333333333334</v>
      </c>
      <c r="BP32" s="392" t="s">
        <v>34</v>
      </c>
      <c r="BQ32" s="525">
        <f ca="1">BQ5</f>
        <v>0.51877777777777778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54</v>
      </c>
      <c r="BX32" s="516"/>
      <c r="BY32" s="391" t="s">
        <v>34</v>
      </c>
      <c r="BZ32" s="509">
        <f ca="1">BO32</f>
        <v>12.333333333333334</v>
      </c>
      <c r="CA32" s="392" t="s">
        <v>34</v>
      </c>
      <c r="CB32" s="509">
        <f ca="1">BQ32</f>
        <v>0.51877777777777778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44317</v>
      </c>
      <c r="E34" s="264"/>
      <c r="F34" s="263">
        <f ca="1">$A$5</f>
        <v>44322</v>
      </c>
      <c r="G34" s="264"/>
      <c r="H34" s="263">
        <f ca="1">$A$6</f>
        <v>44323</v>
      </c>
      <c r="I34" s="264"/>
      <c r="J34" s="263">
        <f ca="1">$A$7</f>
        <v>44324</v>
      </c>
      <c r="K34" s="264"/>
      <c r="L34" s="263">
        <f ca="1">$A$8</f>
        <v>44326</v>
      </c>
      <c r="M34" s="264"/>
      <c r="N34" s="263">
        <f ca="1">$A$9</f>
        <v>44327</v>
      </c>
      <c r="O34" s="264"/>
      <c r="P34" s="263">
        <f ca="1">$A$10</f>
        <v>44328</v>
      </c>
      <c r="Q34" s="264"/>
      <c r="R34" s="263">
        <f ca="1">$A$11</f>
        <v>44329</v>
      </c>
      <c r="S34" s="264"/>
      <c r="T34" s="263">
        <f ca="1">$A$12</f>
        <v>44330</v>
      </c>
      <c r="U34" s="264"/>
      <c r="V34" s="263">
        <f ca="1">$A$13</f>
        <v>44331</v>
      </c>
      <c r="W34" s="264"/>
      <c r="X34" s="263">
        <f ca="1">$A$14</f>
        <v>44333</v>
      </c>
      <c r="Y34" s="264"/>
      <c r="Z34" s="263">
        <f ca="1">$A$15</f>
        <v>44334</v>
      </c>
      <c r="AA34" s="264"/>
      <c r="AB34" s="263">
        <f ca="1">$A$16</f>
        <v>44335</v>
      </c>
      <c r="AC34" s="264"/>
      <c r="AD34" s="263">
        <f ca="1">$A$17</f>
        <v>44336</v>
      </c>
      <c r="AE34" s="264"/>
      <c r="AF34" s="263">
        <f ca="1">$A$18</f>
        <v>44337</v>
      </c>
      <c r="AG34" s="264"/>
      <c r="AH34" s="263">
        <f ca="1">$A$19</f>
        <v>44338</v>
      </c>
      <c r="AI34" s="264"/>
      <c r="AJ34" s="263">
        <f ca="1">$A$20</f>
        <v>44340</v>
      </c>
      <c r="AK34" s="264"/>
      <c r="AL34" s="263">
        <f ca="1">$A$21</f>
        <v>44341</v>
      </c>
      <c r="AM34" s="264"/>
      <c r="AN34" s="263">
        <f ca="1">$A$22</f>
        <v>44342</v>
      </c>
      <c r="AO34" s="264"/>
      <c r="AP34" s="263">
        <f ca="1">$A$23</f>
        <v>44343</v>
      </c>
      <c r="AQ34" s="264"/>
      <c r="AR34" s="263">
        <f ca="1">$A$24</f>
        <v>44344</v>
      </c>
      <c r="AS34" s="264"/>
      <c r="AT34" s="263">
        <f ca="1">$A$25</f>
        <v>44345</v>
      </c>
      <c r="AU34" s="264"/>
      <c r="AV34" s="263">
        <f ca="1">$A$26</f>
        <v>44347</v>
      </c>
      <c r="AW34" s="264"/>
      <c r="AX34" s="263" t="str">
        <f ca="1">$A$27</f>
        <v/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151</v>
      </c>
      <c r="BM34" s="453"/>
      <c r="BN34" s="388" t="s">
        <v>35</v>
      </c>
      <c r="BO34" s="450">
        <f ca="1">BZ7</f>
        <v>21</v>
      </c>
      <c r="BP34" s="389" t="s">
        <v>35</v>
      </c>
      <c r="BQ34" s="457">
        <f ca="1">CB7</f>
        <v>0.93095307239057223</v>
      </c>
      <c r="BR34" s="389" t="s">
        <v>35</v>
      </c>
      <c r="BS34" s="449">
        <f ca="1">CD7</f>
        <v>0</v>
      </c>
      <c r="BT34" s="18"/>
      <c r="BU34" s="388" t="s">
        <v>16</v>
      </c>
      <c r="BV34" s="389"/>
      <c r="BW34" s="452">
        <f ca="1">BW30-BW32</f>
        <v>146</v>
      </c>
      <c r="BX34" s="453"/>
      <c r="BY34" s="388" t="s">
        <v>35</v>
      </c>
      <c r="BZ34" s="450">
        <f ca="1">BZ7</f>
        <v>21</v>
      </c>
      <c r="CA34" s="389" t="s">
        <v>35</v>
      </c>
      <c r="CB34" s="506">
        <f ca="1">CB7</f>
        <v>0.93095307239057223</v>
      </c>
      <c r="CC34" s="389" t="s">
        <v>35</v>
      </c>
      <c r="CD34" s="449">
        <f ca="1">CD7</f>
        <v>0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>
        <v>4</v>
      </c>
      <c r="G36" s="277"/>
      <c r="H36" s="278">
        <v>1</v>
      </c>
      <c r="I36" s="277"/>
      <c r="J36" s="278"/>
      <c r="K36" s="277"/>
      <c r="L36" s="278">
        <v>1</v>
      </c>
      <c r="M36" s="277"/>
      <c r="N36" s="278">
        <v>4</v>
      </c>
      <c r="O36" s="277"/>
      <c r="P36" s="278">
        <v>4</v>
      </c>
      <c r="Q36" s="277"/>
      <c r="R36" s="278">
        <v>4</v>
      </c>
      <c r="S36" s="277"/>
      <c r="T36" s="278">
        <v>1</v>
      </c>
      <c r="U36" s="277"/>
      <c r="V36" s="278"/>
      <c r="W36" s="277"/>
      <c r="X36" s="278">
        <v>3</v>
      </c>
      <c r="Y36" s="277"/>
      <c r="Z36" s="278">
        <v>3</v>
      </c>
      <c r="AA36" s="277"/>
      <c r="AB36" s="278">
        <v>4</v>
      </c>
      <c r="AC36" s="277"/>
      <c r="AD36" s="278">
        <v>2</v>
      </c>
      <c r="AE36" s="277"/>
      <c r="AF36" s="278">
        <v>1</v>
      </c>
      <c r="AG36" s="277"/>
      <c r="AH36" s="278">
        <v>1</v>
      </c>
      <c r="AI36" s="277"/>
      <c r="AJ36" s="278">
        <v>4</v>
      </c>
      <c r="AK36" s="277"/>
      <c r="AL36" s="278">
        <v>2</v>
      </c>
      <c r="AM36" s="277"/>
      <c r="AN36" s="278">
        <v>5</v>
      </c>
      <c r="AO36" s="277"/>
      <c r="AP36" s="278">
        <v>3</v>
      </c>
      <c r="AQ36" s="277"/>
      <c r="AR36" s="278">
        <v>2</v>
      </c>
      <c r="AS36" s="277"/>
      <c r="AT36" s="278">
        <v>2</v>
      </c>
      <c r="AU36" s="277"/>
      <c r="AV36" s="278">
        <v>4</v>
      </c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55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11</v>
      </c>
      <c r="BM36" s="441"/>
      <c r="BN36" s="388" t="s">
        <v>36</v>
      </c>
      <c r="BO36" s="444">
        <f ca="1">AVERAGE(F16:F21)*2</f>
        <v>16.333333333333332</v>
      </c>
      <c r="BP36" s="389" t="s">
        <v>36</v>
      </c>
      <c r="BQ36" s="445">
        <f ca="1">AVERAGE(G16:H21)</f>
        <v>0.97695420497258711</v>
      </c>
      <c r="BR36" s="389" t="s">
        <v>36</v>
      </c>
      <c r="BS36" s="447">
        <f ca="1">SUM(S16:S21)/BL32</f>
        <v>0</v>
      </c>
      <c r="BT36" s="18"/>
      <c r="BU36" s="388" t="s">
        <v>17</v>
      </c>
      <c r="BV36" s="389"/>
      <c r="BW36" s="440">
        <f ca="1">C31-18</f>
        <v>5</v>
      </c>
      <c r="BX36" s="441"/>
      <c r="BY36" s="528" t="s">
        <v>38</v>
      </c>
      <c r="BZ36" s="530">
        <f ca="1">BO36</f>
        <v>16.333333333333332</v>
      </c>
      <c r="CA36" s="532" t="s">
        <v>38</v>
      </c>
      <c r="CB36" s="534">
        <f ca="1">BQ36</f>
        <v>0.97695420497258711</v>
      </c>
      <c r="CC36" s="532" t="s">
        <v>38</v>
      </c>
      <c r="CD36" s="526">
        <f ca="1">BS36</f>
        <v>0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>
        <v>3</v>
      </c>
      <c r="G37" s="281"/>
      <c r="H37" s="282">
        <v>2</v>
      </c>
      <c r="I37" s="281"/>
      <c r="J37" s="282"/>
      <c r="K37" s="281"/>
      <c r="L37" s="282">
        <v>1</v>
      </c>
      <c r="M37" s="281"/>
      <c r="N37" s="282"/>
      <c r="O37" s="281"/>
      <c r="P37" s="282">
        <v>4</v>
      </c>
      <c r="Q37" s="281"/>
      <c r="R37" s="282"/>
      <c r="S37" s="281"/>
      <c r="T37" s="282">
        <v>2</v>
      </c>
      <c r="U37" s="281"/>
      <c r="V37" s="282"/>
      <c r="W37" s="281"/>
      <c r="X37" s="282">
        <v>1</v>
      </c>
      <c r="Y37" s="281"/>
      <c r="Z37" s="282">
        <v>2</v>
      </c>
      <c r="AA37" s="281"/>
      <c r="AB37" s="282"/>
      <c r="AC37" s="281"/>
      <c r="AD37" s="282">
        <v>3</v>
      </c>
      <c r="AE37" s="281"/>
      <c r="AF37" s="282"/>
      <c r="AG37" s="281"/>
      <c r="AH37" s="282"/>
      <c r="AI37" s="281"/>
      <c r="AJ37" s="282"/>
      <c r="AK37" s="281"/>
      <c r="AL37" s="282">
        <v>2</v>
      </c>
      <c r="AM37" s="281"/>
      <c r="AN37" s="282">
        <v>2</v>
      </c>
      <c r="AO37" s="281"/>
      <c r="AP37" s="282">
        <v>1</v>
      </c>
      <c r="AQ37" s="281"/>
      <c r="AR37" s="282"/>
      <c r="AS37" s="281"/>
      <c r="AT37" s="282">
        <v>1</v>
      </c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24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>
        <v>1</v>
      </c>
      <c r="Q38" s="277"/>
      <c r="R38" s="278"/>
      <c r="S38" s="277"/>
      <c r="T38" s="278"/>
      <c r="U38" s="277"/>
      <c r="V38" s="278"/>
      <c r="W38" s="277"/>
      <c r="X38" s="278">
        <v>1</v>
      </c>
      <c r="Y38" s="277"/>
      <c r="Z38" s="278"/>
      <c r="AA38" s="277"/>
      <c r="AB38" s="278">
        <v>1</v>
      </c>
      <c r="AC38" s="277"/>
      <c r="AD38" s="278">
        <v>1</v>
      </c>
      <c r="AE38" s="277"/>
      <c r="AF38" s="278">
        <v>1</v>
      </c>
      <c r="AG38" s="277"/>
      <c r="AH38" s="278"/>
      <c r="AI38" s="277"/>
      <c r="AJ38" s="278"/>
      <c r="AK38" s="277"/>
      <c r="AL38" s="278">
        <v>1</v>
      </c>
      <c r="AM38" s="277"/>
      <c r="AN38" s="278">
        <v>1</v>
      </c>
      <c r="AO38" s="277"/>
      <c r="AP38" s="278">
        <v>1</v>
      </c>
      <c r="AQ38" s="277"/>
      <c r="AR38" s="278">
        <v>1</v>
      </c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9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13.727272727272727</v>
      </c>
      <c r="BM38" s="459"/>
      <c r="BN38" s="388" t="s">
        <v>37</v>
      </c>
      <c r="BO38" s="451">
        <f ca="1">BZ38</f>
        <v>21.6</v>
      </c>
      <c r="BP38" s="389" t="s">
        <v>37</v>
      </c>
      <c r="BQ38" s="451">
        <f ca="1">CB38</f>
        <v>1.0170186830713148</v>
      </c>
      <c r="BR38" s="389" t="s">
        <v>37</v>
      </c>
      <c r="BS38" s="449">
        <f ca="1">CD38</f>
        <v>0</v>
      </c>
      <c r="BT38" s="18"/>
      <c r="BU38" s="390" t="s">
        <v>33</v>
      </c>
      <c r="BV38" s="389"/>
      <c r="BW38" s="458">
        <f ca="1">BW34/BW36</f>
        <v>29.2</v>
      </c>
      <c r="BX38" s="459"/>
      <c r="BY38" s="388" t="s">
        <v>37</v>
      </c>
      <c r="BZ38" s="444">
        <f ca="1">AVERAGE(F22:F28)*2</f>
        <v>21.6</v>
      </c>
      <c r="CA38" s="389" t="s">
        <v>37</v>
      </c>
      <c r="CB38" s="537">
        <f ca="1">AVERAGE(G22:H28)</f>
        <v>1.0170186830713148</v>
      </c>
      <c r="CC38" s="389" t="s">
        <v>37</v>
      </c>
      <c r="CD38" s="447">
        <f ca="1">SUM(S22:S28)/BW32</f>
        <v>0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>
        <v>1</v>
      </c>
      <c r="Q39" s="281"/>
      <c r="R39" s="282"/>
      <c r="S39" s="281"/>
      <c r="T39" s="282"/>
      <c r="U39" s="281"/>
      <c r="V39" s="282"/>
      <c r="W39" s="281"/>
      <c r="X39" s="282">
        <v>2</v>
      </c>
      <c r="Y39" s="281"/>
      <c r="Z39" s="282"/>
      <c r="AA39" s="281"/>
      <c r="AB39" s="282">
        <v>1</v>
      </c>
      <c r="AC39" s="281"/>
      <c r="AD39" s="282"/>
      <c r="AE39" s="281"/>
      <c r="AF39" s="282"/>
      <c r="AG39" s="281"/>
      <c r="AH39" s="282">
        <v>1</v>
      </c>
      <c r="AI39" s="281"/>
      <c r="AJ39" s="282"/>
      <c r="AK39" s="281"/>
      <c r="AL39" s="282"/>
      <c r="AM39" s="281"/>
      <c r="AN39" s="282"/>
      <c r="AO39" s="281"/>
      <c r="AP39" s="282">
        <v>4</v>
      </c>
      <c r="AQ39" s="281"/>
      <c r="AR39" s="282"/>
      <c r="AS39" s="281"/>
      <c r="AT39" s="282">
        <v>1</v>
      </c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10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>
        <v>2</v>
      </c>
      <c r="G40" s="277"/>
      <c r="H40" s="278">
        <v>3</v>
      </c>
      <c r="I40" s="277"/>
      <c r="J40" s="278"/>
      <c r="K40" s="277"/>
      <c r="L40" s="278">
        <v>2</v>
      </c>
      <c r="M40" s="277"/>
      <c r="N40" s="278">
        <v>4</v>
      </c>
      <c r="O40" s="277"/>
      <c r="P40" s="278">
        <v>1</v>
      </c>
      <c r="Q40" s="277"/>
      <c r="R40" s="278">
        <v>3</v>
      </c>
      <c r="S40" s="277"/>
      <c r="T40" s="278">
        <v>4</v>
      </c>
      <c r="U40" s="277"/>
      <c r="V40" s="278"/>
      <c r="W40" s="277"/>
      <c r="X40" s="278">
        <v>3</v>
      </c>
      <c r="Y40" s="277"/>
      <c r="Z40" s="278">
        <v>2</v>
      </c>
      <c r="AA40" s="277"/>
      <c r="AB40" s="278">
        <v>1</v>
      </c>
      <c r="AC40" s="277"/>
      <c r="AD40" s="278">
        <v>2</v>
      </c>
      <c r="AE40" s="277"/>
      <c r="AF40" s="278">
        <v>3</v>
      </c>
      <c r="AG40" s="277"/>
      <c r="AH40" s="278"/>
      <c r="AI40" s="277"/>
      <c r="AJ40" s="278"/>
      <c r="AK40" s="277"/>
      <c r="AL40" s="278">
        <v>3</v>
      </c>
      <c r="AM40" s="277"/>
      <c r="AN40" s="278">
        <v>2</v>
      </c>
      <c r="AO40" s="277"/>
      <c r="AP40" s="278">
        <v>3</v>
      </c>
      <c r="AQ40" s="277"/>
      <c r="AR40" s="278">
        <v>2</v>
      </c>
      <c r="AS40" s="277"/>
      <c r="AT40" s="278"/>
      <c r="AU40" s="277"/>
      <c r="AV40" s="278">
        <v>3</v>
      </c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43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8.695652173913043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8.695652173913043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>
        <v>1</v>
      </c>
      <c r="I41" s="281"/>
      <c r="J41" s="282"/>
      <c r="K41" s="281"/>
      <c r="L41" s="282">
        <v>1</v>
      </c>
      <c r="M41" s="281"/>
      <c r="N41" s="282"/>
      <c r="O41" s="281"/>
      <c r="P41" s="282"/>
      <c r="Q41" s="281"/>
      <c r="R41" s="282"/>
      <c r="S41" s="281"/>
      <c r="T41" s="282">
        <v>2</v>
      </c>
      <c r="U41" s="281"/>
      <c r="V41" s="282"/>
      <c r="W41" s="281"/>
      <c r="X41" s="282"/>
      <c r="Y41" s="281"/>
      <c r="Z41" s="282">
        <v>1</v>
      </c>
      <c r="AA41" s="281"/>
      <c r="AB41" s="282">
        <v>3</v>
      </c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>
        <v>2</v>
      </c>
      <c r="AQ41" s="281"/>
      <c r="AR41" s="282">
        <v>1</v>
      </c>
      <c r="AS41" s="281"/>
      <c r="AT41" s="282"/>
      <c r="AU41" s="281"/>
      <c r="AV41" s="282">
        <v>2</v>
      </c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13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>
        <v>1</v>
      </c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1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>
        <v>1</v>
      </c>
      <c r="G43" s="281"/>
      <c r="H43" s="282"/>
      <c r="I43" s="281"/>
      <c r="J43" s="282"/>
      <c r="K43" s="281"/>
      <c r="L43" s="282">
        <v>1</v>
      </c>
      <c r="M43" s="281"/>
      <c r="N43" s="282">
        <v>1</v>
      </c>
      <c r="O43" s="281"/>
      <c r="P43" s="282">
        <v>7</v>
      </c>
      <c r="Q43" s="281"/>
      <c r="R43" s="282"/>
      <c r="S43" s="281"/>
      <c r="T43" s="282"/>
      <c r="U43" s="281"/>
      <c r="V43" s="282"/>
      <c r="W43" s="281"/>
      <c r="X43" s="282">
        <v>1</v>
      </c>
      <c r="Y43" s="281"/>
      <c r="Z43" s="282">
        <v>1</v>
      </c>
      <c r="AA43" s="281"/>
      <c r="AB43" s="282"/>
      <c r="AC43" s="281"/>
      <c r="AD43" s="282">
        <v>1</v>
      </c>
      <c r="AE43" s="281"/>
      <c r="AF43" s="282">
        <v>1</v>
      </c>
      <c r="AG43" s="281"/>
      <c r="AH43" s="282"/>
      <c r="AI43" s="281"/>
      <c r="AJ43" s="282"/>
      <c r="AK43" s="281"/>
      <c r="AL43" s="282">
        <v>1</v>
      </c>
      <c r="AM43" s="281"/>
      <c r="AN43" s="282"/>
      <c r="AO43" s="281"/>
      <c r="AP43" s="282">
        <v>1</v>
      </c>
      <c r="AQ43" s="281"/>
      <c r="AR43" s="282">
        <v>2</v>
      </c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18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>
        <v>1</v>
      </c>
      <c r="I44" s="277"/>
      <c r="J44" s="278"/>
      <c r="K44" s="277"/>
      <c r="L44" s="278">
        <v>3</v>
      </c>
      <c r="M44" s="277"/>
      <c r="N44" s="278"/>
      <c r="O44" s="277"/>
      <c r="P44" s="278">
        <v>1</v>
      </c>
      <c r="Q44" s="277"/>
      <c r="R44" s="278">
        <v>1</v>
      </c>
      <c r="S44" s="277"/>
      <c r="T44" s="278"/>
      <c r="U44" s="277"/>
      <c r="V44" s="278"/>
      <c r="W44" s="277"/>
      <c r="X44" s="278"/>
      <c r="Y44" s="277"/>
      <c r="Z44" s="278">
        <v>1</v>
      </c>
      <c r="AA44" s="277"/>
      <c r="AB44" s="278">
        <v>2</v>
      </c>
      <c r="AC44" s="277"/>
      <c r="AD44" s="278">
        <v>2</v>
      </c>
      <c r="AE44" s="277"/>
      <c r="AF44" s="278">
        <v>2</v>
      </c>
      <c r="AG44" s="277"/>
      <c r="AH44" s="278"/>
      <c r="AI44" s="277"/>
      <c r="AJ44" s="278"/>
      <c r="AK44" s="277"/>
      <c r="AL44" s="278">
        <v>1</v>
      </c>
      <c r="AM44" s="277"/>
      <c r="AN44" s="278">
        <v>2</v>
      </c>
      <c r="AO44" s="277"/>
      <c r="AP44" s="278">
        <v>2</v>
      </c>
      <c r="AQ44" s="277"/>
      <c r="AR44" s="278">
        <v>2</v>
      </c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20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1.304347826086957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1.304347826086957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>
        <v>1</v>
      </c>
      <c r="O45" s="281"/>
      <c r="P45" s="282"/>
      <c r="Q45" s="281"/>
      <c r="R45" s="282">
        <v>1</v>
      </c>
      <c r="S45" s="281"/>
      <c r="T45" s="282"/>
      <c r="U45" s="281"/>
      <c r="V45" s="282"/>
      <c r="W45" s="281"/>
      <c r="X45" s="282"/>
      <c r="Y45" s="281"/>
      <c r="Z45" s="282">
        <v>1</v>
      </c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>
        <v>1</v>
      </c>
      <c r="AM45" s="281"/>
      <c r="AN45" s="282">
        <v>1</v>
      </c>
      <c r="AO45" s="281"/>
      <c r="AP45" s="282">
        <v>1</v>
      </c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6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30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30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>
        <v>4</v>
      </c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/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23</v>
      </c>
      <c r="BN48" s="425"/>
      <c r="BO48" s="425" t="s">
        <v>26</v>
      </c>
      <c r="BP48" s="425"/>
      <c r="BQ48" s="425"/>
      <c r="BR48" s="482">
        <f ca="1">BM40*BM48*BM50*1.015</f>
        <v>2914064.9999999995</v>
      </c>
      <c r="BS48" s="483"/>
      <c r="BT48" s="21"/>
      <c r="BU48" s="436" t="s">
        <v>25</v>
      </c>
      <c r="BV48" s="425"/>
      <c r="BW48" s="425"/>
      <c r="BX48" s="425">
        <f ca="1">C31</f>
        <v>23</v>
      </c>
      <c r="BY48" s="425"/>
      <c r="BZ48" s="425" t="s">
        <v>26</v>
      </c>
      <c r="CA48" s="425"/>
      <c r="CB48" s="425"/>
      <c r="CC48" s="482">
        <f ca="1">BX40*BX48*BX50*1.015</f>
        <v>2914064.9999999995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10</v>
      </c>
      <c r="G50" s="307">
        <f t="shared" si="9"/>
        <v>0</v>
      </c>
      <c r="H50" s="308">
        <f t="shared" si="9"/>
        <v>8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9</v>
      </c>
      <c r="M50" s="307">
        <f t="shared" si="9"/>
        <v>0</v>
      </c>
      <c r="N50" s="308">
        <f t="shared" si="9"/>
        <v>10</v>
      </c>
      <c r="O50" s="307">
        <f t="shared" si="9"/>
        <v>0</v>
      </c>
      <c r="P50" s="308">
        <f t="shared" si="9"/>
        <v>19</v>
      </c>
      <c r="Q50" s="307">
        <f t="shared" si="9"/>
        <v>0</v>
      </c>
      <c r="R50" s="308">
        <f t="shared" si="9"/>
        <v>9</v>
      </c>
      <c r="S50" s="307">
        <f t="shared" si="9"/>
        <v>0</v>
      </c>
      <c r="T50" s="308">
        <f t="shared" si="9"/>
        <v>9</v>
      </c>
      <c r="U50" s="307">
        <f t="shared" si="9"/>
        <v>0</v>
      </c>
      <c r="V50" s="308">
        <f t="shared" si="9"/>
        <v>4</v>
      </c>
      <c r="W50" s="307">
        <f t="shared" si="9"/>
        <v>0</v>
      </c>
      <c r="X50" s="308">
        <f t="shared" si="9"/>
        <v>11</v>
      </c>
      <c r="Y50" s="307">
        <f t="shared" si="9"/>
        <v>0</v>
      </c>
      <c r="Z50" s="308">
        <f t="shared" si="9"/>
        <v>11</v>
      </c>
      <c r="AA50" s="307">
        <f t="shared" si="9"/>
        <v>0</v>
      </c>
      <c r="AB50" s="308">
        <f t="shared" si="9"/>
        <v>12</v>
      </c>
      <c r="AC50" s="307">
        <f t="shared" si="9"/>
        <v>0</v>
      </c>
      <c r="AD50" s="308">
        <f t="shared" si="9"/>
        <v>11</v>
      </c>
      <c r="AE50" s="307">
        <f t="shared" si="9"/>
        <v>0</v>
      </c>
      <c r="AF50" s="308">
        <f t="shared" si="9"/>
        <v>9</v>
      </c>
      <c r="AG50" s="307">
        <f t="shared" si="9"/>
        <v>0</v>
      </c>
      <c r="AH50" s="308">
        <f t="shared" si="9"/>
        <v>2</v>
      </c>
      <c r="AI50" s="307">
        <f t="shared" ref="AI50:BG50" si="10">SUM(AI36:AI49)</f>
        <v>0</v>
      </c>
      <c r="AJ50" s="308">
        <f t="shared" si="10"/>
        <v>4</v>
      </c>
      <c r="AK50" s="307">
        <f t="shared" si="10"/>
        <v>0</v>
      </c>
      <c r="AL50" s="308">
        <f t="shared" si="10"/>
        <v>11</v>
      </c>
      <c r="AM50" s="307">
        <f t="shared" si="10"/>
        <v>0</v>
      </c>
      <c r="AN50" s="308">
        <f t="shared" si="10"/>
        <v>13</v>
      </c>
      <c r="AO50" s="307">
        <f t="shared" si="10"/>
        <v>0</v>
      </c>
      <c r="AP50" s="308">
        <f t="shared" si="10"/>
        <v>18</v>
      </c>
      <c r="AQ50" s="307">
        <f t="shared" si="10"/>
        <v>0</v>
      </c>
      <c r="AR50" s="308">
        <f t="shared" si="10"/>
        <v>10</v>
      </c>
      <c r="AS50" s="307">
        <f t="shared" si="10"/>
        <v>0</v>
      </c>
      <c r="AT50" s="308">
        <f t="shared" si="10"/>
        <v>4</v>
      </c>
      <c r="AU50" s="307">
        <f t="shared" si="10"/>
        <v>0</v>
      </c>
      <c r="AV50" s="308">
        <f t="shared" si="10"/>
        <v>9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199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3301650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3301650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387585.00000000047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387585.00000000047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218C7B9D-4BA5-4A2B-87D0-FDBCA51E6937}">
      <formula1>#REF!</formula1>
    </dataValidation>
    <dataValidation imeMode="off" allowBlank="1" showInputMessage="1" showErrorMessage="1" sqref="U4:U30 E4:F30" xr:uid="{46616EBC-ABF4-446D-95AC-A8CECDB3A420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50F869-E4A4-4D71-B46D-7D557915B6AD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968E1840-9C30-4A00-A7ED-4DD345DE2E72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43B5-78B9-47BF-8253-477E851B324C}">
  <sheetPr>
    <tabColor rgb="FF92D050"/>
  </sheetPr>
  <dimension ref="A1:CE158"/>
  <sheetViews>
    <sheetView topLeftCell="A19" zoomScaleNormal="100"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44348</v>
      </c>
      <c r="B1" s="405"/>
      <c r="C1" s="1" t="s">
        <v>0</v>
      </c>
      <c r="D1" s="406">
        <f ca="1">J1/C31</f>
        <v>9.615384615384615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250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250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250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44348</v>
      </c>
      <c r="B4" s="418"/>
      <c r="C4" s="411">
        <f ca="1">IF(A4="","",1)</f>
        <v>1</v>
      </c>
      <c r="D4" s="419"/>
      <c r="E4" s="312">
        <f ca="1">IF(C4="","",$D$1)</f>
        <v>9.615384615384615</v>
      </c>
      <c r="F4" s="253">
        <f ca="1">IF(A4="","",HLOOKUP(A4,$D$34:$BE$50,$A$50,FALSE))</f>
        <v>6</v>
      </c>
      <c r="G4" s="420">
        <f ca="1">IFERROR(O4/M4,"")</f>
        <v>0.624</v>
      </c>
      <c r="H4" s="421"/>
      <c r="I4" s="422">
        <f t="shared" ref="I4:I30" ca="1" si="0">IFERROR(M4/C4,"")</f>
        <v>9.615384615384615</v>
      </c>
      <c r="J4" s="422"/>
      <c r="K4" s="399">
        <f t="shared" ref="K4:K30" ca="1" si="1">IFERROR(O4/C4,"")</f>
        <v>6</v>
      </c>
      <c r="L4" s="399"/>
      <c r="M4" s="409">
        <f ca="1">IF(C4="","",SUM(E$4:E4))</f>
        <v>9.615384615384615</v>
      </c>
      <c r="N4" s="410"/>
      <c r="O4" s="411">
        <f ca="1">IF(C4="","",SUM(F$4:F4))</f>
        <v>6</v>
      </c>
      <c r="P4" s="411"/>
      <c r="Q4" s="412">
        <f ca="1">IFERROR($J$1-O4,"")</f>
        <v>244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44349</v>
      </c>
      <c r="B5" s="394"/>
      <c r="C5" s="395">
        <f ca="1">IF(A5="","",C4+1)</f>
        <v>2</v>
      </c>
      <c r="D5" s="396"/>
      <c r="E5" s="313">
        <f t="shared" ref="E5:E30" ca="1" si="2">IF(C5="","",$D$1)</f>
        <v>9.615384615384615</v>
      </c>
      <c r="F5" s="254">
        <f t="shared" ref="F5:F30" ca="1" si="3">IF(A5="","",HLOOKUP(A5,$D$34:$BE$50,$A$50,FALSE))</f>
        <v>11</v>
      </c>
      <c r="G5" s="397">
        <f t="shared" ref="G5:G30" ca="1" si="4">IFERROR(O5/M5,"")</f>
        <v>0.88400000000000001</v>
      </c>
      <c r="H5" s="398"/>
      <c r="I5" s="399">
        <f t="shared" ca="1" si="0"/>
        <v>9.615384615384615</v>
      </c>
      <c r="J5" s="399"/>
      <c r="K5" s="399">
        <f t="shared" ca="1" si="1"/>
        <v>8.5</v>
      </c>
      <c r="L5" s="399"/>
      <c r="M5" s="400">
        <f ca="1">IF(C5="","",SUM(E$4:E5))</f>
        <v>19.23076923076923</v>
      </c>
      <c r="N5" s="401"/>
      <c r="O5" s="402">
        <f ca="1">IF(C5="","",SUM(F$4:F5))</f>
        <v>17</v>
      </c>
      <c r="P5" s="403"/>
      <c r="Q5" s="395">
        <f t="shared" ref="Q5:Q30" ca="1" si="5">IFERROR($J$1-O5,"")</f>
        <v>233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43</v>
      </c>
      <c r="BM5" s="441"/>
      <c r="BN5" s="388" t="s">
        <v>34</v>
      </c>
      <c r="BO5" s="444">
        <f ca="1">AVERAGE(F4:F9)*2</f>
        <v>14.333333333333334</v>
      </c>
      <c r="BP5" s="389" t="s">
        <v>34</v>
      </c>
      <c r="BQ5" s="445">
        <f ca="1">AVERAGE(G4:H9)</f>
        <v>0.81640000000000013</v>
      </c>
      <c r="BR5" s="389" t="s">
        <v>34</v>
      </c>
      <c r="BS5" s="447">
        <f ca="1">SUM(S4:S9)/BL5</f>
        <v>0</v>
      </c>
      <c r="BT5" s="18"/>
      <c r="BU5" s="388" t="s">
        <v>15</v>
      </c>
      <c r="BV5" s="389"/>
      <c r="BW5" s="440">
        <f ca="1">SUM(F10:F15)</f>
        <v>39</v>
      </c>
      <c r="BX5" s="441"/>
      <c r="BY5" s="388" t="s">
        <v>34</v>
      </c>
      <c r="BZ5" s="450">
        <f ca="1">BO5</f>
        <v>14.333333333333334</v>
      </c>
      <c r="CA5" s="389" t="s">
        <v>34</v>
      </c>
      <c r="CB5" s="451">
        <f ca="1">BQ5</f>
        <v>0.81640000000000013</v>
      </c>
      <c r="CC5" s="389" t="s">
        <v>34</v>
      </c>
      <c r="CD5" s="449">
        <f ca="1">BS5</f>
        <v>0</v>
      </c>
    </row>
    <row r="6" spans="1:82" ht="12" customHeight="1" x14ac:dyDescent="0.2">
      <c r="A6" s="393" cm="1">
        <f t="array" aca="1" ref="A6" ca="1">INDIRECT("'期'!"&amp;$A$32&amp;ROW())</f>
        <v>44350</v>
      </c>
      <c r="B6" s="394"/>
      <c r="C6" s="395">
        <f t="shared" ref="C6:C30" ca="1" si="6">IF(A6="","",C5+1)</f>
        <v>3</v>
      </c>
      <c r="D6" s="396"/>
      <c r="E6" s="313">
        <f t="shared" ca="1" si="2"/>
        <v>9.615384615384615</v>
      </c>
      <c r="F6" s="254">
        <f t="shared" ca="1" si="3"/>
        <v>11</v>
      </c>
      <c r="G6" s="397">
        <f t="shared" ca="1" si="4"/>
        <v>0.97066666666666668</v>
      </c>
      <c r="H6" s="398"/>
      <c r="I6" s="399">
        <f t="shared" ca="1" si="0"/>
        <v>9.615384615384615</v>
      </c>
      <c r="J6" s="399"/>
      <c r="K6" s="399">
        <f t="shared" ca="1" si="1"/>
        <v>9.3333333333333339</v>
      </c>
      <c r="L6" s="399"/>
      <c r="M6" s="400">
        <f ca="1">IF(C6="","",SUM(E$4:E6))</f>
        <v>28.846153846153847</v>
      </c>
      <c r="N6" s="401"/>
      <c r="O6" s="402">
        <f ca="1">IF(C6="","",SUM(F$4:F6))</f>
        <v>28</v>
      </c>
      <c r="P6" s="403"/>
      <c r="Q6" s="395">
        <f t="shared" ca="1" si="5"/>
        <v>222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44351</v>
      </c>
      <c r="B7" s="394"/>
      <c r="C7" s="395">
        <f t="shared" ca="1" si="6"/>
        <v>4</v>
      </c>
      <c r="D7" s="396"/>
      <c r="E7" s="313">
        <f t="shared" ca="1" si="2"/>
        <v>9.615384615384615</v>
      </c>
      <c r="F7" s="254">
        <f t="shared" ca="1" si="3"/>
        <v>6</v>
      </c>
      <c r="G7" s="397">
        <f t="shared" ca="1" si="4"/>
        <v>0.88400000000000001</v>
      </c>
      <c r="H7" s="398"/>
      <c r="I7" s="399">
        <f t="shared" ca="1" si="0"/>
        <v>9.615384615384615</v>
      </c>
      <c r="J7" s="399"/>
      <c r="K7" s="399">
        <f t="shared" ca="1" si="1"/>
        <v>8.5</v>
      </c>
      <c r="L7" s="399"/>
      <c r="M7" s="400">
        <f ca="1">IF(C7="","",SUM(E$4:E7))</f>
        <v>38.46153846153846</v>
      </c>
      <c r="N7" s="401"/>
      <c r="O7" s="402">
        <f ca="1">IF(C7="","",SUM(F$4:F7))</f>
        <v>34</v>
      </c>
      <c r="P7" s="403"/>
      <c r="Q7" s="395">
        <f t="shared" ca="1" si="5"/>
        <v>216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207</v>
      </c>
      <c r="BM7" s="453"/>
      <c r="BN7" s="388" t="s">
        <v>35</v>
      </c>
      <c r="BO7" s="450">
        <f ca="1">BZ7</f>
        <v>13</v>
      </c>
      <c r="BP7" s="389" t="s">
        <v>35</v>
      </c>
      <c r="BQ7" s="457">
        <f ca="1">CB7</f>
        <v>0.7892682058682059</v>
      </c>
      <c r="BR7" s="389" t="s">
        <v>35</v>
      </c>
      <c r="BS7" s="449">
        <f ca="1">CD7</f>
        <v>0</v>
      </c>
      <c r="BT7" s="18"/>
      <c r="BU7" s="388" t="s">
        <v>16</v>
      </c>
      <c r="BV7" s="389"/>
      <c r="BW7" s="452">
        <f ca="1">BW3-BW5</f>
        <v>211</v>
      </c>
      <c r="BX7" s="453"/>
      <c r="BY7" s="388" t="s">
        <v>35</v>
      </c>
      <c r="BZ7" s="444">
        <f ca="1">AVERAGE(F10:F15)*2</f>
        <v>13</v>
      </c>
      <c r="CA7" s="389" t="s">
        <v>35</v>
      </c>
      <c r="CB7" s="448">
        <f ca="1">AVERAGE(G10:H15)</f>
        <v>0.7892682058682059</v>
      </c>
      <c r="CC7" s="389" t="s">
        <v>35</v>
      </c>
      <c r="CD7" s="447">
        <f ca="1">SUM(S10:S15)/BW5</f>
        <v>0</v>
      </c>
    </row>
    <row r="8" spans="1:82" ht="12" customHeight="1" x14ac:dyDescent="0.2">
      <c r="A8" s="393" cm="1">
        <f t="array" aca="1" ref="A8" ca="1">INDIRECT("'期'!"&amp;$A$32&amp;ROW())</f>
        <v>44352</v>
      </c>
      <c r="B8" s="394"/>
      <c r="C8" s="395">
        <f t="shared" ca="1" si="6"/>
        <v>5</v>
      </c>
      <c r="D8" s="396"/>
      <c r="E8" s="313">
        <f t="shared" ca="1" si="2"/>
        <v>9.615384615384615</v>
      </c>
      <c r="F8" s="254">
        <f t="shared" ca="1" si="3"/>
        <v>4</v>
      </c>
      <c r="G8" s="397">
        <f t="shared" ca="1" si="4"/>
        <v>0.7904000000000001</v>
      </c>
      <c r="H8" s="398"/>
      <c r="I8" s="399">
        <f t="shared" ca="1" si="0"/>
        <v>9.615384615384615</v>
      </c>
      <c r="J8" s="399"/>
      <c r="K8" s="399">
        <f t="shared" ca="1" si="1"/>
        <v>7.6</v>
      </c>
      <c r="L8" s="399"/>
      <c r="M8" s="400">
        <f ca="1">IF(C8="","",SUM(E$4:E8))</f>
        <v>48.076923076923073</v>
      </c>
      <c r="N8" s="401"/>
      <c r="O8" s="402">
        <f ca="1">IF(C8="","",SUM(F$4:F8))</f>
        <v>38</v>
      </c>
      <c r="P8" s="403"/>
      <c r="Q8" s="395">
        <f t="shared" ca="1" si="5"/>
        <v>212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44354</v>
      </c>
      <c r="B9" s="394"/>
      <c r="C9" s="395">
        <f t="shared" ca="1" si="6"/>
        <v>6</v>
      </c>
      <c r="D9" s="396"/>
      <c r="E9" s="313">
        <f t="shared" ca="1" si="2"/>
        <v>9.615384615384615</v>
      </c>
      <c r="F9" s="254">
        <f t="shared" ca="1" si="3"/>
        <v>5</v>
      </c>
      <c r="G9" s="397">
        <f t="shared" ca="1" si="4"/>
        <v>0.7453333333333334</v>
      </c>
      <c r="H9" s="398"/>
      <c r="I9" s="399">
        <f t="shared" ca="1" si="0"/>
        <v>9.615384615384615</v>
      </c>
      <c r="J9" s="399"/>
      <c r="K9" s="399">
        <f t="shared" ca="1" si="1"/>
        <v>7.166666666666667</v>
      </c>
      <c r="L9" s="399"/>
      <c r="M9" s="400">
        <f ca="1">IF(C9="","",SUM(E$4:E9))</f>
        <v>57.692307692307686</v>
      </c>
      <c r="N9" s="401"/>
      <c r="O9" s="402">
        <f ca="1">IF(C9="","",SUM(F$4:F9))</f>
        <v>43</v>
      </c>
      <c r="P9" s="403"/>
      <c r="Q9" s="395">
        <f t="shared" ca="1" si="5"/>
        <v>207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44355</v>
      </c>
      <c r="B10" s="394"/>
      <c r="C10" s="395">
        <f t="shared" ca="1" si="6"/>
        <v>7</v>
      </c>
      <c r="D10" s="396"/>
      <c r="E10" s="313">
        <f t="shared" ca="1" si="2"/>
        <v>9.615384615384615</v>
      </c>
      <c r="F10" s="254">
        <f t="shared" ca="1" si="3"/>
        <v>8</v>
      </c>
      <c r="G10" s="397">
        <f t="shared" ca="1" si="4"/>
        <v>0.75771428571428567</v>
      </c>
      <c r="H10" s="398"/>
      <c r="I10" s="399">
        <f t="shared" ca="1" si="0"/>
        <v>9.615384615384615</v>
      </c>
      <c r="J10" s="399"/>
      <c r="K10" s="399">
        <f t="shared" ca="1" si="1"/>
        <v>7.2857142857142856</v>
      </c>
      <c r="L10" s="399"/>
      <c r="M10" s="400">
        <f ca="1">IF(C10="","",SUM(E$4:E10))</f>
        <v>67.307692307692307</v>
      </c>
      <c r="N10" s="401"/>
      <c r="O10" s="402">
        <f ca="1">IF(C10="","",SUM(F$4:F10))</f>
        <v>51</v>
      </c>
      <c r="P10" s="403"/>
      <c r="Q10" s="395">
        <f t="shared" ca="1" si="5"/>
        <v>199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26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0.55701683784624956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20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0.55701683784624956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44356</v>
      </c>
      <c r="B11" s="394"/>
      <c r="C11" s="395">
        <f t="shared" ca="1" si="6"/>
        <v>8</v>
      </c>
      <c r="D11" s="396"/>
      <c r="E11" s="313">
        <f t="shared" ca="1" si="2"/>
        <v>9.615384615384615</v>
      </c>
      <c r="F11" s="254">
        <f t="shared" ca="1" si="3"/>
        <v>11</v>
      </c>
      <c r="G11" s="397">
        <f t="shared" ca="1" si="4"/>
        <v>0.80600000000000005</v>
      </c>
      <c r="H11" s="398"/>
      <c r="I11" s="399">
        <f t="shared" ca="1" si="0"/>
        <v>9.615384615384615</v>
      </c>
      <c r="J11" s="399"/>
      <c r="K11" s="399">
        <f t="shared" ca="1" si="1"/>
        <v>7.75</v>
      </c>
      <c r="L11" s="399"/>
      <c r="M11" s="400">
        <f ca="1">IF(C11="","",SUM(E$4:E11))</f>
        <v>76.92307692307692</v>
      </c>
      <c r="N11" s="401"/>
      <c r="O11" s="402">
        <f ca="1">IF(C11="","",SUM(F$4:F11))</f>
        <v>62</v>
      </c>
      <c r="P11" s="403"/>
      <c r="Q11" s="395">
        <f t="shared" ca="1" si="5"/>
        <v>188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44357</v>
      </c>
      <c r="B12" s="394"/>
      <c r="C12" s="395">
        <f t="shared" ca="1" si="6"/>
        <v>9</v>
      </c>
      <c r="D12" s="396"/>
      <c r="E12" s="313">
        <f t="shared" ca="1" si="2"/>
        <v>9.615384615384615</v>
      </c>
      <c r="F12" s="254">
        <f t="shared" ca="1" si="3"/>
        <v>11</v>
      </c>
      <c r="G12" s="397">
        <f t="shared" ca="1" si="4"/>
        <v>0.84355555555555561</v>
      </c>
      <c r="H12" s="398"/>
      <c r="I12" s="399">
        <f t="shared" ca="1" si="0"/>
        <v>9.615384615384615</v>
      </c>
      <c r="J12" s="399"/>
      <c r="K12" s="399">
        <f t="shared" ca="1" si="1"/>
        <v>8.1111111111111107</v>
      </c>
      <c r="L12" s="399"/>
      <c r="M12" s="400">
        <f ca="1">IF(C12="","",SUM(E$4:E12))</f>
        <v>86.538461538461533</v>
      </c>
      <c r="N12" s="401"/>
      <c r="O12" s="402">
        <f ca="1">IF(C12="","",SUM(F$4:F12))</f>
        <v>73</v>
      </c>
      <c r="P12" s="403"/>
      <c r="Q12" s="395">
        <f t="shared" ca="1" si="5"/>
        <v>177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7.9615384615384617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0.39088709271767791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10.55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0.39088709271767791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44358</v>
      </c>
      <c r="B13" s="394"/>
      <c r="C13" s="395">
        <f t="shared" ca="1" si="6"/>
        <v>10</v>
      </c>
      <c r="D13" s="396"/>
      <c r="E13" s="313">
        <f t="shared" ca="1" si="2"/>
        <v>9.615384615384615</v>
      </c>
      <c r="F13" s="254">
        <f t="shared" ca="1" si="3"/>
        <v>8</v>
      </c>
      <c r="G13" s="397">
        <f t="shared" ca="1" si="4"/>
        <v>0.84240000000000004</v>
      </c>
      <c r="H13" s="398"/>
      <c r="I13" s="399">
        <f t="shared" ca="1" si="0"/>
        <v>9.615384615384615</v>
      </c>
      <c r="J13" s="399"/>
      <c r="K13" s="473">
        <f t="shared" ca="1" si="1"/>
        <v>8.1</v>
      </c>
      <c r="L13" s="473"/>
      <c r="M13" s="400">
        <f ca="1">IF(C13="","",SUM(E$4:E13))</f>
        <v>96.153846153846146</v>
      </c>
      <c r="N13" s="401"/>
      <c r="O13" s="402">
        <f ca="1">IF(C13="","",SUM(F$4:F13))</f>
        <v>81</v>
      </c>
      <c r="P13" s="403"/>
      <c r="Q13" s="395">
        <f t="shared" ca="1" si="5"/>
        <v>169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44359</v>
      </c>
      <c r="B14" s="394"/>
      <c r="C14" s="395">
        <f t="shared" ca="1" si="6"/>
        <v>11</v>
      </c>
      <c r="D14" s="396"/>
      <c r="E14" s="313">
        <f t="shared" ca="1" si="2"/>
        <v>9.615384615384615</v>
      </c>
      <c r="F14" s="254">
        <f t="shared" ca="1" si="3"/>
        <v>1</v>
      </c>
      <c r="G14" s="397">
        <f t="shared" ca="1" si="4"/>
        <v>0.77527272727272734</v>
      </c>
      <c r="H14" s="398"/>
      <c r="I14" s="399">
        <f t="shared" ca="1" si="0"/>
        <v>9.615384615384615</v>
      </c>
      <c r="J14" s="399"/>
      <c r="K14" s="399">
        <f t="shared" ca="1" si="1"/>
        <v>7.4545454545454541</v>
      </c>
      <c r="L14" s="399"/>
      <c r="M14" s="400">
        <f ca="1">IF(C14="","",SUM(E$4:E14))</f>
        <v>105.76923076923076</v>
      </c>
      <c r="N14" s="401"/>
      <c r="O14" s="402">
        <f ca="1">IF(C14="","",SUM(F$4:F14))</f>
        <v>82</v>
      </c>
      <c r="P14" s="403"/>
      <c r="Q14" s="395">
        <f t="shared" ca="1" si="5"/>
        <v>168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9.615384615384615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9.615384615384615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44361</v>
      </c>
      <c r="B15" s="394"/>
      <c r="C15" s="395">
        <f t="shared" ca="1" si="6"/>
        <v>12</v>
      </c>
      <c r="D15" s="396"/>
      <c r="E15" s="313">
        <f t="shared" ca="1" si="2"/>
        <v>9.615384615384615</v>
      </c>
      <c r="F15" s="254">
        <f t="shared" ca="1" si="3"/>
        <v>0</v>
      </c>
      <c r="G15" s="397">
        <f t="shared" ca="1" si="4"/>
        <v>0.71066666666666678</v>
      </c>
      <c r="H15" s="398"/>
      <c r="I15" s="399">
        <f t="shared" ca="1" si="0"/>
        <v>9.615384615384615</v>
      </c>
      <c r="J15" s="399"/>
      <c r="K15" s="399">
        <f t="shared" ca="1" si="1"/>
        <v>6.833333333333333</v>
      </c>
      <c r="L15" s="399"/>
      <c r="M15" s="400">
        <f ca="1">IF(C15="","",SUM(E$4:E15))</f>
        <v>115.38461538461537</v>
      </c>
      <c r="N15" s="401"/>
      <c r="O15" s="402">
        <f ca="1">IF(C15="","",SUM(F$4:F15))</f>
        <v>82</v>
      </c>
      <c r="P15" s="403"/>
      <c r="Q15" s="395">
        <f t="shared" ca="1" si="5"/>
        <v>168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44362</v>
      </c>
      <c r="B16" s="394"/>
      <c r="C16" s="395">
        <f t="shared" ca="1" si="6"/>
        <v>13</v>
      </c>
      <c r="D16" s="396"/>
      <c r="E16" s="313">
        <f t="shared" ca="1" si="2"/>
        <v>9.615384615384615</v>
      </c>
      <c r="F16" s="254">
        <f t="shared" ca="1" si="3"/>
        <v>0</v>
      </c>
      <c r="G16" s="397">
        <f t="shared" ca="1" si="4"/>
        <v>0.65600000000000003</v>
      </c>
      <c r="H16" s="398"/>
      <c r="I16" s="399">
        <f t="shared" ca="1" si="0"/>
        <v>9.615384615384615</v>
      </c>
      <c r="J16" s="399"/>
      <c r="K16" s="399">
        <f t="shared" ca="1" si="1"/>
        <v>6.3076923076923075</v>
      </c>
      <c r="L16" s="399"/>
      <c r="M16" s="400">
        <f ca="1">IF(C16="","",SUM(E$4:E16))</f>
        <v>124.99999999999999</v>
      </c>
      <c r="N16" s="401"/>
      <c r="O16" s="402">
        <f ca="1">IF(C16="","",SUM(F$4:F16))</f>
        <v>82</v>
      </c>
      <c r="P16" s="403"/>
      <c r="Q16" s="395">
        <f t="shared" ca="1" si="5"/>
        <v>168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44363</v>
      </c>
      <c r="B17" s="394"/>
      <c r="C17" s="395">
        <f t="shared" ca="1" si="6"/>
        <v>14</v>
      </c>
      <c r="D17" s="396"/>
      <c r="E17" s="313">
        <f t="shared" ca="1" si="2"/>
        <v>9.615384615384615</v>
      </c>
      <c r="F17" s="254">
        <f t="shared" ca="1" si="3"/>
        <v>0</v>
      </c>
      <c r="G17" s="397">
        <f t="shared" ca="1" si="4"/>
        <v>0.60914285714285721</v>
      </c>
      <c r="H17" s="398"/>
      <c r="I17" s="399">
        <f t="shared" ca="1" si="0"/>
        <v>9.615384615384615</v>
      </c>
      <c r="J17" s="399"/>
      <c r="K17" s="399">
        <f t="shared" ca="1" si="1"/>
        <v>5.8571428571428568</v>
      </c>
      <c r="L17" s="399"/>
      <c r="M17" s="400">
        <f ca="1">IF(C17="","",SUM(E$4:E17))</f>
        <v>134.61538461538461</v>
      </c>
      <c r="N17" s="401"/>
      <c r="O17" s="402">
        <f ca="1">IF(C17="","",SUM(F$4:F17))</f>
        <v>82</v>
      </c>
      <c r="P17" s="403"/>
      <c r="Q17" s="395">
        <f t="shared" ca="1" si="5"/>
        <v>168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44364</v>
      </c>
      <c r="B18" s="394"/>
      <c r="C18" s="395">
        <f t="shared" ca="1" si="6"/>
        <v>15</v>
      </c>
      <c r="D18" s="396"/>
      <c r="E18" s="313">
        <f t="shared" ca="1" si="2"/>
        <v>9.615384615384615</v>
      </c>
      <c r="F18" s="254">
        <f t="shared" ca="1" si="3"/>
        <v>0</v>
      </c>
      <c r="G18" s="397">
        <f t="shared" ca="1" si="4"/>
        <v>0.56853333333333333</v>
      </c>
      <c r="H18" s="398"/>
      <c r="I18" s="399">
        <f t="shared" ca="1" si="0"/>
        <v>9.615384615384615</v>
      </c>
      <c r="J18" s="399"/>
      <c r="K18" s="399">
        <f t="shared" ca="1" si="1"/>
        <v>5.4666666666666668</v>
      </c>
      <c r="L18" s="399"/>
      <c r="M18" s="400">
        <f ca="1">IF(C18="","",SUM(E$4:E18))</f>
        <v>144.23076923076923</v>
      </c>
      <c r="N18" s="401"/>
      <c r="O18" s="402">
        <f ca="1">IF(C18="","",SUM(F$4:F18))</f>
        <v>82</v>
      </c>
      <c r="P18" s="403"/>
      <c r="Q18" s="395">
        <f t="shared" ca="1" si="5"/>
        <v>168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0.38461538461538503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0.58461538461538431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44365</v>
      </c>
      <c r="B19" s="394"/>
      <c r="C19" s="395">
        <f t="shared" ca="1" si="6"/>
        <v>16</v>
      </c>
      <c r="D19" s="396"/>
      <c r="E19" s="313">
        <f t="shared" ca="1" si="2"/>
        <v>9.615384615384615</v>
      </c>
      <c r="F19" s="254">
        <f t="shared" ca="1" si="3"/>
        <v>0</v>
      </c>
      <c r="G19" s="397">
        <f t="shared" ca="1" si="4"/>
        <v>0.53300000000000003</v>
      </c>
      <c r="H19" s="398"/>
      <c r="I19" s="399">
        <f t="shared" ca="1" si="0"/>
        <v>9.615384615384615</v>
      </c>
      <c r="J19" s="399"/>
      <c r="K19" s="399">
        <f t="shared" ca="1" si="1"/>
        <v>5.125</v>
      </c>
      <c r="L19" s="399"/>
      <c r="M19" s="400">
        <f ca="1">IF(C19="","",SUM(E$4:E19))</f>
        <v>153.84615384615384</v>
      </c>
      <c r="N19" s="401"/>
      <c r="O19" s="402">
        <f ca="1">IF(C19="","",SUM(F$4:F19))</f>
        <v>82</v>
      </c>
      <c r="P19" s="403"/>
      <c r="Q19" s="395">
        <f t="shared" ca="1" si="5"/>
        <v>168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44366</v>
      </c>
      <c r="B20" s="394"/>
      <c r="C20" s="395">
        <f t="shared" ca="1" si="6"/>
        <v>17</v>
      </c>
      <c r="D20" s="396"/>
      <c r="E20" s="313">
        <f t="shared" ca="1" si="2"/>
        <v>9.615384615384615</v>
      </c>
      <c r="F20" s="254">
        <f t="shared" ca="1" si="3"/>
        <v>0</v>
      </c>
      <c r="G20" s="397">
        <f t="shared" ca="1" si="4"/>
        <v>0.50164705882352945</v>
      </c>
      <c r="H20" s="398"/>
      <c r="I20" s="399">
        <f t="shared" ca="1" si="0"/>
        <v>9.615384615384615</v>
      </c>
      <c r="J20" s="399"/>
      <c r="K20" s="399">
        <f t="shared" ca="1" si="1"/>
        <v>4.8235294117647056</v>
      </c>
      <c r="L20" s="399"/>
      <c r="M20" s="400">
        <f ca="1">IF(C20="","",SUM(E$4:E20))</f>
        <v>163.46153846153845</v>
      </c>
      <c r="N20" s="401"/>
      <c r="O20" s="402">
        <f ca="1">IF(C20="","",SUM(F$4:F20))</f>
        <v>82</v>
      </c>
      <c r="P20" s="403"/>
      <c r="Q20" s="395">
        <f t="shared" ca="1" si="5"/>
        <v>168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10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15.199999999999989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44368</v>
      </c>
      <c r="B21" s="394"/>
      <c r="C21" s="395">
        <f t="shared" ca="1" si="6"/>
        <v>18</v>
      </c>
      <c r="D21" s="396"/>
      <c r="E21" s="313">
        <f t="shared" ca="1" si="2"/>
        <v>9.615384615384615</v>
      </c>
      <c r="F21" s="254">
        <f t="shared" ca="1" si="3"/>
        <v>0</v>
      </c>
      <c r="G21" s="486">
        <f t="shared" ca="1" si="4"/>
        <v>0.4737777777777778</v>
      </c>
      <c r="H21" s="487"/>
      <c r="I21" s="399">
        <f t="shared" ca="1" si="0"/>
        <v>9.615384615384615</v>
      </c>
      <c r="J21" s="399"/>
      <c r="K21" s="399">
        <f t="shared" ca="1" si="1"/>
        <v>4.5555555555555554</v>
      </c>
      <c r="L21" s="399"/>
      <c r="M21" s="400">
        <f ca="1">IF(C21="","",SUM(E$4:E21))</f>
        <v>173.07692307692307</v>
      </c>
      <c r="N21" s="401"/>
      <c r="O21" s="402">
        <f ca="1">IF(C21="","",SUM(F$4:F21))</f>
        <v>82</v>
      </c>
      <c r="P21" s="403"/>
      <c r="Q21" s="395">
        <f t="shared" ca="1" si="5"/>
        <v>168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44369</v>
      </c>
      <c r="B22" s="394"/>
      <c r="C22" s="395">
        <f t="shared" ca="1" si="6"/>
        <v>19</v>
      </c>
      <c r="D22" s="396"/>
      <c r="E22" s="313">
        <f t="shared" ca="1" si="2"/>
        <v>9.615384615384615</v>
      </c>
      <c r="F22" s="254">
        <f t="shared" ca="1" si="3"/>
        <v>0</v>
      </c>
      <c r="G22" s="397">
        <f t="shared" ca="1" si="4"/>
        <v>0.44884210526315793</v>
      </c>
      <c r="H22" s="398"/>
      <c r="I22" s="399">
        <f t="shared" ca="1" si="0"/>
        <v>9.615384615384615</v>
      </c>
      <c r="J22" s="399"/>
      <c r="K22" s="399">
        <f t="shared" ca="1" si="1"/>
        <v>4.3157894736842106</v>
      </c>
      <c r="L22" s="399"/>
      <c r="M22" s="400">
        <f ca="1">IF(C22="","",SUM(E$4:E22))</f>
        <v>182.69230769230768</v>
      </c>
      <c r="N22" s="401"/>
      <c r="O22" s="402">
        <f ca="1">IF(C22="","",SUM(F$4:F22))</f>
        <v>82</v>
      </c>
      <c r="P22" s="403"/>
      <c r="Q22" s="395">
        <f t="shared" ca="1" si="5"/>
        <v>168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26</v>
      </c>
      <c r="BN22" s="425"/>
      <c r="BO22" s="425" t="s">
        <v>26</v>
      </c>
      <c r="BP22" s="425"/>
      <c r="BQ22" s="425"/>
      <c r="BR22" s="482">
        <f ca="1">BM14*BM22*BM24*1.015</f>
        <v>3642581.2499999995</v>
      </c>
      <c r="BS22" s="483"/>
      <c r="BT22" s="21"/>
      <c r="BU22" s="436" t="s">
        <v>25</v>
      </c>
      <c r="BV22" s="425"/>
      <c r="BW22" s="425"/>
      <c r="BX22" s="425">
        <f ca="1">C31</f>
        <v>26</v>
      </c>
      <c r="BY22" s="425"/>
      <c r="BZ22" s="425" t="s">
        <v>26</v>
      </c>
      <c r="CA22" s="425"/>
      <c r="CB22" s="425"/>
      <c r="CC22" s="482">
        <f ca="1">BX14*BX22*BX24*1.015</f>
        <v>2665136.2499999995</v>
      </c>
      <c r="CD22" s="483"/>
    </row>
    <row r="23" spans="1:82" ht="12" customHeight="1" x14ac:dyDescent="0.2">
      <c r="A23" s="393" cm="1">
        <f t="array" aca="1" ref="A23" ca="1">INDIRECT("'期'!"&amp;$A$32&amp;ROW())</f>
        <v>44370</v>
      </c>
      <c r="B23" s="394"/>
      <c r="C23" s="395">
        <f t="shared" ca="1" si="6"/>
        <v>20</v>
      </c>
      <c r="D23" s="396"/>
      <c r="E23" s="313">
        <f t="shared" ca="1" si="2"/>
        <v>9.615384615384615</v>
      </c>
      <c r="F23" s="254">
        <f t="shared" ca="1" si="3"/>
        <v>0</v>
      </c>
      <c r="G23" s="397">
        <f t="shared" ca="1" si="4"/>
        <v>0.42640000000000006</v>
      </c>
      <c r="H23" s="398"/>
      <c r="I23" s="399">
        <f t="shared" ca="1" si="0"/>
        <v>9.615384615384615</v>
      </c>
      <c r="J23" s="399"/>
      <c r="K23" s="399">
        <f t="shared" ca="1" si="1"/>
        <v>4.0999999999999996</v>
      </c>
      <c r="L23" s="399"/>
      <c r="M23" s="400">
        <f ca="1">IF(C23="","",SUM(E$4:E23))</f>
        <v>192.30769230769229</v>
      </c>
      <c r="N23" s="401"/>
      <c r="O23" s="402">
        <f ca="1">IF(C23="","",SUM(F$4:F23))</f>
        <v>82</v>
      </c>
      <c r="P23" s="403"/>
      <c r="Q23" s="395">
        <f t="shared" ca="1" si="5"/>
        <v>168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44371</v>
      </c>
      <c r="B24" s="394"/>
      <c r="C24" s="395">
        <f t="shared" ca="1" si="6"/>
        <v>21</v>
      </c>
      <c r="D24" s="396"/>
      <c r="E24" s="313">
        <f t="shared" ca="1" si="2"/>
        <v>9.615384615384615</v>
      </c>
      <c r="F24" s="254">
        <f t="shared" ca="1" si="3"/>
        <v>0</v>
      </c>
      <c r="G24" s="397">
        <f t="shared" ca="1" si="4"/>
        <v>0.40609523809523812</v>
      </c>
      <c r="H24" s="398"/>
      <c r="I24" s="399">
        <f t="shared" ca="1" si="0"/>
        <v>9.615384615384615</v>
      </c>
      <c r="J24" s="399"/>
      <c r="K24" s="399">
        <f t="shared" ca="1" si="1"/>
        <v>3.9047619047619047</v>
      </c>
      <c r="L24" s="399"/>
      <c r="M24" s="400">
        <f ca="1">IF(C24="","",SUM(E$4:E24))</f>
        <v>201.92307692307691</v>
      </c>
      <c r="N24" s="401"/>
      <c r="O24" s="402">
        <f ca="1">IF(C24="","",SUM(F$4:F24))</f>
        <v>82</v>
      </c>
      <c r="P24" s="403"/>
      <c r="Q24" s="395">
        <f t="shared" ca="1" si="5"/>
        <v>168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3732300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3806946</v>
      </c>
      <c r="CD24" s="485"/>
    </row>
    <row r="25" spans="1:82" ht="12" customHeight="1" x14ac:dyDescent="0.2">
      <c r="A25" s="393" cm="1">
        <f t="array" aca="1" ref="A25" ca="1">INDIRECT("'期'!"&amp;$A$32&amp;ROW())</f>
        <v>44372</v>
      </c>
      <c r="B25" s="394"/>
      <c r="C25" s="395">
        <f t="shared" ca="1" si="6"/>
        <v>22</v>
      </c>
      <c r="D25" s="396"/>
      <c r="E25" s="313">
        <f t="shared" ca="1" si="2"/>
        <v>9.615384615384615</v>
      </c>
      <c r="F25" s="254">
        <f t="shared" ca="1" si="3"/>
        <v>0</v>
      </c>
      <c r="G25" s="397">
        <f t="shared" ca="1" si="4"/>
        <v>0.38763636363636367</v>
      </c>
      <c r="H25" s="398"/>
      <c r="I25" s="399">
        <f t="shared" ca="1" si="0"/>
        <v>9.615384615384615</v>
      </c>
      <c r="J25" s="399"/>
      <c r="K25" s="399">
        <f t="shared" ca="1" si="1"/>
        <v>3.7272727272727271</v>
      </c>
      <c r="L25" s="399"/>
      <c r="M25" s="400">
        <f ca="1">IF(C25="","",SUM(E$4:E25))</f>
        <v>211.53846153846152</v>
      </c>
      <c r="N25" s="401"/>
      <c r="O25" s="402">
        <f ca="1">IF(C25="","",SUM(F$4:F25))</f>
        <v>82</v>
      </c>
      <c r="P25" s="403"/>
      <c r="Q25" s="395">
        <f t="shared" ca="1" si="5"/>
        <v>168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44373</v>
      </c>
      <c r="B26" s="394"/>
      <c r="C26" s="395">
        <f t="shared" ca="1" si="6"/>
        <v>23</v>
      </c>
      <c r="D26" s="396"/>
      <c r="E26" s="313">
        <f t="shared" ca="1" si="2"/>
        <v>9.615384615384615</v>
      </c>
      <c r="F26" s="254">
        <f t="shared" ca="1" si="3"/>
        <v>0</v>
      </c>
      <c r="G26" s="397">
        <f t="shared" ca="1" si="4"/>
        <v>0.37078260869565222</v>
      </c>
      <c r="H26" s="398"/>
      <c r="I26" s="399">
        <f t="shared" ca="1" si="0"/>
        <v>9.615384615384615</v>
      </c>
      <c r="J26" s="399"/>
      <c r="K26" s="399">
        <f t="shared" ca="1" si="1"/>
        <v>3.5652173913043477</v>
      </c>
      <c r="L26" s="399"/>
      <c r="M26" s="400">
        <f ca="1">IF(C26="","",SUM(E$4:E26))</f>
        <v>221.15384615384613</v>
      </c>
      <c r="N26" s="401"/>
      <c r="O26" s="402">
        <f ca="1">IF(C26="","",SUM(F$4:F26))</f>
        <v>82</v>
      </c>
      <c r="P26" s="403"/>
      <c r="Q26" s="395">
        <f t="shared" ca="1" si="5"/>
        <v>168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89718.750000000466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1141809.7500000005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44375</v>
      </c>
      <c r="B27" s="394"/>
      <c r="C27" s="395">
        <f t="shared" ca="1" si="6"/>
        <v>24</v>
      </c>
      <c r="D27" s="396"/>
      <c r="E27" s="313">
        <f t="shared" ca="1" si="2"/>
        <v>9.615384615384615</v>
      </c>
      <c r="F27" s="254">
        <f t="shared" ca="1" si="3"/>
        <v>0</v>
      </c>
      <c r="G27" s="397">
        <f t="shared" ca="1" si="4"/>
        <v>0.35533333333333339</v>
      </c>
      <c r="H27" s="398"/>
      <c r="I27" s="399">
        <f t="shared" ca="1" si="0"/>
        <v>9.615384615384615</v>
      </c>
      <c r="J27" s="399"/>
      <c r="K27" s="399">
        <f t="shared" ca="1" si="1"/>
        <v>3.4166666666666665</v>
      </c>
      <c r="L27" s="399"/>
      <c r="M27" s="400">
        <f ca="1">IF(C27="","",SUM(E$4:E27))</f>
        <v>230.76923076923075</v>
      </c>
      <c r="N27" s="401"/>
      <c r="O27" s="402">
        <f ca="1">IF(C27="","",SUM(F$4:F27))</f>
        <v>82</v>
      </c>
      <c r="P27" s="403"/>
      <c r="Q27" s="395">
        <f t="shared" ca="1" si="5"/>
        <v>168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44376</v>
      </c>
      <c r="B28" s="394"/>
      <c r="C28" s="395">
        <f t="shared" ca="1" si="6"/>
        <v>25</v>
      </c>
      <c r="D28" s="396"/>
      <c r="E28" s="313">
        <f t="shared" ca="1" si="2"/>
        <v>9.615384615384615</v>
      </c>
      <c r="F28" s="254">
        <f t="shared" ca="1" si="3"/>
        <v>0</v>
      </c>
      <c r="G28" s="397">
        <f t="shared" ca="1" si="4"/>
        <v>0.34112000000000003</v>
      </c>
      <c r="H28" s="398"/>
      <c r="I28" s="399">
        <f t="shared" ca="1" si="0"/>
        <v>9.615384615384615</v>
      </c>
      <c r="J28" s="399"/>
      <c r="K28" s="399">
        <f t="shared" ca="1" si="1"/>
        <v>3.28</v>
      </c>
      <c r="L28" s="399"/>
      <c r="M28" s="400">
        <f ca="1">IF(C28="","",SUM(E$4:E28))</f>
        <v>240.38461538461536</v>
      </c>
      <c r="N28" s="401"/>
      <c r="O28" s="402">
        <f ca="1">IF(C28="","",SUM(F$4:F28))</f>
        <v>82</v>
      </c>
      <c r="P28" s="403"/>
      <c r="Q28" s="395">
        <f t="shared" ca="1" si="5"/>
        <v>168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44377</v>
      </c>
      <c r="B29" s="394"/>
      <c r="C29" s="395">
        <f t="shared" ca="1" si="6"/>
        <v>26</v>
      </c>
      <c r="D29" s="396"/>
      <c r="E29" s="313">
        <f t="shared" ca="1" si="2"/>
        <v>9.615384615384615</v>
      </c>
      <c r="F29" s="254">
        <f t="shared" ca="1" si="3"/>
        <v>0</v>
      </c>
      <c r="G29" s="397">
        <f t="shared" ca="1" si="4"/>
        <v>0.32800000000000001</v>
      </c>
      <c r="H29" s="398"/>
      <c r="I29" s="399">
        <f t="shared" ca="1" si="0"/>
        <v>9.615384615384615</v>
      </c>
      <c r="J29" s="399"/>
      <c r="K29" s="399">
        <f t="shared" ca="1" si="1"/>
        <v>3.1538461538461537</v>
      </c>
      <c r="L29" s="399"/>
      <c r="M29" s="400">
        <f ca="1">IF(C29="","",SUM(E$4:E29))</f>
        <v>249.99999999999997</v>
      </c>
      <c r="N29" s="401"/>
      <c r="O29" s="402">
        <f ca="1">IF(C29="","",SUM(F$4:F29))</f>
        <v>82</v>
      </c>
      <c r="P29" s="403"/>
      <c r="Q29" s="395">
        <f t="shared" ca="1" si="5"/>
        <v>168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250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250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26</v>
      </c>
      <c r="D31" s="520"/>
      <c r="E31" s="315">
        <f ca="1">SUM(E4:E30)</f>
        <v>249.99999999999997</v>
      </c>
      <c r="F31" s="315">
        <f ca="1">SUM(F4:F30)</f>
        <v>82</v>
      </c>
      <c r="G31" s="504">
        <f ca="1">IFERROR(F31/E31,0)</f>
        <v>0.32800000000000001</v>
      </c>
      <c r="H31" s="505"/>
      <c r="I31" s="521">
        <f ca="1">E31-F31</f>
        <v>167.99999999999997</v>
      </c>
      <c r="J31" s="522"/>
      <c r="K31" s="523">
        <f ca="1">F31/C31</f>
        <v>3.1538461538461537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N</v>
      </c>
      <c r="B32" s="84" t="str">
        <f ca="1">RIGHT(CELL("filename",A1),LEN(CELL("filename",A1))-FIND("]",CELL("filename",A1)))</f>
        <v>R3.6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14.333333333333334</v>
      </c>
      <c r="BP32" s="392" t="s">
        <v>34</v>
      </c>
      <c r="BQ32" s="525">
        <f ca="1">BQ5</f>
        <v>0.81640000000000013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14.333333333333334</v>
      </c>
      <c r="CA32" s="392" t="s">
        <v>34</v>
      </c>
      <c r="CB32" s="509">
        <f ca="1">BQ32</f>
        <v>0.81640000000000013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44348</v>
      </c>
      <c r="E34" s="264"/>
      <c r="F34" s="263">
        <f ca="1">$A$5</f>
        <v>44349</v>
      </c>
      <c r="G34" s="264"/>
      <c r="H34" s="263">
        <f ca="1">$A$6</f>
        <v>44350</v>
      </c>
      <c r="I34" s="264"/>
      <c r="J34" s="263">
        <f ca="1">$A$7</f>
        <v>44351</v>
      </c>
      <c r="K34" s="264"/>
      <c r="L34" s="263">
        <f ca="1">$A$8</f>
        <v>44352</v>
      </c>
      <c r="M34" s="264"/>
      <c r="N34" s="263">
        <f ca="1">$A$9</f>
        <v>44354</v>
      </c>
      <c r="O34" s="264"/>
      <c r="P34" s="263">
        <f ca="1">$A$10</f>
        <v>44355</v>
      </c>
      <c r="Q34" s="264"/>
      <c r="R34" s="263">
        <f ca="1">$A$11</f>
        <v>44356</v>
      </c>
      <c r="S34" s="264"/>
      <c r="T34" s="263">
        <f ca="1">$A$12</f>
        <v>44357</v>
      </c>
      <c r="U34" s="264"/>
      <c r="V34" s="263">
        <f ca="1">$A$13</f>
        <v>44358</v>
      </c>
      <c r="W34" s="264"/>
      <c r="X34" s="263">
        <f ca="1">$A$14</f>
        <v>44359</v>
      </c>
      <c r="Y34" s="264"/>
      <c r="Z34" s="263">
        <f ca="1">$A$15</f>
        <v>44361</v>
      </c>
      <c r="AA34" s="264"/>
      <c r="AB34" s="263">
        <f ca="1">$A$16</f>
        <v>44362</v>
      </c>
      <c r="AC34" s="264"/>
      <c r="AD34" s="263">
        <f ca="1">$A$17</f>
        <v>44363</v>
      </c>
      <c r="AE34" s="264"/>
      <c r="AF34" s="263">
        <f ca="1">$A$18</f>
        <v>44364</v>
      </c>
      <c r="AG34" s="264"/>
      <c r="AH34" s="263">
        <f ca="1">$A$19</f>
        <v>44365</v>
      </c>
      <c r="AI34" s="264"/>
      <c r="AJ34" s="263">
        <f ca="1">$A$20</f>
        <v>44366</v>
      </c>
      <c r="AK34" s="264"/>
      <c r="AL34" s="263">
        <f ca="1">$A$21</f>
        <v>44368</v>
      </c>
      <c r="AM34" s="264"/>
      <c r="AN34" s="263">
        <f ca="1">$A$22</f>
        <v>44369</v>
      </c>
      <c r="AO34" s="264"/>
      <c r="AP34" s="263">
        <f ca="1">$A$23</f>
        <v>44370</v>
      </c>
      <c r="AQ34" s="264"/>
      <c r="AR34" s="263">
        <f ca="1">$A$24</f>
        <v>44371</v>
      </c>
      <c r="AS34" s="264"/>
      <c r="AT34" s="263">
        <f ca="1">$A$25</f>
        <v>44372</v>
      </c>
      <c r="AU34" s="264"/>
      <c r="AV34" s="263">
        <f ca="1">$A$26</f>
        <v>44373</v>
      </c>
      <c r="AW34" s="264"/>
      <c r="AX34" s="263">
        <f ca="1">$A$27</f>
        <v>44375</v>
      </c>
      <c r="AY34" s="264"/>
      <c r="AZ34" s="263">
        <f ca="1">$A$28</f>
        <v>44376</v>
      </c>
      <c r="BA34" s="264"/>
      <c r="BB34" s="263">
        <f ca="1">$A$29</f>
        <v>44377</v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250</v>
      </c>
      <c r="BM34" s="453"/>
      <c r="BN34" s="388" t="s">
        <v>35</v>
      </c>
      <c r="BO34" s="450">
        <f ca="1">BZ7</f>
        <v>13</v>
      </c>
      <c r="BP34" s="389" t="s">
        <v>35</v>
      </c>
      <c r="BQ34" s="457">
        <f ca="1">CB7</f>
        <v>0.7892682058682059</v>
      </c>
      <c r="BR34" s="389" t="s">
        <v>35</v>
      </c>
      <c r="BS34" s="449">
        <f ca="1">CD7</f>
        <v>0</v>
      </c>
      <c r="BT34" s="18"/>
      <c r="BU34" s="388" t="s">
        <v>16</v>
      </c>
      <c r="BV34" s="389"/>
      <c r="BW34" s="452">
        <f ca="1">BW30-BW32</f>
        <v>250</v>
      </c>
      <c r="BX34" s="453"/>
      <c r="BY34" s="388" t="s">
        <v>35</v>
      </c>
      <c r="BZ34" s="450">
        <f ca="1">BZ7</f>
        <v>13</v>
      </c>
      <c r="CA34" s="389" t="s">
        <v>35</v>
      </c>
      <c r="CB34" s="506">
        <f ca="1">CB7</f>
        <v>0.7892682058682059</v>
      </c>
      <c r="CC34" s="389" t="s">
        <v>35</v>
      </c>
      <c r="CD34" s="449">
        <f ca="1">CD7</f>
        <v>0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>
        <v>3</v>
      </c>
      <c r="E36" s="277"/>
      <c r="F36" s="278">
        <v>4</v>
      </c>
      <c r="G36" s="277"/>
      <c r="H36" s="278">
        <v>2</v>
      </c>
      <c r="I36" s="277"/>
      <c r="J36" s="278">
        <v>1</v>
      </c>
      <c r="K36" s="277"/>
      <c r="L36" s="278">
        <v>2</v>
      </c>
      <c r="M36" s="277"/>
      <c r="N36" s="278">
        <v>2</v>
      </c>
      <c r="O36" s="277"/>
      <c r="P36" s="278">
        <v>1</v>
      </c>
      <c r="Q36" s="277"/>
      <c r="R36" s="278">
        <v>3</v>
      </c>
      <c r="S36" s="277"/>
      <c r="T36" s="278">
        <v>3</v>
      </c>
      <c r="U36" s="277"/>
      <c r="V36" s="278">
        <v>1</v>
      </c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22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14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0.55701683784624956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8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0.55701683784624956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>
        <v>1</v>
      </c>
      <c r="I37" s="281"/>
      <c r="J37" s="282"/>
      <c r="K37" s="281"/>
      <c r="L37" s="282"/>
      <c r="M37" s="281"/>
      <c r="N37" s="282">
        <v>2</v>
      </c>
      <c r="O37" s="281"/>
      <c r="P37" s="282">
        <v>2</v>
      </c>
      <c r="Q37" s="281"/>
      <c r="R37" s="282">
        <v>1</v>
      </c>
      <c r="S37" s="281"/>
      <c r="T37" s="282"/>
      <c r="U37" s="281"/>
      <c r="V37" s="282">
        <v>3</v>
      </c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9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>
        <v>1</v>
      </c>
      <c r="G38" s="277"/>
      <c r="H38" s="278">
        <v>1</v>
      </c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>
        <v>1</v>
      </c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3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17.857142857142858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0.39088709271767791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31.25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0.39088709271767791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>
        <v>1</v>
      </c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>
        <v>2</v>
      </c>
      <c r="U39" s="281"/>
      <c r="V39" s="282">
        <v>1</v>
      </c>
      <c r="W39" s="281"/>
      <c r="X39" s="282">
        <v>1</v>
      </c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5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>
        <v>1</v>
      </c>
      <c r="E40" s="277"/>
      <c r="F40" s="278">
        <v>4</v>
      </c>
      <c r="G40" s="277"/>
      <c r="H40" s="278">
        <v>2</v>
      </c>
      <c r="I40" s="277"/>
      <c r="J40" s="278">
        <v>2</v>
      </c>
      <c r="K40" s="277"/>
      <c r="L40" s="278"/>
      <c r="M40" s="277"/>
      <c r="N40" s="278">
        <v>1</v>
      </c>
      <c r="O40" s="277"/>
      <c r="P40" s="278">
        <v>3</v>
      </c>
      <c r="Q40" s="277"/>
      <c r="R40" s="278">
        <v>3</v>
      </c>
      <c r="S40" s="277"/>
      <c r="T40" s="278">
        <v>1</v>
      </c>
      <c r="U40" s="277"/>
      <c r="V40" s="278">
        <v>1</v>
      </c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18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9.615384615384615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9.615384615384615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>
        <v>1</v>
      </c>
      <c r="I41" s="281"/>
      <c r="J41" s="282">
        <v>2</v>
      </c>
      <c r="K41" s="281"/>
      <c r="L41" s="282"/>
      <c r="M41" s="281"/>
      <c r="N41" s="282"/>
      <c r="O41" s="281"/>
      <c r="P41" s="282"/>
      <c r="Q41" s="281"/>
      <c r="R41" s="282">
        <v>1</v>
      </c>
      <c r="S41" s="281"/>
      <c r="T41" s="282">
        <v>2</v>
      </c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6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>
        <v>1</v>
      </c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1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>
        <v>1</v>
      </c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1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>
        <v>1</v>
      </c>
      <c r="E44" s="277"/>
      <c r="F44" s="278">
        <v>2</v>
      </c>
      <c r="G44" s="277"/>
      <c r="H44" s="278">
        <v>1</v>
      </c>
      <c r="I44" s="277"/>
      <c r="J44" s="278">
        <v>1</v>
      </c>
      <c r="K44" s="277"/>
      <c r="L44" s="278">
        <v>2</v>
      </c>
      <c r="M44" s="277"/>
      <c r="N44" s="278"/>
      <c r="O44" s="277"/>
      <c r="P44" s="278">
        <v>2</v>
      </c>
      <c r="Q44" s="277"/>
      <c r="R44" s="278">
        <v>2</v>
      </c>
      <c r="S44" s="277"/>
      <c r="T44" s="278">
        <v>1</v>
      </c>
      <c r="U44" s="277"/>
      <c r="V44" s="278">
        <v>1</v>
      </c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13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0.38461538461538503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0.38461538461538503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>
        <v>2</v>
      </c>
      <c r="I45" s="281"/>
      <c r="J45" s="282"/>
      <c r="K45" s="281"/>
      <c r="L45" s="282"/>
      <c r="M45" s="281"/>
      <c r="N45" s="282"/>
      <c r="O45" s="281"/>
      <c r="P45" s="282"/>
      <c r="Q45" s="281"/>
      <c r="R45" s="282">
        <v>1</v>
      </c>
      <c r="S45" s="281"/>
      <c r="T45" s="282">
        <v>1</v>
      </c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4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10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10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26</v>
      </c>
      <c r="BN48" s="425"/>
      <c r="BO48" s="425" t="s">
        <v>26</v>
      </c>
      <c r="BP48" s="425"/>
      <c r="BQ48" s="425"/>
      <c r="BR48" s="482">
        <f ca="1">BM40*BM48*BM50*1.015</f>
        <v>3642581.2499999995</v>
      </c>
      <c r="BS48" s="483"/>
      <c r="BT48" s="21"/>
      <c r="BU48" s="436" t="s">
        <v>25</v>
      </c>
      <c r="BV48" s="425"/>
      <c r="BW48" s="425"/>
      <c r="BX48" s="425">
        <f ca="1">C31</f>
        <v>26</v>
      </c>
      <c r="BY48" s="425"/>
      <c r="BZ48" s="425" t="s">
        <v>26</v>
      </c>
      <c r="CA48" s="425"/>
      <c r="CB48" s="425"/>
      <c r="CC48" s="482">
        <f ca="1">BX40*BX48*BX50*1.015</f>
        <v>3642581.2499999995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6</v>
      </c>
      <c r="E50" s="307">
        <f t="shared" si="9"/>
        <v>0</v>
      </c>
      <c r="F50" s="308">
        <f t="shared" si="9"/>
        <v>11</v>
      </c>
      <c r="G50" s="307">
        <f t="shared" si="9"/>
        <v>0</v>
      </c>
      <c r="H50" s="308">
        <f t="shared" si="9"/>
        <v>11</v>
      </c>
      <c r="I50" s="307">
        <f t="shared" si="9"/>
        <v>0</v>
      </c>
      <c r="J50" s="308">
        <f t="shared" si="9"/>
        <v>6</v>
      </c>
      <c r="K50" s="307">
        <f t="shared" si="9"/>
        <v>0</v>
      </c>
      <c r="L50" s="308">
        <f t="shared" si="9"/>
        <v>4</v>
      </c>
      <c r="M50" s="307">
        <f t="shared" si="9"/>
        <v>0</v>
      </c>
      <c r="N50" s="308">
        <f t="shared" si="9"/>
        <v>5</v>
      </c>
      <c r="O50" s="307">
        <f t="shared" si="9"/>
        <v>0</v>
      </c>
      <c r="P50" s="308">
        <f t="shared" si="9"/>
        <v>8</v>
      </c>
      <c r="Q50" s="307">
        <f t="shared" si="9"/>
        <v>0</v>
      </c>
      <c r="R50" s="308">
        <f t="shared" si="9"/>
        <v>11</v>
      </c>
      <c r="S50" s="307">
        <f t="shared" si="9"/>
        <v>0</v>
      </c>
      <c r="T50" s="308">
        <f t="shared" si="9"/>
        <v>11</v>
      </c>
      <c r="U50" s="307">
        <f t="shared" si="9"/>
        <v>0</v>
      </c>
      <c r="V50" s="308">
        <f t="shared" si="9"/>
        <v>8</v>
      </c>
      <c r="W50" s="307">
        <f t="shared" si="9"/>
        <v>0</v>
      </c>
      <c r="X50" s="308">
        <f t="shared" si="9"/>
        <v>1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82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3732300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3732300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89718.750000000466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89718.750000000466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imeMode="off" allowBlank="1" showInputMessage="1" showErrorMessage="1" sqref="U4:U30 E4:F30" xr:uid="{A3FE5A7F-01F2-4DCD-8C59-8087F8A0C331}"/>
    <dataValidation type="list" allowBlank="1" showInputMessage="1" showErrorMessage="1" sqref="T51:T56" xr:uid="{74BA458B-0596-42A1-8A57-B82583A8C57F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13894C-0316-4B0E-B0EB-17E146DE5303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E7A8055B-D1C3-4ECD-931B-87621920F2EE}">
          <x14:formula1>
            <xm:f>訪問者の年間予定!$A$1:$A$40</xm:f>
          </x14:formula1>
          <xm:sqref>A36:B49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E4C9-2D9F-43AE-97DE-9875CC39F3BE}">
  <sheetPr>
    <tabColor theme="3" tint="0.59999389629810485"/>
  </sheetPr>
  <dimension ref="A1:CE158"/>
  <sheetViews>
    <sheetView topLeftCell="A10"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44378</v>
      </c>
      <c r="B1" s="405"/>
      <c r="C1" s="1" t="s">
        <v>0</v>
      </c>
      <c r="D1" s="406">
        <f ca="1">J1/C31</f>
        <v>9.2592592592592595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250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250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250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44378</v>
      </c>
      <c r="B4" s="418"/>
      <c r="C4" s="411">
        <f ca="1">IF(A4="","",1)</f>
        <v>1</v>
      </c>
      <c r="D4" s="419"/>
      <c r="E4" s="312">
        <f ca="1">IF(C4="","",$D$1)</f>
        <v>9.2592592592592595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9.2592592592592595</v>
      </c>
      <c r="J4" s="422"/>
      <c r="K4" s="399">
        <f t="shared" ref="K4:K30" ca="1" si="1">IFERROR(O4/C4,"")</f>
        <v>0</v>
      </c>
      <c r="L4" s="399"/>
      <c r="M4" s="409">
        <f ca="1">IF(C4="","",SUM(E$4:E4))</f>
        <v>9.2592592592592595</v>
      </c>
      <c r="N4" s="410"/>
      <c r="O4" s="411">
        <f ca="1">IF(C4="","",SUM(F$4:F4))</f>
        <v>0</v>
      </c>
      <c r="P4" s="411"/>
      <c r="Q4" s="412">
        <f ca="1">IFERROR($J$1-O4,"")</f>
        <v>250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44379</v>
      </c>
      <c r="B5" s="394"/>
      <c r="C5" s="395">
        <f ca="1">IF(A5="","",C4+1)</f>
        <v>2</v>
      </c>
      <c r="D5" s="396"/>
      <c r="E5" s="313">
        <f t="shared" ref="E5:E30" ca="1" si="2">IF(C5="","",$D$1)</f>
        <v>9.2592592592592595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9.2592592592592595</v>
      </c>
      <c r="J5" s="399"/>
      <c r="K5" s="399">
        <f t="shared" ca="1" si="1"/>
        <v>0</v>
      </c>
      <c r="L5" s="399"/>
      <c r="M5" s="400">
        <f ca="1">IF(C5="","",SUM(E$4:E5))</f>
        <v>18.518518518518519</v>
      </c>
      <c r="N5" s="401"/>
      <c r="O5" s="402">
        <f ca="1">IF(C5="","",SUM(F$4:F5))</f>
        <v>0</v>
      </c>
      <c r="P5" s="403"/>
      <c r="Q5" s="395">
        <f t="shared" ref="Q5:Q30" ca="1" si="5">IFERROR($J$1-O5,"")</f>
        <v>250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44380</v>
      </c>
      <c r="B6" s="394"/>
      <c r="C6" s="395">
        <f t="shared" ref="C6:C30" ca="1" si="6">IF(A6="","",C5+1)</f>
        <v>3</v>
      </c>
      <c r="D6" s="396"/>
      <c r="E6" s="313">
        <f t="shared" ca="1" si="2"/>
        <v>9.2592592592592595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9.2592592592592595</v>
      </c>
      <c r="J6" s="399"/>
      <c r="K6" s="399">
        <f t="shared" ca="1" si="1"/>
        <v>0</v>
      </c>
      <c r="L6" s="399"/>
      <c r="M6" s="400">
        <f ca="1">IF(C6="","",SUM(E$4:E6))</f>
        <v>27.777777777777779</v>
      </c>
      <c r="N6" s="401"/>
      <c r="O6" s="402">
        <f ca="1">IF(C6="","",SUM(F$4:F6))</f>
        <v>0</v>
      </c>
      <c r="P6" s="403"/>
      <c r="Q6" s="395">
        <f t="shared" ca="1" si="5"/>
        <v>250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44382</v>
      </c>
      <c r="B7" s="394"/>
      <c r="C7" s="395">
        <f t="shared" ca="1" si="6"/>
        <v>4</v>
      </c>
      <c r="D7" s="396"/>
      <c r="E7" s="313">
        <f t="shared" ca="1" si="2"/>
        <v>9.2592592592592595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9.2592592592592595</v>
      </c>
      <c r="J7" s="399"/>
      <c r="K7" s="399">
        <f t="shared" ca="1" si="1"/>
        <v>0</v>
      </c>
      <c r="L7" s="399"/>
      <c r="M7" s="400">
        <f ca="1">IF(C7="","",SUM(E$4:E7))</f>
        <v>37.037037037037038</v>
      </c>
      <c r="N7" s="401"/>
      <c r="O7" s="402">
        <f ca="1">IF(C7="","",SUM(F$4:F7))</f>
        <v>0</v>
      </c>
      <c r="P7" s="403"/>
      <c r="Q7" s="395">
        <f t="shared" ca="1" si="5"/>
        <v>250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250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250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44383</v>
      </c>
      <c r="B8" s="394"/>
      <c r="C8" s="395">
        <f t="shared" ca="1" si="6"/>
        <v>5</v>
      </c>
      <c r="D8" s="396"/>
      <c r="E8" s="313">
        <f t="shared" ca="1" si="2"/>
        <v>9.2592592592592595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9.2592592592592595</v>
      </c>
      <c r="J8" s="399"/>
      <c r="K8" s="399">
        <f t="shared" ca="1" si="1"/>
        <v>0</v>
      </c>
      <c r="L8" s="399"/>
      <c r="M8" s="400">
        <f ca="1">IF(C8="","",SUM(E$4:E8))</f>
        <v>46.296296296296298</v>
      </c>
      <c r="N8" s="401"/>
      <c r="O8" s="402">
        <f ca="1">IF(C8="","",SUM(F$4:F8))</f>
        <v>0</v>
      </c>
      <c r="P8" s="403"/>
      <c r="Q8" s="395">
        <f t="shared" ca="1" si="5"/>
        <v>250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44384</v>
      </c>
      <c r="B9" s="394"/>
      <c r="C9" s="395">
        <f t="shared" ca="1" si="6"/>
        <v>6</v>
      </c>
      <c r="D9" s="396"/>
      <c r="E9" s="313">
        <f t="shared" ca="1" si="2"/>
        <v>9.2592592592592595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9.2592592592592595</v>
      </c>
      <c r="J9" s="399"/>
      <c r="K9" s="399">
        <f t="shared" ca="1" si="1"/>
        <v>0</v>
      </c>
      <c r="L9" s="399"/>
      <c r="M9" s="400">
        <f ca="1">IF(C9="","",SUM(E$4:E9))</f>
        <v>55.555555555555557</v>
      </c>
      <c r="N9" s="401"/>
      <c r="O9" s="402">
        <f ca="1">IF(C9="","",SUM(F$4:F9))</f>
        <v>0</v>
      </c>
      <c r="P9" s="403"/>
      <c r="Q9" s="395">
        <f t="shared" ca="1" si="5"/>
        <v>250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44385</v>
      </c>
      <c r="B10" s="394"/>
      <c r="C10" s="395">
        <f t="shared" ca="1" si="6"/>
        <v>7</v>
      </c>
      <c r="D10" s="396"/>
      <c r="E10" s="313">
        <f t="shared" ca="1" si="2"/>
        <v>9.2592592592592595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9.2592592592592577</v>
      </c>
      <c r="J10" s="399"/>
      <c r="K10" s="399">
        <f t="shared" ca="1" si="1"/>
        <v>0</v>
      </c>
      <c r="L10" s="399"/>
      <c r="M10" s="400">
        <f ca="1">IF(C10="","",SUM(E$4:E10))</f>
        <v>64.81481481481481</v>
      </c>
      <c r="N10" s="401"/>
      <c r="O10" s="402">
        <f ca="1">IF(C10="","",SUM(F$4:F10))</f>
        <v>0</v>
      </c>
      <c r="P10" s="403"/>
      <c r="Q10" s="395">
        <f t="shared" ca="1" si="5"/>
        <v>250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27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21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44386</v>
      </c>
      <c r="B11" s="394"/>
      <c r="C11" s="395">
        <f t="shared" ca="1" si="6"/>
        <v>8</v>
      </c>
      <c r="D11" s="396"/>
      <c r="E11" s="313">
        <f t="shared" ca="1" si="2"/>
        <v>9.2592592592592595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9.2592592592592595</v>
      </c>
      <c r="J11" s="399"/>
      <c r="K11" s="399">
        <f t="shared" ca="1" si="1"/>
        <v>0</v>
      </c>
      <c r="L11" s="399"/>
      <c r="M11" s="400">
        <f ca="1">IF(C11="","",SUM(E$4:E11))</f>
        <v>74.074074074074076</v>
      </c>
      <c r="N11" s="401"/>
      <c r="O11" s="402">
        <f ca="1">IF(C11="","",SUM(F$4:F11))</f>
        <v>0</v>
      </c>
      <c r="P11" s="403"/>
      <c r="Q11" s="395">
        <f t="shared" ca="1" si="5"/>
        <v>250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44387</v>
      </c>
      <c r="B12" s="394"/>
      <c r="C12" s="395">
        <f t="shared" ca="1" si="6"/>
        <v>9</v>
      </c>
      <c r="D12" s="396"/>
      <c r="E12" s="313">
        <f t="shared" ca="1" si="2"/>
        <v>9.2592592592592595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9.2592592592592595</v>
      </c>
      <c r="J12" s="399"/>
      <c r="K12" s="399">
        <f t="shared" ca="1" si="1"/>
        <v>0</v>
      </c>
      <c r="L12" s="399"/>
      <c r="M12" s="400">
        <f ca="1">IF(C12="","",SUM(E$4:E12))</f>
        <v>83.333333333333343</v>
      </c>
      <c r="N12" s="401"/>
      <c r="O12" s="402">
        <f ca="1">IF(C12="","",SUM(F$4:F12))</f>
        <v>0</v>
      </c>
      <c r="P12" s="403"/>
      <c r="Q12" s="395">
        <f t="shared" ca="1" si="5"/>
        <v>250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9.2592592592592595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11.904761904761905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44389</v>
      </c>
      <c r="B13" s="394"/>
      <c r="C13" s="395">
        <f t="shared" ca="1" si="6"/>
        <v>10</v>
      </c>
      <c r="D13" s="396"/>
      <c r="E13" s="313">
        <f t="shared" ca="1" si="2"/>
        <v>9.2592592592592595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9.2592592592592613</v>
      </c>
      <c r="J13" s="399"/>
      <c r="K13" s="473">
        <f t="shared" ca="1" si="1"/>
        <v>0</v>
      </c>
      <c r="L13" s="473"/>
      <c r="M13" s="400">
        <f ca="1">IF(C13="","",SUM(E$4:E13))</f>
        <v>92.592592592592609</v>
      </c>
      <c r="N13" s="401"/>
      <c r="O13" s="402">
        <f ca="1">IF(C13="","",SUM(F$4:F13))</f>
        <v>0</v>
      </c>
      <c r="P13" s="403"/>
      <c r="Q13" s="395">
        <f t="shared" ca="1" si="5"/>
        <v>250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44390</v>
      </c>
      <c r="B14" s="394"/>
      <c r="C14" s="395">
        <f t="shared" ca="1" si="6"/>
        <v>11</v>
      </c>
      <c r="D14" s="396"/>
      <c r="E14" s="313">
        <f t="shared" ca="1" si="2"/>
        <v>9.2592592592592595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9.2592592592592613</v>
      </c>
      <c r="J14" s="399"/>
      <c r="K14" s="399">
        <f t="shared" ca="1" si="1"/>
        <v>0</v>
      </c>
      <c r="L14" s="399"/>
      <c r="M14" s="400">
        <f ca="1">IF(C14="","",SUM(E$4:E14))</f>
        <v>101.85185185185188</v>
      </c>
      <c r="N14" s="401"/>
      <c r="O14" s="402">
        <f ca="1">IF(C14="","",SUM(F$4:F14))</f>
        <v>0</v>
      </c>
      <c r="P14" s="403"/>
      <c r="Q14" s="395">
        <f t="shared" ca="1" si="5"/>
        <v>250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9.2592592592592595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9.2592592592592595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44391</v>
      </c>
      <c r="B15" s="394"/>
      <c r="C15" s="395">
        <f t="shared" ca="1" si="6"/>
        <v>12</v>
      </c>
      <c r="D15" s="396"/>
      <c r="E15" s="313">
        <f t="shared" ca="1" si="2"/>
        <v>9.2592592592592595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9.2592592592592613</v>
      </c>
      <c r="J15" s="399"/>
      <c r="K15" s="399">
        <f t="shared" ca="1" si="1"/>
        <v>0</v>
      </c>
      <c r="L15" s="399"/>
      <c r="M15" s="400">
        <f ca="1">IF(C15="","",SUM(E$4:E15))</f>
        <v>111.11111111111114</v>
      </c>
      <c r="N15" s="401"/>
      <c r="O15" s="402">
        <f ca="1">IF(C15="","",SUM(F$4:F15))</f>
        <v>0</v>
      </c>
      <c r="P15" s="403"/>
      <c r="Q15" s="395">
        <f t="shared" ca="1" si="5"/>
        <v>250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44392</v>
      </c>
      <c r="B16" s="394"/>
      <c r="C16" s="395">
        <f t="shared" ca="1" si="6"/>
        <v>13</v>
      </c>
      <c r="D16" s="396"/>
      <c r="E16" s="313">
        <f t="shared" ca="1" si="2"/>
        <v>9.2592592592592595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9.2592592592592631</v>
      </c>
      <c r="J16" s="399"/>
      <c r="K16" s="399">
        <f t="shared" ca="1" si="1"/>
        <v>0</v>
      </c>
      <c r="L16" s="399"/>
      <c r="M16" s="400">
        <f ca="1">IF(C16="","",SUM(E$4:E16))</f>
        <v>120.37037037037041</v>
      </c>
      <c r="N16" s="401"/>
      <c r="O16" s="402">
        <f ca="1">IF(C16="","",SUM(F$4:F16))</f>
        <v>0</v>
      </c>
      <c r="P16" s="403"/>
      <c r="Q16" s="395">
        <f t="shared" ca="1" si="5"/>
        <v>250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44393</v>
      </c>
      <c r="B17" s="394"/>
      <c r="C17" s="395">
        <f t="shared" ca="1" si="6"/>
        <v>14</v>
      </c>
      <c r="D17" s="396"/>
      <c r="E17" s="313">
        <f t="shared" ca="1" si="2"/>
        <v>9.2592592592592595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9.2592592592592631</v>
      </c>
      <c r="J17" s="399"/>
      <c r="K17" s="399">
        <f t="shared" ca="1" si="1"/>
        <v>0</v>
      </c>
      <c r="L17" s="399"/>
      <c r="M17" s="400">
        <f ca="1">IF(C17="","",SUM(E$4:E17))</f>
        <v>129.62962962962968</v>
      </c>
      <c r="N17" s="401"/>
      <c r="O17" s="402">
        <f ca="1">IF(C17="","",SUM(F$4:F17))</f>
        <v>0</v>
      </c>
      <c r="P17" s="403"/>
      <c r="Q17" s="395">
        <f t="shared" ca="1" si="5"/>
        <v>250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44394</v>
      </c>
      <c r="B18" s="394"/>
      <c r="C18" s="395">
        <f t="shared" ca="1" si="6"/>
        <v>15</v>
      </c>
      <c r="D18" s="396"/>
      <c r="E18" s="313">
        <f t="shared" ca="1" si="2"/>
        <v>9.2592592592592595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9.2592592592592631</v>
      </c>
      <c r="J18" s="399"/>
      <c r="K18" s="399">
        <f t="shared" ca="1" si="1"/>
        <v>0</v>
      </c>
      <c r="L18" s="399"/>
      <c r="M18" s="400">
        <f ca="1">IF(C18="","",SUM(E$4:E18))</f>
        <v>138.88888888888894</v>
      </c>
      <c r="N18" s="401"/>
      <c r="O18" s="402">
        <f ca="1">IF(C18="","",SUM(F$4:F18))</f>
        <v>0</v>
      </c>
      <c r="P18" s="403"/>
      <c r="Q18" s="395">
        <f t="shared" ca="1" si="5"/>
        <v>250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0.74074074074074048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0.94074074074073977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44396</v>
      </c>
      <c r="B19" s="394"/>
      <c r="C19" s="395">
        <f t="shared" ca="1" si="6"/>
        <v>16</v>
      </c>
      <c r="D19" s="396"/>
      <c r="E19" s="313">
        <f t="shared" ca="1" si="2"/>
        <v>9.2592592592592595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9.2592592592592631</v>
      </c>
      <c r="J19" s="399"/>
      <c r="K19" s="399">
        <f t="shared" ca="1" si="1"/>
        <v>0</v>
      </c>
      <c r="L19" s="399"/>
      <c r="M19" s="400">
        <f ca="1">IF(C19="","",SUM(E$4:E19))</f>
        <v>148.14814814814821</v>
      </c>
      <c r="N19" s="401"/>
      <c r="O19" s="402">
        <f ca="1">IF(C19="","",SUM(F$4:F19))</f>
        <v>0</v>
      </c>
      <c r="P19" s="403"/>
      <c r="Q19" s="395">
        <f t="shared" ca="1" si="5"/>
        <v>250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44397</v>
      </c>
      <c r="B20" s="394"/>
      <c r="C20" s="395">
        <f t="shared" ca="1" si="6"/>
        <v>17</v>
      </c>
      <c r="D20" s="396"/>
      <c r="E20" s="313">
        <f t="shared" ca="1" si="2"/>
        <v>9.2592592592592595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9.2592592592592631</v>
      </c>
      <c r="J20" s="399"/>
      <c r="K20" s="399">
        <f t="shared" ca="1" si="1"/>
        <v>0</v>
      </c>
      <c r="L20" s="399"/>
      <c r="M20" s="400">
        <f ca="1">IF(C20="","",SUM(E$4:E20))</f>
        <v>157.40740740740748</v>
      </c>
      <c r="N20" s="401"/>
      <c r="O20" s="402">
        <f ca="1">IF(C20="","",SUM(F$4:F20))</f>
        <v>0</v>
      </c>
      <c r="P20" s="403"/>
      <c r="Q20" s="395">
        <f t="shared" ca="1" si="5"/>
        <v>250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20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25.399999999999977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44398</v>
      </c>
      <c r="B21" s="394"/>
      <c r="C21" s="395">
        <f t="shared" ca="1" si="6"/>
        <v>18</v>
      </c>
      <c r="D21" s="396"/>
      <c r="E21" s="313">
        <f t="shared" ca="1" si="2"/>
        <v>9.2592592592592595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9.2592592592592631</v>
      </c>
      <c r="J21" s="399"/>
      <c r="K21" s="399">
        <f t="shared" ca="1" si="1"/>
        <v>0</v>
      </c>
      <c r="L21" s="399"/>
      <c r="M21" s="400">
        <f ca="1">IF(C21="","",SUM(E$4:E21))</f>
        <v>166.66666666666674</v>
      </c>
      <c r="N21" s="401"/>
      <c r="O21" s="402">
        <f ca="1">IF(C21="","",SUM(F$4:F21))</f>
        <v>0</v>
      </c>
      <c r="P21" s="403"/>
      <c r="Q21" s="395">
        <f t="shared" ca="1" si="5"/>
        <v>250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44399</v>
      </c>
      <c r="B22" s="394"/>
      <c r="C22" s="395">
        <f t="shared" ca="1" si="6"/>
        <v>19</v>
      </c>
      <c r="D22" s="396"/>
      <c r="E22" s="313">
        <f t="shared" ca="1" si="2"/>
        <v>9.2592592592592595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9.2592592592592631</v>
      </c>
      <c r="J22" s="399"/>
      <c r="K22" s="399">
        <f t="shared" ca="1" si="1"/>
        <v>0</v>
      </c>
      <c r="L22" s="399"/>
      <c r="M22" s="400">
        <f ca="1">IF(C22="","",SUM(E$4:E22))</f>
        <v>175.92592592592601</v>
      </c>
      <c r="N22" s="401"/>
      <c r="O22" s="402">
        <f ca="1">IF(C22="","",SUM(F$4:F22))</f>
        <v>0</v>
      </c>
      <c r="P22" s="403"/>
      <c r="Q22" s="395">
        <f t="shared" ca="1" si="5"/>
        <v>250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27</v>
      </c>
      <c r="BN22" s="425"/>
      <c r="BO22" s="425" t="s">
        <v>26</v>
      </c>
      <c r="BP22" s="425"/>
      <c r="BQ22" s="425"/>
      <c r="BR22" s="482">
        <f ca="1">BM14*BM22*BM24*1.015</f>
        <v>3642581.2499999995</v>
      </c>
      <c r="BS22" s="483"/>
      <c r="BT22" s="21"/>
      <c r="BU22" s="436" t="s">
        <v>25</v>
      </c>
      <c r="BV22" s="425"/>
      <c r="BW22" s="425"/>
      <c r="BX22" s="425">
        <f ca="1">C31</f>
        <v>27</v>
      </c>
      <c r="BY22" s="425"/>
      <c r="BZ22" s="425" t="s">
        <v>26</v>
      </c>
      <c r="CA22" s="425"/>
      <c r="CB22" s="425"/>
      <c r="CC22" s="482">
        <f ca="1">BX14*BX22*BX24*1.015</f>
        <v>2665136.2499999995</v>
      </c>
      <c r="CD22" s="483"/>
    </row>
    <row r="23" spans="1:82" ht="12" customHeight="1" x14ac:dyDescent="0.2">
      <c r="A23" s="393" cm="1">
        <f t="array" aca="1" ref="A23" ca="1">INDIRECT("'期'!"&amp;$A$32&amp;ROW())</f>
        <v>44400</v>
      </c>
      <c r="B23" s="394"/>
      <c r="C23" s="395">
        <f t="shared" ca="1" si="6"/>
        <v>20</v>
      </c>
      <c r="D23" s="396"/>
      <c r="E23" s="313">
        <f t="shared" ca="1" si="2"/>
        <v>9.2592592592592595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9.2592592592592631</v>
      </c>
      <c r="J23" s="399"/>
      <c r="K23" s="399">
        <f t="shared" ca="1" si="1"/>
        <v>0</v>
      </c>
      <c r="L23" s="399"/>
      <c r="M23" s="400">
        <f ca="1">IF(C23="","",SUM(E$4:E23))</f>
        <v>185.18518518518528</v>
      </c>
      <c r="N23" s="401"/>
      <c r="O23" s="402">
        <f ca="1">IF(C23="","",SUM(F$4:F23))</f>
        <v>0</v>
      </c>
      <c r="P23" s="403"/>
      <c r="Q23" s="395">
        <f t="shared" ca="1" si="5"/>
        <v>250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44401</v>
      </c>
      <c r="B24" s="394"/>
      <c r="C24" s="395">
        <f t="shared" ca="1" si="6"/>
        <v>21</v>
      </c>
      <c r="D24" s="396"/>
      <c r="E24" s="313">
        <f t="shared" ca="1" si="2"/>
        <v>9.2592592592592595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9.2592592592592631</v>
      </c>
      <c r="J24" s="399"/>
      <c r="K24" s="399">
        <f t="shared" ca="1" si="1"/>
        <v>0</v>
      </c>
      <c r="L24" s="399"/>
      <c r="M24" s="400">
        <f ca="1">IF(C24="","",SUM(E$4:E24))</f>
        <v>194.44444444444454</v>
      </c>
      <c r="N24" s="401"/>
      <c r="O24" s="402">
        <f ca="1">IF(C24="","",SUM(F$4:F24))</f>
        <v>0</v>
      </c>
      <c r="P24" s="403"/>
      <c r="Q24" s="395">
        <f t="shared" ca="1" si="5"/>
        <v>250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3875850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3953366.9999999995</v>
      </c>
      <c r="CD24" s="485"/>
    </row>
    <row r="25" spans="1:82" ht="12" customHeight="1" x14ac:dyDescent="0.2">
      <c r="A25" s="393" cm="1">
        <f t="array" aca="1" ref="A25" ca="1">INDIRECT("'期'!"&amp;$A$32&amp;ROW())</f>
        <v>44403</v>
      </c>
      <c r="B25" s="394"/>
      <c r="C25" s="395">
        <f t="shared" ca="1" si="6"/>
        <v>22</v>
      </c>
      <c r="D25" s="396"/>
      <c r="E25" s="313">
        <f t="shared" ca="1" si="2"/>
        <v>9.2592592592592595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9.2592592592592649</v>
      </c>
      <c r="J25" s="399"/>
      <c r="K25" s="399">
        <f t="shared" ca="1" si="1"/>
        <v>0</v>
      </c>
      <c r="L25" s="399"/>
      <c r="M25" s="400">
        <f ca="1">IF(C25="","",SUM(E$4:E25))</f>
        <v>203.70370370370381</v>
      </c>
      <c r="N25" s="401"/>
      <c r="O25" s="402">
        <f ca="1">IF(C25="","",SUM(F$4:F25))</f>
        <v>0</v>
      </c>
      <c r="P25" s="403"/>
      <c r="Q25" s="395">
        <f t="shared" ca="1" si="5"/>
        <v>250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44404</v>
      </c>
      <c r="B26" s="394"/>
      <c r="C26" s="395">
        <f t="shared" ca="1" si="6"/>
        <v>23</v>
      </c>
      <c r="D26" s="396"/>
      <c r="E26" s="313">
        <f t="shared" ca="1" si="2"/>
        <v>9.2592592592592595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9.2592592592592649</v>
      </c>
      <c r="J26" s="399"/>
      <c r="K26" s="399">
        <f t="shared" ca="1" si="1"/>
        <v>0</v>
      </c>
      <c r="L26" s="399"/>
      <c r="M26" s="400">
        <f ca="1">IF(C26="","",SUM(E$4:E26))</f>
        <v>212.96296296296308</v>
      </c>
      <c r="N26" s="401"/>
      <c r="O26" s="402">
        <f ca="1">IF(C26="","",SUM(F$4:F26))</f>
        <v>0</v>
      </c>
      <c r="P26" s="403"/>
      <c r="Q26" s="395">
        <f t="shared" ca="1" si="5"/>
        <v>250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233268.75000000047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1288230.75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44405</v>
      </c>
      <c r="B27" s="394"/>
      <c r="C27" s="395">
        <f t="shared" ca="1" si="6"/>
        <v>24</v>
      </c>
      <c r="D27" s="396"/>
      <c r="E27" s="313">
        <f t="shared" ca="1" si="2"/>
        <v>9.2592592592592595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9.2592592592592649</v>
      </c>
      <c r="J27" s="399"/>
      <c r="K27" s="399">
        <f t="shared" ca="1" si="1"/>
        <v>0</v>
      </c>
      <c r="L27" s="399"/>
      <c r="M27" s="400">
        <f ca="1">IF(C27="","",SUM(E$4:E27))</f>
        <v>222.22222222222234</v>
      </c>
      <c r="N27" s="401"/>
      <c r="O27" s="402">
        <f ca="1">IF(C27="","",SUM(F$4:F27))</f>
        <v>0</v>
      </c>
      <c r="P27" s="403"/>
      <c r="Q27" s="395">
        <f t="shared" ca="1" si="5"/>
        <v>250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44406</v>
      </c>
      <c r="B28" s="394"/>
      <c r="C28" s="395">
        <f t="shared" ca="1" si="6"/>
        <v>25</v>
      </c>
      <c r="D28" s="396"/>
      <c r="E28" s="313">
        <f t="shared" ca="1" si="2"/>
        <v>9.2592592592592595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9.2592592592592649</v>
      </c>
      <c r="J28" s="399"/>
      <c r="K28" s="399">
        <f t="shared" ca="1" si="1"/>
        <v>0</v>
      </c>
      <c r="L28" s="399"/>
      <c r="M28" s="400">
        <f ca="1">IF(C28="","",SUM(E$4:E28))</f>
        <v>231.48148148148161</v>
      </c>
      <c r="N28" s="401"/>
      <c r="O28" s="402">
        <f ca="1">IF(C28="","",SUM(F$4:F28))</f>
        <v>0</v>
      </c>
      <c r="P28" s="403"/>
      <c r="Q28" s="395">
        <f t="shared" ca="1" si="5"/>
        <v>250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44407</v>
      </c>
      <c r="B29" s="394"/>
      <c r="C29" s="395">
        <f t="shared" ca="1" si="6"/>
        <v>26</v>
      </c>
      <c r="D29" s="396"/>
      <c r="E29" s="313">
        <f t="shared" ca="1" si="2"/>
        <v>9.2592592592592595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9.2592592592592649</v>
      </c>
      <c r="J29" s="399"/>
      <c r="K29" s="399">
        <f t="shared" ca="1" si="1"/>
        <v>0</v>
      </c>
      <c r="L29" s="399"/>
      <c r="M29" s="400">
        <f ca="1">IF(C29="","",SUM(E$4:E29))</f>
        <v>240.74074074074088</v>
      </c>
      <c r="N29" s="401"/>
      <c r="O29" s="402">
        <f ca="1">IF(C29="","",SUM(F$4:F29))</f>
        <v>0</v>
      </c>
      <c r="P29" s="403"/>
      <c r="Q29" s="395">
        <f t="shared" ca="1" si="5"/>
        <v>250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cm="1">
        <f t="array" aca="1" ref="A30" ca="1">INDIRECT("'期'!"&amp;$A$32&amp;ROW())</f>
        <v>44408</v>
      </c>
      <c r="B30" s="503"/>
      <c r="C30" s="500">
        <f t="shared" ca="1" si="6"/>
        <v>27</v>
      </c>
      <c r="D30" s="501"/>
      <c r="E30" s="314">
        <f t="shared" ca="1" si="2"/>
        <v>9.2592592592592595</v>
      </c>
      <c r="F30" s="255">
        <f t="shared" ca="1" si="3"/>
        <v>0</v>
      </c>
      <c r="G30" s="504">
        <f t="shared" ca="1" si="4"/>
        <v>0</v>
      </c>
      <c r="H30" s="505"/>
      <c r="I30" s="497">
        <f t="shared" ca="1" si="0"/>
        <v>9.2592592592592649</v>
      </c>
      <c r="J30" s="497"/>
      <c r="K30" s="497">
        <f t="shared" ca="1" si="1"/>
        <v>0</v>
      </c>
      <c r="L30" s="497"/>
      <c r="M30" s="400">
        <f ca="1">IF(C30="","",SUM(E$4:E30))</f>
        <v>250.00000000000014</v>
      </c>
      <c r="N30" s="401"/>
      <c r="O30" s="498">
        <f ca="1">IF(C30="","",SUM(F$4:F30))</f>
        <v>0</v>
      </c>
      <c r="P30" s="499"/>
      <c r="Q30" s="500">
        <f t="shared" ca="1" si="5"/>
        <v>250</v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250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250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27</v>
      </c>
      <c r="D31" s="520"/>
      <c r="E31" s="315">
        <f ca="1">SUM(E4:E30)</f>
        <v>250.00000000000014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250.00000000000014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R</v>
      </c>
      <c r="B32" s="84" t="str">
        <f ca="1">RIGHT(CELL("filename",A1),LEN(CELL("filename",A1))-FIND("]",CELL("filename",A1)))</f>
        <v>R3.7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44378</v>
      </c>
      <c r="E34" s="264"/>
      <c r="F34" s="263">
        <f ca="1">$A$5</f>
        <v>44379</v>
      </c>
      <c r="G34" s="264"/>
      <c r="H34" s="263">
        <f ca="1">$A$6</f>
        <v>44380</v>
      </c>
      <c r="I34" s="264"/>
      <c r="J34" s="263">
        <f ca="1">$A$7</f>
        <v>44382</v>
      </c>
      <c r="K34" s="264"/>
      <c r="L34" s="263">
        <f ca="1">$A$8</f>
        <v>44383</v>
      </c>
      <c r="M34" s="264"/>
      <c r="N34" s="263">
        <f ca="1">$A$9</f>
        <v>44384</v>
      </c>
      <c r="O34" s="264"/>
      <c r="P34" s="263">
        <f ca="1">$A$10</f>
        <v>44385</v>
      </c>
      <c r="Q34" s="264"/>
      <c r="R34" s="263">
        <f ca="1">$A$11</f>
        <v>44386</v>
      </c>
      <c r="S34" s="264"/>
      <c r="T34" s="263">
        <f ca="1">$A$12</f>
        <v>44387</v>
      </c>
      <c r="U34" s="264"/>
      <c r="V34" s="263">
        <f ca="1">$A$13</f>
        <v>44389</v>
      </c>
      <c r="W34" s="264"/>
      <c r="X34" s="263">
        <f ca="1">$A$14</f>
        <v>44390</v>
      </c>
      <c r="Y34" s="264"/>
      <c r="Z34" s="263">
        <f ca="1">$A$15</f>
        <v>44391</v>
      </c>
      <c r="AA34" s="264"/>
      <c r="AB34" s="263">
        <f ca="1">$A$16</f>
        <v>44392</v>
      </c>
      <c r="AC34" s="264"/>
      <c r="AD34" s="263">
        <f ca="1">$A$17</f>
        <v>44393</v>
      </c>
      <c r="AE34" s="264"/>
      <c r="AF34" s="263">
        <f ca="1">$A$18</f>
        <v>44394</v>
      </c>
      <c r="AG34" s="264"/>
      <c r="AH34" s="263">
        <f ca="1">$A$19</f>
        <v>44396</v>
      </c>
      <c r="AI34" s="264"/>
      <c r="AJ34" s="263">
        <f ca="1">$A$20</f>
        <v>44397</v>
      </c>
      <c r="AK34" s="264"/>
      <c r="AL34" s="263">
        <f ca="1">$A$21</f>
        <v>44398</v>
      </c>
      <c r="AM34" s="264"/>
      <c r="AN34" s="263">
        <f ca="1">$A$22</f>
        <v>44399</v>
      </c>
      <c r="AO34" s="264"/>
      <c r="AP34" s="263">
        <f ca="1">$A$23</f>
        <v>44400</v>
      </c>
      <c r="AQ34" s="264"/>
      <c r="AR34" s="263">
        <f ca="1">$A$24</f>
        <v>44401</v>
      </c>
      <c r="AS34" s="264"/>
      <c r="AT34" s="263">
        <f ca="1">$A$25</f>
        <v>44403</v>
      </c>
      <c r="AU34" s="264"/>
      <c r="AV34" s="263">
        <f ca="1">$A$26</f>
        <v>44404</v>
      </c>
      <c r="AW34" s="264"/>
      <c r="AX34" s="263">
        <f ca="1">$A$27</f>
        <v>44405</v>
      </c>
      <c r="AY34" s="264"/>
      <c r="AZ34" s="263">
        <f ca="1">$A$28</f>
        <v>44406</v>
      </c>
      <c r="BA34" s="264"/>
      <c r="BB34" s="263">
        <f ca="1">$A$29</f>
        <v>44407</v>
      </c>
      <c r="BC34" s="264"/>
      <c r="BD34" s="263">
        <f ca="1">$A$30</f>
        <v>44408</v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250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250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15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9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16.666666666666668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27.777777777777779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9.2592592592592595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9.2592592592592595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0.74074074074074048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0.74074074074074048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20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20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27</v>
      </c>
      <c r="BN48" s="425"/>
      <c r="BO48" s="425" t="s">
        <v>26</v>
      </c>
      <c r="BP48" s="425"/>
      <c r="BQ48" s="425"/>
      <c r="BR48" s="482">
        <f ca="1">BM40*BM48*BM50*1.015</f>
        <v>3642581.2499999995</v>
      </c>
      <c r="BS48" s="483"/>
      <c r="BT48" s="21"/>
      <c r="BU48" s="436" t="s">
        <v>25</v>
      </c>
      <c r="BV48" s="425"/>
      <c r="BW48" s="425"/>
      <c r="BX48" s="425">
        <f ca="1">C31</f>
        <v>27</v>
      </c>
      <c r="BY48" s="425"/>
      <c r="BZ48" s="425" t="s">
        <v>26</v>
      </c>
      <c r="CA48" s="425"/>
      <c r="CB48" s="425"/>
      <c r="CC48" s="482">
        <f ca="1">BX40*BX48*BX50*1.015</f>
        <v>3642581.2499999995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3875850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3875850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233268.75000000047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233268.75000000047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type="list" allowBlank="1" showInputMessage="1" showErrorMessage="1" sqref="T51:T56" xr:uid="{ED2F3D03-D7A9-42C3-A1CA-5E5BE217FB64}">
      <formula1>#REF!</formula1>
    </dataValidation>
    <dataValidation imeMode="off" allowBlank="1" showInputMessage="1" showErrorMessage="1" sqref="U4:U30 E4:F30" xr:uid="{A2D24955-E74F-4E37-9F0E-AF2058F9B80E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BB613B-D5E1-4108-8DC4-3B11B3EE0010}">
          <x14:formula1>
            <xm:f>訪問者の年間予定!$A$1:$A$40</xm:f>
          </x14:formula1>
          <xm:sqref>A36:B49</xm:sqref>
        </x14:dataValidation>
        <x14:dataValidation type="list" allowBlank="1" showInputMessage="1" showErrorMessage="1" xr:uid="{4960719C-D681-418D-96F5-12E94201E734}">
          <x14:formula1>
            <xm:f>訪問者の年間予定!$A$1:$A$38</xm:f>
          </x14:formula1>
          <xm:sqref>S2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6D35-3264-44DC-B936-B4431D948138}">
  <sheetPr>
    <tabColor theme="3" tint="0.59999389629810485"/>
  </sheetPr>
  <dimension ref="A1:CE158"/>
  <sheetViews>
    <sheetView workbookViewId="0">
      <selection activeCell="Q33" sqref="Q33"/>
    </sheetView>
  </sheetViews>
  <sheetFormatPr defaultColWidth="13" defaultRowHeight="14.4" x14ac:dyDescent="0.2"/>
  <cols>
    <col min="1" max="18" width="3.69921875" style="14" customWidth="1"/>
    <col min="19" max="20" width="3.69921875" style="249" customWidth="1"/>
    <col min="21" max="36" width="3.69921875" style="24" customWidth="1"/>
    <col min="37" max="54" width="3.69921875" style="14" customWidth="1"/>
    <col min="55" max="55" width="3.69921875" style="24" customWidth="1"/>
    <col min="56" max="59" width="3.69921875" style="14" customWidth="1"/>
    <col min="60" max="60" width="4.796875" style="14" customWidth="1"/>
    <col min="61" max="83" width="5" style="14" customWidth="1"/>
    <col min="84" max="16384" width="13" style="14"/>
  </cols>
  <sheetData>
    <row r="1" spans="1:82" ht="12" customHeight="1" x14ac:dyDescent="0.2">
      <c r="A1" s="404">
        <f ca="1">EOMONTH(A4,-1)+1</f>
        <v>44409</v>
      </c>
      <c r="B1" s="405"/>
      <c r="C1" s="1" t="s">
        <v>0</v>
      </c>
      <c r="D1" s="406">
        <f ca="1">J1/C31</f>
        <v>9.615384615384615</v>
      </c>
      <c r="E1" s="406"/>
      <c r="F1" s="38" t="s">
        <v>40</v>
      </c>
      <c r="G1" s="39"/>
      <c r="H1" s="40"/>
      <c r="I1" s="35"/>
      <c r="J1" s="407">
        <f ca="1">VLOOKUP(A1,支援効果集計!$E$4:$F$15,2,FALSE)</f>
        <v>250</v>
      </c>
      <c r="K1" s="407"/>
      <c r="L1" s="408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437" t="s">
        <v>29</v>
      </c>
      <c r="BK1" s="438"/>
      <c r="BL1" s="12"/>
      <c r="BM1" s="11"/>
      <c r="BN1" s="11"/>
      <c r="BO1" s="11"/>
      <c r="BP1" s="11"/>
      <c r="BQ1" s="11"/>
      <c r="BR1" s="11"/>
      <c r="BS1" s="11"/>
      <c r="BT1" s="13"/>
      <c r="BU1" s="437" t="s">
        <v>30</v>
      </c>
      <c r="BV1" s="438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 x14ac:dyDescent="0.25">
      <c r="A2" s="423" t="s">
        <v>1</v>
      </c>
      <c r="B2" s="424"/>
      <c r="C2" s="415" t="s">
        <v>2</v>
      </c>
      <c r="D2" s="415"/>
      <c r="E2" s="386" t="s">
        <v>130</v>
      </c>
      <c r="F2" s="387" t="s">
        <v>117</v>
      </c>
      <c r="G2" s="414" t="s">
        <v>3</v>
      </c>
      <c r="H2" s="415"/>
      <c r="I2" s="415" t="s">
        <v>4</v>
      </c>
      <c r="J2" s="415"/>
      <c r="K2" s="415" t="s">
        <v>5</v>
      </c>
      <c r="L2" s="415"/>
      <c r="M2" s="415" t="s">
        <v>6</v>
      </c>
      <c r="N2" s="415"/>
      <c r="O2" s="415" t="s">
        <v>7</v>
      </c>
      <c r="P2" s="415"/>
      <c r="Q2" s="415" t="s">
        <v>9</v>
      </c>
      <c r="R2" s="416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439"/>
      <c r="BK2" s="439"/>
      <c r="BL2" s="15"/>
      <c r="BM2" s="11"/>
      <c r="BN2" s="11"/>
      <c r="BO2" s="11"/>
      <c r="BP2" s="11"/>
      <c r="BQ2" s="11"/>
      <c r="BR2" s="11"/>
      <c r="BS2" s="11"/>
      <c r="BT2" s="13"/>
      <c r="BU2" s="439"/>
      <c r="BV2" s="439"/>
      <c r="BW2" s="16"/>
      <c r="BX2" s="11"/>
      <c r="BY2" s="11"/>
      <c r="BZ2" s="11"/>
      <c r="CA2" s="11"/>
      <c r="CB2" s="11"/>
      <c r="CC2" s="11"/>
      <c r="CD2" s="11"/>
    </row>
    <row r="3" spans="1:82" ht="12" customHeight="1" x14ac:dyDescent="0.2">
      <c r="A3" s="423"/>
      <c r="B3" s="424"/>
      <c r="C3" s="415"/>
      <c r="D3" s="415"/>
      <c r="E3" s="386"/>
      <c r="F3" s="387"/>
      <c r="G3" s="414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6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36" t="s">
        <v>11</v>
      </c>
      <c r="BK3" s="425"/>
      <c r="BL3" s="425">
        <f ca="1">BM14*BM22</f>
        <v>250</v>
      </c>
      <c r="BM3" s="426"/>
      <c r="BN3" s="428" t="s">
        <v>12</v>
      </c>
      <c r="BO3" s="429"/>
      <c r="BP3" s="432" t="s">
        <v>13</v>
      </c>
      <c r="BQ3" s="429"/>
      <c r="BR3" s="432" t="s">
        <v>14</v>
      </c>
      <c r="BS3" s="434"/>
      <c r="BT3" s="17"/>
      <c r="BU3" s="436" t="s">
        <v>11</v>
      </c>
      <c r="BV3" s="425"/>
      <c r="BW3" s="425">
        <f ca="1">BX14*BX22</f>
        <v>250</v>
      </c>
      <c r="BX3" s="426"/>
      <c r="BY3" s="428" t="s">
        <v>12</v>
      </c>
      <c r="BZ3" s="429"/>
      <c r="CA3" s="432" t="s">
        <v>13</v>
      </c>
      <c r="CB3" s="429"/>
      <c r="CC3" s="432" t="s">
        <v>14</v>
      </c>
      <c r="CD3" s="434"/>
    </row>
    <row r="4" spans="1:82" ht="12" customHeight="1" x14ac:dyDescent="0.2">
      <c r="A4" s="417" cm="1">
        <f t="array" aca="1" ref="A4" ca="1">INDIRECT("'期'!"&amp;$A$32&amp;ROW())</f>
        <v>44410</v>
      </c>
      <c r="B4" s="418"/>
      <c r="C4" s="411">
        <f ca="1">IF(A4="","",1)</f>
        <v>1</v>
      </c>
      <c r="D4" s="419"/>
      <c r="E4" s="312">
        <f ca="1">IF(C4="","",$D$1)</f>
        <v>9.615384615384615</v>
      </c>
      <c r="F4" s="253">
        <f ca="1">IF(A4="","",HLOOKUP(A4,$D$34:$BE$50,$A$50,FALSE))</f>
        <v>0</v>
      </c>
      <c r="G4" s="420">
        <f ca="1">IFERROR(O4/M4,"")</f>
        <v>0</v>
      </c>
      <c r="H4" s="421"/>
      <c r="I4" s="422">
        <f t="shared" ref="I4:I30" ca="1" si="0">IFERROR(M4/C4,"")</f>
        <v>9.615384615384615</v>
      </c>
      <c r="J4" s="422"/>
      <c r="K4" s="399">
        <f t="shared" ref="K4:K30" ca="1" si="1">IFERROR(O4/C4,"")</f>
        <v>0</v>
      </c>
      <c r="L4" s="399"/>
      <c r="M4" s="409">
        <f ca="1">IF(C4="","",SUM(E$4:E4))</f>
        <v>9.615384615384615</v>
      </c>
      <c r="N4" s="410"/>
      <c r="O4" s="411">
        <f ca="1">IF(C4="","",SUM(F$4:F4))</f>
        <v>0</v>
      </c>
      <c r="P4" s="411"/>
      <c r="Q4" s="412">
        <f ca="1">IFERROR($J$1-O4,"")</f>
        <v>250</v>
      </c>
      <c r="R4" s="413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88"/>
      <c r="BK4" s="389"/>
      <c r="BL4" s="389"/>
      <c r="BM4" s="427"/>
      <c r="BN4" s="430"/>
      <c r="BO4" s="431"/>
      <c r="BP4" s="433"/>
      <c r="BQ4" s="431"/>
      <c r="BR4" s="433"/>
      <c r="BS4" s="435"/>
      <c r="BT4" s="18"/>
      <c r="BU4" s="388"/>
      <c r="BV4" s="389"/>
      <c r="BW4" s="389"/>
      <c r="BX4" s="427"/>
      <c r="BY4" s="430"/>
      <c r="BZ4" s="431"/>
      <c r="CA4" s="433"/>
      <c r="CB4" s="431"/>
      <c r="CC4" s="433"/>
      <c r="CD4" s="435"/>
    </row>
    <row r="5" spans="1:82" ht="12" customHeight="1" x14ac:dyDescent="0.2">
      <c r="A5" s="393" cm="1">
        <f t="array" aca="1" ref="A5" ca="1">INDIRECT("'期'!"&amp;$A$32&amp;ROW())</f>
        <v>44411</v>
      </c>
      <c r="B5" s="394"/>
      <c r="C5" s="395">
        <f ca="1">IF(A5="","",C4+1)</f>
        <v>2</v>
      </c>
      <c r="D5" s="396"/>
      <c r="E5" s="313">
        <f t="shared" ref="E5:E30" ca="1" si="2">IF(C5="","",$D$1)</f>
        <v>9.615384615384615</v>
      </c>
      <c r="F5" s="254">
        <f t="shared" ref="F5:F30" ca="1" si="3">IF(A5="","",HLOOKUP(A5,$D$34:$BE$50,$A$50,FALSE))</f>
        <v>0</v>
      </c>
      <c r="G5" s="397">
        <f t="shared" ref="G5:G30" ca="1" si="4">IFERROR(O5/M5,"")</f>
        <v>0</v>
      </c>
      <c r="H5" s="398"/>
      <c r="I5" s="399">
        <f t="shared" ca="1" si="0"/>
        <v>9.615384615384615</v>
      </c>
      <c r="J5" s="399"/>
      <c r="K5" s="399">
        <f t="shared" ca="1" si="1"/>
        <v>0</v>
      </c>
      <c r="L5" s="399"/>
      <c r="M5" s="400">
        <f ca="1">IF(C5="","",SUM(E$4:E5))</f>
        <v>19.23076923076923</v>
      </c>
      <c r="N5" s="401"/>
      <c r="O5" s="402">
        <f ca="1">IF(C5="","",SUM(F$4:F5))</f>
        <v>0</v>
      </c>
      <c r="P5" s="403"/>
      <c r="Q5" s="395">
        <f t="shared" ref="Q5:Q30" ca="1" si="5">IFERROR($J$1-O5,"")</f>
        <v>250</v>
      </c>
      <c r="R5" s="396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88" t="s">
        <v>15</v>
      </c>
      <c r="BK5" s="389"/>
      <c r="BL5" s="440">
        <f ca="1">SUM(F4:F9)</f>
        <v>0</v>
      </c>
      <c r="BM5" s="441"/>
      <c r="BN5" s="388" t="s">
        <v>34</v>
      </c>
      <c r="BO5" s="444">
        <f ca="1">AVERAGE(F4:F9)*2</f>
        <v>0</v>
      </c>
      <c r="BP5" s="389" t="s">
        <v>34</v>
      </c>
      <c r="BQ5" s="445">
        <f ca="1">AVERAGE(G4:H9)</f>
        <v>0</v>
      </c>
      <c r="BR5" s="389" t="s">
        <v>34</v>
      </c>
      <c r="BS5" s="447" t="e">
        <f ca="1">SUM(S4:S9)/BL5</f>
        <v>#DIV/0!</v>
      </c>
      <c r="BT5" s="18"/>
      <c r="BU5" s="388" t="s">
        <v>15</v>
      </c>
      <c r="BV5" s="389"/>
      <c r="BW5" s="440">
        <f ca="1">SUM(F10:F15)</f>
        <v>0</v>
      </c>
      <c r="BX5" s="441"/>
      <c r="BY5" s="388" t="s">
        <v>34</v>
      </c>
      <c r="BZ5" s="450">
        <f ca="1">BO5</f>
        <v>0</v>
      </c>
      <c r="CA5" s="389" t="s">
        <v>34</v>
      </c>
      <c r="CB5" s="451">
        <f ca="1">BQ5</f>
        <v>0</v>
      </c>
      <c r="CC5" s="389" t="s">
        <v>34</v>
      </c>
      <c r="CD5" s="449" t="e">
        <f ca="1">BS5</f>
        <v>#DIV/0!</v>
      </c>
    </row>
    <row r="6" spans="1:82" ht="12" customHeight="1" x14ac:dyDescent="0.2">
      <c r="A6" s="393" cm="1">
        <f t="array" aca="1" ref="A6" ca="1">INDIRECT("'期'!"&amp;$A$32&amp;ROW())</f>
        <v>44412</v>
      </c>
      <c r="B6" s="394"/>
      <c r="C6" s="395">
        <f t="shared" ref="C6:C30" ca="1" si="6">IF(A6="","",C5+1)</f>
        <v>3</v>
      </c>
      <c r="D6" s="396"/>
      <c r="E6" s="313">
        <f t="shared" ca="1" si="2"/>
        <v>9.615384615384615</v>
      </c>
      <c r="F6" s="254">
        <f t="shared" ca="1" si="3"/>
        <v>0</v>
      </c>
      <c r="G6" s="397">
        <f t="shared" ca="1" si="4"/>
        <v>0</v>
      </c>
      <c r="H6" s="398"/>
      <c r="I6" s="399">
        <f t="shared" ca="1" si="0"/>
        <v>9.615384615384615</v>
      </c>
      <c r="J6" s="399"/>
      <c r="K6" s="399">
        <f t="shared" ca="1" si="1"/>
        <v>0</v>
      </c>
      <c r="L6" s="399"/>
      <c r="M6" s="400">
        <f ca="1">IF(C6="","",SUM(E$4:E6))</f>
        <v>28.846153846153847</v>
      </c>
      <c r="N6" s="401"/>
      <c r="O6" s="402">
        <f ca="1">IF(C6="","",SUM(F$4:F6))</f>
        <v>0</v>
      </c>
      <c r="P6" s="403"/>
      <c r="Q6" s="395">
        <f t="shared" ca="1" si="5"/>
        <v>250</v>
      </c>
      <c r="R6" s="396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88"/>
      <c r="BK6" s="389"/>
      <c r="BL6" s="442"/>
      <c r="BM6" s="443"/>
      <c r="BN6" s="388"/>
      <c r="BO6" s="444"/>
      <c r="BP6" s="389"/>
      <c r="BQ6" s="446"/>
      <c r="BR6" s="389"/>
      <c r="BS6" s="447"/>
      <c r="BT6" s="18"/>
      <c r="BU6" s="388"/>
      <c r="BV6" s="389"/>
      <c r="BW6" s="442"/>
      <c r="BX6" s="443"/>
      <c r="BY6" s="388"/>
      <c r="BZ6" s="450"/>
      <c r="CA6" s="389"/>
      <c r="CB6" s="451"/>
      <c r="CC6" s="389"/>
      <c r="CD6" s="449"/>
    </row>
    <row r="7" spans="1:82" ht="12" customHeight="1" x14ac:dyDescent="0.2">
      <c r="A7" s="393" cm="1">
        <f t="array" aca="1" ref="A7" ca="1">INDIRECT("'期'!"&amp;$A$32&amp;ROW())</f>
        <v>44413</v>
      </c>
      <c r="B7" s="394"/>
      <c r="C7" s="395">
        <f t="shared" ca="1" si="6"/>
        <v>4</v>
      </c>
      <c r="D7" s="396"/>
      <c r="E7" s="313">
        <f t="shared" ca="1" si="2"/>
        <v>9.615384615384615</v>
      </c>
      <c r="F7" s="254">
        <f t="shared" ca="1" si="3"/>
        <v>0</v>
      </c>
      <c r="G7" s="397">
        <f t="shared" ca="1" si="4"/>
        <v>0</v>
      </c>
      <c r="H7" s="398"/>
      <c r="I7" s="399">
        <f t="shared" ca="1" si="0"/>
        <v>9.615384615384615</v>
      </c>
      <c r="J7" s="399"/>
      <c r="K7" s="399">
        <f t="shared" ca="1" si="1"/>
        <v>0</v>
      </c>
      <c r="L7" s="399"/>
      <c r="M7" s="400">
        <f ca="1">IF(C7="","",SUM(E$4:E7))</f>
        <v>38.46153846153846</v>
      </c>
      <c r="N7" s="401"/>
      <c r="O7" s="402">
        <f ca="1">IF(C7="","",SUM(F$4:F7))</f>
        <v>0</v>
      </c>
      <c r="P7" s="403"/>
      <c r="Q7" s="395">
        <f t="shared" ca="1" si="5"/>
        <v>250</v>
      </c>
      <c r="R7" s="396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88" t="s">
        <v>16</v>
      </c>
      <c r="BK7" s="389"/>
      <c r="BL7" s="452">
        <f ca="1">BL3-BL5</f>
        <v>250</v>
      </c>
      <c r="BM7" s="453"/>
      <c r="BN7" s="388" t="s">
        <v>35</v>
      </c>
      <c r="BO7" s="450">
        <f ca="1">BZ7</f>
        <v>0</v>
      </c>
      <c r="BP7" s="389" t="s">
        <v>35</v>
      </c>
      <c r="BQ7" s="457">
        <f ca="1">CB7</f>
        <v>0</v>
      </c>
      <c r="BR7" s="389" t="s">
        <v>35</v>
      </c>
      <c r="BS7" s="449" t="e">
        <f ca="1">CD7</f>
        <v>#DIV/0!</v>
      </c>
      <c r="BT7" s="18"/>
      <c r="BU7" s="388" t="s">
        <v>16</v>
      </c>
      <c r="BV7" s="389"/>
      <c r="BW7" s="452">
        <f ca="1">BW3-BW5</f>
        <v>250</v>
      </c>
      <c r="BX7" s="453"/>
      <c r="BY7" s="388" t="s">
        <v>35</v>
      </c>
      <c r="BZ7" s="444">
        <f ca="1">AVERAGE(F10:F15)*2</f>
        <v>0</v>
      </c>
      <c r="CA7" s="389" t="s">
        <v>35</v>
      </c>
      <c r="CB7" s="448">
        <f ca="1">AVERAGE(G10:H15)</f>
        <v>0</v>
      </c>
      <c r="CC7" s="389" t="s">
        <v>35</v>
      </c>
      <c r="CD7" s="447" t="e">
        <f ca="1">SUM(S10:S15)/BW5</f>
        <v>#DIV/0!</v>
      </c>
    </row>
    <row r="8" spans="1:82" ht="12" customHeight="1" x14ac:dyDescent="0.2">
      <c r="A8" s="393" cm="1">
        <f t="array" aca="1" ref="A8" ca="1">INDIRECT("'期'!"&amp;$A$32&amp;ROW())</f>
        <v>44414</v>
      </c>
      <c r="B8" s="394"/>
      <c r="C8" s="395">
        <f t="shared" ca="1" si="6"/>
        <v>5</v>
      </c>
      <c r="D8" s="396"/>
      <c r="E8" s="313">
        <f t="shared" ca="1" si="2"/>
        <v>9.615384615384615</v>
      </c>
      <c r="F8" s="254">
        <f t="shared" ca="1" si="3"/>
        <v>0</v>
      </c>
      <c r="G8" s="397">
        <f t="shared" ca="1" si="4"/>
        <v>0</v>
      </c>
      <c r="H8" s="398"/>
      <c r="I8" s="399">
        <f t="shared" ca="1" si="0"/>
        <v>9.615384615384615</v>
      </c>
      <c r="J8" s="399"/>
      <c r="K8" s="399">
        <f t="shared" ca="1" si="1"/>
        <v>0</v>
      </c>
      <c r="L8" s="399"/>
      <c r="M8" s="400">
        <f ca="1">IF(C8="","",SUM(E$4:E8))</f>
        <v>48.076923076923073</v>
      </c>
      <c r="N8" s="401"/>
      <c r="O8" s="402">
        <f ca="1">IF(C8="","",SUM(F$4:F8))</f>
        <v>0</v>
      </c>
      <c r="P8" s="403"/>
      <c r="Q8" s="395">
        <f t="shared" ca="1" si="5"/>
        <v>250</v>
      </c>
      <c r="R8" s="396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88"/>
      <c r="BK8" s="389"/>
      <c r="BL8" s="454"/>
      <c r="BM8" s="455"/>
      <c r="BN8" s="388"/>
      <c r="BO8" s="450"/>
      <c r="BP8" s="389"/>
      <c r="BQ8" s="457"/>
      <c r="BR8" s="389"/>
      <c r="BS8" s="449"/>
      <c r="BT8" s="18"/>
      <c r="BU8" s="388"/>
      <c r="BV8" s="389"/>
      <c r="BW8" s="454"/>
      <c r="BX8" s="455"/>
      <c r="BY8" s="388"/>
      <c r="BZ8" s="444"/>
      <c r="CA8" s="389"/>
      <c r="CB8" s="448"/>
      <c r="CC8" s="389"/>
      <c r="CD8" s="447"/>
    </row>
    <row r="9" spans="1:82" ht="12" customHeight="1" x14ac:dyDescent="0.2">
      <c r="A9" s="393" cm="1">
        <f t="array" aca="1" ref="A9" ca="1">INDIRECT("'期'!"&amp;$A$32&amp;ROW())</f>
        <v>44415</v>
      </c>
      <c r="B9" s="394"/>
      <c r="C9" s="395">
        <f t="shared" ca="1" si="6"/>
        <v>6</v>
      </c>
      <c r="D9" s="396"/>
      <c r="E9" s="313">
        <f t="shared" ca="1" si="2"/>
        <v>9.615384615384615</v>
      </c>
      <c r="F9" s="254">
        <f t="shared" ca="1" si="3"/>
        <v>0</v>
      </c>
      <c r="G9" s="397">
        <f t="shared" ca="1" si="4"/>
        <v>0</v>
      </c>
      <c r="H9" s="398"/>
      <c r="I9" s="399">
        <f t="shared" ca="1" si="0"/>
        <v>9.615384615384615</v>
      </c>
      <c r="J9" s="399"/>
      <c r="K9" s="399">
        <f t="shared" ca="1" si="1"/>
        <v>0</v>
      </c>
      <c r="L9" s="399"/>
      <c r="M9" s="400">
        <f ca="1">IF(C9="","",SUM(E$4:E9))</f>
        <v>57.692307692307686</v>
      </c>
      <c r="N9" s="401"/>
      <c r="O9" s="402">
        <f ca="1">IF(C9="","",SUM(F$4:F9))</f>
        <v>0</v>
      </c>
      <c r="P9" s="403"/>
      <c r="Q9" s="395">
        <f t="shared" ca="1" si="5"/>
        <v>250</v>
      </c>
      <c r="R9" s="396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88"/>
      <c r="BK9" s="389"/>
      <c r="BL9" s="433"/>
      <c r="BM9" s="456"/>
      <c r="BN9" s="388"/>
      <c r="BO9" s="450"/>
      <c r="BP9" s="389"/>
      <c r="BQ9" s="457"/>
      <c r="BR9" s="389"/>
      <c r="BS9" s="449"/>
      <c r="BT9" s="17"/>
      <c r="BU9" s="388"/>
      <c r="BV9" s="389"/>
      <c r="BW9" s="433"/>
      <c r="BX9" s="456"/>
      <c r="BY9" s="388"/>
      <c r="BZ9" s="444"/>
      <c r="CA9" s="389"/>
      <c r="CB9" s="448"/>
      <c r="CC9" s="389"/>
      <c r="CD9" s="447"/>
    </row>
    <row r="10" spans="1:82" ht="12" customHeight="1" x14ac:dyDescent="0.2">
      <c r="A10" s="393" cm="1">
        <f t="array" aca="1" ref="A10" ca="1">INDIRECT("'期'!"&amp;$A$32&amp;ROW())</f>
        <v>44417</v>
      </c>
      <c r="B10" s="394"/>
      <c r="C10" s="395">
        <f t="shared" ca="1" si="6"/>
        <v>7</v>
      </c>
      <c r="D10" s="396"/>
      <c r="E10" s="313">
        <f t="shared" ca="1" si="2"/>
        <v>9.615384615384615</v>
      </c>
      <c r="F10" s="254">
        <f t="shared" ca="1" si="3"/>
        <v>0</v>
      </c>
      <c r="G10" s="397">
        <f t="shared" ca="1" si="4"/>
        <v>0</v>
      </c>
      <c r="H10" s="398"/>
      <c r="I10" s="399">
        <f t="shared" ca="1" si="0"/>
        <v>9.615384615384615</v>
      </c>
      <c r="J10" s="399"/>
      <c r="K10" s="399">
        <f t="shared" ca="1" si="1"/>
        <v>0</v>
      </c>
      <c r="L10" s="399"/>
      <c r="M10" s="400">
        <f ca="1">IF(C10="","",SUM(E$4:E10))</f>
        <v>67.307692307692307</v>
      </c>
      <c r="N10" s="401"/>
      <c r="O10" s="402">
        <f ca="1">IF(C10="","",SUM(F$4:F10))</f>
        <v>0</v>
      </c>
      <c r="P10" s="403"/>
      <c r="Q10" s="395">
        <f t="shared" ca="1" si="5"/>
        <v>250</v>
      </c>
      <c r="R10" s="396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88" t="s">
        <v>17</v>
      </c>
      <c r="BK10" s="389"/>
      <c r="BL10" s="440">
        <f ca="1">C31</f>
        <v>26</v>
      </c>
      <c r="BM10" s="441"/>
      <c r="BN10" s="388" t="s">
        <v>36</v>
      </c>
      <c r="BO10" s="450">
        <f ca="1">BO36</f>
        <v>0</v>
      </c>
      <c r="BP10" s="389" t="s">
        <v>36</v>
      </c>
      <c r="BQ10" s="457">
        <f ca="1">BQ36</f>
        <v>0</v>
      </c>
      <c r="BR10" s="389" t="s">
        <v>36</v>
      </c>
      <c r="BS10" s="449" t="e">
        <f ca="1">BS36</f>
        <v>#DIV/0!</v>
      </c>
      <c r="BT10" s="18"/>
      <c r="BU10" s="388" t="s">
        <v>17</v>
      </c>
      <c r="BV10" s="389"/>
      <c r="BW10" s="440">
        <f ca="1">C31-6</f>
        <v>20</v>
      </c>
      <c r="BX10" s="441"/>
      <c r="BY10" s="388" t="s">
        <v>36</v>
      </c>
      <c r="BZ10" s="450">
        <f ca="1">BO36</f>
        <v>0</v>
      </c>
      <c r="CA10" s="389" t="s">
        <v>36</v>
      </c>
      <c r="CB10" s="457">
        <f ca="1">BQ36</f>
        <v>0</v>
      </c>
      <c r="CC10" s="389" t="s">
        <v>36</v>
      </c>
      <c r="CD10" s="449" t="e">
        <f ca="1">BS36</f>
        <v>#DIV/0!</v>
      </c>
    </row>
    <row r="11" spans="1:82" ht="12" customHeight="1" x14ac:dyDescent="0.2">
      <c r="A11" s="393" cm="1">
        <f t="array" aca="1" ref="A11" ca="1">INDIRECT("'期'!"&amp;$A$32&amp;ROW())</f>
        <v>44418</v>
      </c>
      <c r="B11" s="394"/>
      <c r="C11" s="395">
        <f t="shared" ca="1" si="6"/>
        <v>8</v>
      </c>
      <c r="D11" s="396"/>
      <c r="E11" s="313">
        <f t="shared" ca="1" si="2"/>
        <v>9.615384615384615</v>
      </c>
      <c r="F11" s="254">
        <f t="shared" ca="1" si="3"/>
        <v>0</v>
      </c>
      <c r="G11" s="397">
        <f t="shared" ca="1" si="4"/>
        <v>0</v>
      </c>
      <c r="H11" s="398"/>
      <c r="I11" s="399">
        <f t="shared" ca="1" si="0"/>
        <v>9.615384615384615</v>
      </c>
      <c r="J11" s="399"/>
      <c r="K11" s="399">
        <f t="shared" ca="1" si="1"/>
        <v>0</v>
      </c>
      <c r="L11" s="399"/>
      <c r="M11" s="400">
        <f ca="1">IF(C11="","",SUM(E$4:E11))</f>
        <v>76.92307692307692</v>
      </c>
      <c r="N11" s="401"/>
      <c r="O11" s="402">
        <f ca="1">IF(C11="","",SUM(F$4:F11))</f>
        <v>0</v>
      </c>
      <c r="P11" s="403"/>
      <c r="Q11" s="395">
        <f t="shared" ca="1" si="5"/>
        <v>250</v>
      </c>
      <c r="R11" s="396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88"/>
      <c r="BK11" s="389"/>
      <c r="BL11" s="442"/>
      <c r="BM11" s="443"/>
      <c r="BN11" s="388"/>
      <c r="BO11" s="450"/>
      <c r="BP11" s="389"/>
      <c r="BQ11" s="457"/>
      <c r="BR11" s="389"/>
      <c r="BS11" s="449"/>
      <c r="BT11" s="18"/>
      <c r="BU11" s="388"/>
      <c r="BV11" s="389"/>
      <c r="BW11" s="442"/>
      <c r="BX11" s="443"/>
      <c r="BY11" s="388"/>
      <c r="BZ11" s="450"/>
      <c r="CA11" s="389"/>
      <c r="CB11" s="457"/>
      <c r="CC11" s="389"/>
      <c r="CD11" s="449"/>
    </row>
    <row r="12" spans="1:82" ht="12" customHeight="1" x14ac:dyDescent="0.2">
      <c r="A12" s="393" cm="1">
        <f t="array" aca="1" ref="A12" ca="1">INDIRECT("'期'!"&amp;$A$32&amp;ROW())</f>
        <v>44419</v>
      </c>
      <c r="B12" s="394"/>
      <c r="C12" s="395">
        <f t="shared" ca="1" si="6"/>
        <v>9</v>
      </c>
      <c r="D12" s="396"/>
      <c r="E12" s="313">
        <f t="shared" ca="1" si="2"/>
        <v>9.615384615384615</v>
      </c>
      <c r="F12" s="254">
        <f t="shared" ca="1" si="3"/>
        <v>0</v>
      </c>
      <c r="G12" s="397">
        <f t="shared" ca="1" si="4"/>
        <v>0</v>
      </c>
      <c r="H12" s="398"/>
      <c r="I12" s="399">
        <f t="shared" ca="1" si="0"/>
        <v>9.615384615384615</v>
      </c>
      <c r="J12" s="399"/>
      <c r="K12" s="399">
        <f t="shared" ca="1" si="1"/>
        <v>0</v>
      </c>
      <c r="L12" s="399"/>
      <c r="M12" s="400">
        <f ca="1">IF(C12="","",SUM(E$4:E12))</f>
        <v>86.538461538461533</v>
      </c>
      <c r="N12" s="401"/>
      <c r="O12" s="402">
        <f ca="1">IF(C12="","",SUM(F$4:F12))</f>
        <v>0</v>
      </c>
      <c r="P12" s="403"/>
      <c r="Q12" s="395">
        <f t="shared" ca="1" si="5"/>
        <v>250</v>
      </c>
      <c r="R12" s="396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390" t="s">
        <v>33</v>
      </c>
      <c r="BK12" s="389"/>
      <c r="BL12" s="458">
        <f ca="1">BL7/BL10</f>
        <v>9.615384615384615</v>
      </c>
      <c r="BM12" s="459"/>
      <c r="BN12" s="388" t="s">
        <v>37</v>
      </c>
      <c r="BO12" s="451">
        <f ca="1">BZ38</f>
        <v>0</v>
      </c>
      <c r="BP12" s="389" t="s">
        <v>37</v>
      </c>
      <c r="BQ12" s="457">
        <f ca="1">CB38</f>
        <v>0</v>
      </c>
      <c r="BR12" s="389" t="s">
        <v>37</v>
      </c>
      <c r="BS12" s="449" t="e">
        <f ca="1">CD38</f>
        <v>#DIV/0!</v>
      </c>
      <c r="BT12" s="18"/>
      <c r="BU12" s="390" t="s">
        <v>33</v>
      </c>
      <c r="BV12" s="389"/>
      <c r="BW12" s="458">
        <f ca="1">BW7/BW10</f>
        <v>12.5</v>
      </c>
      <c r="BX12" s="459"/>
      <c r="BY12" s="388" t="s">
        <v>37</v>
      </c>
      <c r="BZ12" s="451">
        <f ca="1">BZ38</f>
        <v>0</v>
      </c>
      <c r="CA12" s="389" t="s">
        <v>37</v>
      </c>
      <c r="CB12" s="457">
        <f ca="1">CB38</f>
        <v>0</v>
      </c>
      <c r="CC12" s="389" t="s">
        <v>37</v>
      </c>
      <c r="CD12" s="449" t="e">
        <f ca="1">CD38</f>
        <v>#DIV/0!</v>
      </c>
    </row>
    <row r="13" spans="1:82" ht="12" customHeight="1" thickBot="1" x14ac:dyDescent="0.25">
      <c r="A13" s="393" cm="1">
        <f t="array" aca="1" ref="A13" ca="1">INDIRECT("'期'!"&amp;$A$32&amp;ROW())</f>
        <v>44420</v>
      </c>
      <c r="B13" s="394"/>
      <c r="C13" s="395">
        <f t="shared" ca="1" si="6"/>
        <v>10</v>
      </c>
      <c r="D13" s="396"/>
      <c r="E13" s="313">
        <f t="shared" ca="1" si="2"/>
        <v>9.615384615384615</v>
      </c>
      <c r="F13" s="254">
        <f t="shared" ca="1" si="3"/>
        <v>0</v>
      </c>
      <c r="G13" s="397">
        <f t="shared" ca="1" si="4"/>
        <v>0</v>
      </c>
      <c r="H13" s="398"/>
      <c r="I13" s="399">
        <f t="shared" ca="1" si="0"/>
        <v>9.615384615384615</v>
      </c>
      <c r="J13" s="399"/>
      <c r="K13" s="473">
        <f t="shared" ca="1" si="1"/>
        <v>0</v>
      </c>
      <c r="L13" s="473"/>
      <c r="M13" s="400">
        <f ca="1">IF(C13="","",SUM(E$4:E13))</f>
        <v>96.153846153846146</v>
      </c>
      <c r="N13" s="401"/>
      <c r="O13" s="402">
        <f ca="1">IF(C13="","",SUM(F$4:F13))</f>
        <v>0</v>
      </c>
      <c r="P13" s="403"/>
      <c r="Q13" s="395">
        <f t="shared" ca="1" si="5"/>
        <v>250</v>
      </c>
      <c r="R13" s="396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391"/>
      <c r="BK13" s="392"/>
      <c r="BL13" s="460"/>
      <c r="BM13" s="461"/>
      <c r="BN13" s="464"/>
      <c r="BO13" s="465"/>
      <c r="BP13" s="462"/>
      <c r="BQ13" s="466"/>
      <c r="BR13" s="462"/>
      <c r="BS13" s="463"/>
      <c r="BT13" s="18"/>
      <c r="BU13" s="391"/>
      <c r="BV13" s="392"/>
      <c r="BW13" s="460"/>
      <c r="BX13" s="461"/>
      <c r="BY13" s="464"/>
      <c r="BZ13" s="465"/>
      <c r="CA13" s="462"/>
      <c r="CB13" s="466"/>
      <c r="CC13" s="462"/>
      <c r="CD13" s="463"/>
    </row>
    <row r="14" spans="1:82" ht="12" customHeight="1" x14ac:dyDescent="0.2">
      <c r="A14" s="393" cm="1">
        <f t="array" aca="1" ref="A14" ca="1">INDIRECT("'期'!"&amp;$A$32&amp;ROW())</f>
        <v>44421</v>
      </c>
      <c r="B14" s="394"/>
      <c r="C14" s="395">
        <f t="shared" ca="1" si="6"/>
        <v>11</v>
      </c>
      <c r="D14" s="396"/>
      <c r="E14" s="313">
        <f t="shared" ca="1" si="2"/>
        <v>9.615384615384615</v>
      </c>
      <c r="F14" s="254">
        <f t="shared" ca="1" si="3"/>
        <v>0</v>
      </c>
      <c r="G14" s="397">
        <f t="shared" ca="1" si="4"/>
        <v>0</v>
      </c>
      <c r="H14" s="398"/>
      <c r="I14" s="399">
        <f t="shared" ca="1" si="0"/>
        <v>9.615384615384615</v>
      </c>
      <c r="J14" s="399"/>
      <c r="K14" s="399">
        <f t="shared" ca="1" si="1"/>
        <v>0</v>
      </c>
      <c r="L14" s="399"/>
      <c r="M14" s="400">
        <f ca="1">IF(C14="","",SUM(E$4:E14))</f>
        <v>105.76923076923076</v>
      </c>
      <c r="N14" s="401"/>
      <c r="O14" s="402">
        <f ca="1">IF(C14="","",SUM(F$4:F14))</f>
        <v>0</v>
      </c>
      <c r="P14" s="403"/>
      <c r="Q14" s="395">
        <f t="shared" ca="1" si="5"/>
        <v>250</v>
      </c>
      <c r="R14" s="396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36" t="s">
        <v>18</v>
      </c>
      <c r="BK14" s="425"/>
      <c r="BL14" s="425"/>
      <c r="BM14" s="471">
        <f ca="1">D1</f>
        <v>9.615384615384615</v>
      </c>
      <c r="BN14" s="472"/>
      <c r="BO14" s="474" t="s">
        <v>45</v>
      </c>
      <c r="BP14" s="472"/>
      <c r="BQ14" s="472"/>
      <c r="BR14" s="467">
        <v>1.66</v>
      </c>
      <c r="BS14" s="468"/>
      <c r="BT14" s="17"/>
      <c r="BU14" s="436" t="s">
        <v>18</v>
      </c>
      <c r="BV14" s="425"/>
      <c r="BW14" s="425"/>
      <c r="BX14" s="425">
        <f ca="1">BM14</f>
        <v>9.615384615384615</v>
      </c>
      <c r="BY14" s="472"/>
      <c r="BZ14" s="472" t="s">
        <v>19</v>
      </c>
      <c r="CA14" s="472"/>
      <c r="CB14" s="472"/>
      <c r="CC14" s="467">
        <v>1.66</v>
      </c>
      <c r="CD14" s="468"/>
    </row>
    <row r="15" spans="1:82" ht="12" customHeight="1" x14ac:dyDescent="0.2">
      <c r="A15" s="393" cm="1">
        <f t="array" aca="1" ref="A15" ca="1">INDIRECT("'期'!"&amp;$A$32&amp;ROW())</f>
        <v>44422</v>
      </c>
      <c r="B15" s="394"/>
      <c r="C15" s="395">
        <f t="shared" ca="1" si="6"/>
        <v>12</v>
      </c>
      <c r="D15" s="396"/>
      <c r="E15" s="313">
        <f t="shared" ca="1" si="2"/>
        <v>9.615384615384615</v>
      </c>
      <c r="F15" s="254">
        <f t="shared" ca="1" si="3"/>
        <v>0</v>
      </c>
      <c r="G15" s="397">
        <f t="shared" ca="1" si="4"/>
        <v>0</v>
      </c>
      <c r="H15" s="398"/>
      <c r="I15" s="399">
        <f t="shared" ca="1" si="0"/>
        <v>9.615384615384615</v>
      </c>
      <c r="J15" s="399"/>
      <c r="K15" s="399">
        <f t="shared" ca="1" si="1"/>
        <v>0</v>
      </c>
      <c r="L15" s="399"/>
      <c r="M15" s="400">
        <f ca="1">IF(C15="","",SUM(E$4:E15))</f>
        <v>115.38461538461537</v>
      </c>
      <c r="N15" s="401"/>
      <c r="O15" s="402">
        <f ca="1">IF(C15="","",SUM(F$4:F15))</f>
        <v>0</v>
      </c>
      <c r="P15" s="403"/>
      <c r="Q15" s="395">
        <f t="shared" ca="1" si="5"/>
        <v>250</v>
      </c>
      <c r="R15" s="396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88"/>
      <c r="BK15" s="389"/>
      <c r="BL15" s="389"/>
      <c r="BM15" s="389"/>
      <c r="BN15" s="389"/>
      <c r="BO15" s="389"/>
      <c r="BP15" s="389"/>
      <c r="BQ15" s="389"/>
      <c r="BR15" s="469"/>
      <c r="BS15" s="470"/>
      <c r="BT15" s="17"/>
      <c r="BU15" s="388"/>
      <c r="BV15" s="389"/>
      <c r="BW15" s="389"/>
      <c r="BX15" s="389"/>
      <c r="BY15" s="389"/>
      <c r="BZ15" s="389"/>
      <c r="CA15" s="389"/>
      <c r="CB15" s="389"/>
      <c r="CC15" s="469"/>
      <c r="CD15" s="470"/>
    </row>
    <row r="16" spans="1:82" ht="12" customHeight="1" x14ac:dyDescent="0.2">
      <c r="A16" s="393" cm="1">
        <f t="array" aca="1" ref="A16" ca="1">INDIRECT("'期'!"&amp;$A$32&amp;ROW())</f>
        <v>44424</v>
      </c>
      <c r="B16" s="394"/>
      <c r="C16" s="395">
        <f t="shared" ca="1" si="6"/>
        <v>13</v>
      </c>
      <c r="D16" s="396"/>
      <c r="E16" s="313">
        <f t="shared" ca="1" si="2"/>
        <v>9.615384615384615</v>
      </c>
      <c r="F16" s="254">
        <f t="shared" ca="1" si="3"/>
        <v>0</v>
      </c>
      <c r="G16" s="397">
        <f t="shared" ca="1" si="4"/>
        <v>0</v>
      </c>
      <c r="H16" s="398"/>
      <c r="I16" s="399">
        <f t="shared" ca="1" si="0"/>
        <v>9.615384615384615</v>
      </c>
      <c r="J16" s="399"/>
      <c r="K16" s="399">
        <f t="shared" ca="1" si="1"/>
        <v>0</v>
      </c>
      <c r="L16" s="399"/>
      <c r="M16" s="400">
        <f ca="1">IF(C16="","",SUM(E$4:E16))</f>
        <v>124.99999999999999</v>
      </c>
      <c r="N16" s="401"/>
      <c r="O16" s="402">
        <f ca="1">IF(C16="","",SUM(F$4:F16))</f>
        <v>0</v>
      </c>
      <c r="P16" s="403"/>
      <c r="Q16" s="395">
        <f t="shared" ca="1" si="5"/>
        <v>250</v>
      </c>
      <c r="R16" s="396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88" t="s">
        <v>20</v>
      </c>
      <c r="BK16" s="389"/>
      <c r="BL16" s="389"/>
      <c r="BM16" s="480">
        <v>10</v>
      </c>
      <c r="BN16" s="480"/>
      <c r="BO16" s="481" t="s">
        <v>44</v>
      </c>
      <c r="BP16" s="389"/>
      <c r="BQ16" s="389"/>
      <c r="BR16" s="475" t="e">
        <f ca="1">BL5/12/AVERAGE(T4:U9)</f>
        <v>#DIV/0!</v>
      </c>
      <c r="BS16" s="476"/>
      <c r="BT16" s="19"/>
      <c r="BU16" s="388" t="s">
        <v>20</v>
      </c>
      <c r="BV16" s="389"/>
      <c r="BW16" s="389"/>
      <c r="BX16" s="480">
        <v>10.199999999999999</v>
      </c>
      <c r="BY16" s="480"/>
      <c r="BZ16" s="389" t="s">
        <v>21</v>
      </c>
      <c r="CA16" s="389"/>
      <c r="CB16" s="389"/>
      <c r="CC16" s="475" t="e">
        <f ca="1">BL5/12/AVERAGE(T9:U15)</f>
        <v>#DIV/0!</v>
      </c>
      <c r="CD16" s="476"/>
    </row>
    <row r="17" spans="1:82" ht="12" customHeight="1" x14ac:dyDescent="0.2">
      <c r="A17" s="393" cm="1">
        <f t="array" aca="1" ref="A17" ca="1">INDIRECT("'期'!"&amp;$A$32&amp;ROW())</f>
        <v>44425</v>
      </c>
      <c r="B17" s="394"/>
      <c r="C17" s="395">
        <f t="shared" ca="1" si="6"/>
        <v>14</v>
      </c>
      <c r="D17" s="396"/>
      <c r="E17" s="313">
        <f t="shared" ca="1" si="2"/>
        <v>9.615384615384615</v>
      </c>
      <c r="F17" s="254">
        <f t="shared" ca="1" si="3"/>
        <v>0</v>
      </c>
      <c r="G17" s="397">
        <f t="shared" ca="1" si="4"/>
        <v>0</v>
      </c>
      <c r="H17" s="398"/>
      <c r="I17" s="399">
        <f t="shared" ca="1" si="0"/>
        <v>9.615384615384615</v>
      </c>
      <c r="J17" s="399"/>
      <c r="K17" s="399">
        <f t="shared" ca="1" si="1"/>
        <v>0</v>
      </c>
      <c r="L17" s="399"/>
      <c r="M17" s="400">
        <f ca="1">IF(C17="","",SUM(E$4:E17))</f>
        <v>134.61538461538461</v>
      </c>
      <c r="N17" s="401"/>
      <c r="O17" s="402">
        <f ca="1">IF(C17="","",SUM(F$4:F17))</f>
        <v>0</v>
      </c>
      <c r="P17" s="403"/>
      <c r="Q17" s="395">
        <f t="shared" ca="1" si="5"/>
        <v>250</v>
      </c>
      <c r="R17" s="396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88"/>
      <c r="BK17" s="389"/>
      <c r="BL17" s="389"/>
      <c r="BM17" s="480"/>
      <c r="BN17" s="480"/>
      <c r="BO17" s="389"/>
      <c r="BP17" s="389"/>
      <c r="BQ17" s="389"/>
      <c r="BR17" s="475"/>
      <c r="BS17" s="476"/>
      <c r="BT17" s="19"/>
      <c r="BU17" s="388"/>
      <c r="BV17" s="389"/>
      <c r="BW17" s="389"/>
      <c r="BX17" s="480"/>
      <c r="BY17" s="480"/>
      <c r="BZ17" s="389"/>
      <c r="CA17" s="389"/>
      <c r="CB17" s="389"/>
      <c r="CC17" s="475"/>
      <c r="CD17" s="476"/>
    </row>
    <row r="18" spans="1:82" ht="12" customHeight="1" x14ac:dyDescent="0.2">
      <c r="A18" s="393" cm="1">
        <f t="array" aca="1" ref="A18" ca="1">INDIRECT("'期'!"&amp;$A$32&amp;ROW())</f>
        <v>44426</v>
      </c>
      <c r="B18" s="394"/>
      <c r="C18" s="395">
        <f t="shared" ca="1" si="6"/>
        <v>15</v>
      </c>
      <c r="D18" s="396"/>
      <c r="E18" s="313">
        <f t="shared" ca="1" si="2"/>
        <v>9.615384615384615</v>
      </c>
      <c r="F18" s="254">
        <f t="shared" ca="1" si="3"/>
        <v>0</v>
      </c>
      <c r="G18" s="397">
        <f t="shared" ca="1" si="4"/>
        <v>0</v>
      </c>
      <c r="H18" s="398"/>
      <c r="I18" s="399">
        <f t="shared" ca="1" si="0"/>
        <v>9.615384615384615</v>
      </c>
      <c r="J18" s="399"/>
      <c r="K18" s="399">
        <f t="shared" ca="1" si="1"/>
        <v>0</v>
      </c>
      <c r="L18" s="399"/>
      <c r="M18" s="400">
        <f ca="1">IF(C18="","",SUM(E$4:E18))</f>
        <v>144.23076923076923</v>
      </c>
      <c r="N18" s="401"/>
      <c r="O18" s="402">
        <f ca="1">IF(C18="","",SUM(F$4:F18))</f>
        <v>0</v>
      </c>
      <c r="P18" s="403"/>
      <c r="Q18" s="395">
        <f t="shared" ca="1" si="5"/>
        <v>250</v>
      </c>
      <c r="R18" s="396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88" t="s">
        <v>41</v>
      </c>
      <c r="BK18" s="389"/>
      <c r="BL18" s="389"/>
      <c r="BM18" s="389">
        <f ca="1">BM16-BM14</f>
        <v>0.38461538461538503</v>
      </c>
      <c r="BN18" s="389"/>
      <c r="BO18" s="389" t="s">
        <v>22</v>
      </c>
      <c r="BP18" s="389"/>
      <c r="BQ18" s="389"/>
      <c r="BR18" s="458" t="e">
        <f ca="1">BR16-BR14</f>
        <v>#DIV/0!</v>
      </c>
      <c r="BS18" s="479"/>
      <c r="BT18" s="17"/>
      <c r="BU18" s="388" t="s">
        <v>41</v>
      </c>
      <c r="BV18" s="389"/>
      <c r="BW18" s="389"/>
      <c r="BX18" s="389">
        <f ca="1">BX16-BX14</f>
        <v>0.58461538461538431</v>
      </c>
      <c r="BY18" s="389"/>
      <c r="BZ18" s="389" t="s">
        <v>22</v>
      </c>
      <c r="CA18" s="389"/>
      <c r="CB18" s="389"/>
      <c r="CC18" s="477" t="e">
        <f ca="1">CC16-CC14</f>
        <v>#DIV/0!</v>
      </c>
      <c r="CD18" s="478"/>
    </row>
    <row r="19" spans="1:82" ht="12" customHeight="1" x14ac:dyDescent="0.2">
      <c r="A19" s="393" cm="1">
        <f t="array" aca="1" ref="A19" ca="1">INDIRECT("'期'!"&amp;$A$32&amp;ROW())</f>
        <v>44427</v>
      </c>
      <c r="B19" s="394"/>
      <c r="C19" s="395">
        <f t="shared" ca="1" si="6"/>
        <v>16</v>
      </c>
      <c r="D19" s="396"/>
      <c r="E19" s="313">
        <f t="shared" ca="1" si="2"/>
        <v>9.615384615384615</v>
      </c>
      <c r="F19" s="254">
        <f t="shared" ca="1" si="3"/>
        <v>0</v>
      </c>
      <c r="G19" s="397">
        <f t="shared" ca="1" si="4"/>
        <v>0</v>
      </c>
      <c r="H19" s="398"/>
      <c r="I19" s="399">
        <f t="shared" ca="1" si="0"/>
        <v>9.615384615384615</v>
      </c>
      <c r="J19" s="399"/>
      <c r="K19" s="399">
        <f t="shared" ca="1" si="1"/>
        <v>0</v>
      </c>
      <c r="L19" s="399"/>
      <c r="M19" s="400">
        <f ca="1">IF(C19="","",SUM(E$4:E19))</f>
        <v>153.84615384615384</v>
      </c>
      <c r="N19" s="401"/>
      <c r="O19" s="402">
        <f ca="1">IF(C19="","",SUM(F$4:F19))</f>
        <v>0</v>
      </c>
      <c r="P19" s="403"/>
      <c r="Q19" s="395">
        <f t="shared" ca="1" si="5"/>
        <v>250</v>
      </c>
      <c r="R19" s="396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88"/>
      <c r="BK19" s="389"/>
      <c r="BL19" s="389"/>
      <c r="BM19" s="389"/>
      <c r="BN19" s="389"/>
      <c r="BO19" s="389"/>
      <c r="BP19" s="389"/>
      <c r="BQ19" s="389"/>
      <c r="BR19" s="458"/>
      <c r="BS19" s="479"/>
      <c r="BT19" s="17"/>
      <c r="BU19" s="388"/>
      <c r="BV19" s="389"/>
      <c r="BW19" s="389"/>
      <c r="BX19" s="389"/>
      <c r="BY19" s="389"/>
      <c r="BZ19" s="389"/>
      <c r="CA19" s="389"/>
      <c r="CB19" s="389"/>
      <c r="CC19" s="389"/>
      <c r="CD19" s="478"/>
    </row>
    <row r="20" spans="1:82" ht="12" customHeight="1" x14ac:dyDescent="0.2">
      <c r="A20" s="393" cm="1">
        <f t="array" aca="1" ref="A20" ca="1">INDIRECT("'期'!"&amp;$A$32&amp;ROW())</f>
        <v>44428</v>
      </c>
      <c r="B20" s="394"/>
      <c r="C20" s="395">
        <f t="shared" ca="1" si="6"/>
        <v>17</v>
      </c>
      <c r="D20" s="396"/>
      <c r="E20" s="313">
        <f t="shared" ca="1" si="2"/>
        <v>9.615384615384615</v>
      </c>
      <c r="F20" s="254">
        <f t="shared" ca="1" si="3"/>
        <v>0</v>
      </c>
      <c r="G20" s="397">
        <f t="shared" ca="1" si="4"/>
        <v>0</v>
      </c>
      <c r="H20" s="398"/>
      <c r="I20" s="399">
        <f t="shared" ca="1" si="0"/>
        <v>9.615384615384615</v>
      </c>
      <c r="J20" s="399"/>
      <c r="K20" s="399">
        <f t="shared" ca="1" si="1"/>
        <v>0</v>
      </c>
      <c r="L20" s="399"/>
      <c r="M20" s="400">
        <f ca="1">IF(C20="","",SUM(E$4:E20))</f>
        <v>163.46153846153845</v>
      </c>
      <c r="N20" s="401"/>
      <c r="O20" s="402">
        <f ca="1">IF(C20="","",SUM(F$4:F20))</f>
        <v>0</v>
      </c>
      <c r="P20" s="403"/>
      <c r="Q20" s="395">
        <f t="shared" ca="1" si="5"/>
        <v>250</v>
      </c>
      <c r="R20" s="396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390" t="s">
        <v>23</v>
      </c>
      <c r="BK20" s="389"/>
      <c r="BL20" s="389"/>
      <c r="BM20" s="389">
        <f ca="1">(BM16*BM22)-BL3</f>
        <v>10</v>
      </c>
      <c r="BN20" s="389"/>
      <c r="BO20" s="389" t="s">
        <v>24</v>
      </c>
      <c r="BP20" s="389"/>
      <c r="BQ20" s="389"/>
      <c r="BR20" s="458" t="e">
        <f ca="1">BL5/AVERAGE(T4:U8)</f>
        <v>#DIV/0!</v>
      </c>
      <c r="BS20" s="479"/>
      <c r="BT20" s="20"/>
      <c r="BU20" s="390" t="s">
        <v>23</v>
      </c>
      <c r="BV20" s="389"/>
      <c r="BW20" s="389"/>
      <c r="BX20" s="389">
        <f ca="1">(BX16*BX22)-BW3</f>
        <v>15.199999999999989</v>
      </c>
      <c r="BY20" s="389"/>
      <c r="BZ20" s="389" t="s">
        <v>24</v>
      </c>
      <c r="CA20" s="389"/>
      <c r="CB20" s="389"/>
      <c r="CC20" s="458" t="e">
        <f ca="1">BW5/CC16</f>
        <v>#DIV/0!</v>
      </c>
      <c r="CD20" s="479"/>
    </row>
    <row r="21" spans="1:82" ht="12" customHeight="1" thickBot="1" x14ac:dyDescent="0.25">
      <c r="A21" s="393" cm="1">
        <f t="array" aca="1" ref="A21" ca="1">INDIRECT("'期'!"&amp;$A$32&amp;ROW())</f>
        <v>44429</v>
      </c>
      <c r="B21" s="394"/>
      <c r="C21" s="395">
        <f t="shared" ca="1" si="6"/>
        <v>18</v>
      </c>
      <c r="D21" s="396"/>
      <c r="E21" s="313">
        <f t="shared" ca="1" si="2"/>
        <v>9.615384615384615</v>
      </c>
      <c r="F21" s="254">
        <f t="shared" ca="1" si="3"/>
        <v>0</v>
      </c>
      <c r="G21" s="486">
        <f t="shared" ca="1" si="4"/>
        <v>0</v>
      </c>
      <c r="H21" s="487"/>
      <c r="I21" s="399">
        <f t="shared" ca="1" si="0"/>
        <v>9.615384615384615</v>
      </c>
      <c r="J21" s="399"/>
      <c r="K21" s="399">
        <f t="shared" ca="1" si="1"/>
        <v>0</v>
      </c>
      <c r="L21" s="399"/>
      <c r="M21" s="400">
        <f ca="1">IF(C21="","",SUM(E$4:E21))</f>
        <v>173.07692307692307</v>
      </c>
      <c r="N21" s="401"/>
      <c r="O21" s="402">
        <f ca="1">IF(C21="","",SUM(F$4:F21))</f>
        <v>0</v>
      </c>
      <c r="P21" s="403"/>
      <c r="Q21" s="395">
        <f t="shared" ca="1" si="5"/>
        <v>250</v>
      </c>
      <c r="R21" s="396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391"/>
      <c r="BK21" s="392"/>
      <c r="BL21" s="392"/>
      <c r="BM21" s="392"/>
      <c r="BN21" s="392"/>
      <c r="BO21" s="392"/>
      <c r="BP21" s="392"/>
      <c r="BQ21" s="392"/>
      <c r="BR21" s="460"/>
      <c r="BS21" s="488"/>
      <c r="BT21" s="20"/>
      <c r="BU21" s="391"/>
      <c r="BV21" s="392"/>
      <c r="BW21" s="392"/>
      <c r="BX21" s="392"/>
      <c r="BY21" s="392"/>
      <c r="BZ21" s="392"/>
      <c r="CA21" s="392"/>
      <c r="CB21" s="392"/>
      <c r="CC21" s="460"/>
      <c r="CD21" s="488"/>
    </row>
    <row r="22" spans="1:82" ht="12" customHeight="1" x14ac:dyDescent="0.2">
      <c r="A22" s="393" cm="1">
        <f t="array" aca="1" ref="A22" ca="1">INDIRECT("'期'!"&amp;$A$32&amp;ROW())</f>
        <v>44431</v>
      </c>
      <c r="B22" s="394"/>
      <c r="C22" s="395">
        <f t="shared" ca="1" si="6"/>
        <v>19</v>
      </c>
      <c r="D22" s="396"/>
      <c r="E22" s="313">
        <f t="shared" ca="1" si="2"/>
        <v>9.615384615384615</v>
      </c>
      <c r="F22" s="254">
        <f t="shared" ca="1" si="3"/>
        <v>0</v>
      </c>
      <c r="G22" s="397">
        <f t="shared" ca="1" si="4"/>
        <v>0</v>
      </c>
      <c r="H22" s="398"/>
      <c r="I22" s="399">
        <f t="shared" ca="1" si="0"/>
        <v>9.615384615384615</v>
      </c>
      <c r="J22" s="399"/>
      <c r="K22" s="399">
        <f t="shared" ca="1" si="1"/>
        <v>0</v>
      </c>
      <c r="L22" s="399"/>
      <c r="M22" s="400">
        <f ca="1">IF(C22="","",SUM(E$4:E22))</f>
        <v>182.69230769230768</v>
      </c>
      <c r="N22" s="401"/>
      <c r="O22" s="402">
        <f ca="1">IF(C22="","",SUM(F$4:F22))</f>
        <v>0</v>
      </c>
      <c r="P22" s="403"/>
      <c r="Q22" s="395">
        <f t="shared" ca="1" si="5"/>
        <v>250</v>
      </c>
      <c r="R22" s="396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36" t="s">
        <v>25</v>
      </c>
      <c r="BK22" s="425"/>
      <c r="BL22" s="425"/>
      <c r="BM22" s="425">
        <f ca="1">C31</f>
        <v>26</v>
      </c>
      <c r="BN22" s="425"/>
      <c r="BO22" s="425" t="s">
        <v>26</v>
      </c>
      <c r="BP22" s="425"/>
      <c r="BQ22" s="425"/>
      <c r="BR22" s="482">
        <f ca="1">BM14*BM22*BM24*1.015</f>
        <v>3642581.2499999995</v>
      </c>
      <c r="BS22" s="483"/>
      <c r="BT22" s="21"/>
      <c r="BU22" s="436" t="s">
        <v>25</v>
      </c>
      <c r="BV22" s="425"/>
      <c r="BW22" s="425"/>
      <c r="BX22" s="425">
        <f ca="1">C31</f>
        <v>26</v>
      </c>
      <c r="BY22" s="425"/>
      <c r="BZ22" s="425" t="s">
        <v>26</v>
      </c>
      <c r="CA22" s="425"/>
      <c r="CB22" s="425"/>
      <c r="CC22" s="482">
        <f ca="1">BX14*BX22*BX24*1.015</f>
        <v>2665136.2499999995</v>
      </c>
      <c r="CD22" s="483"/>
    </row>
    <row r="23" spans="1:82" ht="12" customHeight="1" x14ac:dyDescent="0.2">
      <c r="A23" s="393" cm="1">
        <f t="array" aca="1" ref="A23" ca="1">INDIRECT("'期'!"&amp;$A$32&amp;ROW())</f>
        <v>44432</v>
      </c>
      <c r="B23" s="394"/>
      <c r="C23" s="395">
        <f t="shared" ca="1" si="6"/>
        <v>20</v>
      </c>
      <c r="D23" s="396"/>
      <c r="E23" s="313">
        <f t="shared" ca="1" si="2"/>
        <v>9.615384615384615</v>
      </c>
      <c r="F23" s="254">
        <f t="shared" ca="1" si="3"/>
        <v>0</v>
      </c>
      <c r="G23" s="397">
        <f t="shared" ca="1" si="4"/>
        <v>0</v>
      </c>
      <c r="H23" s="398"/>
      <c r="I23" s="399">
        <f t="shared" ca="1" si="0"/>
        <v>9.615384615384615</v>
      </c>
      <c r="J23" s="399"/>
      <c r="K23" s="399">
        <f t="shared" ca="1" si="1"/>
        <v>0</v>
      </c>
      <c r="L23" s="399"/>
      <c r="M23" s="400">
        <f ca="1">IF(C23="","",SUM(E$4:E23))</f>
        <v>192.30769230769229</v>
      </c>
      <c r="N23" s="401"/>
      <c r="O23" s="402">
        <f ca="1">IF(C23="","",SUM(F$4:F23))</f>
        <v>0</v>
      </c>
      <c r="P23" s="403"/>
      <c r="Q23" s="395">
        <f t="shared" ca="1" si="5"/>
        <v>250</v>
      </c>
      <c r="R23" s="396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88"/>
      <c r="BK23" s="389"/>
      <c r="BL23" s="389"/>
      <c r="BM23" s="389"/>
      <c r="BN23" s="389"/>
      <c r="BO23" s="389"/>
      <c r="BP23" s="389"/>
      <c r="BQ23" s="389"/>
      <c r="BR23" s="484"/>
      <c r="BS23" s="485"/>
      <c r="BT23" s="21"/>
      <c r="BU23" s="388"/>
      <c r="BV23" s="389"/>
      <c r="BW23" s="389"/>
      <c r="BX23" s="389"/>
      <c r="BY23" s="389"/>
      <c r="BZ23" s="389"/>
      <c r="CA23" s="389"/>
      <c r="CB23" s="389"/>
      <c r="CC23" s="484"/>
      <c r="CD23" s="485"/>
    </row>
    <row r="24" spans="1:82" ht="12" customHeight="1" x14ac:dyDescent="0.2">
      <c r="A24" s="393" cm="1">
        <f t="array" aca="1" ref="A24" ca="1">INDIRECT("'期'!"&amp;$A$32&amp;ROW())</f>
        <v>44433</v>
      </c>
      <c r="B24" s="394"/>
      <c r="C24" s="395">
        <f t="shared" ca="1" si="6"/>
        <v>21</v>
      </c>
      <c r="D24" s="396"/>
      <c r="E24" s="313">
        <f t="shared" ca="1" si="2"/>
        <v>9.615384615384615</v>
      </c>
      <c r="F24" s="254">
        <f t="shared" ca="1" si="3"/>
        <v>0</v>
      </c>
      <c r="G24" s="397">
        <f t="shared" ca="1" si="4"/>
        <v>0</v>
      </c>
      <c r="H24" s="398"/>
      <c r="I24" s="399">
        <f t="shared" ca="1" si="0"/>
        <v>9.615384615384615</v>
      </c>
      <c r="J24" s="399"/>
      <c r="K24" s="399">
        <f t="shared" ca="1" si="1"/>
        <v>0</v>
      </c>
      <c r="L24" s="399"/>
      <c r="M24" s="400">
        <f ca="1">IF(C24="","",SUM(E$4:E24))</f>
        <v>201.92307692307691</v>
      </c>
      <c r="N24" s="401"/>
      <c r="O24" s="402">
        <f ca="1">IF(C24="","",SUM(F$4:F24))</f>
        <v>0</v>
      </c>
      <c r="P24" s="403"/>
      <c r="Q24" s="395">
        <f t="shared" ca="1" si="5"/>
        <v>250</v>
      </c>
      <c r="R24" s="396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88" t="s">
        <v>27</v>
      </c>
      <c r="BK24" s="389"/>
      <c r="BL24" s="389"/>
      <c r="BM24" s="489">
        <v>14355</v>
      </c>
      <c r="BN24" s="489"/>
      <c r="BO24" s="389" t="s">
        <v>43</v>
      </c>
      <c r="BP24" s="389"/>
      <c r="BQ24" s="389"/>
      <c r="BR24" s="484">
        <f ca="1">BM16*BM22*BM26</f>
        <v>3732300</v>
      </c>
      <c r="BS24" s="485"/>
      <c r="BT24" s="21"/>
      <c r="BU24" s="388" t="s">
        <v>27</v>
      </c>
      <c r="BV24" s="389"/>
      <c r="BW24" s="389"/>
      <c r="BX24" s="489">
        <v>10503</v>
      </c>
      <c r="BY24" s="489"/>
      <c r="BZ24" s="389" t="s">
        <v>43</v>
      </c>
      <c r="CA24" s="389"/>
      <c r="CB24" s="389"/>
      <c r="CC24" s="484">
        <f ca="1">BX16*BX22*BX26</f>
        <v>3806946</v>
      </c>
      <c r="CD24" s="485"/>
    </row>
    <row r="25" spans="1:82" ht="12" customHeight="1" x14ac:dyDescent="0.2">
      <c r="A25" s="393" cm="1">
        <f t="array" aca="1" ref="A25" ca="1">INDIRECT("'期'!"&amp;$A$32&amp;ROW())</f>
        <v>44434</v>
      </c>
      <c r="B25" s="394"/>
      <c r="C25" s="395">
        <f t="shared" ca="1" si="6"/>
        <v>22</v>
      </c>
      <c r="D25" s="396"/>
      <c r="E25" s="313">
        <f t="shared" ca="1" si="2"/>
        <v>9.615384615384615</v>
      </c>
      <c r="F25" s="254">
        <f t="shared" ca="1" si="3"/>
        <v>0</v>
      </c>
      <c r="G25" s="397">
        <f t="shared" ca="1" si="4"/>
        <v>0</v>
      </c>
      <c r="H25" s="398"/>
      <c r="I25" s="399">
        <f t="shared" ca="1" si="0"/>
        <v>9.615384615384615</v>
      </c>
      <c r="J25" s="399"/>
      <c r="K25" s="399">
        <f t="shared" ca="1" si="1"/>
        <v>0</v>
      </c>
      <c r="L25" s="399"/>
      <c r="M25" s="400">
        <f ca="1">IF(C25="","",SUM(E$4:E25))</f>
        <v>211.53846153846152</v>
      </c>
      <c r="N25" s="401"/>
      <c r="O25" s="402">
        <f ca="1">IF(C25="","",SUM(F$4:F25))</f>
        <v>0</v>
      </c>
      <c r="P25" s="403"/>
      <c r="Q25" s="395">
        <f t="shared" ca="1" si="5"/>
        <v>250</v>
      </c>
      <c r="R25" s="396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88"/>
      <c r="BK25" s="389"/>
      <c r="BL25" s="389"/>
      <c r="BM25" s="489"/>
      <c r="BN25" s="489"/>
      <c r="BO25" s="389"/>
      <c r="BP25" s="389"/>
      <c r="BQ25" s="389"/>
      <c r="BR25" s="484"/>
      <c r="BS25" s="485"/>
      <c r="BT25" s="21"/>
      <c r="BU25" s="388"/>
      <c r="BV25" s="389"/>
      <c r="BW25" s="389"/>
      <c r="BX25" s="489"/>
      <c r="BY25" s="489"/>
      <c r="BZ25" s="389"/>
      <c r="CA25" s="389"/>
      <c r="CB25" s="389"/>
      <c r="CC25" s="484"/>
      <c r="CD25" s="485"/>
    </row>
    <row r="26" spans="1:82" ht="12" customHeight="1" x14ac:dyDescent="0.2">
      <c r="A26" s="393" cm="1">
        <f t="array" aca="1" ref="A26" ca="1">INDIRECT("'期'!"&amp;$A$32&amp;ROW())</f>
        <v>44435</v>
      </c>
      <c r="B26" s="394"/>
      <c r="C26" s="395">
        <f t="shared" ca="1" si="6"/>
        <v>23</v>
      </c>
      <c r="D26" s="396"/>
      <c r="E26" s="313">
        <f t="shared" ca="1" si="2"/>
        <v>9.615384615384615</v>
      </c>
      <c r="F26" s="254">
        <f t="shared" ca="1" si="3"/>
        <v>0</v>
      </c>
      <c r="G26" s="397">
        <f t="shared" ca="1" si="4"/>
        <v>0</v>
      </c>
      <c r="H26" s="398"/>
      <c r="I26" s="399">
        <f t="shared" ca="1" si="0"/>
        <v>9.615384615384615</v>
      </c>
      <c r="J26" s="399"/>
      <c r="K26" s="399">
        <f t="shared" ca="1" si="1"/>
        <v>0</v>
      </c>
      <c r="L26" s="399"/>
      <c r="M26" s="400">
        <f ca="1">IF(C26="","",SUM(E$4:E26))</f>
        <v>221.15384615384613</v>
      </c>
      <c r="N26" s="401"/>
      <c r="O26" s="402">
        <f ca="1">IF(C26="","",SUM(F$4:F26))</f>
        <v>0</v>
      </c>
      <c r="P26" s="403"/>
      <c r="Q26" s="395">
        <f t="shared" ca="1" si="5"/>
        <v>250</v>
      </c>
      <c r="R26" s="396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88" t="s">
        <v>28</v>
      </c>
      <c r="BK26" s="389"/>
      <c r="BL26" s="389"/>
      <c r="BM26" s="495">
        <v>14355</v>
      </c>
      <c r="BN26" s="495"/>
      <c r="BO26" s="389" t="s">
        <v>42</v>
      </c>
      <c r="BP26" s="389"/>
      <c r="BQ26" s="389"/>
      <c r="BR26" s="491">
        <f ca="1">BR24-BR22</f>
        <v>89718.750000000466</v>
      </c>
      <c r="BS26" s="492"/>
      <c r="BT26" s="21"/>
      <c r="BU26" s="388" t="s">
        <v>28</v>
      </c>
      <c r="BV26" s="389"/>
      <c r="BW26" s="389"/>
      <c r="BX26" s="489">
        <f>BM26</f>
        <v>14355</v>
      </c>
      <c r="BY26" s="489"/>
      <c r="BZ26" s="389" t="s">
        <v>42</v>
      </c>
      <c r="CA26" s="389"/>
      <c r="CB26" s="389"/>
      <c r="CC26" s="491">
        <f ca="1">CC24-CC22</f>
        <v>1141809.7500000005</v>
      </c>
      <c r="CD26" s="492"/>
    </row>
    <row r="27" spans="1:82" ht="12" customHeight="1" thickBot="1" x14ac:dyDescent="0.25">
      <c r="A27" s="393" cm="1">
        <f t="array" aca="1" ref="A27" ca="1">INDIRECT("'期'!"&amp;$A$32&amp;ROW())</f>
        <v>44436</v>
      </c>
      <c r="B27" s="394"/>
      <c r="C27" s="395">
        <f t="shared" ca="1" si="6"/>
        <v>24</v>
      </c>
      <c r="D27" s="396"/>
      <c r="E27" s="313">
        <f t="shared" ca="1" si="2"/>
        <v>9.615384615384615</v>
      </c>
      <c r="F27" s="254">
        <f t="shared" ca="1" si="3"/>
        <v>0</v>
      </c>
      <c r="G27" s="397">
        <f t="shared" ca="1" si="4"/>
        <v>0</v>
      </c>
      <c r="H27" s="398"/>
      <c r="I27" s="399">
        <f t="shared" ca="1" si="0"/>
        <v>9.615384615384615</v>
      </c>
      <c r="J27" s="399"/>
      <c r="K27" s="399">
        <f t="shared" ca="1" si="1"/>
        <v>0</v>
      </c>
      <c r="L27" s="399"/>
      <c r="M27" s="400">
        <f ca="1">IF(C27="","",SUM(E$4:E27))</f>
        <v>230.76923076923075</v>
      </c>
      <c r="N27" s="401"/>
      <c r="O27" s="402">
        <f ca="1">IF(C27="","",SUM(F$4:F27))</f>
        <v>0</v>
      </c>
      <c r="P27" s="403"/>
      <c r="Q27" s="395">
        <f t="shared" ca="1" si="5"/>
        <v>250</v>
      </c>
      <c r="R27" s="396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64"/>
      <c r="BK27" s="462"/>
      <c r="BL27" s="462"/>
      <c r="BM27" s="496"/>
      <c r="BN27" s="496"/>
      <c r="BO27" s="462"/>
      <c r="BP27" s="462"/>
      <c r="BQ27" s="462"/>
      <c r="BR27" s="493"/>
      <c r="BS27" s="494"/>
      <c r="BT27" s="21"/>
      <c r="BU27" s="464"/>
      <c r="BV27" s="462"/>
      <c r="BW27" s="462"/>
      <c r="BX27" s="490"/>
      <c r="BY27" s="490"/>
      <c r="BZ27" s="462"/>
      <c r="CA27" s="462"/>
      <c r="CB27" s="462"/>
      <c r="CC27" s="493"/>
      <c r="CD27" s="494"/>
    </row>
    <row r="28" spans="1:82" ht="12" customHeight="1" x14ac:dyDescent="0.2">
      <c r="A28" s="393" cm="1">
        <f t="array" aca="1" ref="A28" ca="1">INDIRECT("'期'!"&amp;$A$32&amp;ROW())</f>
        <v>44438</v>
      </c>
      <c r="B28" s="394"/>
      <c r="C28" s="395">
        <f t="shared" ca="1" si="6"/>
        <v>25</v>
      </c>
      <c r="D28" s="396"/>
      <c r="E28" s="313">
        <f t="shared" ca="1" si="2"/>
        <v>9.615384615384615</v>
      </c>
      <c r="F28" s="254">
        <f t="shared" ca="1" si="3"/>
        <v>0</v>
      </c>
      <c r="G28" s="397">
        <f t="shared" ca="1" si="4"/>
        <v>0</v>
      </c>
      <c r="H28" s="398"/>
      <c r="I28" s="399">
        <f t="shared" ca="1" si="0"/>
        <v>9.615384615384615</v>
      </c>
      <c r="J28" s="399"/>
      <c r="K28" s="399">
        <f t="shared" ca="1" si="1"/>
        <v>0</v>
      </c>
      <c r="L28" s="399"/>
      <c r="M28" s="400">
        <f ca="1">IF(C28="","",SUM(E$4:E28))</f>
        <v>240.38461538461536</v>
      </c>
      <c r="N28" s="401"/>
      <c r="O28" s="402">
        <f ca="1">IF(C28="","",SUM(F$4:F28))</f>
        <v>0</v>
      </c>
      <c r="P28" s="403"/>
      <c r="Q28" s="395">
        <f t="shared" ca="1" si="5"/>
        <v>250</v>
      </c>
      <c r="R28" s="396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512" t="s">
        <v>32</v>
      </c>
      <c r="BK28" s="512"/>
      <c r="BL28" s="22"/>
      <c r="BM28" s="23"/>
      <c r="BN28" s="23"/>
      <c r="BO28" s="17"/>
      <c r="BP28" s="17"/>
      <c r="BQ28" s="17"/>
      <c r="BR28" s="21"/>
      <c r="BS28" s="21"/>
      <c r="BT28" s="21"/>
      <c r="BU28" s="512" t="s">
        <v>31</v>
      </c>
      <c r="BV28" s="512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 x14ac:dyDescent="0.25">
      <c r="A29" s="393" cm="1">
        <f t="array" aca="1" ref="A29" ca="1">INDIRECT("'期'!"&amp;$A$32&amp;ROW())</f>
        <v>44439</v>
      </c>
      <c r="B29" s="394"/>
      <c r="C29" s="395">
        <f t="shared" ca="1" si="6"/>
        <v>26</v>
      </c>
      <c r="D29" s="396"/>
      <c r="E29" s="313">
        <f t="shared" ca="1" si="2"/>
        <v>9.615384615384615</v>
      </c>
      <c r="F29" s="254">
        <f t="shared" ca="1" si="3"/>
        <v>0</v>
      </c>
      <c r="G29" s="397">
        <f t="shared" ca="1" si="4"/>
        <v>0</v>
      </c>
      <c r="H29" s="398"/>
      <c r="I29" s="399">
        <f t="shared" ca="1" si="0"/>
        <v>9.615384615384615</v>
      </c>
      <c r="J29" s="399"/>
      <c r="K29" s="399">
        <f t="shared" ca="1" si="1"/>
        <v>0</v>
      </c>
      <c r="L29" s="399"/>
      <c r="M29" s="400">
        <f ca="1">IF(C29="","",SUM(E$4:E29))</f>
        <v>249.99999999999997</v>
      </c>
      <c r="N29" s="401"/>
      <c r="O29" s="402">
        <f ca="1">IF(C29="","",SUM(F$4:F29))</f>
        <v>0</v>
      </c>
      <c r="P29" s="403"/>
      <c r="Q29" s="395">
        <f t="shared" ca="1" si="5"/>
        <v>250</v>
      </c>
      <c r="R29" s="396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513"/>
      <c r="BK29" s="513"/>
      <c r="BL29" s="25"/>
      <c r="BM29" s="23"/>
      <c r="BN29" s="23"/>
      <c r="BO29" s="17"/>
      <c r="BP29" s="17"/>
      <c r="BQ29" s="17"/>
      <c r="BR29" s="21"/>
      <c r="BS29" s="21"/>
      <c r="BT29" s="21"/>
      <c r="BU29" s="513"/>
      <c r="BV29" s="513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 x14ac:dyDescent="0.2">
      <c r="A30" s="502" t="str" cm="1">
        <f t="array" aca="1" ref="A30" ca="1">INDIRECT("'期'!"&amp;$A$32&amp;ROW())</f>
        <v/>
      </c>
      <c r="B30" s="503"/>
      <c r="C30" s="500" t="str">
        <f t="shared" ca="1" si="6"/>
        <v/>
      </c>
      <c r="D30" s="501"/>
      <c r="E30" s="314" t="str">
        <f t="shared" ca="1" si="2"/>
        <v/>
      </c>
      <c r="F30" s="255" t="str">
        <f t="shared" ca="1" si="3"/>
        <v/>
      </c>
      <c r="G30" s="504" t="str">
        <f t="shared" ca="1" si="4"/>
        <v/>
      </c>
      <c r="H30" s="505"/>
      <c r="I30" s="497" t="str">
        <f t="shared" ca="1" si="0"/>
        <v/>
      </c>
      <c r="J30" s="497"/>
      <c r="K30" s="497" t="str">
        <f t="shared" ca="1" si="1"/>
        <v/>
      </c>
      <c r="L30" s="497"/>
      <c r="M30" s="400" t="str">
        <f ca="1">IF(C30="","",SUM(E$4:E30))</f>
        <v/>
      </c>
      <c r="N30" s="401"/>
      <c r="O30" s="498" t="str">
        <f ca="1">IF(C30="","",SUM(F$4:F30))</f>
        <v/>
      </c>
      <c r="P30" s="499"/>
      <c r="Q30" s="500" t="str">
        <f t="shared" ca="1" si="5"/>
        <v/>
      </c>
      <c r="R30" s="501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36" t="s">
        <v>11</v>
      </c>
      <c r="BK30" s="425"/>
      <c r="BL30" s="425">
        <f ca="1">BM40*BM48</f>
        <v>250</v>
      </c>
      <c r="BM30" s="426"/>
      <c r="BN30" s="428" t="s">
        <v>12</v>
      </c>
      <c r="BO30" s="429"/>
      <c r="BP30" s="432" t="s">
        <v>13</v>
      </c>
      <c r="BQ30" s="429"/>
      <c r="BR30" s="432" t="s">
        <v>14</v>
      </c>
      <c r="BS30" s="434"/>
      <c r="BT30" s="17"/>
      <c r="BU30" s="436" t="s">
        <v>11</v>
      </c>
      <c r="BV30" s="425"/>
      <c r="BW30" s="425">
        <f ca="1">BX40*BX48</f>
        <v>250</v>
      </c>
      <c r="BX30" s="426"/>
      <c r="BY30" s="428" t="s">
        <v>12</v>
      </c>
      <c r="BZ30" s="429"/>
      <c r="CA30" s="432" t="s">
        <v>13</v>
      </c>
      <c r="CB30" s="429"/>
      <c r="CC30" s="432" t="s">
        <v>14</v>
      </c>
      <c r="CD30" s="434"/>
    </row>
    <row r="31" spans="1:82" ht="12" customHeight="1" x14ac:dyDescent="0.2">
      <c r="A31" s="519" t="s">
        <v>8</v>
      </c>
      <c r="B31" s="519"/>
      <c r="C31" s="520">
        <f ca="1">MAX(C4:D30)</f>
        <v>26</v>
      </c>
      <c r="D31" s="520"/>
      <c r="E31" s="315">
        <f ca="1">SUM(E4:E30)</f>
        <v>249.99999999999997</v>
      </c>
      <c r="F31" s="315">
        <f ca="1">SUM(F4:F30)</f>
        <v>0</v>
      </c>
      <c r="G31" s="504">
        <f ca="1">IFERROR(F31/E31,0)</f>
        <v>0</v>
      </c>
      <c r="H31" s="505"/>
      <c r="I31" s="521">
        <f ca="1">E31-F31</f>
        <v>249.99999999999997</v>
      </c>
      <c r="J31" s="522"/>
      <c r="K31" s="523">
        <f ca="1">F31/C31</f>
        <v>0</v>
      </c>
      <c r="L31" s="524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88"/>
      <c r="BK31" s="389"/>
      <c r="BL31" s="389"/>
      <c r="BM31" s="427"/>
      <c r="BN31" s="430"/>
      <c r="BO31" s="431"/>
      <c r="BP31" s="433"/>
      <c r="BQ31" s="431"/>
      <c r="BR31" s="433"/>
      <c r="BS31" s="435"/>
      <c r="BT31" s="18"/>
      <c r="BU31" s="388"/>
      <c r="BV31" s="389"/>
      <c r="BW31" s="389"/>
      <c r="BX31" s="427"/>
      <c r="BY31" s="430"/>
      <c r="BZ31" s="431"/>
      <c r="CA31" s="433"/>
      <c r="CB31" s="431"/>
      <c r="CC31" s="433"/>
      <c r="CD31" s="435"/>
    </row>
    <row r="32" spans="1:82" ht="12" customHeight="1" x14ac:dyDescent="0.2">
      <c r="A32" s="84" t="str">
        <f ca="1">VLOOKUP(B32,支援効果集計!$D$4:$N$15,11,FALSE)</f>
        <v>V</v>
      </c>
      <c r="B32" s="84" t="str">
        <f ca="1">RIGHT(CELL("filename",A1),LEN(CELL("filename",A1))-FIND("]",CELL("filename",A1)))</f>
        <v>R3.8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514" t="s">
        <v>15</v>
      </c>
      <c r="BK32" s="515"/>
      <c r="BL32" s="440">
        <f ca="1">SUM(F16:F21)</f>
        <v>0</v>
      </c>
      <c r="BM32" s="516"/>
      <c r="BN32" s="391" t="s">
        <v>34</v>
      </c>
      <c r="BO32" s="507">
        <f ca="1">BO5</f>
        <v>0</v>
      </c>
      <c r="BP32" s="392" t="s">
        <v>34</v>
      </c>
      <c r="BQ32" s="525">
        <f ca="1">BQ5</f>
        <v>0</v>
      </c>
      <c r="BR32" s="392" t="s">
        <v>34</v>
      </c>
      <c r="BS32" s="510">
        <f>AQ31</f>
        <v>0</v>
      </c>
      <c r="BT32" s="18"/>
      <c r="BU32" s="514" t="s">
        <v>15</v>
      </c>
      <c r="BV32" s="515"/>
      <c r="BW32" s="440">
        <f ca="1">SUM(F22:F28)</f>
        <v>0</v>
      </c>
      <c r="BX32" s="516"/>
      <c r="BY32" s="391" t="s">
        <v>34</v>
      </c>
      <c r="BZ32" s="509">
        <f ca="1">BO32</f>
        <v>0</v>
      </c>
      <c r="CA32" s="392" t="s">
        <v>34</v>
      </c>
      <c r="CB32" s="509">
        <f ca="1">BQ32</f>
        <v>0</v>
      </c>
      <c r="CC32" s="392" t="s">
        <v>34</v>
      </c>
      <c r="CD32" s="510">
        <f>BS32</f>
        <v>0</v>
      </c>
    </row>
    <row r="33" spans="1:83" ht="12" customHeight="1" thickBo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30"/>
      <c r="BK33" s="431"/>
      <c r="BL33" s="442"/>
      <c r="BM33" s="517"/>
      <c r="BN33" s="518"/>
      <c r="BO33" s="508"/>
      <c r="BP33" s="472"/>
      <c r="BQ33" s="508"/>
      <c r="BR33" s="472"/>
      <c r="BS33" s="511"/>
      <c r="BT33" s="18"/>
      <c r="BU33" s="430"/>
      <c r="BV33" s="431"/>
      <c r="BW33" s="442"/>
      <c r="BX33" s="517"/>
      <c r="BY33" s="518"/>
      <c r="BZ33" s="508"/>
      <c r="CA33" s="472"/>
      <c r="CB33" s="508"/>
      <c r="CC33" s="472"/>
      <c r="CD33" s="511"/>
    </row>
    <row r="34" spans="1:83" ht="15" customHeight="1" x14ac:dyDescent="0.2">
      <c r="A34" s="261" t="e">
        <f ca="1">HLOOKUP(B32,訪問者の年間予定!$B$1:$M$2,2,FALSE)</f>
        <v>#N/A</v>
      </c>
      <c r="B34" s="262"/>
      <c r="C34" s="271"/>
      <c r="D34" s="269">
        <f ca="1">$A$4</f>
        <v>44410</v>
      </c>
      <c r="E34" s="264"/>
      <c r="F34" s="263">
        <f ca="1">$A$5</f>
        <v>44411</v>
      </c>
      <c r="G34" s="264"/>
      <c r="H34" s="263">
        <f ca="1">$A$6</f>
        <v>44412</v>
      </c>
      <c r="I34" s="264"/>
      <c r="J34" s="263">
        <f ca="1">$A$7</f>
        <v>44413</v>
      </c>
      <c r="K34" s="264"/>
      <c r="L34" s="263">
        <f ca="1">$A$8</f>
        <v>44414</v>
      </c>
      <c r="M34" s="264"/>
      <c r="N34" s="263">
        <f ca="1">$A$9</f>
        <v>44415</v>
      </c>
      <c r="O34" s="264"/>
      <c r="P34" s="263">
        <f ca="1">$A$10</f>
        <v>44417</v>
      </c>
      <c r="Q34" s="264"/>
      <c r="R34" s="263">
        <f ca="1">$A$11</f>
        <v>44418</v>
      </c>
      <c r="S34" s="264"/>
      <c r="T34" s="263">
        <f ca="1">$A$12</f>
        <v>44419</v>
      </c>
      <c r="U34" s="264"/>
      <c r="V34" s="263">
        <f ca="1">$A$13</f>
        <v>44420</v>
      </c>
      <c r="W34" s="264"/>
      <c r="X34" s="263">
        <f ca="1">$A$14</f>
        <v>44421</v>
      </c>
      <c r="Y34" s="264"/>
      <c r="Z34" s="263">
        <f ca="1">$A$15</f>
        <v>44422</v>
      </c>
      <c r="AA34" s="264"/>
      <c r="AB34" s="263">
        <f ca="1">$A$16</f>
        <v>44424</v>
      </c>
      <c r="AC34" s="264"/>
      <c r="AD34" s="263">
        <f ca="1">$A$17</f>
        <v>44425</v>
      </c>
      <c r="AE34" s="264"/>
      <c r="AF34" s="263">
        <f ca="1">$A$18</f>
        <v>44426</v>
      </c>
      <c r="AG34" s="264"/>
      <c r="AH34" s="263">
        <f ca="1">$A$19</f>
        <v>44427</v>
      </c>
      <c r="AI34" s="264"/>
      <c r="AJ34" s="263">
        <f ca="1">$A$20</f>
        <v>44428</v>
      </c>
      <c r="AK34" s="264"/>
      <c r="AL34" s="263">
        <f ca="1">$A$21</f>
        <v>44429</v>
      </c>
      <c r="AM34" s="264"/>
      <c r="AN34" s="263">
        <f ca="1">$A$22</f>
        <v>44431</v>
      </c>
      <c r="AO34" s="264"/>
      <c r="AP34" s="263">
        <f ca="1">$A$23</f>
        <v>44432</v>
      </c>
      <c r="AQ34" s="264"/>
      <c r="AR34" s="263">
        <f ca="1">$A$24</f>
        <v>44433</v>
      </c>
      <c r="AS34" s="264"/>
      <c r="AT34" s="263">
        <f ca="1">$A$25</f>
        <v>44434</v>
      </c>
      <c r="AU34" s="264"/>
      <c r="AV34" s="263">
        <f ca="1">$A$26</f>
        <v>44435</v>
      </c>
      <c r="AW34" s="264"/>
      <c r="AX34" s="263">
        <f ca="1">$A$27</f>
        <v>44436</v>
      </c>
      <c r="AY34" s="264"/>
      <c r="AZ34" s="263">
        <f ca="1">$A$28</f>
        <v>44438</v>
      </c>
      <c r="BA34" s="264"/>
      <c r="BB34" s="263">
        <f ca="1">$A$29</f>
        <v>44439</v>
      </c>
      <c r="BC34" s="264"/>
      <c r="BD34" s="263" t="str">
        <f ca="1">$A$30</f>
        <v/>
      </c>
      <c r="BE34" s="284"/>
      <c r="BF34" s="289" t="s">
        <v>131</v>
      </c>
      <c r="BG34" s="290"/>
      <c r="BH34" s="27"/>
      <c r="BI34" s="10"/>
      <c r="BJ34" s="388" t="s">
        <v>16</v>
      </c>
      <c r="BK34" s="389"/>
      <c r="BL34" s="452">
        <f ca="1">BL30-BL32</f>
        <v>250</v>
      </c>
      <c r="BM34" s="453"/>
      <c r="BN34" s="388" t="s">
        <v>35</v>
      </c>
      <c r="BO34" s="450">
        <f ca="1">BZ7</f>
        <v>0</v>
      </c>
      <c r="BP34" s="389" t="s">
        <v>35</v>
      </c>
      <c r="BQ34" s="457">
        <f ca="1">CB7</f>
        <v>0</v>
      </c>
      <c r="BR34" s="389" t="s">
        <v>35</v>
      </c>
      <c r="BS34" s="449" t="e">
        <f ca="1">CD7</f>
        <v>#DIV/0!</v>
      </c>
      <c r="BT34" s="18"/>
      <c r="BU34" s="388" t="s">
        <v>16</v>
      </c>
      <c r="BV34" s="389"/>
      <c r="BW34" s="452">
        <f ca="1">BW30-BW32</f>
        <v>250</v>
      </c>
      <c r="BX34" s="453"/>
      <c r="BY34" s="388" t="s">
        <v>35</v>
      </c>
      <c r="BZ34" s="450">
        <f ca="1">BZ7</f>
        <v>0</v>
      </c>
      <c r="CA34" s="389" t="s">
        <v>35</v>
      </c>
      <c r="CB34" s="506">
        <f ca="1">CB7</f>
        <v>0</v>
      </c>
      <c r="CC34" s="389" t="s">
        <v>35</v>
      </c>
      <c r="CD34" s="449" t="e">
        <f ca="1">CD7</f>
        <v>#DIV/0!</v>
      </c>
    </row>
    <row r="35" spans="1:83" s="260" customFormat="1" ht="15" customHeight="1" x14ac:dyDescent="0.2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88"/>
      <c r="BK35" s="389"/>
      <c r="BL35" s="433"/>
      <c r="BM35" s="456"/>
      <c r="BN35" s="388"/>
      <c r="BO35" s="450"/>
      <c r="BP35" s="389"/>
      <c r="BQ35" s="457"/>
      <c r="BR35" s="389"/>
      <c r="BS35" s="449"/>
      <c r="BT35" s="17"/>
      <c r="BU35" s="388"/>
      <c r="BV35" s="389"/>
      <c r="BW35" s="433"/>
      <c r="BX35" s="456"/>
      <c r="BY35" s="388"/>
      <c r="BZ35" s="450"/>
      <c r="CA35" s="389"/>
      <c r="CB35" s="506"/>
      <c r="CC35" s="389"/>
      <c r="CD35" s="449"/>
    </row>
    <row r="36" spans="1:83" ht="15" customHeight="1" x14ac:dyDescent="0.2">
      <c r="A36" s="384" t="s">
        <v>119</v>
      </c>
      <c r="B36" s="385"/>
      <c r="C36" s="275" t="str">
        <f ca="1">IFERROR(VLOOKUP(A36,訪問者の年間予定!$A$3:$M$36,$A$34,FALSE),"")</f>
        <v/>
      </c>
      <c r="D36" s="276"/>
      <c r="E36" s="277"/>
      <c r="F36" s="278"/>
      <c r="G36" s="277"/>
      <c r="H36" s="278"/>
      <c r="I36" s="277"/>
      <c r="J36" s="278"/>
      <c r="K36" s="277"/>
      <c r="L36" s="278"/>
      <c r="M36" s="277"/>
      <c r="N36" s="278"/>
      <c r="O36" s="277"/>
      <c r="P36" s="278"/>
      <c r="Q36" s="277"/>
      <c r="R36" s="278"/>
      <c r="S36" s="277"/>
      <c r="T36" s="278"/>
      <c r="U36" s="277"/>
      <c r="V36" s="278"/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/>
      <c r="AK36" s="277"/>
      <c r="AL36" s="278"/>
      <c r="AM36" s="277"/>
      <c r="AN36" s="278"/>
      <c r="AO36" s="277"/>
      <c r="AP36" s="278"/>
      <c r="AQ36" s="277"/>
      <c r="AR36" s="278"/>
      <c r="AS36" s="277"/>
      <c r="AT36" s="278"/>
      <c r="AU36" s="277"/>
      <c r="AV36" s="278"/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0</v>
      </c>
      <c r="BG36" s="294">
        <f>SUMIF($D$35:$BE$35,$BG$35,$D36:$BE36)</f>
        <v>0</v>
      </c>
      <c r="BI36" s="10"/>
      <c r="BJ36" s="388" t="s">
        <v>17</v>
      </c>
      <c r="BK36" s="389"/>
      <c r="BL36" s="440">
        <f ca="1">C31-12</f>
        <v>14</v>
      </c>
      <c r="BM36" s="441"/>
      <c r="BN36" s="388" t="s">
        <v>36</v>
      </c>
      <c r="BO36" s="444">
        <f ca="1">AVERAGE(F16:F21)*2</f>
        <v>0</v>
      </c>
      <c r="BP36" s="389" t="s">
        <v>36</v>
      </c>
      <c r="BQ36" s="445">
        <f ca="1">AVERAGE(G16:H21)</f>
        <v>0</v>
      </c>
      <c r="BR36" s="389" t="s">
        <v>36</v>
      </c>
      <c r="BS36" s="447" t="e">
        <f ca="1">SUM(S16:S21)/BL32</f>
        <v>#DIV/0!</v>
      </c>
      <c r="BT36" s="18"/>
      <c r="BU36" s="388" t="s">
        <v>17</v>
      </c>
      <c r="BV36" s="389"/>
      <c r="BW36" s="440">
        <f ca="1">C31-18</f>
        <v>8</v>
      </c>
      <c r="BX36" s="441"/>
      <c r="BY36" s="528" t="s">
        <v>38</v>
      </c>
      <c r="BZ36" s="530">
        <f ca="1">BO36</f>
        <v>0</v>
      </c>
      <c r="CA36" s="532" t="s">
        <v>38</v>
      </c>
      <c r="CB36" s="534">
        <f ca="1">BQ36</f>
        <v>0</v>
      </c>
      <c r="CC36" s="532" t="s">
        <v>38</v>
      </c>
      <c r="CD36" s="526" t="e">
        <f ca="1">BS36</f>
        <v>#DIV/0!</v>
      </c>
    </row>
    <row r="37" spans="1:83" ht="15" customHeight="1" x14ac:dyDescent="0.2">
      <c r="A37" s="382" t="s">
        <v>120</v>
      </c>
      <c r="B37" s="383"/>
      <c r="C37" s="279" t="str">
        <f ca="1">IFERROR(VLOOKUP(A37,訪問者の年間予定!$A$3:$M$36,$A$34,FALSE),"")</f>
        <v/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/>
      <c r="U37" s="281"/>
      <c r="V37" s="282"/>
      <c r="W37" s="281"/>
      <c r="X37" s="282"/>
      <c r="Y37" s="281"/>
      <c r="Z37" s="282"/>
      <c r="AA37" s="281"/>
      <c r="AB37" s="282"/>
      <c r="AC37" s="281"/>
      <c r="AD37" s="282"/>
      <c r="AE37" s="281"/>
      <c r="AF37" s="282"/>
      <c r="AG37" s="281"/>
      <c r="AH37" s="282"/>
      <c r="AI37" s="281"/>
      <c r="AJ37" s="282"/>
      <c r="AK37" s="281"/>
      <c r="AL37" s="282"/>
      <c r="AM37" s="281"/>
      <c r="AN37" s="282"/>
      <c r="AO37" s="281"/>
      <c r="AP37" s="282"/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0</v>
      </c>
      <c r="BG37" s="296">
        <f t="shared" ref="BG37:BG49" si="7">SUMIF($D$35:$BE$35,$BG$35,$D37:$BE37)</f>
        <v>0</v>
      </c>
      <c r="BI37" s="11"/>
      <c r="BJ37" s="388"/>
      <c r="BK37" s="389"/>
      <c r="BL37" s="442"/>
      <c r="BM37" s="443"/>
      <c r="BN37" s="388"/>
      <c r="BO37" s="444"/>
      <c r="BP37" s="389"/>
      <c r="BQ37" s="446"/>
      <c r="BR37" s="389"/>
      <c r="BS37" s="447"/>
      <c r="BT37" s="18"/>
      <c r="BU37" s="388"/>
      <c r="BV37" s="389"/>
      <c r="BW37" s="442"/>
      <c r="BX37" s="443"/>
      <c r="BY37" s="529"/>
      <c r="BZ37" s="531"/>
      <c r="CA37" s="533"/>
      <c r="CB37" s="535"/>
      <c r="CC37" s="533"/>
      <c r="CD37" s="527"/>
    </row>
    <row r="38" spans="1:83" ht="15" customHeight="1" x14ac:dyDescent="0.2">
      <c r="A38" s="384" t="s">
        <v>121</v>
      </c>
      <c r="B38" s="385"/>
      <c r="C38" s="275" t="str">
        <f>IFERROR(VLOOKUP(A38,訪問者の年間予定!$A$3:$M$36,$A$34,FALSE),"")</f>
        <v/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390" t="s">
        <v>33</v>
      </c>
      <c r="BK38" s="389"/>
      <c r="BL38" s="458">
        <f ca="1">BL34/BL36</f>
        <v>17.857142857142858</v>
      </c>
      <c r="BM38" s="459"/>
      <c r="BN38" s="388" t="s">
        <v>37</v>
      </c>
      <c r="BO38" s="451">
        <f ca="1">BZ38</f>
        <v>0</v>
      </c>
      <c r="BP38" s="389" t="s">
        <v>37</v>
      </c>
      <c r="BQ38" s="451">
        <f ca="1">CB38</f>
        <v>0</v>
      </c>
      <c r="BR38" s="389" t="s">
        <v>37</v>
      </c>
      <c r="BS38" s="449" t="e">
        <f ca="1">CD38</f>
        <v>#DIV/0!</v>
      </c>
      <c r="BT38" s="18"/>
      <c r="BU38" s="390" t="s">
        <v>33</v>
      </c>
      <c r="BV38" s="389"/>
      <c r="BW38" s="458">
        <f ca="1">BW34/BW36</f>
        <v>31.25</v>
      </c>
      <c r="BX38" s="459"/>
      <c r="BY38" s="388" t="s">
        <v>37</v>
      </c>
      <c r="BZ38" s="444">
        <f ca="1">AVERAGE(F22:F28)*2</f>
        <v>0</v>
      </c>
      <c r="CA38" s="389" t="s">
        <v>37</v>
      </c>
      <c r="CB38" s="537">
        <f ca="1">AVERAGE(G22:H28)</f>
        <v>0</v>
      </c>
      <c r="CC38" s="389" t="s">
        <v>37</v>
      </c>
      <c r="CD38" s="447" t="e">
        <f ca="1">SUM(S22:S28)/BW32</f>
        <v>#DIV/0!</v>
      </c>
    </row>
    <row r="39" spans="1:83" ht="15" customHeight="1" thickBot="1" x14ac:dyDescent="0.25">
      <c r="A39" s="382" t="s">
        <v>122</v>
      </c>
      <c r="B39" s="383"/>
      <c r="C39" s="279" t="str">
        <f>IFERROR(VLOOKUP(A39,訪問者の年間予定!$A$3:$M$36,$A$34,FALSE),"")</f>
        <v/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391"/>
      <c r="BK39" s="392"/>
      <c r="BL39" s="460"/>
      <c r="BM39" s="461"/>
      <c r="BN39" s="464"/>
      <c r="BO39" s="465"/>
      <c r="BP39" s="462"/>
      <c r="BQ39" s="465"/>
      <c r="BR39" s="462"/>
      <c r="BS39" s="463"/>
      <c r="BT39" s="18"/>
      <c r="BU39" s="391"/>
      <c r="BV39" s="392"/>
      <c r="BW39" s="460"/>
      <c r="BX39" s="461"/>
      <c r="BY39" s="464"/>
      <c r="BZ39" s="536"/>
      <c r="CA39" s="462"/>
      <c r="CB39" s="538"/>
      <c r="CC39" s="462"/>
      <c r="CD39" s="539"/>
    </row>
    <row r="40" spans="1:83" ht="15" customHeight="1" x14ac:dyDescent="0.2">
      <c r="A40" s="384" t="s">
        <v>123</v>
      </c>
      <c r="B40" s="385"/>
      <c r="C40" s="275" t="str">
        <f>IFERROR(VLOOKUP(A40,訪問者の年間予定!$A$3:$M$36,$A$34,FALSE),"")</f>
        <v/>
      </c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0</v>
      </c>
      <c r="BG40" s="294">
        <f t="shared" si="7"/>
        <v>0</v>
      </c>
      <c r="BH40" s="146"/>
      <c r="BI40" s="26"/>
      <c r="BJ40" s="436" t="s">
        <v>18</v>
      </c>
      <c r="BK40" s="425"/>
      <c r="BL40" s="425"/>
      <c r="BM40" s="425">
        <f ca="1">BM14</f>
        <v>9.615384615384615</v>
      </c>
      <c r="BN40" s="472"/>
      <c r="BO40" s="472" t="s">
        <v>19</v>
      </c>
      <c r="BP40" s="472"/>
      <c r="BQ40" s="472"/>
      <c r="BR40" s="467">
        <v>1.66</v>
      </c>
      <c r="BS40" s="468"/>
      <c r="BT40" s="17"/>
      <c r="BU40" s="436" t="s">
        <v>18</v>
      </c>
      <c r="BV40" s="425"/>
      <c r="BW40" s="425"/>
      <c r="BX40" s="425">
        <f ca="1">BM14</f>
        <v>9.615384615384615</v>
      </c>
      <c r="BY40" s="472"/>
      <c r="BZ40" s="472" t="s">
        <v>19</v>
      </c>
      <c r="CA40" s="472"/>
      <c r="CB40" s="472"/>
      <c r="CC40" s="467">
        <v>1.66</v>
      </c>
      <c r="CD40" s="468"/>
    </row>
    <row r="41" spans="1:83" ht="15" customHeight="1" x14ac:dyDescent="0.2">
      <c r="A41" s="382" t="s">
        <v>124</v>
      </c>
      <c r="B41" s="383"/>
      <c r="C41" s="279" t="str">
        <f>IFERROR(VLOOKUP(A41,訪問者の年間予定!$A$3:$M$36,$A$34,FALSE),"")</f>
        <v/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88"/>
      <c r="BK41" s="389"/>
      <c r="BL41" s="389"/>
      <c r="BM41" s="389"/>
      <c r="BN41" s="389"/>
      <c r="BO41" s="389"/>
      <c r="BP41" s="389"/>
      <c r="BQ41" s="389"/>
      <c r="BR41" s="469"/>
      <c r="BS41" s="470"/>
      <c r="BT41" s="17"/>
      <c r="BU41" s="388"/>
      <c r="BV41" s="389"/>
      <c r="BW41" s="389"/>
      <c r="BX41" s="389"/>
      <c r="BY41" s="389"/>
      <c r="BZ41" s="389"/>
      <c r="CA41" s="389"/>
      <c r="CB41" s="389"/>
      <c r="CC41" s="469"/>
      <c r="CD41" s="470"/>
    </row>
    <row r="42" spans="1:83" ht="15" customHeight="1" x14ac:dyDescent="0.2">
      <c r="A42" s="384" t="s">
        <v>125</v>
      </c>
      <c r="B42" s="385"/>
      <c r="C42" s="275" t="str">
        <f ca="1">IFERROR(VLOOKUP(A42,訪問者の年間予定!$A$3:$M$36,$A$34,FALSE),"")</f>
        <v/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88" t="s">
        <v>20</v>
      </c>
      <c r="BK42" s="389"/>
      <c r="BL42" s="389"/>
      <c r="BM42" s="480">
        <v>10</v>
      </c>
      <c r="BN42" s="480"/>
      <c r="BO42" s="389" t="s">
        <v>21</v>
      </c>
      <c r="BP42" s="389"/>
      <c r="BQ42" s="389"/>
      <c r="BR42" s="475" t="e">
        <f ca="1">BL32/12/AVERAGE(T16:U21)</f>
        <v>#DIV/0!</v>
      </c>
      <c r="BS42" s="476"/>
      <c r="BT42" s="19"/>
      <c r="BU42" s="388" t="s">
        <v>20</v>
      </c>
      <c r="BV42" s="389"/>
      <c r="BW42" s="389"/>
      <c r="BX42" s="480">
        <v>10</v>
      </c>
      <c r="BY42" s="480"/>
      <c r="BZ42" s="389" t="s">
        <v>21</v>
      </c>
      <c r="CA42" s="389"/>
      <c r="CB42" s="389"/>
      <c r="CC42" s="475" t="e">
        <f ca="1">BW32/12/AVERAGE(T22:U28)</f>
        <v>#DIV/0!</v>
      </c>
      <c r="CD42" s="476"/>
    </row>
    <row r="43" spans="1:83" ht="15" customHeight="1" x14ac:dyDescent="0.2">
      <c r="A43" s="382" t="s">
        <v>126</v>
      </c>
      <c r="B43" s="383"/>
      <c r="C43" s="279" t="str">
        <f>IFERROR(VLOOKUP(A43,訪問者の年間予定!$A$3:$M$36,$A$34,FALSE),"")</f>
        <v/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0</v>
      </c>
      <c r="BG43" s="296">
        <f t="shared" si="7"/>
        <v>0</v>
      </c>
      <c r="BH43" s="146"/>
      <c r="BI43" s="26"/>
      <c r="BJ43" s="388"/>
      <c r="BK43" s="389"/>
      <c r="BL43" s="389"/>
      <c r="BM43" s="480"/>
      <c r="BN43" s="480"/>
      <c r="BO43" s="389"/>
      <c r="BP43" s="389"/>
      <c r="BQ43" s="389"/>
      <c r="BR43" s="475"/>
      <c r="BS43" s="476"/>
      <c r="BT43" s="19"/>
      <c r="BU43" s="388"/>
      <c r="BV43" s="389"/>
      <c r="BW43" s="389"/>
      <c r="BX43" s="480"/>
      <c r="BY43" s="480"/>
      <c r="BZ43" s="389"/>
      <c r="CA43" s="389"/>
      <c r="CB43" s="389"/>
      <c r="CC43" s="475"/>
      <c r="CD43" s="476"/>
    </row>
    <row r="44" spans="1:83" ht="15" customHeight="1" x14ac:dyDescent="0.2">
      <c r="A44" s="384" t="s">
        <v>127</v>
      </c>
      <c r="B44" s="385"/>
      <c r="C44" s="275" t="str">
        <f>IFERROR(VLOOKUP(A44,訪問者の年間予定!$A$3:$M$36,$A$34,FALSE),"")</f>
        <v/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0</v>
      </c>
      <c r="BG44" s="294">
        <f t="shared" si="7"/>
        <v>0</v>
      </c>
      <c r="BH44" s="146"/>
      <c r="BI44" s="26"/>
      <c r="BJ44" s="388" t="s">
        <v>41</v>
      </c>
      <c r="BK44" s="389"/>
      <c r="BL44" s="389"/>
      <c r="BM44" s="389">
        <f ca="1">BM42-BM40</f>
        <v>0.38461538461538503</v>
      </c>
      <c r="BN44" s="389"/>
      <c r="BO44" s="389" t="s">
        <v>22</v>
      </c>
      <c r="BP44" s="389"/>
      <c r="BQ44" s="389"/>
      <c r="BR44" s="458" t="e">
        <f ca="1">BR42-BR40</f>
        <v>#DIV/0!</v>
      </c>
      <c r="BS44" s="479"/>
      <c r="BT44" s="17"/>
      <c r="BU44" s="388" t="s">
        <v>41</v>
      </c>
      <c r="BV44" s="389"/>
      <c r="BW44" s="389"/>
      <c r="BX44" s="389">
        <f ca="1">BX42-BX40</f>
        <v>0.38461538461538503</v>
      </c>
      <c r="BY44" s="389"/>
      <c r="BZ44" s="389" t="s">
        <v>22</v>
      </c>
      <c r="CA44" s="389"/>
      <c r="CB44" s="389"/>
      <c r="CC44" s="458" t="e">
        <f ca="1">CC42-CC40</f>
        <v>#DIV/0!</v>
      </c>
      <c r="CD44" s="479"/>
    </row>
    <row r="45" spans="1:83" ht="15" customHeight="1" x14ac:dyDescent="0.2">
      <c r="A45" s="382" t="s">
        <v>128</v>
      </c>
      <c r="B45" s="383"/>
      <c r="C45" s="279" t="str">
        <f>IFERROR(VLOOKUP(A45,訪問者の年間予定!$A$3:$M$36,$A$34,FALSE),"")</f>
        <v/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0</v>
      </c>
      <c r="BG45" s="296">
        <f t="shared" si="7"/>
        <v>0</v>
      </c>
      <c r="BH45" s="146"/>
      <c r="BI45" s="26"/>
      <c r="BJ45" s="388"/>
      <c r="BK45" s="389"/>
      <c r="BL45" s="389"/>
      <c r="BM45" s="389"/>
      <c r="BN45" s="389"/>
      <c r="BO45" s="389"/>
      <c r="BP45" s="389"/>
      <c r="BQ45" s="389"/>
      <c r="BR45" s="458"/>
      <c r="BS45" s="479"/>
      <c r="BT45" s="17"/>
      <c r="BU45" s="388"/>
      <c r="BV45" s="389"/>
      <c r="BW45" s="389"/>
      <c r="BX45" s="389"/>
      <c r="BY45" s="389"/>
      <c r="BZ45" s="389"/>
      <c r="CA45" s="389"/>
      <c r="CB45" s="389"/>
      <c r="CC45" s="458"/>
      <c r="CD45" s="479"/>
    </row>
    <row r="46" spans="1:83" s="11" customFormat="1" ht="15" customHeight="1" x14ac:dyDescent="0.2">
      <c r="A46" s="384" t="s">
        <v>129</v>
      </c>
      <c r="B46" s="385"/>
      <c r="C46" s="275" t="str">
        <f>IFERROR(VLOOKUP(A46,訪問者の年間予定!$A$3:$M$36,$A$34,FALSE),"")</f>
        <v/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390" t="s">
        <v>23</v>
      </c>
      <c r="BK46" s="389"/>
      <c r="BL46" s="389"/>
      <c r="BM46" s="389">
        <f ca="1">(BM42*BM48)-BL30</f>
        <v>10</v>
      </c>
      <c r="BN46" s="389"/>
      <c r="BO46" s="389" t="s">
        <v>24</v>
      </c>
      <c r="BP46" s="389"/>
      <c r="BQ46" s="389"/>
      <c r="BR46" s="458" t="e">
        <f ca="1">BL32/BR42</f>
        <v>#DIV/0!</v>
      </c>
      <c r="BS46" s="479"/>
      <c r="BT46" s="20"/>
      <c r="BU46" s="390" t="s">
        <v>23</v>
      </c>
      <c r="BV46" s="389"/>
      <c r="BW46" s="389"/>
      <c r="BX46" s="389">
        <f ca="1">(BX42*BX48)-BW30</f>
        <v>10</v>
      </c>
      <c r="BY46" s="389"/>
      <c r="BZ46" s="389" t="s">
        <v>24</v>
      </c>
      <c r="CA46" s="389"/>
      <c r="CB46" s="389"/>
      <c r="CC46" s="458" t="e">
        <f ca="1">BW32/CC42</f>
        <v>#DIV/0!</v>
      </c>
      <c r="CD46" s="479"/>
      <c r="CE46" s="14"/>
    </row>
    <row r="47" spans="1:83" s="11" customFormat="1" ht="15" customHeight="1" thickBot="1" x14ac:dyDescent="0.25">
      <c r="A47" s="382"/>
      <c r="B47" s="383"/>
      <c r="C47" s="279" t="str">
        <f>IFERROR(VLOOKUP(A47,訪問者の年間予定!$A$3:$M$36,$A$34,FALSE),"")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391"/>
      <c r="BK47" s="392"/>
      <c r="BL47" s="392"/>
      <c r="BM47" s="392"/>
      <c r="BN47" s="392"/>
      <c r="BO47" s="392"/>
      <c r="BP47" s="392"/>
      <c r="BQ47" s="392"/>
      <c r="BR47" s="460"/>
      <c r="BS47" s="488"/>
      <c r="BT47" s="20"/>
      <c r="BU47" s="391"/>
      <c r="BV47" s="392"/>
      <c r="BW47" s="392"/>
      <c r="BX47" s="392"/>
      <c r="BY47" s="392"/>
      <c r="BZ47" s="392"/>
      <c r="CA47" s="392"/>
      <c r="CB47" s="392"/>
      <c r="CC47" s="460"/>
      <c r="CD47" s="488"/>
      <c r="CE47" s="14"/>
    </row>
    <row r="48" spans="1:83" ht="15" customHeight="1" x14ac:dyDescent="0.2">
      <c r="A48" s="384"/>
      <c r="B48" s="385"/>
      <c r="C48" s="275" t="str">
        <f>IFERROR(VLOOKUP(A48,訪問者の年間予定!$A$3:$M$36,$A$34,FALSE),"")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36" t="s">
        <v>25</v>
      </c>
      <c r="BK48" s="425"/>
      <c r="BL48" s="425"/>
      <c r="BM48" s="425">
        <f ca="1">C31</f>
        <v>26</v>
      </c>
      <c r="BN48" s="425"/>
      <c r="BO48" s="425" t="s">
        <v>26</v>
      </c>
      <c r="BP48" s="425"/>
      <c r="BQ48" s="425"/>
      <c r="BR48" s="482">
        <f ca="1">BM40*BM48*BM50*1.015</f>
        <v>3642581.2499999995</v>
      </c>
      <c r="BS48" s="483"/>
      <c r="BT48" s="21"/>
      <c r="BU48" s="436" t="s">
        <v>25</v>
      </c>
      <c r="BV48" s="425"/>
      <c r="BW48" s="425"/>
      <c r="BX48" s="425">
        <f ca="1">C31</f>
        <v>26</v>
      </c>
      <c r="BY48" s="425"/>
      <c r="BZ48" s="425" t="s">
        <v>26</v>
      </c>
      <c r="CA48" s="425"/>
      <c r="CB48" s="425"/>
      <c r="CC48" s="482">
        <f ca="1">BX40*BX48*BX50*1.015</f>
        <v>3642581.2499999995</v>
      </c>
      <c r="CD48" s="483"/>
    </row>
    <row r="49" spans="1:82" ht="15" customHeight="1" thickBot="1" x14ac:dyDescent="0.25">
      <c r="A49" s="382"/>
      <c r="B49" s="383"/>
      <c r="C49" s="298" t="str">
        <f>IFERROR(VLOOKUP(A49,訪問者の年間予定!$A$3:$M$36,$A$34,FALSE),"")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88"/>
      <c r="BK49" s="389"/>
      <c r="BL49" s="389"/>
      <c r="BM49" s="389"/>
      <c r="BN49" s="389"/>
      <c r="BO49" s="389"/>
      <c r="BP49" s="389"/>
      <c r="BQ49" s="389"/>
      <c r="BR49" s="484"/>
      <c r="BS49" s="485"/>
      <c r="BT49" s="21"/>
      <c r="BU49" s="388"/>
      <c r="BV49" s="389"/>
      <c r="BW49" s="389"/>
      <c r="BX49" s="389"/>
      <c r="BY49" s="389"/>
      <c r="BZ49" s="389"/>
      <c r="CA49" s="389"/>
      <c r="CB49" s="389"/>
      <c r="CC49" s="484"/>
      <c r="CD49" s="485"/>
    </row>
    <row r="50" spans="1:82" ht="15" customHeight="1" thickBot="1" x14ac:dyDescent="0.25">
      <c r="A50" s="28">
        <f>ROW()-33</f>
        <v>17</v>
      </c>
      <c r="B50" s="29"/>
      <c r="C50" s="305">
        <f t="shared" ref="C50:AH50" ca="1" si="9">SUM(C36:C49)</f>
        <v>0</v>
      </c>
      <c r="D50" s="306">
        <f t="shared" si="9"/>
        <v>0</v>
      </c>
      <c r="E50" s="307">
        <f t="shared" si="9"/>
        <v>0</v>
      </c>
      <c r="F50" s="308">
        <f t="shared" si="9"/>
        <v>0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0</v>
      </c>
      <c r="O50" s="307">
        <f t="shared" si="9"/>
        <v>0</v>
      </c>
      <c r="P50" s="308">
        <f t="shared" si="9"/>
        <v>0</v>
      </c>
      <c r="Q50" s="307">
        <f t="shared" si="9"/>
        <v>0</v>
      </c>
      <c r="R50" s="308">
        <f t="shared" si="9"/>
        <v>0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0</v>
      </c>
      <c r="W50" s="307">
        <f t="shared" si="9"/>
        <v>0</v>
      </c>
      <c r="X50" s="308">
        <f t="shared" si="9"/>
        <v>0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0</v>
      </c>
      <c r="AC50" s="307">
        <f t="shared" si="9"/>
        <v>0</v>
      </c>
      <c r="AD50" s="308">
        <f t="shared" si="9"/>
        <v>0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0</v>
      </c>
      <c r="AI50" s="307">
        <f t="shared" ref="AI50:BG50" si="10">SUM(AI36:AI49)</f>
        <v>0</v>
      </c>
      <c r="AJ50" s="308">
        <f t="shared" si="10"/>
        <v>0</v>
      </c>
      <c r="AK50" s="307">
        <f t="shared" si="10"/>
        <v>0</v>
      </c>
      <c r="AL50" s="308">
        <f t="shared" si="10"/>
        <v>0</v>
      </c>
      <c r="AM50" s="307">
        <f t="shared" si="10"/>
        <v>0</v>
      </c>
      <c r="AN50" s="308">
        <f t="shared" si="10"/>
        <v>0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0</v>
      </c>
      <c r="AS50" s="307">
        <f t="shared" si="10"/>
        <v>0</v>
      </c>
      <c r="AT50" s="308">
        <f t="shared" si="10"/>
        <v>0</v>
      </c>
      <c r="AU50" s="307">
        <f t="shared" si="10"/>
        <v>0</v>
      </c>
      <c r="AV50" s="308">
        <f t="shared" si="10"/>
        <v>0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0</v>
      </c>
      <c r="BG50" s="311">
        <f t="shared" si="10"/>
        <v>0</v>
      </c>
      <c r="BH50" s="146"/>
      <c r="BI50" s="9"/>
      <c r="BJ50" s="388" t="s">
        <v>27</v>
      </c>
      <c r="BK50" s="389"/>
      <c r="BL50" s="389"/>
      <c r="BM50" s="489">
        <v>14355</v>
      </c>
      <c r="BN50" s="489"/>
      <c r="BO50" s="389" t="s">
        <v>43</v>
      </c>
      <c r="BP50" s="389"/>
      <c r="BQ50" s="389"/>
      <c r="BR50" s="484">
        <f ca="1">BM42*BM48*BM52</f>
        <v>3732300</v>
      </c>
      <c r="BS50" s="485"/>
      <c r="BT50" s="21"/>
      <c r="BU50" s="388" t="s">
        <v>27</v>
      </c>
      <c r="BV50" s="389"/>
      <c r="BW50" s="389"/>
      <c r="BX50" s="489">
        <v>14355</v>
      </c>
      <c r="BY50" s="489"/>
      <c r="BZ50" s="389" t="s">
        <v>43</v>
      </c>
      <c r="CA50" s="389"/>
      <c r="CB50" s="389"/>
      <c r="CC50" s="484">
        <f ca="1">BX42*BX48*BX52</f>
        <v>3732300</v>
      </c>
      <c r="CD50" s="485"/>
    </row>
    <row r="51" spans="1:82" ht="12" customHeight="1" x14ac:dyDescent="0.2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88"/>
      <c r="BK51" s="389"/>
      <c r="BL51" s="389"/>
      <c r="BM51" s="489"/>
      <c r="BN51" s="489"/>
      <c r="BO51" s="389"/>
      <c r="BP51" s="389"/>
      <c r="BQ51" s="389"/>
      <c r="BR51" s="484"/>
      <c r="BS51" s="485"/>
      <c r="BT51" s="21"/>
      <c r="BU51" s="388"/>
      <c r="BV51" s="389"/>
      <c r="BW51" s="389"/>
      <c r="BX51" s="489"/>
      <c r="BY51" s="489"/>
      <c r="BZ51" s="389"/>
      <c r="CA51" s="389"/>
      <c r="CB51" s="389"/>
      <c r="CC51" s="484"/>
      <c r="CD51" s="485"/>
    </row>
    <row r="52" spans="1:82" ht="12" customHeight="1" x14ac:dyDescent="0.2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88" t="s">
        <v>28</v>
      </c>
      <c r="BK52" s="389"/>
      <c r="BL52" s="389"/>
      <c r="BM52" s="489">
        <f>BM26</f>
        <v>14355</v>
      </c>
      <c r="BN52" s="489"/>
      <c r="BO52" s="389" t="s">
        <v>42</v>
      </c>
      <c r="BP52" s="389"/>
      <c r="BQ52" s="389"/>
      <c r="BR52" s="491">
        <f ca="1">BR50-BR48</f>
        <v>89718.750000000466</v>
      </c>
      <c r="BS52" s="492"/>
      <c r="BT52" s="21"/>
      <c r="BU52" s="388" t="s">
        <v>28</v>
      </c>
      <c r="BV52" s="389"/>
      <c r="BW52" s="389"/>
      <c r="BX52" s="489">
        <f>BM26</f>
        <v>14355</v>
      </c>
      <c r="BY52" s="489"/>
      <c r="BZ52" s="389" t="s">
        <v>42</v>
      </c>
      <c r="CA52" s="389"/>
      <c r="CB52" s="389"/>
      <c r="CC52" s="491">
        <f ca="1">CC50-CC48</f>
        <v>89718.750000000466</v>
      </c>
      <c r="CD52" s="492"/>
    </row>
    <row r="53" spans="1:82" ht="12" customHeight="1" thickBot="1" x14ac:dyDescent="0.25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64"/>
      <c r="BK53" s="462"/>
      <c r="BL53" s="462"/>
      <c r="BM53" s="490"/>
      <c r="BN53" s="490"/>
      <c r="BO53" s="462"/>
      <c r="BP53" s="462"/>
      <c r="BQ53" s="462"/>
      <c r="BR53" s="493"/>
      <c r="BS53" s="494"/>
      <c r="BT53" s="21"/>
      <c r="BU53" s="464"/>
      <c r="BV53" s="462"/>
      <c r="BW53" s="462"/>
      <c r="BX53" s="490"/>
      <c r="BY53" s="490"/>
      <c r="BZ53" s="462"/>
      <c r="CA53" s="462"/>
      <c r="CB53" s="462"/>
      <c r="CC53" s="493"/>
      <c r="CD53" s="494"/>
    </row>
    <row r="54" spans="1:82" ht="12" customHeight="1" x14ac:dyDescent="0.2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 x14ac:dyDescent="0.2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 x14ac:dyDescent="0.2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 x14ac:dyDescent="0.2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 x14ac:dyDescent="0.2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 x14ac:dyDescent="0.2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 x14ac:dyDescent="0.2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 x14ac:dyDescent="0.2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 x14ac:dyDescent="0.2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 x14ac:dyDescent="0.2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 x14ac:dyDescent="0.2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 x14ac:dyDescent="0.2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 x14ac:dyDescent="0.2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 x14ac:dyDescent="0.2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 x14ac:dyDescent="0.2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 x14ac:dyDescent="0.2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 x14ac:dyDescent="0.2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 x14ac:dyDescent="0.2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 x14ac:dyDescent="0.2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 x14ac:dyDescent="0.2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 x14ac:dyDescent="0.2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 x14ac:dyDescent="0.2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 x14ac:dyDescent="0.2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 x14ac:dyDescent="0.2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 x14ac:dyDescent="0.2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 x14ac:dyDescent="0.2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 x14ac:dyDescent="0.2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 x14ac:dyDescent="0.2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 x14ac:dyDescent="0.2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 x14ac:dyDescent="0.2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 x14ac:dyDescent="0.2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 x14ac:dyDescent="0.2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 x14ac:dyDescent="0.2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 x14ac:dyDescent="0.2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 x14ac:dyDescent="0.2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 x14ac:dyDescent="0.2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 x14ac:dyDescent="0.2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 x14ac:dyDescent="0.2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 x14ac:dyDescent="0.2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2" x14ac:dyDescent="0.2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2" x14ac:dyDescent="0.2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2" x14ac:dyDescent="0.2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2" x14ac:dyDescent="0.2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2" x14ac:dyDescent="0.2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2" x14ac:dyDescent="0.2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2" x14ac:dyDescent="0.2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2" x14ac:dyDescent="0.2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2" x14ac:dyDescent="0.2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2" x14ac:dyDescent="0.2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2" x14ac:dyDescent="0.2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2" x14ac:dyDescent="0.2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2" x14ac:dyDescent="0.2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2" x14ac:dyDescent="0.2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2" x14ac:dyDescent="0.2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2" x14ac:dyDescent="0.2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2" x14ac:dyDescent="0.2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2" x14ac:dyDescent="0.2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2" x14ac:dyDescent="0.2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2" x14ac:dyDescent="0.2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2" x14ac:dyDescent="0.2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2" x14ac:dyDescent="0.2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2" x14ac:dyDescent="0.2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2" x14ac:dyDescent="0.2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2" x14ac:dyDescent="0.2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2" x14ac:dyDescent="0.2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2" x14ac:dyDescent="0.2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2" x14ac:dyDescent="0.2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2" x14ac:dyDescent="0.2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2" x14ac:dyDescent="0.2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2" x14ac:dyDescent="0.2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2" x14ac:dyDescent="0.2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2" x14ac:dyDescent="0.2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2" x14ac:dyDescent="0.2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2" x14ac:dyDescent="0.2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2" x14ac:dyDescent="0.2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2" x14ac:dyDescent="0.2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2" x14ac:dyDescent="0.2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2" x14ac:dyDescent="0.2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2" x14ac:dyDescent="0.2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2" x14ac:dyDescent="0.2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2" x14ac:dyDescent="0.2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2" x14ac:dyDescent="0.2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2" x14ac:dyDescent="0.2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2" x14ac:dyDescent="0.2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2" x14ac:dyDescent="0.2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2" x14ac:dyDescent="0.2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2" x14ac:dyDescent="0.2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2" x14ac:dyDescent="0.2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2" x14ac:dyDescent="0.2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2" x14ac:dyDescent="0.2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2" x14ac:dyDescent="0.2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 x14ac:dyDescent="0.2">
      <c r="AR153" s="2"/>
      <c r="AS153" s="2"/>
      <c r="AT153" s="2"/>
      <c r="AU153" s="2"/>
      <c r="AV153" s="2"/>
      <c r="AW153" s="2"/>
      <c r="AX153" s="2"/>
    </row>
    <row r="154" spans="44:55" x14ac:dyDescent="0.2">
      <c r="AR154" s="2"/>
      <c r="AS154" s="2"/>
      <c r="AT154" s="2"/>
      <c r="AU154" s="2"/>
      <c r="AV154" s="2"/>
      <c r="AW154" s="2"/>
      <c r="AX154" s="2"/>
    </row>
    <row r="155" spans="44:55" x14ac:dyDescent="0.2">
      <c r="AR155" s="2"/>
      <c r="AS155" s="2"/>
      <c r="AT155" s="2"/>
      <c r="AU155" s="2"/>
      <c r="AV155" s="2"/>
      <c r="AW155" s="2"/>
      <c r="AX155" s="2"/>
    </row>
    <row r="156" spans="44:55" x14ac:dyDescent="0.2">
      <c r="AR156" s="2"/>
      <c r="AS156" s="2"/>
      <c r="AT156" s="2"/>
      <c r="AU156" s="2"/>
      <c r="AV156" s="2"/>
      <c r="AW156" s="2"/>
      <c r="AX156" s="2"/>
    </row>
    <row r="157" spans="44:55" x14ac:dyDescent="0.2">
      <c r="AR157" s="2"/>
      <c r="AS157" s="2"/>
      <c r="AT157" s="2"/>
      <c r="AU157" s="2"/>
      <c r="AV157" s="2"/>
      <c r="AW157" s="2"/>
      <c r="AX157" s="2"/>
    </row>
    <row r="158" spans="44:55" x14ac:dyDescent="0.2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</mergeCells>
  <phoneticPr fontId="2"/>
  <dataValidations count="2">
    <dataValidation imeMode="off" allowBlank="1" showInputMessage="1" showErrorMessage="1" sqref="U4:U30 E4:F30" xr:uid="{B9440D5A-CB62-4534-90BC-959D92FB6AA3}"/>
    <dataValidation type="list" allowBlank="1" showInputMessage="1" showErrorMessage="1" sqref="T51:T56" xr:uid="{421381F9-A889-4F46-813B-56658F58E33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21EFA0-DCB9-486E-BF48-6C928F69505F}">
          <x14:formula1>
            <xm:f>訪問者の年間予定!$A$1:$A$38</xm:f>
          </x14:formula1>
          <xm:sqref>S2</xm:sqref>
        </x14:dataValidation>
        <x14:dataValidation type="list" allowBlank="1" showInputMessage="1" showErrorMessage="1" xr:uid="{E2D3D895-B3F3-4535-877E-9EC371E6B6F3}">
          <x14:formula1>
            <xm:f>訪問者の年間予定!$A$1:$A$40</xm:f>
          </x14:formula1>
          <xm:sqref>A36:B49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期</vt:lpstr>
      <vt:lpstr>支援効果集計</vt:lpstr>
      <vt:lpstr>訪問者の年間予定</vt:lpstr>
      <vt:lpstr>訪問目標設定</vt:lpstr>
      <vt:lpstr>R3.4</vt:lpstr>
      <vt:lpstr>R3.5</vt:lpstr>
      <vt:lpstr>R3.6</vt:lpstr>
      <vt:lpstr>R3.7</vt:lpstr>
      <vt:lpstr>R3.8</vt:lpstr>
      <vt:lpstr>R3.9</vt:lpstr>
      <vt:lpstr>R3.10</vt:lpstr>
      <vt:lpstr>R3.11</vt:lpstr>
      <vt:lpstr>R3.12</vt:lpstr>
      <vt:lpstr>R4.1</vt:lpstr>
      <vt:lpstr>R4.2</vt:lpstr>
      <vt:lpstr>R4.3</vt:lpstr>
      <vt:lpstr>支援効果集計!Print_Area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杉野貴彦</dc:creator>
  <cp:lastModifiedBy>3 BRIDGE</cp:lastModifiedBy>
  <cp:lastPrinted>2021-05-09T23:54:54Z</cp:lastPrinted>
  <dcterms:created xsi:type="dcterms:W3CDTF">2017-03-17T06:58:43Z</dcterms:created>
  <dcterms:modified xsi:type="dcterms:W3CDTF">2022-04-11T10:43:47Z</dcterms:modified>
</cp:coreProperties>
</file>