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しぃ～ま Facebook広告マーケターさま\"/>
    </mc:Choice>
  </mc:AlternateContent>
  <xr:revisionPtr revIDLastSave="0" documentId="8_{EDB50CBB-148A-4CAF-8198-C5D132B2F1DF}" xr6:coauthVersionLast="47" xr6:coauthVersionMax="47" xr10:uidLastSave="{00000000-0000-0000-0000-000000000000}"/>
  <bookViews>
    <workbookView xWindow="-108" yWindow="-108" windowWidth="23256" windowHeight="12456" xr2:uid="{741F832B-C826-4874-AF99-C6970E6149BB}"/>
  </bookViews>
  <sheets>
    <sheet name="データ" sheetId="1" r:id="rId1"/>
    <sheet name="分割ｼｰﾙ" sheetId="6" r:id="rId2"/>
    <sheet name="ｸﾘｯｸﾎﾟｽﾄ" sheetId="8" r:id="rId3"/>
  </sheets>
  <functionGroups builtInGroupCount="19"/>
  <definedNames>
    <definedName name="_xlnm._FilterDatabase" localSheetId="2" hidden="1">ｸﾘｯｸﾎﾟｽﾄ!$B$6:$L$46</definedName>
    <definedName name="_xlnm._FilterDatabase" localSheetId="0" hidden="1">データ!#REF!</definedName>
    <definedName name="_xlnm.Print_Area" localSheetId="1">分割ｼｰﾙ!$J$8:$AM$60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8" l="1"/>
  <c r="I8" i="8" s="1"/>
  <c r="D7" i="8"/>
  <c r="C7" i="8"/>
  <c r="K7" i="8" s="1"/>
  <c r="Z72" i="6"/>
  <c r="K72" i="6"/>
  <c r="AI71" i="6"/>
  <c r="AI70" i="6"/>
  <c r="Z70" i="6"/>
  <c r="Z67" i="6"/>
  <c r="T71" i="6"/>
  <c r="T70" i="6"/>
  <c r="K70" i="6"/>
  <c r="K67" i="6"/>
  <c r="AG64" i="6"/>
  <c r="AF64" i="6"/>
  <c r="AE64" i="6"/>
  <c r="AD64" i="6"/>
  <c r="AB64" i="6"/>
  <c r="AA64" i="6"/>
  <c r="Z64" i="6"/>
  <c r="R64" i="6"/>
  <c r="Q64" i="6"/>
  <c r="P64" i="6"/>
  <c r="O64" i="6"/>
  <c r="M64" i="6"/>
  <c r="L64" i="6"/>
  <c r="K64" i="6"/>
  <c r="Z63" i="6"/>
  <c r="K63" i="6"/>
  <c r="Z60" i="6"/>
  <c r="AC59" i="6"/>
  <c r="Z59" i="6"/>
  <c r="K60" i="6"/>
  <c r="N59" i="6"/>
  <c r="K59" i="6"/>
  <c r="Z58" i="6"/>
  <c r="K58" i="6"/>
  <c r="AI57" i="6"/>
  <c r="AI56" i="6"/>
  <c r="Z56" i="6"/>
  <c r="Z53" i="6"/>
  <c r="T57" i="6"/>
  <c r="T56" i="6"/>
  <c r="K56" i="6"/>
  <c r="K53" i="6"/>
  <c r="AG50" i="6"/>
  <c r="AF50" i="6"/>
  <c r="AE50" i="6"/>
  <c r="AD50" i="6"/>
  <c r="AB50" i="6"/>
  <c r="AA50" i="6"/>
  <c r="Z50" i="6"/>
  <c r="R50" i="6"/>
  <c r="Q50" i="6"/>
  <c r="P50" i="6"/>
  <c r="O50" i="6"/>
  <c r="M50" i="6"/>
  <c r="L50" i="6"/>
  <c r="K50" i="6"/>
  <c r="Z49" i="6"/>
  <c r="K49" i="6"/>
  <c r="Z46" i="6"/>
  <c r="AC45" i="6"/>
  <c r="Z45" i="6"/>
  <c r="K46" i="6"/>
  <c r="N45" i="6"/>
  <c r="K45" i="6"/>
  <c r="Z44" i="6"/>
  <c r="K44" i="6"/>
  <c r="AI43" i="6"/>
  <c r="AI42" i="6"/>
  <c r="Z42" i="6"/>
  <c r="Z39" i="6"/>
  <c r="T43" i="6"/>
  <c r="T42" i="6"/>
  <c r="K42" i="6"/>
  <c r="K39" i="6"/>
  <c r="AG36" i="6"/>
  <c r="AF36" i="6"/>
  <c r="AE36" i="6"/>
  <c r="AD36" i="6"/>
  <c r="AB36" i="6"/>
  <c r="AA36" i="6"/>
  <c r="Z36" i="6"/>
  <c r="R36" i="6"/>
  <c r="Q36" i="6"/>
  <c r="P36" i="6"/>
  <c r="O36" i="6"/>
  <c r="M36" i="6"/>
  <c r="L36" i="6"/>
  <c r="K36" i="6"/>
  <c r="Z35" i="6"/>
  <c r="K35" i="6"/>
  <c r="Z32" i="6"/>
  <c r="AC31" i="6"/>
  <c r="Z31" i="6"/>
  <c r="AI30" i="6"/>
  <c r="AI29" i="6"/>
  <c r="Z29" i="6"/>
  <c r="Z26" i="6"/>
  <c r="K32" i="6"/>
  <c r="N31" i="6"/>
  <c r="K31" i="6"/>
  <c r="T30" i="6"/>
  <c r="T29" i="6"/>
  <c r="K29" i="6"/>
  <c r="K26" i="6"/>
  <c r="AG23" i="6"/>
  <c r="AF23" i="6"/>
  <c r="AE23" i="6"/>
  <c r="AD23" i="6"/>
  <c r="AB23" i="6"/>
  <c r="AA23" i="6"/>
  <c r="Z23" i="6"/>
  <c r="R23" i="6"/>
  <c r="Q23" i="6"/>
  <c r="P23" i="6"/>
  <c r="O23" i="6"/>
  <c r="M23" i="6"/>
  <c r="L23" i="6"/>
  <c r="K23" i="6"/>
  <c r="Z22" i="6"/>
  <c r="K22" i="6"/>
  <c r="Z19" i="6"/>
  <c r="AC18" i="6"/>
  <c r="Z18" i="6"/>
  <c r="K19" i="6"/>
  <c r="N18" i="6"/>
  <c r="K18" i="6"/>
  <c r="Z17" i="6"/>
  <c r="K17" i="6"/>
  <c r="AI16" i="6"/>
  <c r="AI15" i="6"/>
  <c r="Z15" i="6"/>
  <c r="Z12" i="6"/>
  <c r="T16" i="6"/>
  <c r="T15" i="6"/>
  <c r="K15" i="6"/>
  <c r="K12" i="6"/>
  <c r="E11" i="6"/>
  <c r="C11" i="6"/>
  <c r="B11" i="6"/>
  <c r="B12" i="6" s="1"/>
  <c r="AG9" i="6"/>
  <c r="AF9" i="6"/>
  <c r="AE9" i="6"/>
  <c r="AD9" i="6"/>
  <c r="AB9" i="6"/>
  <c r="AA9" i="6"/>
  <c r="Z9" i="6"/>
  <c r="R9" i="6"/>
  <c r="Q9" i="6"/>
  <c r="P9" i="6"/>
  <c r="O9" i="6"/>
  <c r="M9" i="6"/>
  <c r="L9" i="6"/>
  <c r="K9" i="6"/>
  <c r="Z8" i="6"/>
  <c r="K8" i="6"/>
  <c r="D12" i="6" l="1"/>
  <c r="C12" i="6"/>
  <c r="G12" i="6"/>
  <c r="E12" i="6"/>
  <c r="B13" i="6"/>
  <c r="F12" i="6"/>
  <c r="D11" i="6"/>
  <c r="E7" i="8"/>
  <c r="F11" i="6"/>
  <c r="G7" i="8"/>
  <c r="G11" i="6"/>
  <c r="H7" i="8"/>
  <c r="I7" i="8"/>
  <c r="J7" i="8"/>
  <c r="J8" i="8"/>
  <c r="K8" i="8"/>
  <c r="G8" i="8"/>
  <c r="D8" i="8"/>
  <c r="E8" i="8"/>
  <c r="C9" i="8"/>
  <c r="H8" i="8"/>
  <c r="F13" i="6" l="1"/>
  <c r="E13" i="6"/>
  <c r="D13" i="6"/>
  <c r="G13" i="6"/>
  <c r="C13" i="6"/>
  <c r="B14" i="6"/>
  <c r="D9" i="8"/>
  <c r="K9" i="8"/>
  <c r="H9" i="8"/>
  <c r="J9" i="8"/>
  <c r="I9" i="8"/>
  <c r="G9" i="8"/>
  <c r="E9" i="8"/>
  <c r="C10" i="8"/>
  <c r="B15" i="6" l="1"/>
  <c r="G14" i="6"/>
  <c r="F14" i="6"/>
  <c r="E14" i="6"/>
  <c r="C14" i="6"/>
  <c r="D14" i="6"/>
  <c r="G10" i="8"/>
  <c r="C11" i="8"/>
  <c r="K10" i="8"/>
  <c r="E10" i="8"/>
  <c r="J10" i="8"/>
  <c r="D10" i="8"/>
  <c r="H10" i="8"/>
  <c r="I10" i="8"/>
  <c r="E15" i="6" l="1"/>
  <c r="C15" i="6"/>
  <c r="B16" i="6"/>
  <c r="G15" i="6"/>
  <c r="F15" i="6"/>
  <c r="D15" i="6"/>
  <c r="J11" i="8"/>
  <c r="C12" i="8"/>
  <c r="I11" i="8"/>
  <c r="E11" i="8"/>
  <c r="H11" i="8"/>
  <c r="D11" i="8"/>
  <c r="G11" i="8"/>
  <c r="K11" i="8"/>
  <c r="G3" i="1"/>
  <c r="D16" i="6" l="1"/>
  <c r="C16" i="6"/>
  <c r="G16" i="6"/>
  <c r="E16" i="6"/>
  <c r="B17" i="6"/>
  <c r="F16" i="6"/>
  <c r="I12" i="8"/>
  <c r="K12" i="8"/>
  <c r="J12" i="8"/>
  <c r="H12" i="8"/>
  <c r="C13" i="8"/>
  <c r="G12" i="8"/>
  <c r="E12" i="8"/>
  <c r="D12" i="8"/>
  <c r="F17" i="6" l="1"/>
  <c r="E17" i="6"/>
  <c r="D17" i="6"/>
  <c r="G17" i="6"/>
  <c r="C17" i="6"/>
  <c r="B18" i="6"/>
  <c r="H13" i="8"/>
  <c r="E13" i="8"/>
  <c r="D13" i="8"/>
  <c r="G13" i="8"/>
  <c r="C14" i="8"/>
  <c r="K13" i="8"/>
  <c r="I13" i="8"/>
  <c r="J13" i="8"/>
  <c r="B19" i="6" l="1"/>
  <c r="G18" i="6"/>
  <c r="F18" i="6"/>
  <c r="C18" i="6"/>
  <c r="E18" i="6"/>
  <c r="D18" i="6"/>
  <c r="K14" i="8"/>
  <c r="E14" i="8"/>
  <c r="J14" i="8"/>
  <c r="D14" i="8"/>
  <c r="G14" i="8"/>
  <c r="I14" i="8"/>
  <c r="H14" i="8"/>
  <c r="C15" i="8"/>
  <c r="E19" i="6" l="1"/>
  <c r="B20" i="6"/>
  <c r="G19" i="6"/>
  <c r="C19" i="6"/>
  <c r="F19" i="6"/>
  <c r="D19" i="6"/>
  <c r="C16" i="8"/>
  <c r="K15" i="8"/>
  <c r="J15" i="8"/>
  <c r="I15" i="8"/>
  <c r="E15" i="8"/>
  <c r="H15" i="8"/>
  <c r="D15" i="8"/>
  <c r="G15" i="8"/>
  <c r="D20" i="6" l="1"/>
  <c r="E20" i="6"/>
  <c r="C20" i="6"/>
  <c r="G20" i="6"/>
  <c r="B21" i="6"/>
  <c r="F20" i="6"/>
  <c r="I16" i="8"/>
  <c r="H16" i="8"/>
  <c r="C17" i="8"/>
  <c r="D16" i="8"/>
  <c r="G16" i="8"/>
  <c r="E16" i="8"/>
  <c r="J16" i="8"/>
  <c r="K16" i="8"/>
  <c r="F21" i="6" l="1"/>
  <c r="E21" i="6"/>
  <c r="D21" i="6"/>
  <c r="G21" i="6"/>
  <c r="C21" i="6"/>
  <c r="B22" i="6"/>
  <c r="D17" i="8"/>
  <c r="K17" i="8"/>
  <c r="J17" i="8"/>
  <c r="H17" i="8"/>
  <c r="I17" i="8"/>
  <c r="G17" i="8"/>
  <c r="E17" i="8"/>
  <c r="C18" i="8"/>
  <c r="B23" i="6" l="1"/>
  <c r="G22" i="6"/>
  <c r="F22" i="6"/>
  <c r="E22" i="6"/>
  <c r="C22" i="6"/>
  <c r="D22" i="6"/>
  <c r="G18" i="8"/>
  <c r="C19" i="8"/>
  <c r="K18" i="8"/>
  <c r="E18" i="8"/>
  <c r="J18" i="8"/>
  <c r="D18" i="8"/>
  <c r="I18" i="8"/>
  <c r="H18" i="8"/>
  <c r="E23" i="6" l="1"/>
  <c r="B24" i="6"/>
  <c r="C23" i="6"/>
  <c r="G23" i="6"/>
  <c r="F23" i="6"/>
  <c r="D23" i="6"/>
  <c r="J19" i="8"/>
  <c r="C20" i="8"/>
  <c r="I19" i="8"/>
  <c r="E19" i="8"/>
  <c r="H19" i="8"/>
  <c r="D19" i="8"/>
  <c r="G19" i="8"/>
  <c r="K19" i="8"/>
  <c r="D24" i="6" l="1"/>
  <c r="G24" i="6"/>
  <c r="E24" i="6"/>
  <c r="C24" i="6"/>
  <c r="B25" i="6"/>
  <c r="F24" i="6"/>
  <c r="K20" i="8"/>
  <c r="J20" i="8"/>
  <c r="I20" i="8"/>
  <c r="H20" i="8"/>
  <c r="C21" i="8"/>
  <c r="G20" i="8"/>
  <c r="E20" i="8"/>
  <c r="D20" i="8"/>
  <c r="F25" i="6" l="1"/>
  <c r="E25" i="6"/>
  <c r="D25" i="6"/>
  <c r="G25" i="6"/>
  <c r="C25" i="6"/>
  <c r="B26" i="6"/>
  <c r="H21" i="8"/>
  <c r="G21" i="8"/>
  <c r="E21" i="8"/>
  <c r="C22" i="8"/>
  <c r="D21" i="8"/>
  <c r="K21" i="8"/>
  <c r="J21" i="8"/>
  <c r="I21" i="8"/>
  <c r="B27" i="6" l="1"/>
  <c r="G26" i="6"/>
  <c r="F26" i="6"/>
  <c r="C26" i="6"/>
  <c r="E26" i="6"/>
  <c r="D26" i="6"/>
  <c r="K22" i="8"/>
  <c r="E22" i="8"/>
  <c r="J22" i="8"/>
  <c r="D22" i="8"/>
  <c r="G22" i="8"/>
  <c r="I22" i="8"/>
  <c r="H22" i="8"/>
  <c r="C23" i="8"/>
  <c r="E27" i="6" l="1"/>
  <c r="C27" i="6"/>
  <c r="B28" i="6"/>
  <c r="G27" i="6"/>
  <c r="F27" i="6"/>
  <c r="D27" i="6"/>
  <c r="C24" i="8"/>
  <c r="K23" i="8"/>
  <c r="J23" i="8"/>
  <c r="I23" i="8"/>
  <c r="E23" i="8"/>
  <c r="G23" i="8"/>
  <c r="H23" i="8"/>
  <c r="D23" i="8"/>
  <c r="D28" i="6" l="1"/>
  <c r="C28" i="6"/>
  <c r="G28" i="6"/>
  <c r="E28" i="6"/>
  <c r="B29" i="6"/>
  <c r="F28" i="6"/>
  <c r="I24" i="8"/>
  <c r="H24" i="8"/>
  <c r="C25" i="8"/>
  <c r="G24" i="8"/>
  <c r="E24" i="8"/>
  <c r="D24" i="8"/>
  <c r="K24" i="8"/>
  <c r="J24" i="8"/>
  <c r="F29" i="6" l="1"/>
  <c r="G29" i="6"/>
  <c r="E29" i="6"/>
  <c r="D29" i="6"/>
  <c r="C29" i="6"/>
  <c r="B30" i="6"/>
  <c r="D25" i="8"/>
  <c r="K25" i="8"/>
  <c r="J25" i="8"/>
  <c r="I25" i="8"/>
  <c r="H25" i="8"/>
  <c r="G25" i="8"/>
  <c r="C26" i="8"/>
  <c r="E25" i="8"/>
  <c r="G30" i="6" l="1"/>
  <c r="F30" i="6"/>
  <c r="C30" i="6"/>
  <c r="E30" i="6"/>
  <c r="D30" i="6"/>
  <c r="G26" i="8"/>
  <c r="K26" i="8"/>
  <c r="E26" i="8"/>
  <c r="C27" i="8"/>
  <c r="J26" i="8"/>
  <c r="D26" i="8"/>
  <c r="H26" i="8"/>
  <c r="I26" i="8"/>
  <c r="J27" i="8" l="1"/>
  <c r="C28" i="8"/>
  <c r="I27" i="8"/>
  <c r="E27" i="8"/>
  <c r="H27" i="8"/>
  <c r="D27" i="8"/>
  <c r="G27" i="8"/>
  <c r="K27" i="8"/>
  <c r="I28" i="8" l="1"/>
  <c r="K28" i="8"/>
  <c r="J28" i="8"/>
  <c r="H28" i="8"/>
  <c r="C29" i="8"/>
  <c r="D28" i="8"/>
  <c r="G28" i="8"/>
  <c r="E28" i="8"/>
  <c r="H29" i="8" l="1"/>
  <c r="G29" i="8"/>
  <c r="E29" i="8"/>
  <c r="C30" i="8"/>
  <c r="D29" i="8"/>
  <c r="I29" i="8"/>
  <c r="K29" i="8"/>
  <c r="J29" i="8"/>
  <c r="K30" i="8" l="1"/>
  <c r="E30" i="8"/>
  <c r="J30" i="8"/>
  <c r="D30" i="8"/>
  <c r="I30" i="8"/>
  <c r="H30" i="8"/>
  <c r="G30" i="8"/>
  <c r="C31" i="8"/>
  <c r="J31" i="8" l="1"/>
  <c r="C32" i="8"/>
  <c r="K31" i="8"/>
  <c r="I31" i="8"/>
  <c r="E31" i="8"/>
  <c r="G31" i="8"/>
  <c r="H31" i="8"/>
  <c r="D31" i="8"/>
  <c r="I32" i="8" l="1"/>
  <c r="D32" i="8"/>
  <c r="H32" i="8"/>
  <c r="C33" i="8"/>
  <c r="G32" i="8"/>
  <c r="E32" i="8"/>
  <c r="K32" i="8"/>
  <c r="J32" i="8"/>
  <c r="D33" i="8" l="1"/>
  <c r="K33" i="8"/>
  <c r="H33" i="8"/>
  <c r="J33" i="8"/>
  <c r="I33" i="8"/>
  <c r="G33" i="8"/>
  <c r="C34" i="8"/>
  <c r="E33" i="8"/>
  <c r="G34" i="8" l="1"/>
  <c r="C35" i="8"/>
  <c r="H34" i="8"/>
  <c r="K34" i="8"/>
  <c r="E34" i="8"/>
  <c r="J34" i="8"/>
  <c r="D34" i="8"/>
  <c r="I34" i="8"/>
  <c r="J35" i="8" l="1"/>
  <c r="C36" i="8"/>
  <c r="K35" i="8"/>
  <c r="I35" i="8"/>
  <c r="E35" i="8"/>
  <c r="H35" i="8"/>
  <c r="D35" i="8"/>
  <c r="G35" i="8"/>
  <c r="K36" i="8" l="1"/>
  <c r="J36" i="8"/>
  <c r="D36" i="8"/>
  <c r="I36" i="8"/>
  <c r="H36" i="8"/>
  <c r="C37" i="8"/>
  <c r="G36" i="8"/>
  <c r="E36" i="8"/>
  <c r="H37" i="8" l="1"/>
  <c r="D37" i="8"/>
  <c r="G37" i="8"/>
  <c r="E37" i="8"/>
  <c r="C38" i="8"/>
  <c r="K37" i="8"/>
  <c r="I37" i="8"/>
  <c r="J37" i="8"/>
  <c r="K38" i="8" l="1"/>
  <c r="E38" i="8"/>
  <c r="J38" i="8"/>
  <c r="D38" i="8"/>
  <c r="I38" i="8"/>
  <c r="G38" i="8"/>
  <c r="H38" i="8"/>
  <c r="C39" i="8"/>
  <c r="C40" i="8" l="1"/>
  <c r="K39" i="8"/>
  <c r="J39" i="8"/>
  <c r="I39" i="8"/>
  <c r="E39" i="8"/>
  <c r="G39" i="8"/>
  <c r="H39" i="8"/>
  <c r="D39" i="8"/>
  <c r="I40" i="8" l="1"/>
  <c r="D40" i="8"/>
  <c r="H40" i="8"/>
  <c r="C41" i="8"/>
  <c r="G40" i="8"/>
  <c r="E40" i="8"/>
  <c r="K40" i="8"/>
  <c r="J40" i="8"/>
  <c r="D41" i="8" l="1"/>
  <c r="K41" i="8"/>
  <c r="J41" i="8"/>
  <c r="I41" i="8"/>
  <c r="H41" i="8"/>
  <c r="G41" i="8"/>
  <c r="C42" i="8"/>
  <c r="E41" i="8"/>
  <c r="G42" i="8" l="1"/>
  <c r="K42" i="8"/>
  <c r="E42" i="8"/>
  <c r="C43" i="8"/>
  <c r="J42" i="8"/>
  <c r="D42" i="8"/>
  <c r="H42" i="8"/>
  <c r="I42" i="8"/>
  <c r="J43" i="8" l="1"/>
  <c r="C44" i="8"/>
  <c r="I43" i="8"/>
  <c r="E43" i="8"/>
  <c r="H43" i="8"/>
  <c r="D43" i="8"/>
  <c r="G43" i="8"/>
  <c r="K43" i="8"/>
  <c r="I44" i="8" l="1"/>
  <c r="K44" i="8"/>
  <c r="J44" i="8"/>
  <c r="D44" i="8"/>
  <c r="H44" i="8"/>
  <c r="C45" i="8"/>
  <c r="G44" i="8"/>
  <c r="E44" i="8"/>
  <c r="H45" i="8" l="1"/>
  <c r="G45" i="8"/>
  <c r="E45" i="8"/>
  <c r="C46" i="8"/>
  <c r="D45" i="8"/>
  <c r="K45" i="8"/>
  <c r="J45" i="8"/>
  <c r="I45" i="8"/>
  <c r="K46" i="8" l="1"/>
  <c r="E46" i="8"/>
  <c r="J46" i="8"/>
  <c r="D46" i="8"/>
  <c r="I46" i="8"/>
  <c r="H46" i="8"/>
  <c r="G46" i="8"/>
</calcChain>
</file>

<file path=xl/sharedStrings.xml><?xml version="1.0" encoding="utf-8"?>
<sst xmlns="http://schemas.openxmlformats.org/spreadsheetml/2006/main" count="114" uniqueCount="62">
  <si>
    <t>№</t>
    <phoneticPr fontId="2"/>
  </si>
  <si>
    <t>お店</t>
    <rPh sb="1" eb="2">
      <t>ミセ</t>
    </rPh>
    <phoneticPr fontId="2"/>
  </si>
  <si>
    <t>商品名</t>
    <rPh sb="0" eb="3">
      <t>ショウヒンメイ</t>
    </rPh>
    <phoneticPr fontId="2"/>
  </si>
  <si>
    <t>金額</t>
    <rPh sb="0" eb="2">
      <t>キンガク</t>
    </rPh>
    <phoneticPr fontId="2"/>
  </si>
  <si>
    <t>購入日時</t>
    <rPh sb="0" eb="2">
      <t>コウニュウ</t>
    </rPh>
    <rPh sb="2" eb="4">
      <t>ニチジ</t>
    </rPh>
    <phoneticPr fontId="2"/>
  </si>
  <si>
    <t>出品IDリンク</t>
    <rPh sb="0" eb="2">
      <t>シュッピン</t>
    </rPh>
    <phoneticPr fontId="2"/>
  </si>
  <si>
    <t>ID</t>
    <phoneticPr fontId="2"/>
  </si>
  <si>
    <t>名前</t>
    <rPh sb="0" eb="2">
      <t>ナマエ</t>
    </rPh>
    <phoneticPr fontId="2"/>
  </si>
  <si>
    <t>郵便番号</t>
    <rPh sb="0" eb="4">
      <t>ユウビンバンゴウ</t>
    </rPh>
    <phoneticPr fontId="2"/>
  </si>
  <si>
    <t>住所</t>
    <rPh sb="0" eb="2">
      <t>ジュウショ</t>
    </rPh>
    <phoneticPr fontId="2"/>
  </si>
  <si>
    <t>TEL</t>
    <phoneticPr fontId="2"/>
  </si>
  <si>
    <t>出品ID</t>
    <rPh sb="0" eb="2">
      <t>シュッピン</t>
    </rPh>
    <phoneticPr fontId="1"/>
  </si>
  <si>
    <t>メルカリ</t>
  </si>
  <si>
    <t/>
  </si>
  <si>
    <t>左側</t>
    <rPh sb="0" eb="2">
      <t>ヒダリガワ</t>
    </rPh>
    <phoneticPr fontId="2"/>
  </si>
  <si>
    <t>右側</t>
    <rPh sb="0" eb="2">
      <t>ミギガワ</t>
    </rPh>
    <phoneticPr fontId="2"/>
  </si>
  <si>
    <t>F3</t>
  </si>
  <si>
    <t>■発送先　最新20件リスト</t>
    <rPh sb="1" eb="4">
      <t>ハッソウサキ</t>
    </rPh>
    <rPh sb="5" eb="7">
      <t>サイシン</t>
    </rPh>
    <rPh sb="9" eb="10">
      <t>ケン</t>
    </rPh>
    <phoneticPr fontId="2"/>
  </si>
  <si>
    <t>NO</t>
    <phoneticPr fontId="2"/>
  </si>
  <si>
    <t>品名</t>
    <rPh sb="0" eb="2">
      <t>ヒンメイ</t>
    </rPh>
    <phoneticPr fontId="2"/>
  </si>
  <si>
    <t>■発送元　リスト</t>
    <rPh sb="1" eb="4">
      <t>ハッソウモト</t>
    </rPh>
    <phoneticPr fontId="2"/>
  </si>
  <si>
    <t>F1</t>
    <phoneticPr fontId="2"/>
  </si>
  <si>
    <t>長崎県長崎市伊良林3丁目16-23</t>
    <rPh sb="0" eb="3">
      <t>ナガサキケン</t>
    </rPh>
    <rPh sb="3" eb="6">
      <t>ナガサキシ</t>
    </rPh>
    <rPh sb="6" eb="9">
      <t>イラバヤシ</t>
    </rPh>
    <rPh sb="10" eb="12">
      <t>チョウメ</t>
    </rPh>
    <phoneticPr fontId="2"/>
  </si>
  <si>
    <t>針屋志津香（メルカリ・ガレージセール）</t>
    <rPh sb="0" eb="1">
      <t>ハリ</t>
    </rPh>
    <rPh sb="1" eb="2">
      <t>ヤ</t>
    </rPh>
    <rPh sb="2" eb="5">
      <t>シヅカ</t>
    </rPh>
    <phoneticPr fontId="2"/>
  </si>
  <si>
    <t>メルカリ garagesale</t>
    <phoneticPr fontId="2"/>
  </si>
  <si>
    <t>F2</t>
    <phoneticPr fontId="2"/>
  </si>
  <si>
    <t>針屋志津香（ラクマ・はりはり）</t>
    <rPh sb="0" eb="1">
      <t>ハリ</t>
    </rPh>
    <rPh sb="1" eb="2">
      <t>ヤ</t>
    </rPh>
    <rPh sb="2" eb="5">
      <t>シヅカ</t>
    </rPh>
    <phoneticPr fontId="2"/>
  </si>
  <si>
    <t>ラクマ garagesale</t>
    <phoneticPr fontId="2"/>
  </si>
  <si>
    <t>針屋志津香（ヤフオク落札商品）</t>
    <rPh sb="0" eb="1">
      <t>ハリ</t>
    </rPh>
    <rPh sb="1" eb="2">
      <t>ヤ</t>
    </rPh>
    <rPh sb="2" eb="5">
      <t>シヅカ</t>
    </rPh>
    <rPh sb="10" eb="12">
      <t>ラクサツ</t>
    </rPh>
    <rPh sb="12" eb="14">
      <t>ショウヒン</t>
    </rPh>
    <phoneticPr fontId="2"/>
  </si>
  <si>
    <t>ヤフオク garagesale</t>
    <phoneticPr fontId="2"/>
  </si>
  <si>
    <t>F4</t>
  </si>
  <si>
    <t>長崎県長崎市東小島16-15 いろはアパート201</t>
    <rPh sb="0" eb="3">
      <t>ナガサキケン</t>
    </rPh>
    <rPh sb="3" eb="6">
      <t>ナガサキシ</t>
    </rPh>
    <rPh sb="6" eb="7">
      <t>ヒガシ</t>
    </rPh>
    <rPh sb="7" eb="9">
      <t>コシマ</t>
    </rPh>
    <phoneticPr fontId="2"/>
  </si>
  <si>
    <t>はりぃず（Amazonご注文商品）</t>
    <rPh sb="12" eb="16">
      <t>チュウモンショウヒン</t>
    </rPh>
    <phoneticPr fontId="2"/>
  </si>
  <si>
    <t>Amazon</t>
    <phoneticPr fontId="2"/>
  </si>
  <si>
    <t>F5</t>
  </si>
  <si>
    <t>F6</t>
  </si>
  <si>
    <t>F7</t>
  </si>
  <si>
    <t>F8</t>
  </si>
  <si>
    <t>F9</t>
  </si>
  <si>
    <t>F10</t>
  </si>
  <si>
    <t>新品未開封 キリン iMUSE(イミューズ) 免疫ケア 60粒 15日分</t>
  </si>
  <si>
    <t>2023年5月16日 18:31</t>
  </si>
  <si>
    <t>m76686489434</t>
  </si>
  <si>
    <t>菊池 加代子 様</t>
  </si>
  <si>
    <t>岩手県 北上市 和賀町横川目36-42-9</t>
  </si>
  <si>
    <t>印刷</t>
    <rPh sb="0" eb="2">
      <t>インサツ</t>
    </rPh>
    <phoneticPr fontId="2"/>
  </si>
  <si>
    <t>お届け先郵便番号</t>
  </si>
  <si>
    <t>お届け先氏名</t>
  </si>
  <si>
    <t>お届け先敬称</t>
    <phoneticPr fontId="2"/>
  </si>
  <si>
    <t>お届け先住所1行目</t>
  </si>
  <si>
    <t>お届け先住所2行目</t>
  </si>
  <si>
    <t>お届け先住所3行目</t>
  </si>
  <si>
    <t>お届け先住所4行目</t>
  </si>
  <si>
    <t>内容品</t>
  </si>
  <si>
    <t>様</t>
    <rPh sb="0" eb="1">
      <t>サマ</t>
    </rPh>
    <phoneticPr fontId="2"/>
  </si>
  <si>
    <t>様</t>
  </si>
  <si>
    <t>¥1,500</t>
  </si>
  <si>
    <t>0240331</t>
    <phoneticPr fontId="2"/>
  </si>
  <si>
    <t>デブママ</t>
  </si>
  <si>
    <t>発送元</t>
    <rPh sb="0" eb="3">
      <t>ハッソウモト</t>
    </rPh>
    <phoneticPr fontId="2"/>
  </si>
  <si>
    <t>〇</t>
  </si>
  <si>
    <t>出力済</t>
    <rPh sb="0" eb="2">
      <t>シュツリョク</t>
    </rPh>
    <rPh sb="2" eb="3">
      <t>スミ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</si>
</sst>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&lt;=999999999]0000000000;00000000000"/>
    <numFmt numFmtId="177" formatCode="&quot;〒&quot;###\-####"/>
    <numFmt numFmtId="178" formatCode="&quot;¥&quot;#,##0_);[Red]\(&quot;¥&quot;#,##0\)"/>
  </numFmts>
  <fonts count="15" x14ac:knownFonts="1">
    <font>
      <sz val="11"/>
      <color theme="1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6"/>
      <name val="Meiryo UI"/>
      <family val="3"/>
      <charset val="128"/>
    </font>
    <font>
      <sz val="12"/>
      <name val="Meiryo UI"/>
      <family val="3"/>
      <charset val="128"/>
    </font>
    <font>
      <sz val="12"/>
      <color theme="1"/>
      <name val="Meiryo UI"/>
      <family val="3"/>
      <charset val="128"/>
    </font>
    <font>
      <sz val="20"/>
      <name val="Meiryo UI"/>
      <family val="3"/>
      <charset val="128"/>
    </font>
    <font>
      <sz val="10"/>
      <name val="Meiryo UI"/>
      <family val="3"/>
      <charset val="128"/>
    </font>
    <font>
      <sz val="10"/>
      <color theme="1"/>
      <name val="Meiryo UI"/>
      <family val="3"/>
      <charset val="128"/>
    </font>
    <font>
      <u/>
      <sz val="11"/>
      <color theme="0"/>
      <name val="游ゴシック"/>
      <family val="2"/>
      <charset val="128"/>
      <scheme val="minor"/>
    </font>
    <font>
      <sz val="11"/>
      <color theme="0"/>
      <name val="Meiryo UI"/>
      <family val="3"/>
      <charset val="128"/>
    </font>
    <font>
      <b/>
      <sz val="14"/>
      <color theme="0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1" tint="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medium">
        <color indexed="10"/>
      </left>
      <right style="medium">
        <color indexed="10"/>
      </right>
      <top/>
      <bottom style="medium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49" fontId="0" fillId="0" borderId="0" xfId="0" applyNumberFormat="1">
      <alignment vertical="center"/>
    </xf>
    <xf numFmtId="0" fontId="0" fillId="0" borderId="0" xfId="0" applyAlignment="1">
      <alignment vertical="center" shrinkToFit="1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176" fontId="3" fillId="0" borderId="1" xfId="0" applyNumberFormat="1" applyFont="1" applyBorder="1" applyAlignment="1">
      <alignment vertical="center" shrinkToFit="1"/>
    </xf>
    <xf numFmtId="0" fontId="3" fillId="0" borderId="1" xfId="0" applyFont="1" applyBorder="1" applyAlignment="1" applyProtection="1">
      <alignment vertical="center" shrinkToFit="1"/>
      <protection locked="0"/>
    </xf>
    <xf numFmtId="176" fontId="3" fillId="0" borderId="1" xfId="0" applyNumberFormat="1" applyFont="1" applyBorder="1" applyAlignment="1" applyProtection="1">
      <alignment vertical="center" shrinkToFit="1"/>
      <protection locked="0"/>
    </xf>
    <xf numFmtId="49" fontId="0" fillId="0" borderId="0" xfId="0" applyNumberFormat="1" applyAlignment="1">
      <alignment vertical="center" shrinkToFit="1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178" fontId="0" fillId="0" borderId="0" xfId="0" applyNumberFormat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vertical="center" shrinkToFit="1"/>
    </xf>
    <xf numFmtId="178" fontId="0" fillId="0" borderId="9" xfId="0" applyNumberFormat="1" applyBorder="1">
      <alignment vertical="center"/>
    </xf>
    <xf numFmtId="49" fontId="0" fillId="0" borderId="9" xfId="0" applyNumberFormat="1" applyBorder="1">
      <alignment vertical="center"/>
    </xf>
    <xf numFmtId="49" fontId="0" fillId="0" borderId="9" xfId="0" applyNumberFormat="1" applyBorder="1" applyAlignment="1">
      <alignment vertical="center" shrinkToFit="1"/>
    </xf>
    <xf numFmtId="0" fontId="14" fillId="2" borderId="8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shrinkToFit="1"/>
    </xf>
    <xf numFmtId="178" fontId="14" fillId="2" borderId="8" xfId="0" applyNumberFormat="1" applyFont="1" applyFill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right" vertical="center"/>
    </xf>
    <xf numFmtId="176" fontId="10" fillId="0" borderId="0" xfId="0" applyNumberFormat="1" applyFont="1" applyAlignment="1">
      <alignment horizontal="center" vertical="center" shrinkToFit="1"/>
    </xf>
    <xf numFmtId="177" fontId="10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9" xfId="0" applyFont="1" applyBorder="1" applyAlignment="1">
      <alignment vertical="center" shrinkToFit="1"/>
    </xf>
    <xf numFmtId="176" fontId="3" fillId="0" borderId="9" xfId="0" applyNumberFormat="1" applyFont="1" applyBorder="1" applyAlignment="1">
      <alignment vertical="center" shrinkToFit="1"/>
    </xf>
    <xf numFmtId="0" fontId="3" fillId="0" borderId="9" xfId="0" applyFont="1" applyBorder="1" applyAlignment="1" applyProtection="1">
      <alignment vertical="center" shrinkToFit="1"/>
      <protection locked="0"/>
    </xf>
    <xf numFmtId="176" fontId="3" fillId="0" borderId="9" xfId="0" applyNumberFormat="1" applyFont="1" applyBorder="1" applyAlignment="1" applyProtection="1">
      <alignment vertical="center" shrinkToFit="1"/>
      <protection locked="0"/>
    </xf>
    <xf numFmtId="0" fontId="13" fillId="3" borderId="8" xfId="0" applyFont="1" applyFill="1" applyBorder="1" applyAlignment="1">
      <alignment horizontal="center" vertical="center" shrinkToFit="1"/>
    </xf>
    <xf numFmtId="0" fontId="3" fillId="0" borderId="9" xfId="0" applyFont="1" applyBorder="1" applyAlignment="1" applyProtection="1">
      <alignment horizontal="center" vertical="center" shrinkToFit="1"/>
      <protection locked="0"/>
    </xf>
    <xf numFmtId="0" fontId="13" fillId="2" borderId="8" xfId="0" applyFont="1" applyFill="1" applyBorder="1" applyAlignment="1">
      <alignment horizontal="center" vertical="center" shrinkToFit="1"/>
    </xf>
    <xf numFmtId="0" fontId="13" fillId="2" borderId="8" xfId="0" applyFont="1" applyFill="1" applyBorder="1" applyAlignment="1">
      <alignment horizontal="center" vertical="center" wrapText="1" shrinkToFit="1"/>
    </xf>
  </cellXfs>
  <cellStyles count="2">
    <cellStyle name="ハイパーリンク" xfId="1" builtinId="8"/>
    <cellStyle name="標準" xfId="0" builtinId="0"/>
  </cellStyles>
  <dxfs count="16"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9662</xdr:colOff>
      <xdr:row>0</xdr:row>
      <xdr:rowOff>0</xdr:rowOff>
    </xdr:from>
    <xdr:to>
      <xdr:col>2</xdr:col>
      <xdr:colOff>117519</xdr:colOff>
      <xdr:row>0</xdr:row>
      <xdr:rowOff>828000</xdr:rowOff>
    </xdr:to>
    <xdr:pic macro="[0]!start">
      <xdr:nvPicPr>
        <xdr:cNvPr id="3" name="図 2">
          <a:extLst>
            <a:ext uri="{FF2B5EF4-FFF2-40B4-BE49-F238E27FC236}">
              <a16:creationId xmlns:a16="http://schemas.microsoft.com/office/drawing/2014/main" id="{616174AC-E960-A427-0132-322F9D90A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582" y="0"/>
          <a:ext cx="778417" cy="828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170386</xdr:colOff>
      <xdr:row>1</xdr:row>
      <xdr:rowOff>170180</xdr:rowOff>
    </xdr:from>
    <xdr:to>
      <xdr:col>7</xdr:col>
      <xdr:colOff>955799</xdr:colOff>
      <xdr:row>6</xdr:row>
      <xdr:rowOff>26383</xdr:rowOff>
    </xdr:to>
    <xdr:pic macro="[0]!prnt">
      <xdr:nvPicPr>
        <xdr:cNvPr id="11" name="図 10">
          <a:extLst>
            <a:ext uri="{FF2B5EF4-FFF2-40B4-BE49-F238E27FC236}">
              <a16:creationId xmlns:a16="http://schemas.microsoft.com/office/drawing/2014/main" id="{09B8442E-DBDE-40C2-A419-4C072A398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56786" y="292100"/>
          <a:ext cx="785413" cy="846803"/>
        </a:xfrm>
        <a:prstGeom prst="rect">
          <a:avLst/>
        </a:prstGeom>
      </xdr:spPr>
    </xdr:pic>
    <xdr:clientData/>
  </xdr:twoCellAnchor>
  <xdr:twoCellAnchor editAs="oneCell">
    <xdr:from>
      <xdr:col>5</xdr:col>
      <xdr:colOff>594757</xdr:colOff>
      <xdr:row>1</xdr:row>
      <xdr:rowOff>170180</xdr:rowOff>
    </xdr:from>
    <xdr:to>
      <xdr:col>6</xdr:col>
      <xdr:colOff>773152</xdr:colOff>
      <xdr:row>6</xdr:row>
      <xdr:rowOff>26383</xdr:rowOff>
    </xdr:to>
    <xdr:pic macro="[0]!PrintPreview">
      <xdr:nvPicPr>
        <xdr:cNvPr id="12" name="図 11">
          <a:extLst>
            <a:ext uri="{FF2B5EF4-FFF2-40B4-BE49-F238E27FC236}">
              <a16:creationId xmlns:a16="http://schemas.microsoft.com/office/drawing/2014/main" id="{B4F0BBAF-47BE-43E2-B536-EE2A61856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50477" y="292100"/>
          <a:ext cx="810855" cy="846803"/>
        </a:xfrm>
        <a:prstGeom prst="rect">
          <a:avLst/>
        </a:prstGeom>
      </xdr:spPr>
    </xdr:pic>
    <xdr:clientData/>
  </xdr:twoCellAnchor>
  <xdr:twoCellAnchor editAs="oneCell">
    <xdr:from>
      <xdr:col>34</xdr:col>
      <xdr:colOff>44551</xdr:colOff>
      <xdr:row>1</xdr:row>
      <xdr:rowOff>119380</xdr:rowOff>
    </xdr:from>
    <xdr:to>
      <xdr:col>37</xdr:col>
      <xdr:colOff>43826</xdr:colOff>
      <xdr:row>5</xdr:row>
      <xdr:rowOff>171527</xdr:rowOff>
    </xdr:to>
    <xdr:pic macro="[0]!関数復旧lbl">
      <xdr:nvPicPr>
        <xdr:cNvPr id="13" name="図 12">
          <a:extLst>
            <a:ext uri="{FF2B5EF4-FFF2-40B4-BE49-F238E27FC236}">
              <a16:creationId xmlns:a16="http://schemas.microsoft.com/office/drawing/2014/main" id="{DAEEF7B6-6946-29F7-A757-7A2AB4D31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082371" y="241300"/>
          <a:ext cx="799375" cy="8446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373380</xdr:colOff>
      <xdr:row>0</xdr:row>
      <xdr:rowOff>12700</xdr:rowOff>
    </xdr:from>
    <xdr:to>
      <xdr:col>5</xdr:col>
      <xdr:colOff>409668</xdr:colOff>
      <xdr:row>4</xdr:row>
      <xdr:rowOff>139660</xdr:rowOff>
    </xdr:to>
    <xdr:pic macro="[0]!ClickPostLink">
      <xdr:nvPicPr>
        <xdr:cNvPr id="10" name="図 9">
          <a:extLst>
            <a:ext uri="{FF2B5EF4-FFF2-40B4-BE49-F238E27FC236}">
              <a16:creationId xmlns:a16="http://schemas.microsoft.com/office/drawing/2014/main" id="{F49D415D-A5A9-40B9-9670-2D95EE28C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2660" y="12700"/>
          <a:ext cx="783048" cy="828000"/>
        </a:xfrm>
        <a:prstGeom prst="rect">
          <a:avLst/>
        </a:prstGeom>
      </xdr:spPr>
    </xdr:pic>
    <xdr:clientData/>
  </xdr:twoCellAnchor>
  <xdr:twoCellAnchor editAs="oneCell">
    <xdr:from>
      <xdr:col>1</xdr:col>
      <xdr:colOff>174971</xdr:colOff>
      <xdr:row>0</xdr:row>
      <xdr:rowOff>12700</xdr:rowOff>
    </xdr:from>
    <xdr:to>
      <xdr:col>2</xdr:col>
      <xdr:colOff>416998</xdr:colOff>
      <xdr:row>4</xdr:row>
      <xdr:rowOff>139660</xdr:rowOff>
    </xdr:to>
    <xdr:pic macro="[0]!POST">
      <xdr:nvPicPr>
        <xdr:cNvPr id="11" name="図 10">
          <a:extLst>
            <a:ext uri="{FF2B5EF4-FFF2-40B4-BE49-F238E27FC236}">
              <a16:creationId xmlns:a16="http://schemas.microsoft.com/office/drawing/2014/main" id="{01E2794F-BED0-4619-8F09-527583F4F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1171" y="12700"/>
          <a:ext cx="783047" cy="828000"/>
        </a:xfrm>
        <a:prstGeom prst="rect">
          <a:avLst/>
        </a:prstGeom>
      </xdr:spPr>
    </xdr:pic>
    <xdr:clientData/>
  </xdr:twoCellAnchor>
  <xdr:twoCellAnchor editAs="oneCell">
    <xdr:from>
      <xdr:col>11</xdr:col>
      <xdr:colOff>83820</xdr:colOff>
      <xdr:row>0</xdr:row>
      <xdr:rowOff>0</xdr:rowOff>
    </xdr:from>
    <xdr:to>
      <xdr:col>11</xdr:col>
      <xdr:colOff>899523</xdr:colOff>
      <xdr:row>4</xdr:row>
      <xdr:rowOff>134878</xdr:rowOff>
    </xdr:to>
    <xdr:pic macro="[0]!関数復旧post">
      <xdr:nvPicPr>
        <xdr:cNvPr id="12" name="図 11">
          <a:extLst>
            <a:ext uri="{FF2B5EF4-FFF2-40B4-BE49-F238E27FC236}">
              <a16:creationId xmlns:a16="http://schemas.microsoft.com/office/drawing/2014/main" id="{AE0B32BD-92DD-452D-8132-E8D30C88E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8080" y="0"/>
          <a:ext cx="815703" cy="8359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E1016-94B5-4CE7-99D5-1CB36D528877}">
  <sheetPr codeName="shtmain"/>
  <dimension ref="B1:M3"/>
  <sheetViews>
    <sheetView showGridLines="0" tabSelected="1" zoomScale="79" zoomScaleNormal="79" workbookViewId="0">
      <pane ySplit="2" topLeftCell="A3" activePane="bottomLeft" state="frozen"/>
      <selection pane="bottomLeft" activeCell="F3" sqref="F3"/>
    </sheetView>
  </sheetViews>
  <sheetFormatPr defaultRowHeight="18" x14ac:dyDescent="0.45"/>
  <cols>
    <col min="1" max="1" width="1.59765625" customWidth="1"/>
    <col min="3" max="3" width="14.3984375" customWidth="1"/>
    <col min="4" max="4" width="45.19921875" style="6" customWidth="1"/>
    <col min="5" max="5" width="8.796875" style="22"/>
    <col min="6" max="6" width="19.09765625" customWidth="1"/>
    <col min="7" max="7" width="15.5" customWidth="1"/>
    <col min="8" max="8" width="13.59765625" customWidth="1"/>
    <col min="9" max="9" width="24.796875" style="6" customWidth="1"/>
    <col min="10" max="10" width="14" style="5" customWidth="1"/>
    <col min="11" max="11" width="37.8984375" style="18" customWidth="1"/>
    <col min="12" max="12" width="13.5" style="5" customWidth="1"/>
    <col min="13" max="13" width="17.296875" style="6" customWidth="1"/>
  </cols>
  <sheetData>
    <row r="1" spans="2:13" ht="67.2" customHeight="1" x14ac:dyDescent="0.45">
      <c r="E1"/>
      <c r="G1" s="6"/>
      <c r="I1"/>
      <c r="J1" s="6"/>
      <c r="K1"/>
      <c r="L1"/>
    </row>
    <row r="2" spans="2:13" ht="52.2" customHeight="1" x14ac:dyDescent="0.45">
      <c r="B2" s="28" t="s">
        <v>0</v>
      </c>
      <c r="C2" s="28" t="s">
        <v>1</v>
      </c>
      <c r="D2" s="29" t="s">
        <v>2</v>
      </c>
      <c r="E2" s="30" t="s">
        <v>3</v>
      </c>
      <c r="F2" s="28" t="s">
        <v>4</v>
      </c>
      <c r="G2" s="28" t="s">
        <v>5</v>
      </c>
      <c r="H2" s="28" t="s">
        <v>6</v>
      </c>
      <c r="I2" s="29" t="s">
        <v>7</v>
      </c>
      <c r="J2" s="31" t="s">
        <v>8</v>
      </c>
      <c r="K2" s="32" t="s">
        <v>9</v>
      </c>
      <c r="L2" s="31" t="s">
        <v>10</v>
      </c>
      <c r="M2" s="28" t="s">
        <v>11</v>
      </c>
    </row>
    <row r="3" spans="2:13" ht="45" customHeight="1" x14ac:dyDescent="0.45">
      <c r="B3" s="23">
        <v>1</v>
      </c>
      <c r="C3" s="23" t="s">
        <v>12</v>
      </c>
      <c r="D3" s="24" t="s">
        <v>40</v>
      </c>
      <c r="E3" s="25" t="s">
        <v>56</v>
      </c>
      <c r="F3" s="23" t="s">
        <v>41</v>
      </c>
      <c r="G3" s="23" t="str">
        <f>IF(C3="メルカリ", HYPERLINK("https://www.mercari.com/jp/transaction/order_status/"&amp;M3&amp;"/",M3), IF(C3="ヤフオク", HYPERLINK("https://page.auctions.yahoo.co.jp/jp/auction/"&amp;M3,M3), M3))</f>
        <v>m76686489434</v>
      </c>
      <c r="H3" s="23" t="s">
        <v>58</v>
      </c>
      <c r="I3" s="24" t="s">
        <v>43</v>
      </c>
      <c r="J3" s="26" t="s">
        <v>57</v>
      </c>
      <c r="K3" s="27" t="s">
        <v>44</v>
      </c>
      <c r="L3" s="26" t="s">
        <v>13</v>
      </c>
      <c r="M3" s="24" t="s">
        <v>42</v>
      </c>
    </row>
  </sheetData>
  <phoneticPr fontId="2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FACA1-3216-4069-A2C6-A56F9032352A}">
  <sheetPr codeName="sht_lbl">
    <pageSetUpPr fitToPage="1"/>
  </sheetPr>
  <dimension ref="A1:BW101"/>
  <sheetViews>
    <sheetView showZeros="0" view="pageBreakPreview" zoomScale="70" zoomScaleNormal="55" zoomScaleSheetLayoutView="70" workbookViewId="0">
      <selection activeCell="S6" sqref="S6"/>
    </sheetView>
  </sheetViews>
  <sheetFormatPr defaultColWidth="3.5" defaultRowHeight="15.6" customHeight="1" x14ac:dyDescent="0.45"/>
  <cols>
    <col min="1" max="1" width="3.69921875" style="1" bestFit="1" customWidth="1"/>
    <col min="2" max="2" width="9.5" style="3" customWidth="1"/>
    <col min="3" max="3" width="9.5" style="1" customWidth="1"/>
    <col min="4" max="4" width="18.09765625" style="1" customWidth="1"/>
    <col min="5" max="5" width="9.796875" style="1" bestFit="1" customWidth="1"/>
    <col min="6" max="6" width="8.296875" style="1" customWidth="1"/>
    <col min="7" max="7" width="13.09765625" style="1" customWidth="1"/>
    <col min="8" max="8" width="13.5" style="1" bestFit="1" customWidth="1"/>
    <col min="9" max="9" width="3.5" style="1"/>
    <col min="10" max="10" width="1.69921875" style="1" customWidth="1"/>
    <col min="11" max="23" width="3.5" style="1"/>
    <col min="24" max="25" width="1.69921875" style="1" customWidth="1"/>
    <col min="26" max="38" width="3.5" style="1"/>
    <col min="39" max="39" width="1.69921875" style="1" customWidth="1"/>
    <col min="40" max="16384" width="3.5" style="1"/>
  </cols>
  <sheetData>
    <row r="1" spans="1:39" ht="9.6" customHeight="1" x14ac:dyDescent="0.45"/>
    <row r="2" spans="1:39" ht="15.6" customHeight="1" thickBot="1" x14ac:dyDescent="0.5">
      <c r="B2" s="3" t="s">
        <v>14</v>
      </c>
      <c r="C2" s="3" t="s">
        <v>15</v>
      </c>
      <c r="E2" s="3" t="s">
        <v>59</v>
      </c>
    </row>
    <row r="3" spans="1:39" ht="15.6" customHeight="1" thickBot="1" x14ac:dyDescent="0.5">
      <c r="B3" s="7"/>
      <c r="C3" s="7"/>
      <c r="E3" s="8" t="s">
        <v>16</v>
      </c>
    </row>
    <row r="4" spans="1:39" ht="15.6" customHeight="1" thickBot="1" x14ac:dyDescent="0.5">
      <c r="B4" s="7"/>
      <c r="C4" s="7"/>
      <c r="E4" s="2"/>
      <c r="G4" s="4"/>
    </row>
    <row r="5" spans="1:39" ht="15.6" customHeight="1" thickBot="1" x14ac:dyDescent="0.5">
      <c r="B5" s="7"/>
      <c r="C5" s="7"/>
      <c r="D5" s="4"/>
      <c r="E5" s="2"/>
    </row>
    <row r="6" spans="1:39" ht="15.6" customHeight="1" thickBot="1" x14ac:dyDescent="0.5">
      <c r="B6" s="7"/>
      <c r="C6" s="7"/>
      <c r="D6" s="4"/>
      <c r="E6" s="2"/>
      <c r="I6" s="3"/>
    </row>
    <row r="8" spans="1:39" ht="15.6" customHeight="1" thickBot="1" x14ac:dyDescent="0.5">
      <c r="A8"/>
      <c r="B8"/>
      <c r="C8"/>
      <c r="D8"/>
      <c r="K8" s="1">
        <f>IF($B$3=0,0,"お届け先")</f>
        <v>0</v>
      </c>
      <c r="Z8" s="1">
        <f>IF($C$3=0,0,"お届け先")</f>
        <v>0</v>
      </c>
    </row>
    <row r="9" spans="1:39" ht="15.6" customHeight="1" x14ac:dyDescent="0.45">
      <c r="B9" s="2" t="s">
        <v>17</v>
      </c>
      <c r="K9" s="42">
        <f>IF($B$3=0,0,MID(VLOOKUP($B$3,データ!$B:$P,9,0),1,1))</f>
        <v>0</v>
      </c>
      <c r="L9" s="42">
        <f>IF($B$3=0,0,MID(VLOOKUP($B$3,データ!$B:$P,9,0),2,1))</f>
        <v>0</v>
      </c>
      <c r="M9" s="42">
        <f>IF($B$3=0,0,MID(VLOOKUP($B$3,データ!$B:$P,9,0),3,1))</f>
        <v>0</v>
      </c>
      <c r="N9" s="44"/>
      <c r="O9" s="40">
        <f>IF($B$3=0,0,MID(VLOOKUP($B$3,データ!$B:$P,9,0),4,1))</f>
        <v>0</v>
      </c>
      <c r="P9" s="40">
        <f>IF($B$3=0,0,MID(VLOOKUP($B$3,データ!$B:$P,9,0),5,1))</f>
        <v>0</v>
      </c>
      <c r="Q9" s="40">
        <f>IF($B$3=0,0,MID(VLOOKUP($B$3,データ!$B:$P,9,0),6,1))</f>
        <v>0</v>
      </c>
      <c r="R9" s="40">
        <f>IF($B$3=0,0,MID(VLOOKUP($B$3,データ!$B:$P,9,0),7,1))</f>
        <v>0</v>
      </c>
      <c r="Z9" s="42">
        <f>IF($C$3=0,0,MID(VLOOKUP($C$3,データ!$B:$P,9,0),1,1))</f>
        <v>0</v>
      </c>
      <c r="AA9" s="42">
        <f>IF($C$3=0,0,MID(VLOOKUP($C$3,データ!$B:$P,9,0),2,1))</f>
        <v>0</v>
      </c>
      <c r="AB9" s="42">
        <f>IF($C$3=0,0,MID(VLOOKUP($C$3,データ!$B:$P,9,0),3,1))</f>
        <v>0</v>
      </c>
      <c r="AC9" s="44"/>
      <c r="AD9" s="40">
        <f>IF($C$3=0,0,MID(VLOOKUP($C$3,データ!$B:$P,9,0),4,1))</f>
        <v>0</v>
      </c>
      <c r="AE9" s="40">
        <f>IF($C$3=0,0,MID(VLOOKUP($C$3,データ!$B:$P,9,0),5,1))</f>
        <v>0</v>
      </c>
      <c r="AF9" s="40">
        <f>IF($C$3=0,0,MID(VLOOKUP($C$3,データ!$B:$P,9,0),6,1))</f>
        <v>0</v>
      </c>
      <c r="AG9" s="40">
        <f>IF($C$3=0,0,MID(VLOOKUP($C$3,データ!$B:$P,9,0),7,1))</f>
        <v>0</v>
      </c>
      <c r="AM9" s="37"/>
    </row>
    <row r="10" spans="1:39" ht="15.6" customHeight="1" thickBot="1" x14ac:dyDescent="0.5">
      <c r="B10" s="50" t="s">
        <v>18</v>
      </c>
      <c r="C10" s="50" t="s">
        <v>8</v>
      </c>
      <c r="D10" s="50" t="s">
        <v>9</v>
      </c>
      <c r="E10" s="50" t="s">
        <v>7</v>
      </c>
      <c r="F10" s="50" t="s">
        <v>10</v>
      </c>
      <c r="G10" s="50" t="s">
        <v>19</v>
      </c>
      <c r="H10"/>
      <c r="K10" s="43"/>
      <c r="L10" s="43"/>
      <c r="M10" s="43"/>
      <c r="N10" s="44"/>
      <c r="O10" s="41"/>
      <c r="P10" s="41"/>
      <c r="Q10" s="41"/>
      <c r="R10" s="41"/>
      <c r="Z10" s="43"/>
      <c r="AA10" s="43"/>
      <c r="AB10" s="43"/>
      <c r="AC10" s="44"/>
      <c r="AD10" s="41"/>
      <c r="AE10" s="41"/>
      <c r="AF10" s="41"/>
      <c r="AG10" s="41"/>
      <c r="AM10" s="37"/>
    </row>
    <row r="11" spans="1:39" ht="15.6" customHeight="1" x14ac:dyDescent="0.45">
      <c r="B11" s="45">
        <f>MAX(データ!B:B)</f>
        <v>1</v>
      </c>
      <c r="C11" s="46" t="str">
        <f>VLOOKUP(B11,データ!$B:$P,9,0)</f>
        <v>0240331</v>
      </c>
      <c r="D11" s="46" t="str">
        <f>VLOOKUP(B11,データ!$B:$P,10,0)</f>
        <v>岩手県 北上市 和賀町横川目36-42-9</v>
      </c>
      <c r="E11" s="46" t="str">
        <f>VLOOKUP(B11,データ!$B:$P,8,0)</f>
        <v>菊池 加代子 様</v>
      </c>
      <c r="F11" s="47" t="str">
        <f>VLOOKUP(B11,データ!$B:$P,11,0)</f>
        <v/>
      </c>
      <c r="G11" s="46" t="str">
        <f>VLOOKUP(B11,データ!$B:$P,3,0)</f>
        <v>新品未開封 キリン iMUSE(イミューズ) 免疫ケア 60粒 15日分</v>
      </c>
      <c r="H11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10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10"/>
    </row>
    <row r="12" spans="1:39" ht="15.6" customHeight="1" x14ac:dyDescent="0.45">
      <c r="B12" s="13">
        <f>IF(B11-1&lt;0,0,B11-1)</f>
        <v>0</v>
      </c>
      <c r="C12" s="14" t="e">
        <f>VLOOKUP(B12,データ!$B:$P,9,0)</f>
        <v>#N/A</v>
      </c>
      <c r="D12" s="14" t="e">
        <f>VLOOKUP(B12,データ!$B:$P,10,0)</f>
        <v>#N/A</v>
      </c>
      <c r="E12" s="14" t="e">
        <f>VLOOKUP(B12,データ!$B:$P,8,0)</f>
        <v>#N/A</v>
      </c>
      <c r="F12" s="15" t="e">
        <f>VLOOKUP(B12,データ!$B:$P,11,0)</f>
        <v>#N/A</v>
      </c>
      <c r="G12" s="14" t="e">
        <f>VLOOKUP(B12,データ!$B:$P,3,0)</f>
        <v>#N/A</v>
      </c>
      <c r="H12"/>
      <c r="K12" s="38">
        <f>IF($B$3=0,0,VLOOKUP($B$3,データ!$B:$P,10,0))</f>
        <v>0</v>
      </c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11"/>
      <c r="Y12" s="11"/>
      <c r="Z12" s="38">
        <f>IF($C$3=0,0,VLOOKUP($C$3,データ!$B:$P,10,0))</f>
        <v>0</v>
      </c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</row>
    <row r="13" spans="1:39" ht="15.6" customHeight="1" x14ac:dyDescent="0.45">
      <c r="B13" s="13">
        <f>IF(B12-1&lt;0,0,B12-1)</f>
        <v>0</v>
      </c>
      <c r="C13" s="14" t="e">
        <f>VLOOKUP(B13,データ!$B:$P,9,0)</f>
        <v>#N/A</v>
      </c>
      <c r="D13" s="14" t="e">
        <f>VLOOKUP(B13,データ!$B:$P,10,0)</f>
        <v>#N/A</v>
      </c>
      <c r="E13" s="14" t="e">
        <f>VLOOKUP(B13,データ!$B:$P,8,0)</f>
        <v>#N/A</v>
      </c>
      <c r="F13" s="15" t="e">
        <f>VLOOKUP(B13,データ!$B:$P,11,0)</f>
        <v>#N/A</v>
      </c>
      <c r="G13" s="14" t="e">
        <f>VLOOKUP(B13,データ!$B:$P,3,0)</f>
        <v>#N/A</v>
      </c>
      <c r="H13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11"/>
      <c r="Y13" s="11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</row>
    <row r="14" spans="1:39" ht="15.6" customHeight="1" x14ac:dyDescent="0.45">
      <c r="B14" s="13">
        <f>IF(B13-1&lt;0,0,B13-1)</f>
        <v>0</v>
      </c>
      <c r="C14" s="14" t="e">
        <f>VLOOKUP(B14,データ!$B:$P,9,0)</f>
        <v>#N/A</v>
      </c>
      <c r="D14" s="14" t="e">
        <f>VLOOKUP(B14,データ!$B:$P,10,0)</f>
        <v>#N/A</v>
      </c>
      <c r="E14" s="14" t="e">
        <f>VLOOKUP(B14,データ!$B:$P,8,0)</f>
        <v>#N/A</v>
      </c>
      <c r="F14" s="15" t="e">
        <f>VLOOKUP(B14,データ!$B:$P,11,0)</f>
        <v>#N/A</v>
      </c>
      <c r="G14" s="14" t="e">
        <f>VLOOKUP(B14,データ!$B:$P,3,0)</f>
        <v>#N/A</v>
      </c>
      <c r="H14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11"/>
      <c r="Y14" s="11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</row>
    <row r="15" spans="1:39" ht="15.6" customHeight="1" x14ac:dyDescent="0.45">
      <c r="B15" s="13">
        <f>IF(B14-1&lt;0,0,B14-1)</f>
        <v>0</v>
      </c>
      <c r="C15" s="14" t="e">
        <f>VLOOKUP(B15,データ!$B:$P,9,0)</f>
        <v>#N/A</v>
      </c>
      <c r="D15" s="14" t="e">
        <f>VLOOKUP(B15,データ!$B:$P,10,0)</f>
        <v>#N/A</v>
      </c>
      <c r="E15" s="14" t="e">
        <f>VLOOKUP(B15,データ!$B:$P,8,0)</f>
        <v>#N/A</v>
      </c>
      <c r="F15" s="15" t="e">
        <f>VLOOKUP(B15,データ!$B:$P,11,0)</f>
        <v>#N/A</v>
      </c>
      <c r="G15" s="14" t="e">
        <f>VLOOKUP(B15,データ!$B:$P,3,0)</f>
        <v>#N/A</v>
      </c>
      <c r="H15"/>
      <c r="K15" s="39">
        <f>IF($B$3=0,0,VLOOKUP($B$3,データ!$B:$P,8,0)&amp;"　様")</f>
        <v>0</v>
      </c>
      <c r="L15" s="39"/>
      <c r="M15" s="39"/>
      <c r="N15" s="39"/>
      <c r="O15" s="39"/>
      <c r="P15" s="39"/>
      <c r="Q15" s="39"/>
      <c r="R15" s="39"/>
      <c r="S15" s="39"/>
      <c r="T15" s="35">
        <f>IF($B$3=0,0,VLOOKUP($B$3,データ!$B:$P,11,0))</f>
        <v>0</v>
      </c>
      <c r="U15" s="35"/>
      <c r="V15" s="35"/>
      <c r="W15" s="35"/>
      <c r="Z15" s="39">
        <f>IF($C$3=0,0,VLOOKUP($C$3,データ!$B:$P,8,0)&amp;"　様")</f>
        <v>0</v>
      </c>
      <c r="AA15" s="39"/>
      <c r="AB15" s="39"/>
      <c r="AC15" s="39"/>
      <c r="AD15" s="39"/>
      <c r="AE15" s="39"/>
      <c r="AF15" s="39"/>
      <c r="AG15" s="39"/>
      <c r="AH15" s="39"/>
      <c r="AI15" s="35">
        <f>IF($C$3=0,0,VLOOKUP($C$3,データ!$B:$P,11,0))</f>
        <v>0</v>
      </c>
      <c r="AJ15" s="35"/>
      <c r="AK15" s="35"/>
      <c r="AL15" s="35"/>
    </row>
    <row r="16" spans="1:39" ht="15.6" customHeight="1" x14ac:dyDescent="0.45">
      <c r="B16" s="13">
        <f>IF(B15-1&lt;0,0,B15-1)</f>
        <v>0</v>
      </c>
      <c r="C16" s="14" t="e">
        <f>VLOOKUP(B16,データ!$B:$P,9,0)</f>
        <v>#N/A</v>
      </c>
      <c r="D16" s="14" t="e">
        <f>VLOOKUP(B16,データ!$B:$P,10,0)</f>
        <v>#N/A</v>
      </c>
      <c r="E16" s="14" t="e">
        <f>VLOOKUP(B16,データ!$B:$P,8,0)</f>
        <v>#N/A</v>
      </c>
      <c r="F16" s="15" t="e">
        <f>VLOOKUP(B16,データ!$B:$P,11,0)</f>
        <v>#N/A</v>
      </c>
      <c r="G16" s="14" t="e">
        <f>VLOOKUP(B16,データ!$B:$P,3,0)</f>
        <v>#N/A</v>
      </c>
      <c r="H16"/>
      <c r="K16" s="39"/>
      <c r="L16" s="39"/>
      <c r="M16" s="39"/>
      <c r="N16" s="39"/>
      <c r="O16" s="39"/>
      <c r="P16" s="39"/>
      <c r="Q16" s="39"/>
      <c r="R16" s="39"/>
      <c r="S16" s="39"/>
      <c r="T16" s="33">
        <f>IF($B$3=0,0,VLOOKUP($B$3,データ!$B:$P,3,0))</f>
        <v>0</v>
      </c>
      <c r="U16" s="33"/>
      <c r="V16" s="33"/>
      <c r="W16" s="33"/>
      <c r="Z16" s="39"/>
      <c r="AA16" s="39"/>
      <c r="AB16" s="39"/>
      <c r="AC16" s="39"/>
      <c r="AD16" s="39"/>
      <c r="AE16" s="39"/>
      <c r="AF16" s="39"/>
      <c r="AG16" s="39"/>
      <c r="AH16" s="39"/>
      <c r="AI16" s="33">
        <f>IF($C$3=0,0,VLOOKUP($C$3,データ!$B:$P,3,0))</f>
        <v>0</v>
      </c>
      <c r="AJ16" s="33"/>
      <c r="AK16" s="33"/>
      <c r="AL16" s="33"/>
    </row>
    <row r="17" spans="2:40" ht="15.6" customHeight="1" x14ac:dyDescent="0.45">
      <c r="B17" s="13">
        <f>IF(B16-1&lt;0,0,B16-1)</f>
        <v>0</v>
      </c>
      <c r="C17" s="14" t="e">
        <f>VLOOKUP(B17,データ!$B:$P,9,0)</f>
        <v>#N/A</v>
      </c>
      <c r="D17" s="14" t="e">
        <f>VLOOKUP(B17,データ!$B:$P,10,0)</f>
        <v>#N/A</v>
      </c>
      <c r="E17" s="14" t="e">
        <f>VLOOKUP(B17,データ!$B:$P,8,0)</f>
        <v>#N/A</v>
      </c>
      <c r="F17" s="15" t="e">
        <f>VLOOKUP(B17,データ!$B:$P,11,0)</f>
        <v>#N/A</v>
      </c>
      <c r="G17" s="14" t="e">
        <f>VLOOKUP(B17,データ!$B:$P,3,0)</f>
        <v>#N/A</v>
      </c>
      <c r="H17"/>
      <c r="K17" s="1">
        <f>IF($B$3=0,0,"発送元")</f>
        <v>0</v>
      </c>
      <c r="Z17" s="1">
        <f>IF($C$3=0,0,"発送元")</f>
        <v>0</v>
      </c>
    </row>
    <row r="18" spans="2:40" ht="15.6" customHeight="1" x14ac:dyDescent="0.45">
      <c r="B18" s="13">
        <f>IF(B17-1&lt;0,0,B17-1)</f>
        <v>0</v>
      </c>
      <c r="C18" s="14" t="e">
        <f>VLOOKUP(B18,データ!$B:$P,9,0)</f>
        <v>#N/A</v>
      </c>
      <c r="D18" s="14" t="e">
        <f>VLOOKUP(B18,データ!$B:$P,10,0)</f>
        <v>#N/A</v>
      </c>
      <c r="E18" s="14" t="e">
        <f>VLOOKUP(B18,データ!$B:$P,8,0)</f>
        <v>#N/A</v>
      </c>
      <c r="F18" s="15" t="e">
        <f>VLOOKUP(B18,データ!$B:$P,11,0)</f>
        <v>#N/A</v>
      </c>
      <c r="G18" s="14" t="e">
        <f>VLOOKUP(B18,データ!$B:$P,3,0)</f>
        <v>#N/A</v>
      </c>
      <c r="H18"/>
      <c r="K18" s="36">
        <f>IF($B$3=0,0,VLOOKUP($E$3,$B$33:$G$43,2,0))</f>
        <v>0</v>
      </c>
      <c r="L18" s="36"/>
      <c r="M18" s="36"/>
      <c r="N18" s="33">
        <f>IF($B$3=0,0,VLOOKUP($E$3,$B$33:$G$43,3,0))</f>
        <v>0</v>
      </c>
      <c r="O18" s="33"/>
      <c r="P18" s="33"/>
      <c r="Q18" s="33"/>
      <c r="R18" s="33"/>
      <c r="S18" s="33"/>
      <c r="T18" s="33"/>
      <c r="U18" s="33"/>
      <c r="V18" s="33"/>
      <c r="W18" s="33"/>
      <c r="X18" s="12"/>
      <c r="Y18" s="12"/>
      <c r="Z18" s="36">
        <f>IF($C$3=0,0,VLOOKUP($E$3,$B$33:$G$43,2,0))</f>
        <v>0</v>
      </c>
      <c r="AA18" s="36"/>
      <c r="AB18" s="36"/>
      <c r="AC18" s="33">
        <f>IF($C$3=0,0,VLOOKUP($E$3,$B$33:$G$43,3,0))</f>
        <v>0</v>
      </c>
      <c r="AD18" s="33"/>
      <c r="AE18" s="33"/>
      <c r="AF18" s="33"/>
      <c r="AG18" s="33"/>
      <c r="AH18" s="33"/>
      <c r="AI18" s="33"/>
      <c r="AJ18" s="33"/>
      <c r="AK18" s="33"/>
      <c r="AL18" s="33"/>
    </row>
    <row r="19" spans="2:40" ht="15.6" customHeight="1" x14ac:dyDescent="0.45">
      <c r="B19" s="13">
        <f>IF(B18-1&lt;0,0,B18-1)</f>
        <v>0</v>
      </c>
      <c r="C19" s="14" t="e">
        <f>VLOOKUP(B19,データ!$B:$P,9,0)</f>
        <v>#N/A</v>
      </c>
      <c r="D19" s="14" t="e">
        <f>VLOOKUP(B19,データ!$B:$P,10,0)</f>
        <v>#N/A</v>
      </c>
      <c r="E19" s="14" t="e">
        <f>VLOOKUP(B19,データ!$B:$P,8,0)</f>
        <v>#N/A</v>
      </c>
      <c r="F19" s="15" t="e">
        <f>VLOOKUP(B19,データ!$B:$P,11,0)</f>
        <v>#N/A</v>
      </c>
      <c r="G19" s="14" t="e">
        <f>VLOOKUP(B19,データ!$B:$P,3,0)</f>
        <v>#N/A</v>
      </c>
      <c r="H19"/>
      <c r="K19" s="34">
        <f>IF($B$3=0,0,VLOOKUP($E$3,$B$33:$G$43,4,0))</f>
        <v>0</v>
      </c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12"/>
      <c r="Y19" s="12"/>
      <c r="Z19" s="34">
        <f>IF($C$3=0,0,VLOOKUP($E$3,$B$33:$G$43,4,0))</f>
        <v>0</v>
      </c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2:40" ht="15.6" customHeight="1" x14ac:dyDescent="0.45">
      <c r="B20" s="13">
        <f>IF(B19-1&lt;0,0,B19-1)</f>
        <v>0</v>
      </c>
      <c r="C20" s="14" t="e">
        <f>VLOOKUP(B20,データ!$B:$P,9,0)</f>
        <v>#N/A</v>
      </c>
      <c r="D20" s="14" t="e">
        <f>VLOOKUP(B20,データ!$B:$P,10,0)</f>
        <v>#N/A</v>
      </c>
      <c r="E20" s="14" t="e">
        <f>VLOOKUP(B20,データ!$B:$P,8,0)</f>
        <v>#N/A</v>
      </c>
      <c r="F20" s="15" t="e">
        <f>VLOOKUP(B20,データ!$B:$P,11,0)</f>
        <v>#N/A</v>
      </c>
      <c r="G20" s="14" t="e">
        <f>VLOOKUP(B20,データ!$B:$P,3,0)</f>
        <v>#N/A</v>
      </c>
      <c r="H20"/>
    </row>
    <row r="21" spans="2:40" ht="15.6" customHeight="1" x14ac:dyDescent="0.45">
      <c r="B21" s="13">
        <f>IF(B20-1&lt;0,0,B20-1)</f>
        <v>0</v>
      </c>
      <c r="C21" s="14" t="e">
        <f>VLOOKUP(B21,データ!$B:$P,9,0)</f>
        <v>#N/A</v>
      </c>
      <c r="D21" s="14" t="e">
        <f>VLOOKUP(B21,データ!$B:$P,10,0)</f>
        <v>#N/A</v>
      </c>
      <c r="E21" s="14" t="e">
        <f>VLOOKUP(B21,データ!$B:$P,8,0)</f>
        <v>#N/A</v>
      </c>
      <c r="F21" s="15" t="e">
        <f>VLOOKUP(B21,データ!$B:$P,11,0)</f>
        <v>#N/A</v>
      </c>
      <c r="G21" s="14" t="e">
        <f>VLOOKUP(B21,データ!$B:$P,3,0)</f>
        <v>#N/A</v>
      </c>
      <c r="H21"/>
    </row>
    <row r="22" spans="2:40" ht="15.6" customHeight="1" thickBot="1" x14ac:dyDescent="0.5">
      <c r="B22" s="13">
        <f>IF(B21-1&lt;0,0,B21-1)</f>
        <v>0</v>
      </c>
      <c r="C22" s="14" t="e">
        <f>VLOOKUP(B22,データ!$B:$P,9,0)</f>
        <v>#N/A</v>
      </c>
      <c r="D22" s="14" t="e">
        <f>VLOOKUP(B22,データ!$B:$P,10,0)</f>
        <v>#N/A</v>
      </c>
      <c r="E22" s="14" t="e">
        <f>VLOOKUP(B22,データ!$B:$P,8,0)</f>
        <v>#N/A</v>
      </c>
      <c r="F22" s="15" t="e">
        <f>VLOOKUP(B22,データ!$B:$P,11,0)</f>
        <v>#N/A</v>
      </c>
      <c r="G22" s="14" t="e">
        <f>VLOOKUP(B22,データ!$B:$P,3,0)</f>
        <v>#N/A</v>
      </c>
      <c r="H22"/>
      <c r="K22" s="1">
        <f>IF($B$4=0,0,"お届け先")</f>
        <v>0</v>
      </c>
      <c r="Z22" s="1">
        <f>IF($C$4=0,0,"お届け先")</f>
        <v>0</v>
      </c>
    </row>
    <row r="23" spans="2:40" ht="15.6" customHeight="1" x14ac:dyDescent="0.45">
      <c r="B23" s="13">
        <f>IF(B22-1&lt;0,0,B22-1)</f>
        <v>0</v>
      </c>
      <c r="C23" s="14" t="e">
        <f>VLOOKUP(B23,データ!$B:$P,9,0)</f>
        <v>#N/A</v>
      </c>
      <c r="D23" s="14" t="e">
        <f>VLOOKUP(B23,データ!$B:$P,10,0)</f>
        <v>#N/A</v>
      </c>
      <c r="E23" s="14" t="e">
        <f>VLOOKUP(B23,データ!$B:$P,8,0)</f>
        <v>#N/A</v>
      </c>
      <c r="F23" s="15" t="e">
        <f>VLOOKUP(B23,データ!$B:$P,11,0)</f>
        <v>#N/A</v>
      </c>
      <c r="G23" s="14" t="e">
        <f>VLOOKUP(B23,データ!$B:$P,3,0)</f>
        <v>#N/A</v>
      </c>
      <c r="H23"/>
      <c r="K23" s="42">
        <f>IF($B$4=0,0,MID(VLOOKUP($B$4,データ!$B:$P,9,0),1,1))</f>
        <v>0</v>
      </c>
      <c r="L23" s="42">
        <f>IF($B$4=0,0,MID(VLOOKUP($B$4,データ!$B:$P,9,0),2,1))</f>
        <v>0</v>
      </c>
      <c r="M23" s="42">
        <f>IF($B$4=0,0,MID(VLOOKUP($B$4,データ!$B:$P,9,0),3,1))</f>
        <v>0</v>
      </c>
      <c r="N23" s="44"/>
      <c r="O23" s="40">
        <f>IF($B$4=0,0,MID(VLOOKUP($B$4,データ!$B:$P,9,0),4,1))</f>
        <v>0</v>
      </c>
      <c r="P23" s="40">
        <f>IF($B$4=0,0,MID(VLOOKUP($B$4,データ!$B:$P,9,0),5,1))</f>
        <v>0</v>
      </c>
      <c r="Q23" s="40">
        <f>IF($B$4=0,0,MID(VLOOKUP($B$4,データ!$B:$P,9,0),6,1))</f>
        <v>0</v>
      </c>
      <c r="R23" s="40">
        <f>IF($B$4=0,0,MID(VLOOKUP($B$4,データ!$B:$P,9,0),7,1))</f>
        <v>0</v>
      </c>
      <c r="Z23" s="42">
        <f>IF($C$4=0,0,MID(VLOOKUP($C$4,データ!$B:$P,9,0),1,1))</f>
        <v>0</v>
      </c>
      <c r="AA23" s="42">
        <f>IF($C$4=0,0,MID(VLOOKUP($C$4,データ!$B:$P,9,0),2,1))</f>
        <v>0</v>
      </c>
      <c r="AB23" s="42">
        <f>IF($C$4=0,0,MID(VLOOKUP($C$4,データ!$B:$P,9,0),3,1))</f>
        <v>0</v>
      </c>
      <c r="AC23" s="44"/>
      <c r="AD23" s="40">
        <f>IF($C$4=0,0,MID(VLOOKUP($C$4,データ!$B:$P,9,0),4,1))</f>
        <v>0</v>
      </c>
      <c r="AE23" s="40">
        <f>IF($C$4=0,0,MID(VLOOKUP($C$4,データ!$B:$P,9,0),5,1))</f>
        <v>0</v>
      </c>
      <c r="AF23" s="40">
        <f>IF($C$4=0,0,MID(VLOOKUP($C$4,データ!$B:$P,9,0),6,1))</f>
        <v>0</v>
      </c>
      <c r="AG23" s="40">
        <f>IF($C$4=0,0,MID(VLOOKUP($C$4,データ!$B:$P,9,0),7,1))</f>
        <v>0</v>
      </c>
      <c r="AM23" s="37"/>
      <c r="AN23" s="37"/>
    </row>
    <row r="24" spans="2:40" ht="15.6" customHeight="1" thickBot="1" x14ac:dyDescent="0.5">
      <c r="B24" s="13">
        <f>IF(B23-1&lt;0,0,B23-1)</f>
        <v>0</v>
      </c>
      <c r="C24" s="14" t="e">
        <f>VLOOKUP(B24,データ!$B:$P,9,0)</f>
        <v>#N/A</v>
      </c>
      <c r="D24" s="14" t="e">
        <f>VLOOKUP(B24,データ!$B:$P,10,0)</f>
        <v>#N/A</v>
      </c>
      <c r="E24" s="14" t="e">
        <f>VLOOKUP(B24,データ!$B:$P,8,0)</f>
        <v>#N/A</v>
      </c>
      <c r="F24" s="15" t="e">
        <f>VLOOKUP(B24,データ!$B:$P,11,0)</f>
        <v>#N/A</v>
      </c>
      <c r="G24" s="14" t="e">
        <f>VLOOKUP(B24,データ!$B:$P,3,0)</f>
        <v>#N/A</v>
      </c>
      <c r="H24"/>
      <c r="K24" s="43"/>
      <c r="L24" s="43"/>
      <c r="M24" s="43"/>
      <c r="N24" s="44"/>
      <c r="O24" s="41"/>
      <c r="P24" s="41"/>
      <c r="Q24" s="41"/>
      <c r="R24" s="41"/>
      <c r="Z24" s="43"/>
      <c r="AA24" s="43"/>
      <c r="AB24" s="43"/>
      <c r="AC24" s="44"/>
      <c r="AD24" s="41"/>
      <c r="AE24" s="41"/>
      <c r="AF24" s="41"/>
      <c r="AG24" s="41"/>
      <c r="AM24" s="37"/>
      <c r="AN24" s="37"/>
    </row>
    <row r="25" spans="2:40" ht="15.6" customHeight="1" x14ac:dyDescent="0.45">
      <c r="B25" s="13">
        <f>IF(B24-1&lt;0,0,B24-1)</f>
        <v>0</v>
      </c>
      <c r="C25" s="14" t="e">
        <f>VLOOKUP(B25,データ!$B:$P,9,0)</f>
        <v>#N/A</v>
      </c>
      <c r="D25" s="14" t="e">
        <f>VLOOKUP(B25,データ!$B:$P,10,0)</f>
        <v>#N/A</v>
      </c>
      <c r="E25" s="14" t="e">
        <f>VLOOKUP(B25,データ!$B:$P,8,0)</f>
        <v>#N/A</v>
      </c>
      <c r="F25" s="15" t="e">
        <f>VLOOKUP(B25,データ!$B:$P,11,0)</f>
        <v>#N/A</v>
      </c>
      <c r="G25" s="14" t="e">
        <f>VLOOKUP(B25,データ!$B:$P,3,0)</f>
        <v>#N/A</v>
      </c>
      <c r="H25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10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10"/>
    </row>
    <row r="26" spans="2:40" ht="15.6" customHeight="1" x14ac:dyDescent="0.45">
      <c r="B26" s="13">
        <f>IF(B25-1&lt;0,0,B25-1)</f>
        <v>0</v>
      </c>
      <c r="C26" s="14" t="e">
        <f>VLOOKUP(B26,データ!$B:$P,9,0)</f>
        <v>#N/A</v>
      </c>
      <c r="D26" s="14" t="e">
        <f>VLOOKUP(B26,データ!$B:$P,10,0)</f>
        <v>#N/A</v>
      </c>
      <c r="E26" s="14" t="e">
        <f>VLOOKUP(B26,データ!$B:$P,8,0)</f>
        <v>#N/A</v>
      </c>
      <c r="F26" s="15" t="e">
        <f>VLOOKUP(B26,データ!$B:$P,11,0)</f>
        <v>#N/A</v>
      </c>
      <c r="G26" s="14" t="e">
        <f>VLOOKUP(B26,データ!$B:$P,3,0)</f>
        <v>#N/A</v>
      </c>
      <c r="H26"/>
      <c r="K26" s="38">
        <f>IF($B$4=0,0,VLOOKUP($B$4,データ!$B:$P,10,0))</f>
        <v>0</v>
      </c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11"/>
      <c r="Y26" s="11"/>
      <c r="Z26" s="38">
        <f>IF($C$4=0,0,VLOOKUP($C$4,データ!$B:$P,10,0))</f>
        <v>0</v>
      </c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</row>
    <row r="27" spans="2:40" ht="15.6" customHeight="1" x14ac:dyDescent="0.45">
      <c r="B27" s="13">
        <f>IF(B26-1&lt;0,0,B26-1)</f>
        <v>0</v>
      </c>
      <c r="C27" s="14" t="e">
        <f>VLOOKUP(B27,データ!$B:$P,9,0)</f>
        <v>#N/A</v>
      </c>
      <c r="D27" s="14" t="e">
        <f>VLOOKUP(B27,データ!$B:$P,10,0)</f>
        <v>#N/A</v>
      </c>
      <c r="E27" s="14" t="e">
        <f>VLOOKUP(B27,データ!$B:$P,8,0)</f>
        <v>#N/A</v>
      </c>
      <c r="F27" s="15" t="e">
        <f>VLOOKUP(B27,データ!$B:$P,11,0)</f>
        <v>#N/A</v>
      </c>
      <c r="G27" s="14" t="e">
        <f>VLOOKUP(B27,データ!$B:$P,3,0)</f>
        <v>#N/A</v>
      </c>
      <c r="H27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11"/>
      <c r="Y27" s="11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</row>
    <row r="28" spans="2:40" ht="15.6" customHeight="1" x14ac:dyDescent="0.45">
      <c r="B28" s="13">
        <f>IF(B27-1&lt;0,0,B27-1)</f>
        <v>0</v>
      </c>
      <c r="C28" s="14" t="e">
        <f>VLOOKUP(B28,データ!$B:$P,9,0)</f>
        <v>#N/A</v>
      </c>
      <c r="D28" s="14" t="e">
        <f>VLOOKUP(B28,データ!$B:$P,10,0)</f>
        <v>#N/A</v>
      </c>
      <c r="E28" s="14" t="e">
        <f>VLOOKUP(B28,データ!$B:$P,8,0)</f>
        <v>#N/A</v>
      </c>
      <c r="F28" s="15" t="e">
        <f>VLOOKUP(B28,データ!$B:$P,11,0)</f>
        <v>#N/A</v>
      </c>
      <c r="G28" s="14" t="e">
        <f>VLOOKUP(B28,データ!$B:$P,3,0)</f>
        <v>#N/A</v>
      </c>
      <c r="H2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11"/>
      <c r="Y28" s="11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</row>
    <row r="29" spans="2:40" ht="15.6" customHeight="1" x14ac:dyDescent="0.45">
      <c r="B29" s="13">
        <f>IF(B28-1&lt;0,0,B28-1)</f>
        <v>0</v>
      </c>
      <c r="C29" s="14" t="e">
        <f>VLOOKUP(B29,データ!$B:$P,9,0)</f>
        <v>#N/A</v>
      </c>
      <c r="D29" s="14" t="e">
        <f>VLOOKUP(B29,データ!$B:$P,10,0)</f>
        <v>#N/A</v>
      </c>
      <c r="E29" s="14" t="e">
        <f>VLOOKUP(B29,データ!$B:$P,8,0)</f>
        <v>#N/A</v>
      </c>
      <c r="F29" s="15" t="e">
        <f>VLOOKUP(B29,データ!$B:$P,11,0)</f>
        <v>#N/A</v>
      </c>
      <c r="G29" s="14" t="e">
        <f>VLOOKUP(B29,データ!$B:$P,3,0)</f>
        <v>#N/A</v>
      </c>
      <c r="H29"/>
      <c r="K29" s="39">
        <f>IF($B$4=0,0,VLOOKUP($B$4,データ!$B:$P,8,0)&amp;"　様")</f>
        <v>0</v>
      </c>
      <c r="L29" s="39"/>
      <c r="M29" s="39"/>
      <c r="N29" s="39"/>
      <c r="O29" s="39"/>
      <c r="P29" s="39"/>
      <c r="Q29" s="39"/>
      <c r="R29" s="39"/>
      <c r="S29" s="39"/>
      <c r="T29" s="35">
        <f>IF($B$4=0,0,VLOOKUP($B$4,データ!$B:$P,11,0))</f>
        <v>0</v>
      </c>
      <c r="U29" s="35"/>
      <c r="V29" s="35"/>
      <c r="W29" s="35"/>
      <c r="Z29" s="39">
        <f>IF($C$4=0,0,VLOOKUP($C$4,データ!$B:$P,8,0)&amp;"　様")</f>
        <v>0</v>
      </c>
      <c r="AA29" s="39"/>
      <c r="AB29" s="39"/>
      <c r="AC29" s="39"/>
      <c r="AD29" s="39"/>
      <c r="AE29" s="39"/>
      <c r="AF29" s="39"/>
      <c r="AG29" s="39"/>
      <c r="AH29" s="39"/>
      <c r="AI29" s="35">
        <f>IF($C$4=0,0,VLOOKUP($C$4,データ!$B:$P,11,0))</f>
        <v>0</v>
      </c>
      <c r="AJ29" s="35"/>
      <c r="AK29" s="35"/>
      <c r="AL29" s="35"/>
    </row>
    <row r="30" spans="2:40" ht="15.6" customHeight="1" x14ac:dyDescent="0.45">
      <c r="B30" s="13">
        <f>IF(B29-1&lt;0,0,B29-1)</f>
        <v>0</v>
      </c>
      <c r="C30" s="14" t="e">
        <f>VLOOKUP(B30,データ!$B:$P,9,0)</f>
        <v>#N/A</v>
      </c>
      <c r="D30" s="14" t="e">
        <f>VLOOKUP(B30,データ!$B:$P,10,0)</f>
        <v>#N/A</v>
      </c>
      <c r="E30" s="14" t="e">
        <f>VLOOKUP(B30,データ!$B:$P,8,0)</f>
        <v>#N/A</v>
      </c>
      <c r="F30" s="15" t="e">
        <f>VLOOKUP(B30,データ!$B:$P,11,0)</f>
        <v>#N/A</v>
      </c>
      <c r="G30" s="14" t="e">
        <f>VLOOKUP(B30,データ!$B:$P,3,0)</f>
        <v>#N/A</v>
      </c>
      <c r="H30"/>
      <c r="K30" s="39"/>
      <c r="L30" s="39"/>
      <c r="M30" s="39"/>
      <c r="N30" s="39"/>
      <c r="O30" s="39"/>
      <c r="P30" s="39"/>
      <c r="Q30" s="39"/>
      <c r="R30" s="39"/>
      <c r="S30" s="39"/>
      <c r="T30" s="33">
        <f>IF($B$4=0,0,VLOOKUP($B$4,データ!$B:$P,3,0))</f>
        <v>0</v>
      </c>
      <c r="U30" s="33"/>
      <c r="V30" s="33"/>
      <c r="W30" s="33"/>
      <c r="Z30" s="39"/>
      <c r="AA30" s="39"/>
      <c r="AB30" s="39"/>
      <c r="AC30" s="39"/>
      <c r="AD30" s="39"/>
      <c r="AE30" s="39"/>
      <c r="AF30" s="39"/>
      <c r="AG30" s="39"/>
      <c r="AH30" s="39"/>
      <c r="AI30" s="33">
        <f>IF($C$4=0,0,VLOOKUP($C$4,データ!$B:$P,3,0))</f>
        <v>0</v>
      </c>
      <c r="AJ30" s="33"/>
      <c r="AK30" s="33"/>
      <c r="AL30" s="33"/>
    </row>
    <row r="31" spans="2:40" ht="15.6" customHeight="1" x14ac:dyDescent="0.45">
      <c r="K31" s="36">
        <f>IF($B$4=0,0,VLOOKUP($E$3,$B$33:$G$43,2,0))</f>
        <v>0</v>
      </c>
      <c r="L31" s="36"/>
      <c r="M31" s="36"/>
      <c r="N31" s="33">
        <f>IF($B$4=0,0,VLOOKUP($E$3,$B$33:$G$43,3,0))</f>
        <v>0</v>
      </c>
      <c r="O31" s="33"/>
      <c r="P31" s="33"/>
      <c r="Q31" s="33"/>
      <c r="R31" s="33"/>
      <c r="S31" s="33"/>
      <c r="T31" s="33"/>
      <c r="U31" s="33"/>
      <c r="V31" s="33"/>
      <c r="W31" s="33"/>
      <c r="X31" s="12"/>
      <c r="Y31" s="12"/>
      <c r="Z31" s="36">
        <f>IF($C$4=0,0,VLOOKUP($E$3,$B$33:$G$43,2,0))</f>
        <v>0</v>
      </c>
      <c r="AA31" s="36"/>
      <c r="AB31" s="36"/>
      <c r="AC31" s="33">
        <f>IF($C$4=0,0,VLOOKUP($E$3,$B$33:$G$43,3,0))</f>
        <v>0</v>
      </c>
      <c r="AD31" s="33"/>
      <c r="AE31" s="33"/>
      <c r="AF31" s="33"/>
      <c r="AG31" s="33"/>
      <c r="AH31" s="33"/>
      <c r="AI31" s="33"/>
      <c r="AJ31" s="33"/>
      <c r="AK31" s="33"/>
      <c r="AL31" s="33"/>
    </row>
    <row r="32" spans="2:40" ht="15.6" customHeight="1" x14ac:dyDescent="0.45">
      <c r="B32" s="2" t="s">
        <v>20</v>
      </c>
      <c r="C32" s="3"/>
      <c r="K32" s="34">
        <f>IF($B$4=0,0,VLOOKUP($E$3,$B$33:$G$43,4,0))</f>
        <v>0</v>
      </c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12"/>
      <c r="Y32" s="12"/>
      <c r="Z32" s="34">
        <f>IF($C$4=0,0,VLOOKUP($E$3,$B$33:$G$43,4,0))</f>
        <v>0</v>
      </c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</row>
    <row r="33" spans="2:39" ht="15.6" customHeight="1" x14ac:dyDescent="0.45">
      <c r="B33" s="50" t="s">
        <v>18</v>
      </c>
      <c r="C33" s="50" t="s">
        <v>8</v>
      </c>
      <c r="D33" s="50" t="s">
        <v>9</v>
      </c>
      <c r="E33" s="50" t="s">
        <v>7</v>
      </c>
      <c r="F33" s="50" t="s">
        <v>10</v>
      </c>
      <c r="G33" s="50" t="s">
        <v>19</v>
      </c>
    </row>
    <row r="34" spans="2:39" ht="15.6" customHeight="1" x14ac:dyDescent="0.45">
      <c r="B34" s="45" t="s">
        <v>21</v>
      </c>
      <c r="C34" s="48">
        <v>8500802</v>
      </c>
      <c r="D34" s="48" t="s">
        <v>22</v>
      </c>
      <c r="E34" s="48" t="s">
        <v>23</v>
      </c>
      <c r="F34" s="49">
        <v>8039982499</v>
      </c>
      <c r="G34" s="48" t="s">
        <v>24</v>
      </c>
    </row>
    <row r="35" spans="2:39" ht="15.6" customHeight="1" thickBot="1" x14ac:dyDescent="0.5">
      <c r="B35" s="13" t="s">
        <v>25</v>
      </c>
      <c r="C35" s="16">
        <v>8500802</v>
      </c>
      <c r="D35" s="16" t="s">
        <v>22</v>
      </c>
      <c r="E35" s="16" t="s">
        <v>26</v>
      </c>
      <c r="F35" s="17">
        <v>7084392499</v>
      </c>
      <c r="G35" s="16" t="s">
        <v>27</v>
      </c>
      <c r="K35" s="1">
        <f>IF($B$5=0,0,"お届け先")</f>
        <v>0</v>
      </c>
      <c r="Z35" s="1">
        <f>IF($C$5=0,0,"お届け先")</f>
        <v>0</v>
      </c>
    </row>
    <row r="36" spans="2:39" ht="15.6" customHeight="1" x14ac:dyDescent="0.45">
      <c r="B36" s="13" t="s">
        <v>16</v>
      </c>
      <c r="C36" s="16">
        <v>8500802</v>
      </c>
      <c r="D36" s="16" t="s">
        <v>22</v>
      </c>
      <c r="E36" s="16" t="s">
        <v>28</v>
      </c>
      <c r="F36" s="17">
        <v>8039982499</v>
      </c>
      <c r="G36" s="16" t="s">
        <v>29</v>
      </c>
      <c r="K36" s="42">
        <f>IF($B$5=0,0,MID(VLOOKUP($B$5,データ!$B:$P,9,0),1,1))</f>
        <v>0</v>
      </c>
      <c r="L36" s="42">
        <f>IF($B$5=0,0,MID(VLOOKUP($B$5,データ!$B:$P,9,0),2,1))</f>
        <v>0</v>
      </c>
      <c r="M36" s="42">
        <f>IF($B$5=0,0,MID(VLOOKUP($B$5,データ!$B:$P,9,0),3,1))</f>
        <v>0</v>
      </c>
      <c r="N36" s="44"/>
      <c r="O36" s="40">
        <f>IF($B$5=0,0,MID(VLOOKUP($B$5,データ!$B:$P,9,0),4,1))</f>
        <v>0</v>
      </c>
      <c r="P36" s="40">
        <f>IF($B$5=0,0,MID(VLOOKUP($B$5,データ!$B:$P,9,0),5,1))</f>
        <v>0</v>
      </c>
      <c r="Q36" s="40">
        <f>IF($B$5=0,0,MID(VLOOKUP($B$5,データ!$B:$P,9,0),6,1))</f>
        <v>0</v>
      </c>
      <c r="R36" s="40">
        <f>IF($B$5=0,0,MID(VLOOKUP($B$5,データ!$B:$P,9,0),7,1))</f>
        <v>0</v>
      </c>
      <c r="Z36" s="42">
        <f>IF($C$5=0,0,MID(VLOOKUP($C$5,データ!$B:$P,9,0),1,1))</f>
        <v>0</v>
      </c>
      <c r="AA36" s="42">
        <f>IF($C$5=0,0,MID(VLOOKUP($C$5,データ!$B:$P,9,0),2,1))</f>
        <v>0</v>
      </c>
      <c r="AB36" s="42">
        <f>IF($C$5=0,0,MID(VLOOKUP($C$5,データ!$B:$P,9,0),3,1))</f>
        <v>0</v>
      </c>
      <c r="AC36" s="44"/>
      <c r="AD36" s="40">
        <f>IF($C$5=0,0,MID(VLOOKUP($C$5,データ!$B:$P,9,0),4,1))</f>
        <v>0</v>
      </c>
      <c r="AE36" s="40">
        <f>IF($C$5=0,0,MID(VLOOKUP($C$5,データ!$B:$P,9,0),5,1))</f>
        <v>0</v>
      </c>
      <c r="AF36" s="40">
        <f>IF($C$5=0,0,MID(VLOOKUP($C$5,データ!$B:$P,9,0),6,1))</f>
        <v>0</v>
      </c>
      <c r="AG36" s="40">
        <f>IF($C$5=0,0,MID(VLOOKUP($C$5,データ!$B:$P,9,0),7,1))</f>
        <v>0</v>
      </c>
      <c r="AM36" s="37"/>
    </row>
    <row r="37" spans="2:39" ht="15.6" customHeight="1" thickBot="1" x14ac:dyDescent="0.5">
      <c r="B37" s="13" t="s">
        <v>30</v>
      </c>
      <c r="C37" s="16">
        <v>8500833</v>
      </c>
      <c r="D37" s="16" t="s">
        <v>31</v>
      </c>
      <c r="E37" s="16" t="s">
        <v>32</v>
      </c>
      <c r="F37" s="17">
        <v>8022943226</v>
      </c>
      <c r="G37" s="16" t="s">
        <v>33</v>
      </c>
      <c r="K37" s="43"/>
      <c r="L37" s="43"/>
      <c r="M37" s="43"/>
      <c r="N37" s="44"/>
      <c r="O37" s="41"/>
      <c r="P37" s="41"/>
      <c r="Q37" s="41"/>
      <c r="R37" s="41"/>
      <c r="Z37" s="43"/>
      <c r="AA37" s="43"/>
      <c r="AB37" s="43"/>
      <c r="AC37" s="44"/>
      <c r="AD37" s="41"/>
      <c r="AE37" s="41"/>
      <c r="AF37" s="41"/>
      <c r="AG37" s="41"/>
      <c r="AM37" s="37"/>
    </row>
    <row r="38" spans="2:39" ht="15.6" customHeight="1" x14ac:dyDescent="0.45">
      <c r="B38" s="13" t="s">
        <v>34</v>
      </c>
      <c r="C38" s="16"/>
      <c r="D38" s="16"/>
      <c r="E38" s="16"/>
      <c r="F38" s="17"/>
      <c r="G38" s="16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10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10"/>
    </row>
    <row r="39" spans="2:39" ht="15.6" customHeight="1" x14ac:dyDescent="0.45">
      <c r="B39" s="13" t="s">
        <v>35</v>
      </c>
      <c r="C39" s="16"/>
      <c r="D39" s="16"/>
      <c r="E39" s="16"/>
      <c r="F39" s="17"/>
      <c r="G39" s="16"/>
      <c r="K39" s="38">
        <f>IF($B$5=0,0,VLOOKUP($B$5,データ!$B:$P,10,0))</f>
        <v>0</v>
      </c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11"/>
      <c r="Y39" s="11"/>
      <c r="Z39" s="38">
        <f>IF($C$5=0,0,VLOOKUP($C$5,データ!$B:$P,10,0))</f>
        <v>0</v>
      </c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</row>
    <row r="40" spans="2:39" ht="15.6" customHeight="1" x14ac:dyDescent="0.45">
      <c r="B40" s="13" t="s">
        <v>36</v>
      </c>
      <c r="C40" s="16"/>
      <c r="D40" s="16"/>
      <c r="E40" s="16"/>
      <c r="F40" s="17"/>
      <c r="G40" s="16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11"/>
      <c r="Y40" s="11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</row>
    <row r="41" spans="2:39" ht="15.6" customHeight="1" x14ac:dyDescent="0.45">
      <c r="B41" s="13" t="s">
        <v>37</v>
      </c>
      <c r="C41" s="16"/>
      <c r="D41" s="16"/>
      <c r="E41" s="16"/>
      <c r="F41" s="17"/>
      <c r="G41" s="16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11"/>
      <c r="Y41" s="11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</row>
    <row r="42" spans="2:39" ht="15.6" customHeight="1" x14ac:dyDescent="0.45">
      <c r="B42" s="13" t="s">
        <v>38</v>
      </c>
      <c r="C42" s="16"/>
      <c r="D42" s="16"/>
      <c r="E42" s="16"/>
      <c r="F42" s="17"/>
      <c r="G42" s="16"/>
      <c r="K42" s="39">
        <f>IF($B$5=0,0,VLOOKUP($B$5,データ!$B:$P,8,0)&amp;"　様")</f>
        <v>0</v>
      </c>
      <c r="L42" s="39"/>
      <c r="M42" s="39"/>
      <c r="N42" s="39"/>
      <c r="O42" s="39"/>
      <c r="P42" s="39"/>
      <c r="Q42" s="39"/>
      <c r="R42" s="39"/>
      <c r="S42" s="39"/>
      <c r="T42" s="35">
        <f>IF($B$5=0,0,VLOOKUP($B$5,データ!$B:$P,11,0))</f>
        <v>0</v>
      </c>
      <c r="U42" s="35"/>
      <c r="V42" s="35"/>
      <c r="W42" s="35"/>
      <c r="Z42" s="39">
        <f>IF($C$5=0,0,VLOOKUP($C$5,データ!$B:$P,8,0)&amp;"　様")</f>
        <v>0</v>
      </c>
      <c r="AA42" s="39"/>
      <c r="AB42" s="39"/>
      <c r="AC42" s="39"/>
      <c r="AD42" s="39"/>
      <c r="AE42" s="39"/>
      <c r="AF42" s="39"/>
      <c r="AG42" s="39"/>
      <c r="AH42" s="39"/>
      <c r="AI42" s="35">
        <f>IF($C$5=0,0,VLOOKUP($C$5,データ!$B:$P,11,0))</f>
        <v>0</v>
      </c>
      <c r="AJ42" s="35"/>
      <c r="AK42" s="35"/>
      <c r="AL42" s="35"/>
    </row>
    <row r="43" spans="2:39" ht="15.6" customHeight="1" x14ac:dyDescent="0.45">
      <c r="B43" s="13" t="s">
        <v>39</v>
      </c>
      <c r="C43" s="16"/>
      <c r="D43" s="16"/>
      <c r="E43" s="16"/>
      <c r="F43" s="17"/>
      <c r="G43" s="16"/>
      <c r="K43" s="39"/>
      <c r="L43" s="39"/>
      <c r="M43" s="39"/>
      <c r="N43" s="39"/>
      <c r="O43" s="39"/>
      <c r="P43" s="39"/>
      <c r="Q43" s="39"/>
      <c r="R43" s="39"/>
      <c r="S43" s="39"/>
      <c r="T43" s="33">
        <f>IF($B$5=0,0,VLOOKUP($B$5,データ!$B:$P,3,0))</f>
        <v>0</v>
      </c>
      <c r="U43" s="33"/>
      <c r="V43" s="33"/>
      <c r="W43" s="33"/>
      <c r="Z43" s="39"/>
      <c r="AA43" s="39"/>
      <c r="AB43" s="39"/>
      <c r="AC43" s="39"/>
      <c r="AD43" s="39"/>
      <c r="AE43" s="39"/>
      <c r="AF43" s="39"/>
      <c r="AG43" s="39"/>
      <c r="AH43" s="39"/>
      <c r="AI43" s="33">
        <f>IF($C$5=0,0,VLOOKUP($C$5,データ!$B:$P,3,0))</f>
        <v>0</v>
      </c>
      <c r="AJ43" s="33"/>
      <c r="AK43" s="33"/>
      <c r="AL43" s="33"/>
    </row>
    <row r="44" spans="2:39" ht="15.6" customHeight="1" x14ac:dyDescent="0.45">
      <c r="K44" s="1">
        <f>IF($B$5=0,0,"発送元")</f>
        <v>0</v>
      </c>
      <c r="Z44" s="1">
        <f>IF($C$5=0,0,"発送元")</f>
        <v>0</v>
      </c>
    </row>
    <row r="45" spans="2:39" ht="15.6" customHeight="1" x14ac:dyDescent="0.45">
      <c r="K45" s="36">
        <f>IF($B$5=0,0,VLOOKUP($E$3,$B$33:$G$43,2,0))</f>
        <v>0</v>
      </c>
      <c r="L45" s="36"/>
      <c r="M45" s="36"/>
      <c r="N45" s="33">
        <f>IF($B$5=0,0,VLOOKUP($E$3,$B$33:$G$43,3,0))</f>
        <v>0</v>
      </c>
      <c r="O45" s="33"/>
      <c r="P45" s="33"/>
      <c r="Q45" s="33"/>
      <c r="R45" s="33"/>
      <c r="S45" s="33"/>
      <c r="T45" s="33"/>
      <c r="U45" s="33"/>
      <c r="V45" s="33"/>
      <c r="W45" s="33"/>
      <c r="X45" s="12"/>
      <c r="Y45" s="12"/>
      <c r="Z45" s="36">
        <f>IF($C$5=0,0,VLOOKUP($E$3,$B$33:$G$43,2,0))</f>
        <v>0</v>
      </c>
      <c r="AA45" s="36"/>
      <c r="AB45" s="36"/>
      <c r="AC45" s="33">
        <f>IF($C$5=0,0,VLOOKUP($E$3,$B$33:$G$43,3,0))</f>
        <v>0</v>
      </c>
      <c r="AD45" s="33"/>
      <c r="AE45" s="33"/>
      <c r="AF45" s="33"/>
      <c r="AG45" s="33"/>
      <c r="AH45" s="33"/>
      <c r="AI45" s="33"/>
      <c r="AJ45" s="33"/>
      <c r="AK45" s="33"/>
      <c r="AL45" s="33"/>
    </row>
    <row r="46" spans="2:39" ht="15.6" customHeight="1" x14ac:dyDescent="0.45">
      <c r="K46" s="34">
        <f>IF($B$5=0,0,VLOOKUP($E$3,$B$33:$G$43,4,0))</f>
        <v>0</v>
      </c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12"/>
      <c r="Y46" s="12"/>
      <c r="Z46" s="34">
        <f>IF($C$5=0,0,VLOOKUP($E$3,$B$33:$G$43,4,0))</f>
        <v>0</v>
      </c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</row>
    <row r="49" spans="9:41" ht="15.6" customHeight="1" thickBot="1" x14ac:dyDescent="0.5">
      <c r="K49" s="1">
        <f>IF($B$6=0,0,"お届け先")</f>
        <v>0</v>
      </c>
      <c r="Z49" s="1">
        <f>IF($C$6=0,0,"お届け先")</f>
        <v>0</v>
      </c>
    </row>
    <row r="50" spans="9:41" ht="15.6" customHeight="1" x14ac:dyDescent="0.45">
      <c r="K50" s="42">
        <f>IF($B$6=0,0,MID(VLOOKUP($B$6,データ!$B:$P,9,0),1,1))</f>
        <v>0</v>
      </c>
      <c r="L50" s="42">
        <f>IF($B$6=0,0,MID(VLOOKUP($B$6,データ!$B:$P,9,0),2,1))</f>
        <v>0</v>
      </c>
      <c r="M50" s="42">
        <f>IF($B$6=0,0,MID(VLOOKUP($B$6,データ!$B:$P,9,0),3,1))</f>
        <v>0</v>
      </c>
      <c r="N50" s="44"/>
      <c r="O50" s="40">
        <f>IF($B$6=0,0,MID(VLOOKUP($B$6,データ!$B:$P,9,0),4,1))</f>
        <v>0</v>
      </c>
      <c r="P50" s="40">
        <f>IF($B$6=0,0,MID(VLOOKUP($B$6,データ!$B:$P,9,0),5,1))</f>
        <v>0</v>
      </c>
      <c r="Q50" s="40">
        <f>IF($B$6=0,0,MID(VLOOKUP($B$6,データ!$B:$P,9,0),6,1))</f>
        <v>0</v>
      </c>
      <c r="R50" s="40">
        <f>IF($B$6=0,0,MID(VLOOKUP($B$6,データ!$B:$P,9,0),7,1))</f>
        <v>0</v>
      </c>
      <c r="Z50" s="42">
        <f>IF($C$6=0,0,MID(VLOOKUP($C$6,データ!$B:$P,9,0),1,1))</f>
        <v>0</v>
      </c>
      <c r="AA50" s="42">
        <f>IF($C$6=0,0,MID(VLOOKUP($C$6,データ!$B:$P,9,0),2,1))</f>
        <v>0</v>
      </c>
      <c r="AB50" s="42">
        <f>IF($C$6=0,0,MID(VLOOKUP($C$6,データ!$B:$P,9,0),3,1))</f>
        <v>0</v>
      </c>
      <c r="AC50" s="44"/>
      <c r="AD50" s="40">
        <f>IF($C$6=0,0,MID(VLOOKUP($C$6,データ!$B:$P,9,0),4,1))</f>
        <v>0</v>
      </c>
      <c r="AE50" s="40">
        <f>IF($C$6=0,0,MID(VLOOKUP($C$6,データ!$B:$P,9,0),5,1))</f>
        <v>0</v>
      </c>
      <c r="AF50" s="40">
        <f>IF($C$6=0,0,MID(VLOOKUP($C$6,データ!$B:$P,9,0),6,1))</f>
        <v>0</v>
      </c>
      <c r="AG50" s="40">
        <f>IF($C$6=0,0,MID(VLOOKUP($C$6,データ!$B:$P,9,0),7,1))</f>
        <v>0</v>
      </c>
      <c r="AM50" s="37"/>
      <c r="AN50" s="37"/>
    </row>
    <row r="51" spans="9:41" ht="15.6" customHeight="1" thickBot="1" x14ac:dyDescent="0.5">
      <c r="K51" s="43"/>
      <c r="L51" s="43"/>
      <c r="M51" s="43"/>
      <c r="N51" s="44"/>
      <c r="O51" s="41"/>
      <c r="P51" s="41"/>
      <c r="Q51" s="41"/>
      <c r="R51" s="41"/>
      <c r="Z51" s="43"/>
      <c r="AA51" s="43"/>
      <c r="AB51" s="43"/>
      <c r="AC51" s="44"/>
      <c r="AD51" s="41"/>
      <c r="AE51" s="41"/>
      <c r="AF51" s="41"/>
      <c r="AG51" s="41"/>
      <c r="AM51" s="37"/>
      <c r="AN51" s="37"/>
    </row>
    <row r="52" spans="9:41" ht="15.6" customHeight="1" x14ac:dyDescent="0.45"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10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0"/>
    </row>
    <row r="53" spans="9:41" ht="15.6" customHeight="1" x14ac:dyDescent="0.45">
      <c r="K53" s="38">
        <f>IF($B$6=0,0,VLOOKUP($B$6,データ!$B:$P,10,0))</f>
        <v>0</v>
      </c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11"/>
      <c r="Y53" s="11"/>
      <c r="Z53" s="38">
        <f>IF($C$6=0,0,VLOOKUP($C$6,データ!$B:$P,10,0))</f>
        <v>0</v>
      </c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</row>
    <row r="54" spans="9:41" ht="15.6" customHeight="1" x14ac:dyDescent="0.45"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11"/>
      <c r="Y54" s="11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</row>
    <row r="55" spans="9:41" ht="15.6" customHeight="1" x14ac:dyDescent="0.45"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11"/>
      <c r="Y55" s="11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</row>
    <row r="56" spans="9:41" ht="15.6" customHeight="1" x14ac:dyDescent="0.45">
      <c r="K56" s="39">
        <f>IF($B$6=0,0,VLOOKUP($B$6,データ!$B:$P,8,0)&amp;"　様")</f>
        <v>0</v>
      </c>
      <c r="L56" s="39"/>
      <c r="M56" s="39"/>
      <c r="N56" s="39"/>
      <c r="O56" s="39"/>
      <c r="P56" s="39"/>
      <c r="Q56" s="39"/>
      <c r="R56" s="39"/>
      <c r="S56" s="39"/>
      <c r="T56" s="35">
        <f>IF($B$6=0,0,VLOOKUP($B$6,データ!$B:$P,11,0))</f>
        <v>0</v>
      </c>
      <c r="U56" s="35"/>
      <c r="V56" s="35"/>
      <c r="W56" s="35"/>
      <c r="Z56" s="39">
        <f>IF($C$6=0,0,VLOOKUP($C$6,データ!$B:$P,8,0)&amp;"　様")</f>
        <v>0</v>
      </c>
      <c r="AA56" s="39"/>
      <c r="AB56" s="39"/>
      <c r="AC56" s="39"/>
      <c r="AD56" s="39"/>
      <c r="AE56" s="39"/>
      <c r="AF56" s="39"/>
      <c r="AG56" s="39"/>
      <c r="AH56" s="39"/>
      <c r="AI56" s="35">
        <f>IF($C$6=0,0,VLOOKUP($C$6,データ!$B:$P,11,0))</f>
        <v>0</v>
      </c>
      <c r="AJ56" s="35"/>
      <c r="AK56" s="35"/>
      <c r="AL56" s="35"/>
    </row>
    <row r="57" spans="9:41" ht="15.6" customHeight="1" x14ac:dyDescent="0.45">
      <c r="K57" s="39"/>
      <c r="L57" s="39"/>
      <c r="M57" s="39"/>
      <c r="N57" s="39"/>
      <c r="O57" s="39"/>
      <c r="P57" s="39"/>
      <c r="Q57" s="39"/>
      <c r="R57" s="39"/>
      <c r="S57" s="39"/>
      <c r="T57" s="33">
        <f>IF($B$6=0,0,VLOOKUP($B$6,データ!$B:$P,3,0))</f>
        <v>0</v>
      </c>
      <c r="U57" s="33"/>
      <c r="V57" s="33"/>
      <c r="W57" s="33"/>
      <c r="Z57" s="39"/>
      <c r="AA57" s="39"/>
      <c r="AB57" s="39"/>
      <c r="AC57" s="39"/>
      <c r="AD57" s="39"/>
      <c r="AE57" s="39"/>
      <c r="AF57" s="39"/>
      <c r="AG57" s="39"/>
      <c r="AH57" s="39"/>
      <c r="AI57" s="33">
        <f>IF($C$6=0,0,VLOOKUP($C$6,データ!$B:$P,3,0))</f>
        <v>0</v>
      </c>
      <c r="AJ57" s="33"/>
      <c r="AK57" s="33"/>
      <c r="AL57" s="33"/>
    </row>
    <row r="58" spans="9:41" ht="15.6" customHeight="1" x14ac:dyDescent="0.45">
      <c r="K58" s="1">
        <f>IF($B$6=0,0,"発送元")</f>
        <v>0</v>
      </c>
      <c r="Z58" s="1">
        <f>IF($C$6=0,0,"発送元")</f>
        <v>0</v>
      </c>
    </row>
    <row r="59" spans="9:41" ht="15.6" customHeight="1" x14ac:dyDescent="0.45">
      <c r="K59" s="36">
        <f>IF($B$6=0,0,VLOOKUP($E$3,$B$33:$G$43,2,0))</f>
        <v>0</v>
      </c>
      <c r="L59" s="36"/>
      <c r="M59" s="36"/>
      <c r="N59" s="33">
        <f>IF($B$6=0,0,VLOOKUP($E$3,$B$33:$G$43,3,0))</f>
        <v>0</v>
      </c>
      <c r="O59" s="33"/>
      <c r="P59" s="33"/>
      <c r="Q59" s="33"/>
      <c r="R59" s="33"/>
      <c r="S59" s="33"/>
      <c r="T59" s="33"/>
      <c r="U59" s="33"/>
      <c r="V59" s="33"/>
      <c r="W59" s="33"/>
      <c r="X59" s="12"/>
      <c r="Y59" s="12"/>
      <c r="Z59" s="36">
        <f>IF($C$6=0,0,VLOOKUP($E$3,$B$33:$G$43,2,0))</f>
        <v>0</v>
      </c>
      <c r="AA59" s="36"/>
      <c r="AB59" s="36"/>
      <c r="AC59" s="33">
        <f>IF($C$6=0,0,VLOOKUP($E$3,$B$33:$G$43,3,0))</f>
        <v>0</v>
      </c>
      <c r="AD59" s="33"/>
      <c r="AE59" s="33"/>
      <c r="AF59" s="33"/>
      <c r="AG59" s="33"/>
      <c r="AH59" s="33"/>
      <c r="AI59" s="33"/>
      <c r="AJ59" s="33"/>
      <c r="AK59" s="33"/>
      <c r="AL59" s="33"/>
    </row>
    <row r="60" spans="9:41" ht="15.6" customHeight="1" x14ac:dyDescent="0.45">
      <c r="K60" s="34">
        <f>IF($B$6=0,0,VLOOKUP($E$3,$B$33:$G$43,4,0))</f>
        <v>0</v>
      </c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12"/>
      <c r="Y60" s="12"/>
      <c r="Z60" s="34">
        <f>IF($C$6=0,0,VLOOKUP($E$3,$B$33:$G$43,4,0))</f>
        <v>0</v>
      </c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</row>
    <row r="62" spans="9:41" ht="15.6" customHeight="1" x14ac:dyDescent="0.45">
      <c r="I62" s="3"/>
    </row>
    <row r="63" spans="9:41" ht="15.6" customHeight="1" thickBot="1" x14ac:dyDescent="0.5">
      <c r="K63" s="1">
        <f>IF($B$8=0,0,"お届け先")</f>
        <v>0</v>
      </c>
      <c r="Z63" s="1">
        <f>IF($C$8=0,0,"お届け先")</f>
        <v>0</v>
      </c>
    </row>
    <row r="64" spans="9:41" ht="15.6" customHeight="1" x14ac:dyDescent="0.45">
      <c r="K64" s="42">
        <f>IF($B$8=0,0,MID(VLOOKUP($B$8,データ!$B:$P,9,0),1,1))</f>
        <v>0</v>
      </c>
      <c r="L64" s="42">
        <f>IF($B$8=0,0,MID(VLOOKUP($B$8,データ!$B:$P,9,0),2,1))</f>
        <v>0</v>
      </c>
      <c r="M64" s="42">
        <f>IF($B$8=0,0,MID(VLOOKUP($B$8,データ!$B:$P,9,0),3,1))</f>
        <v>0</v>
      </c>
      <c r="N64" s="44"/>
      <c r="O64" s="40">
        <f>IF($B$8=0,0,MID(VLOOKUP($B$8,データ!$B:$P,9,0),4,1))</f>
        <v>0</v>
      </c>
      <c r="P64" s="40">
        <f>IF($B$8=0,0,MID(VLOOKUP($B$8,データ!$B:$P,9,0),5,1))</f>
        <v>0</v>
      </c>
      <c r="Q64" s="40">
        <f>IF($B$8=0,0,MID(VLOOKUP($B$8,データ!$B:$P,9,0),6,1))</f>
        <v>0</v>
      </c>
      <c r="R64" s="40">
        <f>IF($B$8=0,0,MID(VLOOKUP($B$8,データ!$B:$P,9,0),7,1))</f>
        <v>0</v>
      </c>
      <c r="Z64" s="42">
        <f>IF($C$8=0,0,MID(VLOOKUP($C$8,データ!$B:$P,9,0),1,1))</f>
        <v>0</v>
      </c>
      <c r="AA64" s="42">
        <f>IF($C$8=0,0,MID(VLOOKUP($C$8,データ!$B:$P,9,0),2,1))</f>
        <v>0</v>
      </c>
      <c r="AB64" s="42">
        <f>IF($C$8=0,0,MID(VLOOKUP($C$8,データ!$B:$P,9,0),3,1))</f>
        <v>0</v>
      </c>
      <c r="AC64" s="44"/>
      <c r="AD64" s="40">
        <f>IF($C$8=0,0,MID(VLOOKUP($C$8,データ!$B:$P,9,0),4,1))</f>
        <v>0</v>
      </c>
      <c r="AE64" s="40">
        <f>IF($C$8=0,0,MID(VLOOKUP($C$8,データ!$B:$P,9,0),5,1))</f>
        <v>0</v>
      </c>
      <c r="AF64" s="40">
        <f>IF($C$8=0,0,MID(VLOOKUP($C$8,データ!$B:$P,9,0),6,1))</f>
        <v>0</v>
      </c>
      <c r="AG64" s="40">
        <f>IF($C$8=0,0,MID(VLOOKUP($C$8,データ!$B:$P,9,0),7,1))</f>
        <v>0</v>
      </c>
      <c r="AM64" s="37"/>
      <c r="AN64" s="37"/>
      <c r="AO64" s="37"/>
    </row>
    <row r="65" spans="7:75" ht="15.6" customHeight="1" thickBot="1" x14ac:dyDescent="0.5">
      <c r="K65" s="43"/>
      <c r="L65" s="43"/>
      <c r="M65" s="43"/>
      <c r="N65" s="44"/>
      <c r="O65" s="41"/>
      <c r="P65" s="41"/>
      <c r="Q65" s="41"/>
      <c r="R65" s="41"/>
      <c r="Z65" s="43"/>
      <c r="AA65" s="43"/>
      <c r="AB65" s="43"/>
      <c r="AC65" s="44"/>
      <c r="AD65" s="41"/>
      <c r="AE65" s="41"/>
      <c r="AF65" s="41"/>
      <c r="AG65" s="41"/>
      <c r="AM65" s="37"/>
      <c r="AN65" s="37"/>
      <c r="AO65" s="37"/>
    </row>
    <row r="66" spans="7:75" ht="15.6" customHeight="1" x14ac:dyDescent="0.45"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10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0"/>
    </row>
    <row r="67" spans="7:75" ht="15.6" customHeight="1" x14ac:dyDescent="0.45">
      <c r="K67" s="38">
        <f>IF($B$8=0,0,VLOOKUP($B$8,データ!$B:$P,10,0))</f>
        <v>0</v>
      </c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11"/>
      <c r="Y67" s="11"/>
      <c r="Z67" s="38">
        <f>IF($C$8=0,0,VLOOKUP($C$8,データ!$B:$P,10,0))</f>
        <v>0</v>
      </c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</row>
    <row r="68" spans="7:75" ht="15.6" customHeight="1" x14ac:dyDescent="0.45"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11"/>
      <c r="Y68" s="11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</row>
    <row r="69" spans="7:75" ht="15.6" customHeight="1" x14ac:dyDescent="0.45"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11"/>
      <c r="Y69" s="11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</row>
    <row r="70" spans="7:75" ht="15.6" customHeight="1" x14ac:dyDescent="0.45">
      <c r="K70" s="39">
        <f>IF($B$8=0,0,VLOOKUP($B$8,データ!$B:$P,8,0)&amp;"　様")</f>
        <v>0</v>
      </c>
      <c r="L70" s="39"/>
      <c r="M70" s="39"/>
      <c r="N70" s="39"/>
      <c r="O70" s="39"/>
      <c r="P70" s="39"/>
      <c r="Q70" s="39"/>
      <c r="R70" s="39"/>
      <c r="S70" s="39"/>
      <c r="T70" s="35">
        <f>IF($B$8=0,0,VLOOKUP($B$8,データ!$B:$P,11,0))</f>
        <v>0</v>
      </c>
      <c r="U70" s="35"/>
      <c r="V70" s="35"/>
      <c r="W70" s="35"/>
      <c r="Z70" s="39">
        <f>IF($C$8=0,0,VLOOKUP($C$8,データ!$B:$P,8,0)&amp;"　様")</f>
        <v>0</v>
      </c>
      <c r="AA70" s="39"/>
      <c r="AB70" s="39"/>
      <c r="AC70" s="39"/>
      <c r="AD70" s="39"/>
      <c r="AE70" s="39"/>
      <c r="AF70" s="39"/>
      <c r="AG70" s="39"/>
      <c r="AH70" s="39"/>
      <c r="AI70" s="35">
        <f>IF($C$8=0,0,VLOOKUP($C$8,データ!$B:$P,11,0))</f>
        <v>0</v>
      </c>
      <c r="AJ70" s="35"/>
      <c r="AK70" s="35"/>
      <c r="AL70" s="35"/>
    </row>
    <row r="71" spans="7:75" ht="15.6" customHeight="1" x14ac:dyDescent="0.45">
      <c r="K71" s="39"/>
      <c r="L71" s="39"/>
      <c r="M71" s="39"/>
      <c r="N71" s="39"/>
      <c r="O71" s="39"/>
      <c r="P71" s="39"/>
      <c r="Q71" s="39"/>
      <c r="R71" s="39"/>
      <c r="S71" s="39"/>
      <c r="T71" s="33">
        <f>IF($B$8=0,0,VLOOKUP($B$8,データ!$B:$P,3,0))</f>
        <v>0</v>
      </c>
      <c r="U71" s="33"/>
      <c r="V71" s="33"/>
      <c r="W71" s="33"/>
      <c r="Z71" s="39"/>
      <c r="AA71" s="39"/>
      <c r="AB71" s="39"/>
      <c r="AC71" s="39"/>
      <c r="AD71" s="39"/>
      <c r="AE71" s="39"/>
      <c r="AF71" s="39"/>
      <c r="AG71" s="39"/>
      <c r="AH71" s="39"/>
      <c r="AI71" s="33">
        <f>IF($C$8=0,0,VLOOKUP($C$8,データ!$B:$P,3,0))</f>
        <v>0</v>
      </c>
      <c r="AJ71" s="33"/>
      <c r="AK71" s="33"/>
      <c r="AL71" s="33"/>
    </row>
    <row r="72" spans="7:75" ht="15.6" customHeight="1" x14ac:dyDescent="0.45">
      <c r="K72" s="1">
        <f>IF($B$8=0,0,"発送元")</f>
        <v>0</v>
      </c>
      <c r="Z72" s="1">
        <f>IF($C$8=0,0,"発送元")</f>
        <v>0</v>
      </c>
    </row>
    <row r="73" spans="7:75" ht="15.6" customHeight="1" x14ac:dyDescent="0.45"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</row>
    <row r="74" spans="7:75" ht="15.6" customHeight="1" x14ac:dyDescent="0.45"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</row>
    <row r="75" spans="7:75" ht="15.6" customHeight="1" x14ac:dyDescent="0.45"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</row>
    <row r="76" spans="7:75" ht="15.6" customHeight="1" x14ac:dyDescent="0.45"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</row>
    <row r="77" spans="7:75" ht="15.6" customHeight="1" x14ac:dyDescent="0.45"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</row>
    <row r="78" spans="7:75" ht="15.6" customHeight="1" x14ac:dyDescent="0.45"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</row>
    <row r="79" spans="7:75" ht="15.6" customHeight="1" x14ac:dyDescent="0.45"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</row>
    <row r="80" spans="7:75" ht="15.6" customHeight="1" x14ac:dyDescent="0.45"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</row>
    <row r="81" spans="7:75" ht="15.6" customHeight="1" x14ac:dyDescent="0.45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</row>
    <row r="82" spans="7:75" ht="15.6" customHeight="1" x14ac:dyDescent="0.4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</row>
    <row r="83" spans="7:75" ht="15.6" customHeight="1" x14ac:dyDescent="0.4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</row>
    <row r="84" spans="7:75" ht="15.6" customHeight="1" x14ac:dyDescent="0.4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</row>
    <row r="85" spans="7:75" ht="15.6" customHeight="1" x14ac:dyDescent="0.4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</row>
    <row r="86" spans="7:75" ht="15.6" customHeight="1" x14ac:dyDescent="0.4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</row>
    <row r="87" spans="7:75" ht="15.6" customHeight="1" x14ac:dyDescent="0.4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</row>
    <row r="88" spans="7:75" ht="15.6" customHeight="1" x14ac:dyDescent="0.4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</row>
    <row r="89" spans="7:75" ht="15.6" customHeight="1" x14ac:dyDescent="0.4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</row>
    <row r="90" spans="7:75" ht="15.6" customHeight="1" x14ac:dyDescent="0.4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</row>
    <row r="91" spans="7:75" ht="15.6" customHeight="1" x14ac:dyDescent="0.4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</row>
    <row r="92" spans="7:75" ht="15.6" customHeight="1" x14ac:dyDescent="0.4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</row>
    <row r="93" spans="7:75" ht="15.6" customHeight="1" x14ac:dyDescent="0.4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</row>
    <row r="94" spans="7:75" ht="15.6" customHeight="1" x14ac:dyDescent="0.4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</row>
    <row r="95" spans="7:75" ht="15.6" customHeight="1" x14ac:dyDescent="0.4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</row>
    <row r="96" spans="7:75" ht="15.6" customHeight="1" x14ac:dyDescent="0.4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</row>
    <row r="97" spans="7:75" ht="15.6" customHeight="1" x14ac:dyDescent="0.4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</row>
    <row r="98" spans="7:75" ht="15.6" customHeight="1" x14ac:dyDescent="0.4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</row>
    <row r="99" spans="7:75" ht="15.6" customHeight="1" x14ac:dyDescent="0.4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</row>
    <row r="100" spans="7:75" ht="15.6" customHeight="1" x14ac:dyDescent="0.4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</row>
    <row r="101" spans="7:75" ht="15.6" customHeight="1" x14ac:dyDescent="0.4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</row>
  </sheetData>
  <dataConsolidate link="1"/>
  <mergeCells count="153">
    <mergeCell ref="AF9:AF10"/>
    <mergeCell ref="AG9:AG10"/>
    <mergeCell ref="AM9:AM10"/>
    <mergeCell ref="K12:W14"/>
    <mergeCell ref="Z12:AL14"/>
    <mergeCell ref="Z9:Z10"/>
    <mergeCell ref="AA9:AA10"/>
    <mergeCell ref="AB9:AB10"/>
    <mergeCell ref="AC9:AC10"/>
    <mergeCell ref="AD9:AD10"/>
    <mergeCell ref="AE9:AE10"/>
    <mergeCell ref="M9:M10"/>
    <mergeCell ref="N9:N10"/>
    <mergeCell ref="O9:O10"/>
    <mergeCell ref="P9:P10"/>
    <mergeCell ref="Q9:Q10"/>
    <mergeCell ref="R9:R10"/>
    <mergeCell ref="K9:K10"/>
    <mergeCell ref="L9:L10"/>
    <mergeCell ref="Z18:AB18"/>
    <mergeCell ref="AC18:AL18"/>
    <mergeCell ref="K19:W19"/>
    <mergeCell ref="Z19:AL19"/>
    <mergeCell ref="K18:M18"/>
    <mergeCell ref="N18:W18"/>
    <mergeCell ref="K15:S16"/>
    <mergeCell ref="T15:W15"/>
    <mergeCell ref="Z15:AH16"/>
    <mergeCell ref="AI15:AL15"/>
    <mergeCell ref="T16:W16"/>
    <mergeCell ref="AI16:AL16"/>
    <mergeCell ref="AF23:AF24"/>
    <mergeCell ref="AG23:AG24"/>
    <mergeCell ref="AM23:AM24"/>
    <mergeCell ref="AN23:AN24"/>
    <mergeCell ref="K26:W28"/>
    <mergeCell ref="Z26:AL28"/>
    <mergeCell ref="Z23:Z24"/>
    <mergeCell ref="AA23:AA24"/>
    <mergeCell ref="AB23:AB24"/>
    <mergeCell ref="AC23:AC24"/>
    <mergeCell ref="AD23:AD24"/>
    <mergeCell ref="AE23:AE24"/>
    <mergeCell ref="M23:M24"/>
    <mergeCell ref="N23:N24"/>
    <mergeCell ref="O23:O24"/>
    <mergeCell ref="P23:P24"/>
    <mergeCell ref="Q23:Q24"/>
    <mergeCell ref="R23:R24"/>
    <mergeCell ref="K23:K24"/>
    <mergeCell ref="L23:L24"/>
    <mergeCell ref="Z31:AB31"/>
    <mergeCell ref="AC31:AL31"/>
    <mergeCell ref="K32:W32"/>
    <mergeCell ref="Z32:AL32"/>
    <mergeCell ref="K31:M31"/>
    <mergeCell ref="N31:W31"/>
    <mergeCell ref="K29:S30"/>
    <mergeCell ref="T29:W29"/>
    <mergeCell ref="Z29:AH30"/>
    <mergeCell ref="AI29:AL29"/>
    <mergeCell ref="T30:W30"/>
    <mergeCell ref="AI30:AL30"/>
    <mergeCell ref="AF36:AF37"/>
    <mergeCell ref="AG36:AG37"/>
    <mergeCell ref="AM36:AM37"/>
    <mergeCell ref="K39:W41"/>
    <mergeCell ref="Z39:AL41"/>
    <mergeCell ref="Z36:Z37"/>
    <mergeCell ref="AA36:AA37"/>
    <mergeCell ref="AB36:AB37"/>
    <mergeCell ref="AC36:AC37"/>
    <mergeCell ref="AD36:AD37"/>
    <mergeCell ref="AE36:AE37"/>
    <mergeCell ref="M36:M37"/>
    <mergeCell ref="N36:N37"/>
    <mergeCell ref="O36:O37"/>
    <mergeCell ref="P36:P37"/>
    <mergeCell ref="Q36:Q37"/>
    <mergeCell ref="R36:R37"/>
    <mergeCell ref="K36:K37"/>
    <mergeCell ref="L36:L37"/>
    <mergeCell ref="Z45:AB45"/>
    <mergeCell ref="AC45:AL45"/>
    <mergeCell ref="K46:W46"/>
    <mergeCell ref="Z46:AL46"/>
    <mergeCell ref="K45:M45"/>
    <mergeCell ref="N45:W45"/>
    <mergeCell ref="K42:S43"/>
    <mergeCell ref="T42:W42"/>
    <mergeCell ref="Z42:AH43"/>
    <mergeCell ref="AI42:AL42"/>
    <mergeCell ref="T43:W43"/>
    <mergeCell ref="AI43:AL43"/>
    <mergeCell ref="AF50:AF51"/>
    <mergeCell ref="AG50:AG51"/>
    <mergeCell ref="AM50:AM51"/>
    <mergeCell ref="AN50:AN51"/>
    <mergeCell ref="K53:W55"/>
    <mergeCell ref="Z53:AL55"/>
    <mergeCell ref="Z50:Z51"/>
    <mergeCell ref="AA50:AA51"/>
    <mergeCell ref="AB50:AB51"/>
    <mergeCell ref="AC50:AC51"/>
    <mergeCell ref="AD50:AD51"/>
    <mergeCell ref="AE50:AE51"/>
    <mergeCell ref="M50:M51"/>
    <mergeCell ref="N50:N51"/>
    <mergeCell ref="O50:O51"/>
    <mergeCell ref="P50:P51"/>
    <mergeCell ref="Q50:Q51"/>
    <mergeCell ref="R50:R51"/>
    <mergeCell ref="K50:K51"/>
    <mergeCell ref="L50:L51"/>
    <mergeCell ref="Z59:AB59"/>
    <mergeCell ref="AC59:AL59"/>
    <mergeCell ref="K60:W60"/>
    <mergeCell ref="Z60:AL60"/>
    <mergeCell ref="K59:M59"/>
    <mergeCell ref="N59:W59"/>
    <mergeCell ref="K56:S57"/>
    <mergeCell ref="T56:W56"/>
    <mergeCell ref="Z56:AH57"/>
    <mergeCell ref="AI56:AL56"/>
    <mergeCell ref="T57:W57"/>
    <mergeCell ref="AI57:AL57"/>
    <mergeCell ref="AM64:AM65"/>
    <mergeCell ref="AN64:AN65"/>
    <mergeCell ref="AO64:AO65"/>
    <mergeCell ref="K67:W69"/>
    <mergeCell ref="Z67:AL69"/>
    <mergeCell ref="Z64:Z65"/>
    <mergeCell ref="AA64:AA65"/>
    <mergeCell ref="AB64:AB65"/>
    <mergeCell ref="AC64:AC65"/>
    <mergeCell ref="AD64:AD65"/>
    <mergeCell ref="AE64:AE65"/>
    <mergeCell ref="M64:M65"/>
    <mergeCell ref="N64:N65"/>
    <mergeCell ref="O64:O65"/>
    <mergeCell ref="P64:P65"/>
    <mergeCell ref="Q64:Q65"/>
    <mergeCell ref="R64:R65"/>
    <mergeCell ref="K64:K65"/>
    <mergeCell ref="K70:S71"/>
    <mergeCell ref="T70:W70"/>
    <mergeCell ref="Z70:AH71"/>
    <mergeCell ref="AI70:AL70"/>
    <mergeCell ref="T71:W71"/>
    <mergeCell ref="AI71:AL71"/>
    <mergeCell ref="AF64:AF65"/>
    <mergeCell ref="AG64:AG65"/>
    <mergeCell ref="L64:L65"/>
  </mergeCells>
  <phoneticPr fontId="2"/>
  <conditionalFormatting sqref="K23:R24">
    <cfRule type="expression" dxfId="15" priority="32">
      <formula>$B$4=0</formula>
    </cfRule>
  </conditionalFormatting>
  <conditionalFormatting sqref="K36:R37">
    <cfRule type="expression" dxfId="14" priority="31">
      <formula>$B$5=0</formula>
    </cfRule>
  </conditionalFormatting>
  <conditionalFormatting sqref="K50:R51">
    <cfRule type="expression" dxfId="13" priority="30">
      <formula>$B$6=0</formula>
    </cfRule>
  </conditionalFormatting>
  <conditionalFormatting sqref="K64:R65">
    <cfRule type="expression" dxfId="12" priority="28">
      <formula>$B$8=0</formula>
    </cfRule>
  </conditionalFormatting>
  <conditionalFormatting sqref="Z23:AG24">
    <cfRule type="expression" dxfId="11" priority="26">
      <formula>$C$4=0</formula>
    </cfRule>
  </conditionalFormatting>
  <conditionalFormatting sqref="Z36:AG37">
    <cfRule type="expression" dxfId="10" priority="25">
      <formula>$C$5=0</formula>
    </cfRule>
  </conditionalFormatting>
  <conditionalFormatting sqref="Z50:AG51">
    <cfRule type="expression" dxfId="9" priority="24">
      <formula>$C$6=0</formula>
    </cfRule>
  </conditionalFormatting>
  <conditionalFormatting sqref="Z64:AG65">
    <cfRule type="expression" dxfId="8" priority="22">
      <formula>$C$8=0</formula>
    </cfRule>
  </conditionalFormatting>
  <conditionalFormatting sqref="B12:B30 C11:G30">
    <cfRule type="expression" dxfId="7" priority="17">
      <formula>$H11="発送済み"</formula>
    </cfRule>
    <cfRule type="expression" dxfId="6" priority="18">
      <formula>$H11="入金済み"</formula>
    </cfRule>
  </conditionalFormatting>
  <conditionalFormatting sqref="B11">
    <cfRule type="expression" dxfId="5" priority="47">
      <formula>$H12="発送済み"</formula>
    </cfRule>
    <cfRule type="expression" dxfId="4" priority="48">
      <formula>$H12="入金済み"</formula>
    </cfRule>
  </conditionalFormatting>
  <conditionalFormatting sqref="K9:R10">
    <cfRule type="expression" dxfId="3" priority="52">
      <formula>$B$3=0</formula>
    </cfRule>
  </conditionalFormatting>
  <conditionalFormatting sqref="Z9:AG10">
    <cfRule type="expression" dxfId="2" priority="56">
      <formula>$C$3=0</formula>
    </cfRule>
  </conditionalFormatting>
  <dataValidations count="2">
    <dataValidation type="list" allowBlank="1" showInputMessage="1" showErrorMessage="1" sqref="E3" xr:uid="{0B0EDFBB-5E7D-4ADF-9892-21FFCE536BED}">
      <formula1>$B$34:$B$43</formula1>
    </dataValidation>
    <dataValidation type="list" allowBlank="1" sqref="B3:C6" xr:uid="{AAEA08FB-68FF-4705-8B85-08023EB8451A}">
      <formula1>$B$11:$B$43</formula1>
    </dataValidation>
  </dataValidations>
  <printOptions horizontalCentered="1" verticalCentered="1"/>
  <pageMargins left="0" right="0" top="0" bottom="0" header="0.11811023622047245" footer="0.11811023622047245"/>
  <pageSetup paperSize="9" scale="98" orientation="portrait" cellComments="atEnd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F8A39-282F-4A3F-9A24-67FD875BE80F}">
  <sheetPr codeName="Sheet11">
    <pageSetUpPr fitToPage="1"/>
  </sheetPr>
  <dimension ref="B1:L46"/>
  <sheetViews>
    <sheetView showGridLines="0" showZeros="0" zoomScaleNormal="100" zoomScaleSheetLayoutView="115" workbookViewId="0">
      <selection activeCell="H15" sqref="H15"/>
    </sheetView>
  </sheetViews>
  <sheetFormatPr defaultColWidth="3.5" defaultRowHeight="13.95" customHeight="1" x14ac:dyDescent="0.45"/>
  <cols>
    <col min="1" max="1" width="1" style="1" customWidth="1"/>
    <col min="2" max="3" width="7.09765625" style="3" customWidth="1"/>
    <col min="4" max="4" width="9.19921875" style="1" bestFit="1" customWidth="1"/>
    <col min="5" max="5" width="9.796875" style="1" bestFit="1" customWidth="1"/>
    <col min="6" max="6" width="7.09765625" style="1" customWidth="1"/>
    <col min="7" max="10" width="21.69921875" style="1" customWidth="1"/>
    <col min="11" max="11" width="19.19921875" style="1" bestFit="1" customWidth="1"/>
    <col min="12" max="12" width="13.5" style="1" bestFit="1" customWidth="1"/>
    <col min="13" max="13" width="3.5" style="1"/>
    <col min="14" max="14" width="1.69921875" style="1" customWidth="1"/>
    <col min="15" max="27" width="3.5" style="1"/>
    <col min="28" max="29" width="1.69921875" style="1" customWidth="1"/>
    <col min="30" max="42" width="3.5" style="1"/>
    <col min="43" max="43" width="1.69921875" style="1" customWidth="1"/>
    <col min="44" max="56" width="3.5" style="1"/>
    <col min="57" max="57" width="1.69921875" style="1" customWidth="1"/>
    <col min="58" max="16384" width="3.5" style="1"/>
  </cols>
  <sheetData>
    <row r="1" spans="2:12" ht="13.95" customHeight="1" x14ac:dyDescent="0.45">
      <c r="B1" s="19"/>
    </row>
    <row r="2" spans="2:12" ht="13.95" customHeight="1" x14ac:dyDescent="0.45">
      <c r="B2" s="20"/>
    </row>
    <row r="6" spans="2:12" ht="38.549999999999997" customHeight="1" x14ac:dyDescent="0.45">
      <c r="B6" s="52" t="s">
        <v>45</v>
      </c>
      <c r="C6" s="52" t="s">
        <v>18</v>
      </c>
      <c r="D6" s="52" t="s">
        <v>46</v>
      </c>
      <c r="E6" s="52" t="s">
        <v>47</v>
      </c>
      <c r="F6" s="53" t="s">
        <v>48</v>
      </c>
      <c r="G6" s="52" t="s">
        <v>49</v>
      </c>
      <c r="H6" s="52" t="s">
        <v>50</v>
      </c>
      <c r="I6" s="52" t="s">
        <v>51</v>
      </c>
      <c r="J6" s="52" t="s">
        <v>52</v>
      </c>
      <c r="K6" s="52" t="s">
        <v>53</v>
      </c>
      <c r="L6" s="52" t="s">
        <v>61</v>
      </c>
    </row>
    <row r="7" spans="2:12" ht="13.95" customHeight="1" x14ac:dyDescent="0.45">
      <c r="B7" s="51"/>
      <c r="C7" s="45">
        <f>MAX(データ!B:B)</f>
        <v>1</v>
      </c>
      <c r="D7" s="46" t="str">
        <f>VLOOKUP($C7,データ!$B:$P,9,0)</f>
        <v>0240331</v>
      </c>
      <c r="E7" s="46" t="str">
        <f>VLOOKUP($C7,データ!$B:$P,8,0)</f>
        <v>菊池 加代子 様</v>
      </c>
      <c r="F7" s="46" t="s">
        <v>54</v>
      </c>
      <c r="G7" s="46" t="str">
        <f>MID(VLOOKUP($C7,データ!$B:$P,10,0),1,15)</f>
        <v>岩手県 北上市 和賀町横川目3</v>
      </c>
      <c r="H7" s="46" t="str">
        <f>MID(VLOOKUP($C7,データ!$B:$P,10,0),16,15)</f>
        <v>6-42-9</v>
      </c>
      <c r="I7" s="46" t="str">
        <f>MID(VLOOKUP($C7,データ!$B:$P,10,0),31,15)</f>
        <v/>
      </c>
      <c r="J7" s="46" t="str">
        <f>MID(VLOOKUP($C7,データ!$B:$P,10,0),46,15)</f>
        <v/>
      </c>
      <c r="K7" s="46" t="str">
        <f>MID(VLOOKUP($C7,データ!$B:$P,3,0),1,15)</f>
        <v>新品未開封 キリン iMUSE</v>
      </c>
      <c r="L7" s="46" t="s">
        <v>60</v>
      </c>
    </row>
    <row r="8" spans="2:12" ht="13.95" customHeight="1" x14ac:dyDescent="0.45">
      <c r="B8" s="21"/>
      <c r="C8" s="13">
        <f>IF(C7-1&lt;0,0,C7-1)</f>
        <v>0</v>
      </c>
      <c r="D8" s="14" t="e">
        <f>VLOOKUP($C8,データ!$B:$P,9,0)</f>
        <v>#N/A</v>
      </c>
      <c r="E8" s="14" t="e">
        <f>VLOOKUP($C8,データ!$B:$P,8,0)</f>
        <v>#N/A</v>
      </c>
      <c r="F8" s="14" t="s">
        <v>55</v>
      </c>
      <c r="G8" s="14" t="e">
        <f>MID(VLOOKUP($C8,データ!$B:$P,10,0),1,15)</f>
        <v>#N/A</v>
      </c>
      <c r="H8" s="14" t="e">
        <f>MID(VLOOKUP($C8,データ!$B:$P,10,0),16,15)</f>
        <v>#N/A</v>
      </c>
      <c r="I8" s="14" t="e">
        <f>MID(VLOOKUP($C8,データ!$B:$P,10,0),31,15)</f>
        <v>#N/A</v>
      </c>
      <c r="J8" s="14" t="e">
        <f>MID(VLOOKUP($C8,データ!$B:$P,10,0),46,15)</f>
        <v>#N/A</v>
      </c>
      <c r="K8" s="14" t="e">
        <f>MID(VLOOKUP($C8,データ!$B:$P,3,0),1,15)</f>
        <v>#N/A</v>
      </c>
      <c r="L8" s="14"/>
    </row>
    <row r="9" spans="2:12" ht="13.95" customHeight="1" x14ac:dyDescent="0.45">
      <c r="B9" s="21"/>
      <c r="C9" s="13">
        <f>IF(C8-1&lt;0,0,C8-1)</f>
        <v>0</v>
      </c>
      <c r="D9" s="14" t="e">
        <f>VLOOKUP($C9,データ!$B:$P,9,0)</f>
        <v>#N/A</v>
      </c>
      <c r="E9" s="14" t="e">
        <f>VLOOKUP($C9,データ!$B:$P,8,0)</f>
        <v>#N/A</v>
      </c>
      <c r="F9" s="14" t="s">
        <v>55</v>
      </c>
      <c r="G9" s="14" t="e">
        <f>MID(VLOOKUP($C9,データ!$B:$P,10,0),1,15)</f>
        <v>#N/A</v>
      </c>
      <c r="H9" s="14" t="e">
        <f>MID(VLOOKUP($C9,データ!$B:$P,10,0),16,15)</f>
        <v>#N/A</v>
      </c>
      <c r="I9" s="14" t="e">
        <f>MID(VLOOKUP($C9,データ!$B:$P,10,0),31,15)</f>
        <v>#N/A</v>
      </c>
      <c r="J9" s="14" t="e">
        <f>MID(VLOOKUP($C9,データ!$B:$P,10,0),46,15)</f>
        <v>#N/A</v>
      </c>
      <c r="K9" s="14" t="e">
        <f>MID(VLOOKUP($C9,データ!$B:$P,3,0),1,15)</f>
        <v>#N/A</v>
      </c>
      <c r="L9" s="14"/>
    </row>
    <row r="10" spans="2:12" ht="13.95" customHeight="1" x14ac:dyDescent="0.45">
      <c r="B10" s="21"/>
      <c r="C10" s="13">
        <f>IF(C9-1&lt;0,0,C9-1)</f>
        <v>0</v>
      </c>
      <c r="D10" s="14" t="e">
        <f>VLOOKUP($C10,データ!$B:$P,9,0)</f>
        <v>#N/A</v>
      </c>
      <c r="E10" s="14" t="e">
        <f>VLOOKUP($C10,データ!$B:$P,8,0)</f>
        <v>#N/A</v>
      </c>
      <c r="F10" s="14" t="s">
        <v>55</v>
      </c>
      <c r="G10" s="14" t="e">
        <f>MID(VLOOKUP($C10,データ!$B:$P,10,0),1,15)</f>
        <v>#N/A</v>
      </c>
      <c r="H10" s="14" t="e">
        <f>MID(VLOOKUP($C10,データ!$B:$P,10,0),16,15)</f>
        <v>#N/A</v>
      </c>
      <c r="I10" s="14" t="e">
        <f>MID(VLOOKUP($C10,データ!$B:$P,10,0),31,15)</f>
        <v>#N/A</v>
      </c>
      <c r="J10" s="14" t="e">
        <f>MID(VLOOKUP($C10,データ!$B:$P,10,0),46,15)</f>
        <v>#N/A</v>
      </c>
      <c r="K10" s="14" t="e">
        <f>MID(VLOOKUP($C10,データ!$B:$P,3,0),1,15)</f>
        <v>#N/A</v>
      </c>
      <c r="L10" s="14"/>
    </row>
    <row r="11" spans="2:12" ht="13.95" customHeight="1" x14ac:dyDescent="0.45">
      <c r="B11" s="21"/>
      <c r="C11" s="13">
        <f>IF(C10-1&lt;0,0,C10-1)</f>
        <v>0</v>
      </c>
      <c r="D11" s="14" t="e">
        <f>VLOOKUP($C11,データ!$B:$P,9,0)</f>
        <v>#N/A</v>
      </c>
      <c r="E11" s="14" t="e">
        <f>VLOOKUP($C11,データ!$B:$P,8,0)</f>
        <v>#N/A</v>
      </c>
      <c r="F11" s="14" t="s">
        <v>55</v>
      </c>
      <c r="G11" s="14" t="e">
        <f>MID(VLOOKUP($C11,データ!$B:$P,10,0),1,15)</f>
        <v>#N/A</v>
      </c>
      <c r="H11" s="14" t="e">
        <f>MID(VLOOKUP($C11,データ!$B:$P,10,0),16,15)</f>
        <v>#N/A</v>
      </c>
      <c r="I11" s="14" t="e">
        <f>MID(VLOOKUP($C11,データ!$B:$P,10,0),31,15)</f>
        <v>#N/A</v>
      </c>
      <c r="J11" s="14" t="e">
        <f>MID(VLOOKUP($C11,データ!$B:$P,10,0),46,15)</f>
        <v>#N/A</v>
      </c>
      <c r="K11" s="14" t="e">
        <f>MID(VLOOKUP($C11,データ!$B:$P,3,0),1,15)</f>
        <v>#N/A</v>
      </c>
      <c r="L11" s="14"/>
    </row>
    <row r="12" spans="2:12" ht="13.95" customHeight="1" x14ac:dyDescent="0.45">
      <c r="B12" s="21"/>
      <c r="C12" s="13">
        <f>IF(C11-1&lt;0,0,C11-1)</f>
        <v>0</v>
      </c>
      <c r="D12" s="14" t="e">
        <f>VLOOKUP($C12,データ!$B:$P,9,0)</f>
        <v>#N/A</v>
      </c>
      <c r="E12" s="14" t="e">
        <f>VLOOKUP($C12,データ!$B:$P,8,0)</f>
        <v>#N/A</v>
      </c>
      <c r="F12" s="14" t="s">
        <v>55</v>
      </c>
      <c r="G12" s="14" t="e">
        <f>MID(VLOOKUP($C12,データ!$B:$P,10,0),1,15)</f>
        <v>#N/A</v>
      </c>
      <c r="H12" s="14" t="e">
        <f>MID(VLOOKUP($C12,データ!$B:$P,10,0),16,15)</f>
        <v>#N/A</v>
      </c>
      <c r="I12" s="14" t="e">
        <f>MID(VLOOKUP($C12,データ!$B:$P,10,0),31,15)</f>
        <v>#N/A</v>
      </c>
      <c r="J12" s="14" t="e">
        <f>MID(VLOOKUP($C12,データ!$B:$P,10,0),46,15)</f>
        <v>#N/A</v>
      </c>
      <c r="K12" s="14" t="e">
        <f>MID(VLOOKUP($C12,データ!$B:$P,3,0),1,15)</f>
        <v>#N/A</v>
      </c>
      <c r="L12" s="14"/>
    </row>
    <row r="13" spans="2:12" ht="13.95" customHeight="1" x14ac:dyDescent="0.45">
      <c r="B13" s="21"/>
      <c r="C13" s="13">
        <f>IF(C12-1&lt;0,0,C12-1)</f>
        <v>0</v>
      </c>
      <c r="D13" s="14" t="e">
        <f>VLOOKUP($C13,データ!$B:$P,9,0)</f>
        <v>#N/A</v>
      </c>
      <c r="E13" s="14" t="e">
        <f>VLOOKUP($C13,データ!$B:$P,8,0)</f>
        <v>#N/A</v>
      </c>
      <c r="F13" s="14" t="s">
        <v>55</v>
      </c>
      <c r="G13" s="14" t="e">
        <f>MID(VLOOKUP($C13,データ!$B:$P,10,0),1,15)</f>
        <v>#N/A</v>
      </c>
      <c r="H13" s="14" t="e">
        <f>MID(VLOOKUP($C13,データ!$B:$P,10,0),16,15)</f>
        <v>#N/A</v>
      </c>
      <c r="I13" s="14" t="e">
        <f>MID(VLOOKUP($C13,データ!$B:$P,10,0),31,15)</f>
        <v>#N/A</v>
      </c>
      <c r="J13" s="14" t="e">
        <f>MID(VLOOKUP($C13,データ!$B:$P,10,0),46,15)</f>
        <v>#N/A</v>
      </c>
      <c r="K13" s="14" t="e">
        <f>MID(VLOOKUP($C13,データ!$B:$P,3,0),1,15)</f>
        <v>#N/A</v>
      </c>
      <c r="L13" s="14"/>
    </row>
    <row r="14" spans="2:12" ht="13.95" customHeight="1" x14ac:dyDescent="0.45">
      <c r="B14" s="21"/>
      <c r="C14" s="13">
        <f>IF(C13-1&lt;0,0,C13-1)</f>
        <v>0</v>
      </c>
      <c r="D14" s="14" t="e">
        <f>VLOOKUP($C14,データ!$B:$P,9,0)</f>
        <v>#N/A</v>
      </c>
      <c r="E14" s="14" t="e">
        <f>VLOOKUP($C14,データ!$B:$P,8,0)</f>
        <v>#N/A</v>
      </c>
      <c r="F14" s="14" t="s">
        <v>55</v>
      </c>
      <c r="G14" s="14" t="e">
        <f>MID(VLOOKUP($C14,データ!$B:$P,10,0),1,15)</f>
        <v>#N/A</v>
      </c>
      <c r="H14" s="14" t="e">
        <f>MID(VLOOKUP($C14,データ!$B:$P,10,0),16,15)</f>
        <v>#N/A</v>
      </c>
      <c r="I14" s="14" t="e">
        <f>MID(VLOOKUP($C14,データ!$B:$P,10,0),31,15)</f>
        <v>#N/A</v>
      </c>
      <c r="J14" s="14" t="e">
        <f>MID(VLOOKUP($C14,データ!$B:$P,10,0),46,15)</f>
        <v>#N/A</v>
      </c>
      <c r="K14" s="14" t="e">
        <f>MID(VLOOKUP($C14,データ!$B:$P,3,0),1,15)</f>
        <v>#N/A</v>
      </c>
      <c r="L14" s="14"/>
    </row>
    <row r="15" spans="2:12" ht="13.95" customHeight="1" x14ac:dyDescent="0.45">
      <c r="B15" s="21"/>
      <c r="C15" s="13">
        <f>IF(C14-1&lt;0,0,C14-1)</f>
        <v>0</v>
      </c>
      <c r="D15" s="14" t="e">
        <f>VLOOKUP($C15,データ!$B:$P,9,0)</f>
        <v>#N/A</v>
      </c>
      <c r="E15" s="14" t="e">
        <f>VLOOKUP($C15,データ!$B:$P,8,0)</f>
        <v>#N/A</v>
      </c>
      <c r="F15" s="14" t="s">
        <v>55</v>
      </c>
      <c r="G15" s="14" t="e">
        <f>MID(VLOOKUP($C15,データ!$B:$P,10,0),1,15)</f>
        <v>#N/A</v>
      </c>
      <c r="H15" s="14" t="e">
        <f>MID(VLOOKUP($C15,データ!$B:$P,10,0),16,15)</f>
        <v>#N/A</v>
      </c>
      <c r="I15" s="14" t="e">
        <f>MID(VLOOKUP($C15,データ!$B:$P,10,0),31,15)</f>
        <v>#N/A</v>
      </c>
      <c r="J15" s="14" t="e">
        <f>MID(VLOOKUP($C15,データ!$B:$P,10,0),46,15)</f>
        <v>#N/A</v>
      </c>
      <c r="K15" s="14" t="e">
        <f>MID(VLOOKUP($C15,データ!$B:$P,3,0),1,15)</f>
        <v>#N/A</v>
      </c>
      <c r="L15" s="14"/>
    </row>
    <row r="16" spans="2:12" ht="13.95" customHeight="1" x14ac:dyDescent="0.45">
      <c r="B16" s="21"/>
      <c r="C16" s="13">
        <f>IF(C15-1&lt;0,0,C15-1)</f>
        <v>0</v>
      </c>
      <c r="D16" s="14" t="e">
        <f>VLOOKUP($C16,データ!$B:$P,9,0)</f>
        <v>#N/A</v>
      </c>
      <c r="E16" s="14" t="e">
        <f>VLOOKUP($C16,データ!$B:$P,8,0)</f>
        <v>#N/A</v>
      </c>
      <c r="F16" s="14" t="s">
        <v>55</v>
      </c>
      <c r="G16" s="14" t="e">
        <f>MID(VLOOKUP($C16,データ!$B:$P,10,0),1,15)</f>
        <v>#N/A</v>
      </c>
      <c r="H16" s="14" t="e">
        <f>MID(VLOOKUP($C16,データ!$B:$P,10,0),16,15)</f>
        <v>#N/A</v>
      </c>
      <c r="I16" s="14" t="e">
        <f>MID(VLOOKUP($C16,データ!$B:$P,10,0),31,15)</f>
        <v>#N/A</v>
      </c>
      <c r="J16" s="14" t="e">
        <f>MID(VLOOKUP($C16,データ!$B:$P,10,0),46,15)</f>
        <v>#N/A</v>
      </c>
      <c r="K16" s="14" t="e">
        <f>MID(VLOOKUP($C16,データ!$B:$P,3,0),1,15)</f>
        <v>#N/A</v>
      </c>
      <c r="L16" s="14"/>
    </row>
    <row r="17" spans="2:12" ht="13.95" customHeight="1" x14ac:dyDescent="0.45">
      <c r="B17" s="21"/>
      <c r="C17" s="13">
        <f>IF(C16-1&lt;0,0,C16-1)</f>
        <v>0</v>
      </c>
      <c r="D17" s="14" t="e">
        <f>VLOOKUP($C17,データ!$B:$P,9,0)</f>
        <v>#N/A</v>
      </c>
      <c r="E17" s="14" t="e">
        <f>VLOOKUP($C17,データ!$B:$P,8,0)</f>
        <v>#N/A</v>
      </c>
      <c r="F17" s="14" t="s">
        <v>55</v>
      </c>
      <c r="G17" s="14" t="e">
        <f>MID(VLOOKUP($C17,データ!$B:$P,10,0),1,15)</f>
        <v>#N/A</v>
      </c>
      <c r="H17" s="14" t="e">
        <f>MID(VLOOKUP($C17,データ!$B:$P,10,0),16,15)</f>
        <v>#N/A</v>
      </c>
      <c r="I17" s="14" t="e">
        <f>MID(VLOOKUP($C17,データ!$B:$P,10,0),31,15)</f>
        <v>#N/A</v>
      </c>
      <c r="J17" s="14" t="e">
        <f>MID(VLOOKUP($C17,データ!$B:$P,10,0),46,15)</f>
        <v>#N/A</v>
      </c>
      <c r="K17" s="14" t="e">
        <f>MID(VLOOKUP($C17,データ!$B:$P,3,0),1,15)</f>
        <v>#N/A</v>
      </c>
      <c r="L17" s="14"/>
    </row>
    <row r="18" spans="2:12" ht="13.95" customHeight="1" x14ac:dyDescent="0.45">
      <c r="B18" s="21"/>
      <c r="C18" s="13">
        <f>IF(C17-1&lt;0,0,C17-1)</f>
        <v>0</v>
      </c>
      <c r="D18" s="14" t="e">
        <f>VLOOKUP($C18,データ!$B:$P,9,0)</f>
        <v>#N/A</v>
      </c>
      <c r="E18" s="14" t="e">
        <f>VLOOKUP($C18,データ!$B:$P,8,0)</f>
        <v>#N/A</v>
      </c>
      <c r="F18" s="14" t="s">
        <v>55</v>
      </c>
      <c r="G18" s="14" t="e">
        <f>MID(VLOOKUP($C18,データ!$B:$P,10,0),1,15)</f>
        <v>#N/A</v>
      </c>
      <c r="H18" s="14" t="e">
        <f>MID(VLOOKUP($C18,データ!$B:$P,10,0),16,15)</f>
        <v>#N/A</v>
      </c>
      <c r="I18" s="14" t="e">
        <f>MID(VLOOKUP($C18,データ!$B:$P,10,0),31,15)</f>
        <v>#N/A</v>
      </c>
      <c r="J18" s="14" t="e">
        <f>MID(VLOOKUP($C18,データ!$B:$P,10,0),46,15)</f>
        <v>#N/A</v>
      </c>
      <c r="K18" s="14" t="e">
        <f>MID(VLOOKUP($C18,データ!$B:$P,3,0),1,15)</f>
        <v>#N/A</v>
      </c>
      <c r="L18" s="14"/>
    </row>
    <row r="19" spans="2:12" ht="13.95" customHeight="1" x14ac:dyDescent="0.45">
      <c r="B19" s="21"/>
      <c r="C19" s="13">
        <f>IF(C18-1&lt;0,0,C18-1)</f>
        <v>0</v>
      </c>
      <c r="D19" s="14" t="e">
        <f>VLOOKUP($C19,データ!$B:$P,9,0)</f>
        <v>#N/A</v>
      </c>
      <c r="E19" s="14" t="e">
        <f>VLOOKUP($C19,データ!$B:$P,8,0)</f>
        <v>#N/A</v>
      </c>
      <c r="F19" s="14" t="s">
        <v>55</v>
      </c>
      <c r="G19" s="14" t="e">
        <f>MID(VLOOKUP($C19,データ!$B:$P,10,0),1,15)</f>
        <v>#N/A</v>
      </c>
      <c r="H19" s="14" t="e">
        <f>MID(VLOOKUP($C19,データ!$B:$P,10,0),16,15)</f>
        <v>#N/A</v>
      </c>
      <c r="I19" s="14" t="e">
        <f>MID(VLOOKUP($C19,データ!$B:$P,10,0),31,15)</f>
        <v>#N/A</v>
      </c>
      <c r="J19" s="14" t="e">
        <f>MID(VLOOKUP($C19,データ!$B:$P,10,0),46,15)</f>
        <v>#N/A</v>
      </c>
      <c r="K19" s="14" t="e">
        <f>MID(VLOOKUP($C19,データ!$B:$P,3,0),1,15)</f>
        <v>#N/A</v>
      </c>
      <c r="L19" s="14"/>
    </row>
    <row r="20" spans="2:12" ht="13.95" customHeight="1" x14ac:dyDescent="0.45">
      <c r="B20" s="21"/>
      <c r="C20" s="13">
        <f>IF(C19-1&lt;0,0,C19-1)</f>
        <v>0</v>
      </c>
      <c r="D20" s="14" t="e">
        <f>VLOOKUP($C20,データ!$B:$P,9,0)</f>
        <v>#N/A</v>
      </c>
      <c r="E20" s="14" t="e">
        <f>VLOOKUP($C20,データ!$B:$P,8,0)</f>
        <v>#N/A</v>
      </c>
      <c r="F20" s="14" t="s">
        <v>55</v>
      </c>
      <c r="G20" s="14" t="e">
        <f>MID(VLOOKUP($C20,データ!$B:$P,10,0),1,15)</f>
        <v>#N/A</v>
      </c>
      <c r="H20" s="14" t="e">
        <f>MID(VLOOKUP($C20,データ!$B:$P,10,0),16,15)</f>
        <v>#N/A</v>
      </c>
      <c r="I20" s="14" t="e">
        <f>MID(VLOOKUP($C20,データ!$B:$P,10,0),31,15)</f>
        <v>#N/A</v>
      </c>
      <c r="J20" s="14" t="e">
        <f>MID(VLOOKUP($C20,データ!$B:$P,10,0),46,15)</f>
        <v>#N/A</v>
      </c>
      <c r="K20" s="14" t="e">
        <f>MID(VLOOKUP($C20,データ!$B:$P,3,0),1,15)</f>
        <v>#N/A</v>
      </c>
      <c r="L20" s="14"/>
    </row>
    <row r="21" spans="2:12" ht="13.95" customHeight="1" x14ac:dyDescent="0.45">
      <c r="B21" s="21"/>
      <c r="C21" s="13">
        <f>IF(C20-1&lt;0,0,C20-1)</f>
        <v>0</v>
      </c>
      <c r="D21" s="14" t="e">
        <f>VLOOKUP($C21,データ!$B:$P,9,0)</f>
        <v>#N/A</v>
      </c>
      <c r="E21" s="14" t="e">
        <f>VLOOKUP($C21,データ!$B:$P,8,0)</f>
        <v>#N/A</v>
      </c>
      <c r="F21" s="14" t="s">
        <v>55</v>
      </c>
      <c r="G21" s="14" t="e">
        <f>MID(VLOOKUP($C21,データ!$B:$P,10,0),1,15)</f>
        <v>#N/A</v>
      </c>
      <c r="H21" s="14" t="e">
        <f>MID(VLOOKUP($C21,データ!$B:$P,10,0),16,15)</f>
        <v>#N/A</v>
      </c>
      <c r="I21" s="14" t="e">
        <f>MID(VLOOKUP($C21,データ!$B:$P,10,0),31,15)</f>
        <v>#N/A</v>
      </c>
      <c r="J21" s="14" t="e">
        <f>MID(VLOOKUP($C21,データ!$B:$P,10,0),46,15)</f>
        <v>#N/A</v>
      </c>
      <c r="K21" s="14" t="e">
        <f>MID(VLOOKUP($C21,データ!$B:$P,3,0),1,15)</f>
        <v>#N/A</v>
      </c>
      <c r="L21" s="14"/>
    </row>
    <row r="22" spans="2:12" ht="13.95" customHeight="1" x14ac:dyDescent="0.45">
      <c r="B22" s="21"/>
      <c r="C22" s="13">
        <f>IF(C21-1&lt;0,0,C21-1)</f>
        <v>0</v>
      </c>
      <c r="D22" s="14" t="e">
        <f>VLOOKUP($C22,データ!$B:$P,9,0)</f>
        <v>#N/A</v>
      </c>
      <c r="E22" s="14" t="e">
        <f>VLOOKUP($C22,データ!$B:$P,8,0)</f>
        <v>#N/A</v>
      </c>
      <c r="F22" s="14" t="s">
        <v>55</v>
      </c>
      <c r="G22" s="14" t="e">
        <f>MID(VLOOKUP($C22,データ!$B:$P,10,0),1,15)</f>
        <v>#N/A</v>
      </c>
      <c r="H22" s="14" t="e">
        <f>MID(VLOOKUP($C22,データ!$B:$P,10,0),16,15)</f>
        <v>#N/A</v>
      </c>
      <c r="I22" s="14" t="e">
        <f>MID(VLOOKUP($C22,データ!$B:$P,10,0),31,15)</f>
        <v>#N/A</v>
      </c>
      <c r="J22" s="14" t="e">
        <f>MID(VLOOKUP($C22,データ!$B:$P,10,0),46,15)</f>
        <v>#N/A</v>
      </c>
      <c r="K22" s="14" t="e">
        <f>MID(VLOOKUP($C22,データ!$B:$P,3,0),1,15)</f>
        <v>#N/A</v>
      </c>
      <c r="L22" s="14"/>
    </row>
    <row r="23" spans="2:12" ht="13.95" customHeight="1" x14ac:dyDescent="0.45">
      <c r="B23" s="21"/>
      <c r="C23" s="13">
        <f>IF(C22-1&lt;0,0,C22-1)</f>
        <v>0</v>
      </c>
      <c r="D23" s="14" t="e">
        <f>VLOOKUP($C23,データ!$B:$P,9,0)</f>
        <v>#N/A</v>
      </c>
      <c r="E23" s="14" t="e">
        <f>VLOOKUP($C23,データ!$B:$P,8,0)</f>
        <v>#N/A</v>
      </c>
      <c r="F23" s="14" t="s">
        <v>55</v>
      </c>
      <c r="G23" s="14" t="e">
        <f>MID(VLOOKUP($C23,データ!$B:$P,10,0),1,15)</f>
        <v>#N/A</v>
      </c>
      <c r="H23" s="14" t="e">
        <f>MID(VLOOKUP($C23,データ!$B:$P,10,0),16,15)</f>
        <v>#N/A</v>
      </c>
      <c r="I23" s="14" t="e">
        <f>MID(VLOOKUP($C23,データ!$B:$P,10,0),31,15)</f>
        <v>#N/A</v>
      </c>
      <c r="J23" s="14" t="e">
        <f>MID(VLOOKUP($C23,データ!$B:$P,10,0),46,15)</f>
        <v>#N/A</v>
      </c>
      <c r="K23" s="14" t="e">
        <f>MID(VLOOKUP($C23,データ!$B:$P,3,0),1,15)</f>
        <v>#N/A</v>
      </c>
      <c r="L23" s="14"/>
    </row>
    <row r="24" spans="2:12" ht="13.95" customHeight="1" x14ac:dyDescent="0.45">
      <c r="B24" s="21"/>
      <c r="C24" s="13">
        <f>IF(C23-1&lt;0,0,C23-1)</f>
        <v>0</v>
      </c>
      <c r="D24" s="14" t="e">
        <f>VLOOKUP($C24,データ!$B:$P,9,0)</f>
        <v>#N/A</v>
      </c>
      <c r="E24" s="14" t="e">
        <f>VLOOKUP($C24,データ!$B:$P,8,0)</f>
        <v>#N/A</v>
      </c>
      <c r="F24" s="14" t="s">
        <v>55</v>
      </c>
      <c r="G24" s="14" t="e">
        <f>MID(VLOOKUP($C24,データ!$B:$P,10,0),1,15)</f>
        <v>#N/A</v>
      </c>
      <c r="H24" s="14" t="e">
        <f>MID(VLOOKUP($C24,データ!$B:$P,10,0),16,15)</f>
        <v>#N/A</v>
      </c>
      <c r="I24" s="14" t="e">
        <f>MID(VLOOKUP($C24,データ!$B:$P,10,0),31,15)</f>
        <v>#N/A</v>
      </c>
      <c r="J24" s="14" t="e">
        <f>MID(VLOOKUP($C24,データ!$B:$P,10,0),46,15)</f>
        <v>#N/A</v>
      </c>
      <c r="K24" s="14" t="e">
        <f>MID(VLOOKUP($C24,データ!$B:$P,3,0),1,15)</f>
        <v>#N/A</v>
      </c>
      <c r="L24" s="14"/>
    </row>
    <row r="25" spans="2:12" ht="13.95" customHeight="1" x14ac:dyDescent="0.45">
      <c r="B25" s="21"/>
      <c r="C25" s="13">
        <f>IF(C24-1&lt;0,0,C24-1)</f>
        <v>0</v>
      </c>
      <c r="D25" s="14" t="e">
        <f>VLOOKUP($C25,データ!$B:$P,9,0)</f>
        <v>#N/A</v>
      </c>
      <c r="E25" s="14" t="e">
        <f>VLOOKUP($C25,データ!$B:$P,8,0)</f>
        <v>#N/A</v>
      </c>
      <c r="F25" s="14" t="s">
        <v>55</v>
      </c>
      <c r="G25" s="14" t="e">
        <f>MID(VLOOKUP($C25,データ!$B:$P,10,0),1,15)</f>
        <v>#N/A</v>
      </c>
      <c r="H25" s="14" t="e">
        <f>MID(VLOOKUP($C25,データ!$B:$P,10,0),16,15)</f>
        <v>#N/A</v>
      </c>
      <c r="I25" s="14" t="e">
        <f>MID(VLOOKUP($C25,データ!$B:$P,10,0),31,15)</f>
        <v>#N/A</v>
      </c>
      <c r="J25" s="14" t="e">
        <f>MID(VLOOKUP($C25,データ!$B:$P,10,0),46,15)</f>
        <v>#N/A</v>
      </c>
      <c r="K25" s="14" t="e">
        <f>MID(VLOOKUP($C25,データ!$B:$P,3,0),1,15)</f>
        <v>#N/A</v>
      </c>
      <c r="L25" s="14"/>
    </row>
    <row r="26" spans="2:12" ht="13.95" customHeight="1" x14ac:dyDescent="0.45">
      <c r="B26" s="21"/>
      <c r="C26" s="13">
        <f>IF(C25-1&lt;0,0,C25-1)</f>
        <v>0</v>
      </c>
      <c r="D26" s="14" t="e">
        <f>VLOOKUP($C26,データ!$B:$P,9,0)</f>
        <v>#N/A</v>
      </c>
      <c r="E26" s="14" t="e">
        <f>VLOOKUP($C26,データ!$B:$P,8,0)</f>
        <v>#N/A</v>
      </c>
      <c r="F26" s="14" t="s">
        <v>55</v>
      </c>
      <c r="G26" s="14" t="e">
        <f>MID(VLOOKUP($C26,データ!$B:$P,10,0),1,15)</f>
        <v>#N/A</v>
      </c>
      <c r="H26" s="14" t="e">
        <f>MID(VLOOKUP($C26,データ!$B:$P,10,0),16,15)</f>
        <v>#N/A</v>
      </c>
      <c r="I26" s="14" t="e">
        <f>MID(VLOOKUP($C26,データ!$B:$P,10,0),31,15)</f>
        <v>#N/A</v>
      </c>
      <c r="J26" s="14" t="e">
        <f>MID(VLOOKUP($C26,データ!$B:$P,10,0),46,15)</f>
        <v>#N/A</v>
      </c>
      <c r="K26" s="14" t="e">
        <f>MID(VLOOKUP($C26,データ!$B:$P,3,0),1,15)</f>
        <v>#N/A</v>
      </c>
      <c r="L26" s="14"/>
    </row>
    <row r="27" spans="2:12" ht="13.95" customHeight="1" x14ac:dyDescent="0.45">
      <c r="B27" s="21"/>
      <c r="C27" s="13">
        <f>IF(C26-1&lt;0,0,C26-1)</f>
        <v>0</v>
      </c>
      <c r="D27" s="14" t="e">
        <f>VLOOKUP($C27,データ!$B:$P,9,0)</f>
        <v>#N/A</v>
      </c>
      <c r="E27" s="14" t="e">
        <f>VLOOKUP($C27,データ!$B:$P,8,0)</f>
        <v>#N/A</v>
      </c>
      <c r="F27" s="14" t="s">
        <v>55</v>
      </c>
      <c r="G27" s="14" t="e">
        <f>MID(VLOOKUP($C27,データ!$B:$P,10,0),1,15)</f>
        <v>#N/A</v>
      </c>
      <c r="H27" s="14" t="e">
        <f>MID(VLOOKUP($C27,データ!$B:$P,10,0),16,15)</f>
        <v>#N/A</v>
      </c>
      <c r="I27" s="14" t="e">
        <f>MID(VLOOKUP($C27,データ!$B:$P,10,0),31,15)</f>
        <v>#N/A</v>
      </c>
      <c r="J27" s="14" t="e">
        <f>MID(VLOOKUP($C27,データ!$B:$P,10,0),46,15)</f>
        <v>#N/A</v>
      </c>
      <c r="K27" s="14" t="e">
        <f>MID(VLOOKUP($C27,データ!$B:$P,3,0),1,15)</f>
        <v>#N/A</v>
      </c>
      <c r="L27" s="14"/>
    </row>
    <row r="28" spans="2:12" ht="13.95" customHeight="1" x14ac:dyDescent="0.45">
      <c r="B28" s="21"/>
      <c r="C28" s="13">
        <f>IF(C27-1&lt;0,0,C27-1)</f>
        <v>0</v>
      </c>
      <c r="D28" s="14" t="e">
        <f>VLOOKUP($C28,データ!$B:$P,9,0)</f>
        <v>#N/A</v>
      </c>
      <c r="E28" s="14" t="e">
        <f>VLOOKUP($C28,データ!$B:$P,8,0)</f>
        <v>#N/A</v>
      </c>
      <c r="F28" s="14" t="s">
        <v>55</v>
      </c>
      <c r="G28" s="14" t="e">
        <f>MID(VLOOKUP($C28,データ!$B:$P,10,0),1,15)</f>
        <v>#N/A</v>
      </c>
      <c r="H28" s="14" t="e">
        <f>MID(VLOOKUP($C28,データ!$B:$P,10,0),16,15)</f>
        <v>#N/A</v>
      </c>
      <c r="I28" s="14" t="e">
        <f>MID(VLOOKUP($C28,データ!$B:$P,10,0),31,15)</f>
        <v>#N/A</v>
      </c>
      <c r="J28" s="14" t="e">
        <f>MID(VLOOKUP($C28,データ!$B:$P,10,0),46,15)</f>
        <v>#N/A</v>
      </c>
      <c r="K28" s="14" t="e">
        <f>MID(VLOOKUP($C28,データ!$B:$P,3,0),1,15)</f>
        <v>#N/A</v>
      </c>
      <c r="L28" s="14"/>
    </row>
    <row r="29" spans="2:12" ht="13.95" customHeight="1" x14ac:dyDescent="0.45">
      <c r="B29" s="21"/>
      <c r="C29" s="13">
        <f>IF(C28-1&lt;0,0,C28-1)</f>
        <v>0</v>
      </c>
      <c r="D29" s="14" t="e">
        <f>VLOOKUP($C29,データ!$B:$P,9,0)</f>
        <v>#N/A</v>
      </c>
      <c r="E29" s="14" t="e">
        <f>VLOOKUP($C29,データ!$B:$P,8,0)</f>
        <v>#N/A</v>
      </c>
      <c r="F29" s="14" t="s">
        <v>55</v>
      </c>
      <c r="G29" s="14" t="e">
        <f>MID(VLOOKUP($C29,データ!$B:$P,10,0),1,15)</f>
        <v>#N/A</v>
      </c>
      <c r="H29" s="14" t="e">
        <f>MID(VLOOKUP($C29,データ!$B:$P,10,0),16,15)</f>
        <v>#N/A</v>
      </c>
      <c r="I29" s="14" t="e">
        <f>MID(VLOOKUP($C29,データ!$B:$P,10,0),31,15)</f>
        <v>#N/A</v>
      </c>
      <c r="J29" s="14" t="e">
        <f>MID(VLOOKUP($C29,データ!$B:$P,10,0),46,15)</f>
        <v>#N/A</v>
      </c>
      <c r="K29" s="14" t="e">
        <f>MID(VLOOKUP($C29,データ!$B:$P,3,0),1,15)</f>
        <v>#N/A</v>
      </c>
      <c r="L29" s="14"/>
    </row>
    <row r="30" spans="2:12" ht="13.95" customHeight="1" x14ac:dyDescent="0.45">
      <c r="B30" s="21"/>
      <c r="C30" s="13">
        <f>IF(C29-1&lt;0,0,C29-1)</f>
        <v>0</v>
      </c>
      <c r="D30" s="14" t="e">
        <f>VLOOKUP($C30,データ!$B:$P,9,0)</f>
        <v>#N/A</v>
      </c>
      <c r="E30" s="14" t="e">
        <f>VLOOKUP($C30,データ!$B:$P,8,0)</f>
        <v>#N/A</v>
      </c>
      <c r="F30" s="14" t="s">
        <v>55</v>
      </c>
      <c r="G30" s="14" t="e">
        <f>MID(VLOOKUP($C30,データ!$B:$P,10,0),1,15)</f>
        <v>#N/A</v>
      </c>
      <c r="H30" s="14" t="e">
        <f>MID(VLOOKUP($C30,データ!$B:$P,10,0),16,15)</f>
        <v>#N/A</v>
      </c>
      <c r="I30" s="14" t="e">
        <f>MID(VLOOKUP($C30,データ!$B:$P,10,0),31,15)</f>
        <v>#N/A</v>
      </c>
      <c r="J30" s="14" t="e">
        <f>MID(VLOOKUP($C30,データ!$B:$P,10,0),46,15)</f>
        <v>#N/A</v>
      </c>
      <c r="K30" s="14" t="e">
        <f>MID(VLOOKUP($C30,データ!$B:$P,3,0),1,15)</f>
        <v>#N/A</v>
      </c>
      <c r="L30" s="14"/>
    </row>
    <row r="31" spans="2:12" ht="13.95" customHeight="1" x14ac:dyDescent="0.45">
      <c r="B31" s="21"/>
      <c r="C31" s="13">
        <f>IF(C30-1&lt;0,0,C30-1)</f>
        <v>0</v>
      </c>
      <c r="D31" s="14" t="e">
        <f>VLOOKUP($C31,データ!$B:$P,9,0)</f>
        <v>#N/A</v>
      </c>
      <c r="E31" s="14" t="e">
        <f>VLOOKUP($C31,データ!$B:$P,8,0)</f>
        <v>#N/A</v>
      </c>
      <c r="F31" s="14" t="s">
        <v>55</v>
      </c>
      <c r="G31" s="14" t="e">
        <f>MID(VLOOKUP($C31,データ!$B:$P,10,0),1,15)</f>
        <v>#N/A</v>
      </c>
      <c r="H31" s="14" t="e">
        <f>MID(VLOOKUP($C31,データ!$B:$P,10,0),16,15)</f>
        <v>#N/A</v>
      </c>
      <c r="I31" s="14" t="e">
        <f>MID(VLOOKUP($C31,データ!$B:$P,10,0),31,15)</f>
        <v>#N/A</v>
      </c>
      <c r="J31" s="14" t="e">
        <f>MID(VLOOKUP($C31,データ!$B:$P,10,0),46,15)</f>
        <v>#N/A</v>
      </c>
      <c r="K31" s="14" t="e">
        <f>MID(VLOOKUP($C31,データ!$B:$P,3,0),1,15)</f>
        <v>#N/A</v>
      </c>
      <c r="L31" s="14"/>
    </row>
    <row r="32" spans="2:12" ht="13.95" customHeight="1" x14ac:dyDescent="0.45">
      <c r="B32" s="21"/>
      <c r="C32" s="13">
        <f>IF(C31-1&lt;0,0,C31-1)</f>
        <v>0</v>
      </c>
      <c r="D32" s="14" t="e">
        <f>VLOOKUP($C32,データ!$B:$P,9,0)</f>
        <v>#N/A</v>
      </c>
      <c r="E32" s="14" t="e">
        <f>VLOOKUP($C32,データ!$B:$P,8,0)</f>
        <v>#N/A</v>
      </c>
      <c r="F32" s="14" t="s">
        <v>55</v>
      </c>
      <c r="G32" s="14" t="e">
        <f>MID(VLOOKUP($C32,データ!$B:$P,10,0),1,15)</f>
        <v>#N/A</v>
      </c>
      <c r="H32" s="14" t="e">
        <f>MID(VLOOKUP($C32,データ!$B:$P,10,0),16,15)</f>
        <v>#N/A</v>
      </c>
      <c r="I32" s="14" t="e">
        <f>MID(VLOOKUP($C32,データ!$B:$P,10,0),31,15)</f>
        <v>#N/A</v>
      </c>
      <c r="J32" s="14" t="e">
        <f>MID(VLOOKUP($C32,データ!$B:$P,10,0),46,15)</f>
        <v>#N/A</v>
      </c>
      <c r="K32" s="14" t="e">
        <f>MID(VLOOKUP($C32,データ!$B:$P,3,0),1,15)</f>
        <v>#N/A</v>
      </c>
      <c r="L32" s="14"/>
    </row>
    <row r="33" spans="2:12" ht="13.95" customHeight="1" x14ac:dyDescent="0.45">
      <c r="B33" s="21"/>
      <c r="C33" s="13">
        <f>IF(C32-1&lt;0,0,C32-1)</f>
        <v>0</v>
      </c>
      <c r="D33" s="14" t="e">
        <f>VLOOKUP($C33,データ!$B:$P,9,0)</f>
        <v>#N/A</v>
      </c>
      <c r="E33" s="14" t="e">
        <f>VLOOKUP($C33,データ!$B:$P,8,0)</f>
        <v>#N/A</v>
      </c>
      <c r="F33" s="14" t="s">
        <v>55</v>
      </c>
      <c r="G33" s="14" t="e">
        <f>MID(VLOOKUP($C33,データ!$B:$P,10,0),1,15)</f>
        <v>#N/A</v>
      </c>
      <c r="H33" s="14" t="e">
        <f>MID(VLOOKUP($C33,データ!$B:$P,10,0),16,15)</f>
        <v>#N/A</v>
      </c>
      <c r="I33" s="14" t="e">
        <f>MID(VLOOKUP($C33,データ!$B:$P,10,0),31,15)</f>
        <v>#N/A</v>
      </c>
      <c r="J33" s="14" t="e">
        <f>MID(VLOOKUP($C33,データ!$B:$P,10,0),46,15)</f>
        <v>#N/A</v>
      </c>
      <c r="K33" s="14" t="e">
        <f>MID(VLOOKUP($C33,データ!$B:$P,3,0),1,15)</f>
        <v>#N/A</v>
      </c>
      <c r="L33" s="14"/>
    </row>
    <row r="34" spans="2:12" ht="13.95" customHeight="1" x14ac:dyDescent="0.45">
      <c r="B34" s="21"/>
      <c r="C34" s="13">
        <f>IF(C33-1&lt;0,0,C33-1)</f>
        <v>0</v>
      </c>
      <c r="D34" s="14" t="e">
        <f>VLOOKUP($C34,データ!$B:$P,9,0)</f>
        <v>#N/A</v>
      </c>
      <c r="E34" s="14" t="e">
        <f>VLOOKUP($C34,データ!$B:$P,8,0)</f>
        <v>#N/A</v>
      </c>
      <c r="F34" s="14" t="s">
        <v>55</v>
      </c>
      <c r="G34" s="14" t="e">
        <f>MID(VLOOKUP($C34,データ!$B:$P,10,0),1,15)</f>
        <v>#N/A</v>
      </c>
      <c r="H34" s="14" t="e">
        <f>MID(VLOOKUP($C34,データ!$B:$P,10,0),16,15)</f>
        <v>#N/A</v>
      </c>
      <c r="I34" s="14" t="e">
        <f>MID(VLOOKUP($C34,データ!$B:$P,10,0),31,15)</f>
        <v>#N/A</v>
      </c>
      <c r="J34" s="14" t="e">
        <f>MID(VLOOKUP($C34,データ!$B:$P,10,0),46,15)</f>
        <v>#N/A</v>
      </c>
      <c r="K34" s="14" t="e">
        <f>MID(VLOOKUP($C34,データ!$B:$P,3,0),1,15)</f>
        <v>#N/A</v>
      </c>
      <c r="L34" s="14"/>
    </row>
    <row r="35" spans="2:12" ht="13.95" customHeight="1" x14ac:dyDescent="0.45">
      <c r="B35" s="21"/>
      <c r="C35" s="13">
        <f>IF(C34-1&lt;0,0,C34-1)</f>
        <v>0</v>
      </c>
      <c r="D35" s="14" t="e">
        <f>VLOOKUP($C35,データ!$B:$P,9,0)</f>
        <v>#N/A</v>
      </c>
      <c r="E35" s="14" t="e">
        <f>VLOOKUP($C35,データ!$B:$P,8,0)</f>
        <v>#N/A</v>
      </c>
      <c r="F35" s="14" t="s">
        <v>55</v>
      </c>
      <c r="G35" s="14" t="e">
        <f>MID(VLOOKUP($C35,データ!$B:$P,10,0),1,15)</f>
        <v>#N/A</v>
      </c>
      <c r="H35" s="14" t="e">
        <f>MID(VLOOKUP($C35,データ!$B:$P,10,0),16,15)</f>
        <v>#N/A</v>
      </c>
      <c r="I35" s="14" t="e">
        <f>MID(VLOOKUP($C35,データ!$B:$P,10,0),31,15)</f>
        <v>#N/A</v>
      </c>
      <c r="J35" s="14" t="e">
        <f>MID(VLOOKUP($C35,データ!$B:$P,10,0),46,15)</f>
        <v>#N/A</v>
      </c>
      <c r="K35" s="14" t="e">
        <f>MID(VLOOKUP($C35,データ!$B:$P,3,0),1,15)</f>
        <v>#N/A</v>
      </c>
      <c r="L35" s="14"/>
    </row>
    <row r="36" spans="2:12" ht="13.95" customHeight="1" x14ac:dyDescent="0.45">
      <c r="B36" s="21"/>
      <c r="C36" s="13">
        <f>IF(C35-1&lt;0,0,C35-1)</f>
        <v>0</v>
      </c>
      <c r="D36" s="14" t="e">
        <f>VLOOKUP($C36,データ!$B:$P,9,0)</f>
        <v>#N/A</v>
      </c>
      <c r="E36" s="14" t="e">
        <f>VLOOKUP($C36,データ!$B:$P,8,0)</f>
        <v>#N/A</v>
      </c>
      <c r="F36" s="14" t="s">
        <v>55</v>
      </c>
      <c r="G36" s="14" t="e">
        <f>MID(VLOOKUP($C36,データ!$B:$P,10,0),1,15)</f>
        <v>#N/A</v>
      </c>
      <c r="H36" s="14" t="e">
        <f>MID(VLOOKUP($C36,データ!$B:$P,10,0),16,15)</f>
        <v>#N/A</v>
      </c>
      <c r="I36" s="14" t="e">
        <f>MID(VLOOKUP($C36,データ!$B:$P,10,0),31,15)</f>
        <v>#N/A</v>
      </c>
      <c r="J36" s="14" t="e">
        <f>MID(VLOOKUP($C36,データ!$B:$P,10,0),46,15)</f>
        <v>#N/A</v>
      </c>
      <c r="K36" s="14" t="e">
        <f>MID(VLOOKUP($C36,データ!$B:$P,3,0),1,15)</f>
        <v>#N/A</v>
      </c>
      <c r="L36" s="14"/>
    </row>
    <row r="37" spans="2:12" ht="13.95" customHeight="1" x14ac:dyDescent="0.45">
      <c r="B37" s="21"/>
      <c r="C37" s="13">
        <f>IF(C36-1&lt;0,0,C36-1)</f>
        <v>0</v>
      </c>
      <c r="D37" s="14" t="e">
        <f>VLOOKUP($C37,データ!$B:$P,9,0)</f>
        <v>#N/A</v>
      </c>
      <c r="E37" s="14" t="e">
        <f>VLOOKUP($C37,データ!$B:$P,8,0)</f>
        <v>#N/A</v>
      </c>
      <c r="F37" s="14" t="s">
        <v>55</v>
      </c>
      <c r="G37" s="14" t="e">
        <f>MID(VLOOKUP($C37,データ!$B:$P,10,0),1,15)</f>
        <v>#N/A</v>
      </c>
      <c r="H37" s="14" t="e">
        <f>MID(VLOOKUP($C37,データ!$B:$P,10,0),16,15)</f>
        <v>#N/A</v>
      </c>
      <c r="I37" s="14" t="e">
        <f>MID(VLOOKUP($C37,データ!$B:$P,10,0),31,15)</f>
        <v>#N/A</v>
      </c>
      <c r="J37" s="14" t="e">
        <f>MID(VLOOKUP($C37,データ!$B:$P,10,0),46,15)</f>
        <v>#N/A</v>
      </c>
      <c r="K37" s="14" t="e">
        <f>MID(VLOOKUP($C37,データ!$B:$P,3,0),1,15)</f>
        <v>#N/A</v>
      </c>
      <c r="L37" s="14"/>
    </row>
    <row r="38" spans="2:12" ht="13.95" customHeight="1" x14ac:dyDescent="0.45">
      <c r="B38" s="21"/>
      <c r="C38" s="13">
        <f>IF(C37-1&lt;0,0,C37-1)</f>
        <v>0</v>
      </c>
      <c r="D38" s="14" t="e">
        <f>VLOOKUP($C38,データ!$B:$P,9,0)</f>
        <v>#N/A</v>
      </c>
      <c r="E38" s="14" t="e">
        <f>VLOOKUP($C38,データ!$B:$P,8,0)</f>
        <v>#N/A</v>
      </c>
      <c r="F38" s="14" t="s">
        <v>55</v>
      </c>
      <c r="G38" s="14" t="e">
        <f>MID(VLOOKUP($C38,データ!$B:$P,10,0),1,15)</f>
        <v>#N/A</v>
      </c>
      <c r="H38" s="14" t="e">
        <f>MID(VLOOKUP($C38,データ!$B:$P,10,0),16,15)</f>
        <v>#N/A</v>
      </c>
      <c r="I38" s="14" t="e">
        <f>MID(VLOOKUP($C38,データ!$B:$P,10,0),31,15)</f>
        <v>#N/A</v>
      </c>
      <c r="J38" s="14" t="e">
        <f>MID(VLOOKUP($C38,データ!$B:$P,10,0),46,15)</f>
        <v>#N/A</v>
      </c>
      <c r="K38" s="14" t="e">
        <f>MID(VLOOKUP($C38,データ!$B:$P,3,0),1,15)</f>
        <v>#N/A</v>
      </c>
      <c r="L38" s="14"/>
    </row>
    <row r="39" spans="2:12" ht="13.95" customHeight="1" x14ac:dyDescent="0.45">
      <c r="B39" s="21"/>
      <c r="C39" s="13">
        <f>IF(C38-1&lt;0,0,C38-1)</f>
        <v>0</v>
      </c>
      <c r="D39" s="14" t="e">
        <f>VLOOKUP($C39,データ!$B:$P,9,0)</f>
        <v>#N/A</v>
      </c>
      <c r="E39" s="14" t="e">
        <f>VLOOKUP($C39,データ!$B:$P,8,0)</f>
        <v>#N/A</v>
      </c>
      <c r="F39" s="14" t="s">
        <v>55</v>
      </c>
      <c r="G39" s="14" t="e">
        <f>MID(VLOOKUP($C39,データ!$B:$P,10,0),1,15)</f>
        <v>#N/A</v>
      </c>
      <c r="H39" s="14" t="e">
        <f>MID(VLOOKUP($C39,データ!$B:$P,10,0),16,15)</f>
        <v>#N/A</v>
      </c>
      <c r="I39" s="14" t="e">
        <f>MID(VLOOKUP($C39,データ!$B:$P,10,0),31,15)</f>
        <v>#N/A</v>
      </c>
      <c r="J39" s="14" t="e">
        <f>MID(VLOOKUP($C39,データ!$B:$P,10,0),46,15)</f>
        <v>#N/A</v>
      </c>
      <c r="K39" s="14" t="e">
        <f>MID(VLOOKUP($C39,データ!$B:$P,3,0),1,15)</f>
        <v>#N/A</v>
      </c>
      <c r="L39" s="14"/>
    </row>
    <row r="40" spans="2:12" ht="13.95" customHeight="1" x14ac:dyDescent="0.45">
      <c r="B40" s="21"/>
      <c r="C40" s="13">
        <f>IF(C39-1&lt;0,0,C39-1)</f>
        <v>0</v>
      </c>
      <c r="D40" s="14" t="e">
        <f>VLOOKUP($C40,データ!$B:$P,9,0)</f>
        <v>#N/A</v>
      </c>
      <c r="E40" s="14" t="e">
        <f>VLOOKUP($C40,データ!$B:$P,8,0)</f>
        <v>#N/A</v>
      </c>
      <c r="F40" s="14" t="s">
        <v>55</v>
      </c>
      <c r="G40" s="14" t="e">
        <f>MID(VLOOKUP($C40,データ!$B:$P,10,0),1,15)</f>
        <v>#N/A</v>
      </c>
      <c r="H40" s="14" t="e">
        <f>MID(VLOOKUP($C40,データ!$B:$P,10,0),16,15)</f>
        <v>#N/A</v>
      </c>
      <c r="I40" s="14" t="e">
        <f>MID(VLOOKUP($C40,データ!$B:$P,10,0),31,15)</f>
        <v>#N/A</v>
      </c>
      <c r="J40" s="14" t="e">
        <f>MID(VLOOKUP($C40,データ!$B:$P,10,0),46,15)</f>
        <v>#N/A</v>
      </c>
      <c r="K40" s="14" t="e">
        <f>MID(VLOOKUP($C40,データ!$B:$P,3,0),1,15)</f>
        <v>#N/A</v>
      </c>
      <c r="L40" s="14"/>
    </row>
    <row r="41" spans="2:12" ht="13.95" customHeight="1" x14ac:dyDescent="0.45">
      <c r="B41" s="21"/>
      <c r="C41" s="13">
        <f>IF(C40-1&lt;0,0,C40-1)</f>
        <v>0</v>
      </c>
      <c r="D41" s="14" t="e">
        <f>VLOOKUP($C41,データ!$B:$P,9,0)</f>
        <v>#N/A</v>
      </c>
      <c r="E41" s="14" t="e">
        <f>VLOOKUP($C41,データ!$B:$P,8,0)</f>
        <v>#N/A</v>
      </c>
      <c r="F41" s="14" t="s">
        <v>55</v>
      </c>
      <c r="G41" s="14" t="e">
        <f>MID(VLOOKUP($C41,データ!$B:$P,10,0),1,15)</f>
        <v>#N/A</v>
      </c>
      <c r="H41" s="14" t="e">
        <f>MID(VLOOKUP($C41,データ!$B:$P,10,0),16,15)</f>
        <v>#N/A</v>
      </c>
      <c r="I41" s="14" t="e">
        <f>MID(VLOOKUP($C41,データ!$B:$P,10,0),31,15)</f>
        <v>#N/A</v>
      </c>
      <c r="J41" s="14" t="e">
        <f>MID(VLOOKUP($C41,データ!$B:$P,10,0),46,15)</f>
        <v>#N/A</v>
      </c>
      <c r="K41" s="14" t="e">
        <f>MID(VLOOKUP($C41,データ!$B:$P,3,0),1,15)</f>
        <v>#N/A</v>
      </c>
      <c r="L41" s="14"/>
    </row>
    <row r="42" spans="2:12" ht="13.95" customHeight="1" x14ac:dyDescent="0.45">
      <c r="B42" s="21"/>
      <c r="C42" s="13">
        <f>IF(C41-1&lt;0,0,C41-1)</f>
        <v>0</v>
      </c>
      <c r="D42" s="14" t="e">
        <f>VLOOKUP($C42,データ!$B:$P,9,0)</f>
        <v>#N/A</v>
      </c>
      <c r="E42" s="14" t="e">
        <f>VLOOKUP($C42,データ!$B:$P,8,0)</f>
        <v>#N/A</v>
      </c>
      <c r="F42" s="14" t="s">
        <v>55</v>
      </c>
      <c r="G42" s="14" t="e">
        <f>MID(VLOOKUP($C42,データ!$B:$P,10,0),1,15)</f>
        <v>#N/A</v>
      </c>
      <c r="H42" s="14" t="e">
        <f>MID(VLOOKUP($C42,データ!$B:$P,10,0),16,15)</f>
        <v>#N/A</v>
      </c>
      <c r="I42" s="14" t="e">
        <f>MID(VLOOKUP($C42,データ!$B:$P,10,0),31,15)</f>
        <v>#N/A</v>
      </c>
      <c r="J42" s="14" t="e">
        <f>MID(VLOOKUP($C42,データ!$B:$P,10,0),46,15)</f>
        <v>#N/A</v>
      </c>
      <c r="K42" s="14" t="e">
        <f>MID(VLOOKUP($C42,データ!$B:$P,3,0),1,15)</f>
        <v>#N/A</v>
      </c>
      <c r="L42" s="14"/>
    </row>
    <row r="43" spans="2:12" ht="13.95" customHeight="1" x14ac:dyDescent="0.45">
      <c r="B43" s="21"/>
      <c r="C43" s="13">
        <f>IF(C42-1&lt;0,0,C42-1)</f>
        <v>0</v>
      </c>
      <c r="D43" s="14" t="e">
        <f>VLOOKUP($C43,データ!$B:$P,9,0)</f>
        <v>#N/A</v>
      </c>
      <c r="E43" s="14" t="e">
        <f>VLOOKUP($C43,データ!$B:$P,8,0)</f>
        <v>#N/A</v>
      </c>
      <c r="F43" s="14" t="s">
        <v>55</v>
      </c>
      <c r="G43" s="14" t="e">
        <f>MID(VLOOKUP($C43,データ!$B:$P,10,0),1,15)</f>
        <v>#N/A</v>
      </c>
      <c r="H43" s="14" t="e">
        <f>MID(VLOOKUP($C43,データ!$B:$P,10,0),16,15)</f>
        <v>#N/A</v>
      </c>
      <c r="I43" s="14" t="e">
        <f>MID(VLOOKUP($C43,データ!$B:$P,10,0),31,15)</f>
        <v>#N/A</v>
      </c>
      <c r="J43" s="14" t="e">
        <f>MID(VLOOKUP($C43,データ!$B:$P,10,0),46,15)</f>
        <v>#N/A</v>
      </c>
      <c r="K43" s="14" t="e">
        <f>MID(VLOOKUP($C43,データ!$B:$P,3,0),1,15)</f>
        <v>#N/A</v>
      </c>
      <c r="L43" s="14"/>
    </row>
    <row r="44" spans="2:12" ht="13.95" customHeight="1" x14ac:dyDescent="0.45">
      <c r="B44" s="21"/>
      <c r="C44" s="13">
        <f>IF(C43-1&lt;0,0,C43-1)</f>
        <v>0</v>
      </c>
      <c r="D44" s="14" t="e">
        <f>VLOOKUP($C44,データ!$B:$P,9,0)</f>
        <v>#N/A</v>
      </c>
      <c r="E44" s="14" t="e">
        <f>VLOOKUP($C44,データ!$B:$P,8,0)</f>
        <v>#N/A</v>
      </c>
      <c r="F44" s="14" t="s">
        <v>55</v>
      </c>
      <c r="G44" s="14" t="e">
        <f>MID(VLOOKUP($C44,データ!$B:$P,10,0),1,15)</f>
        <v>#N/A</v>
      </c>
      <c r="H44" s="14" t="e">
        <f>MID(VLOOKUP($C44,データ!$B:$P,10,0),16,15)</f>
        <v>#N/A</v>
      </c>
      <c r="I44" s="14" t="e">
        <f>MID(VLOOKUP($C44,データ!$B:$P,10,0),31,15)</f>
        <v>#N/A</v>
      </c>
      <c r="J44" s="14" t="e">
        <f>MID(VLOOKUP($C44,データ!$B:$P,10,0),46,15)</f>
        <v>#N/A</v>
      </c>
      <c r="K44" s="14" t="e">
        <f>MID(VLOOKUP($C44,データ!$B:$P,3,0),1,15)</f>
        <v>#N/A</v>
      </c>
      <c r="L44" s="14"/>
    </row>
    <row r="45" spans="2:12" ht="13.95" customHeight="1" x14ac:dyDescent="0.45">
      <c r="B45" s="21"/>
      <c r="C45" s="13">
        <f>IF(C44-1&lt;0,0,C44-1)</f>
        <v>0</v>
      </c>
      <c r="D45" s="14" t="e">
        <f>VLOOKUP($C45,データ!$B:$P,9,0)</f>
        <v>#N/A</v>
      </c>
      <c r="E45" s="14" t="e">
        <f>VLOOKUP($C45,データ!$B:$P,8,0)</f>
        <v>#N/A</v>
      </c>
      <c r="F45" s="14" t="s">
        <v>55</v>
      </c>
      <c r="G45" s="14" t="e">
        <f>MID(VLOOKUP($C45,データ!$B:$P,10,0),1,15)</f>
        <v>#N/A</v>
      </c>
      <c r="H45" s="14" t="e">
        <f>MID(VLOOKUP($C45,データ!$B:$P,10,0),16,15)</f>
        <v>#N/A</v>
      </c>
      <c r="I45" s="14" t="e">
        <f>MID(VLOOKUP($C45,データ!$B:$P,10,0),31,15)</f>
        <v>#N/A</v>
      </c>
      <c r="J45" s="14" t="e">
        <f>MID(VLOOKUP($C45,データ!$B:$P,10,0),46,15)</f>
        <v>#N/A</v>
      </c>
      <c r="K45" s="14" t="e">
        <f>MID(VLOOKUP($C45,データ!$B:$P,3,0),1,15)</f>
        <v>#N/A</v>
      </c>
      <c r="L45" s="14"/>
    </row>
    <row r="46" spans="2:12" ht="13.95" customHeight="1" x14ac:dyDescent="0.45">
      <c r="B46" s="21"/>
      <c r="C46" s="13">
        <f>IF(C45-1&lt;0,0,C45-1)</f>
        <v>0</v>
      </c>
      <c r="D46" s="14" t="e">
        <f>VLOOKUP($C46,データ!$B:$P,9,0)</f>
        <v>#N/A</v>
      </c>
      <c r="E46" s="14" t="e">
        <f>VLOOKUP($C46,データ!$B:$P,8,0)</f>
        <v>#N/A</v>
      </c>
      <c r="F46" s="14" t="s">
        <v>55</v>
      </c>
      <c r="G46" s="14" t="e">
        <f>MID(VLOOKUP($C46,データ!$B:$P,10,0),1,15)</f>
        <v>#N/A</v>
      </c>
      <c r="H46" s="14" t="e">
        <f>MID(VLOOKUP($C46,データ!$B:$P,10,0),16,15)</f>
        <v>#N/A</v>
      </c>
      <c r="I46" s="14" t="e">
        <f>MID(VLOOKUP($C46,データ!$B:$P,10,0),31,15)</f>
        <v>#N/A</v>
      </c>
      <c r="J46" s="14" t="e">
        <f>MID(VLOOKUP($C46,データ!$B:$P,10,0),46,15)</f>
        <v>#N/A</v>
      </c>
      <c r="K46" s="14" t="e">
        <f>MID(VLOOKUP($C46,データ!$B:$P,3,0),1,15)</f>
        <v>#N/A</v>
      </c>
      <c r="L46" s="14"/>
    </row>
  </sheetData>
  <autoFilter ref="B6:L46" xr:uid="{5E5F8A39-282F-4A3F-9A24-67FD875BE80F}"/>
  <dataConsolidate/>
  <phoneticPr fontId="2"/>
  <conditionalFormatting sqref="B7:L46">
    <cfRule type="expression" dxfId="1" priority="57">
      <formula>#REF!="発送済み"</formula>
    </cfRule>
    <cfRule type="expression" dxfId="0" priority="58">
      <formula>#REF!="入金済み"</formula>
    </cfRule>
  </conditionalFormatting>
  <dataValidations count="1">
    <dataValidation type="list" allowBlank="1" sqref="B7:B46" xr:uid="{B46CD391-CB89-46FD-A347-353F903F7295}">
      <formula1>"〇"</formula1>
    </dataValidation>
  </dataValidations>
  <pageMargins left="0" right="0" top="0" bottom="0" header="0.31496062992125984" footer="0.31496062992125984"/>
  <pageSetup paperSize="132" scale="76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データ</vt:lpstr>
      <vt:lpstr>分割ｼｰﾙ</vt:lpstr>
      <vt:lpstr>ｸﾘｯｸﾎﾟｽﾄ</vt:lpstr>
      <vt:lpstr>分割ｼｰﾙ!Print_Area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2023-07-09T13:51:30Z</cp:lastPrinted>
  <dcterms:created xsi:type="dcterms:W3CDTF">2023-05-30T22:44:57Z</dcterms:created>
  <dcterms:modified xsi:type="dcterms:W3CDTF">2023-07-09T13:52:02Z</dcterms:modified>
</cp:coreProperties>
</file>