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PC40651\Desktop\"/>
    </mc:Choice>
  </mc:AlternateContent>
  <xr:revisionPtr revIDLastSave="0" documentId="13_ncr:1_{03F6C4A4-1773-46EE-9573-1DBECAC23CBA}" xr6:coauthVersionLast="45" xr6:coauthVersionMax="45" xr10:uidLastSave="{00000000-0000-0000-0000-000000000000}"/>
  <bookViews>
    <workbookView xWindow="-120" yWindow="-120" windowWidth="29040" windowHeight="15840" tabRatio="611" activeTab="4" xr2:uid="{00000000-000D-0000-FFFF-FFFF00000000}"/>
  </bookViews>
  <sheets>
    <sheet name="製品マスタ" sheetId="21" r:id="rId1"/>
    <sheet name="契約台帳" sheetId="20" r:id="rId2"/>
    <sheet name="S4" sheetId="33" r:id="rId3"/>
    <sheet name="S5" sheetId="35" r:id="rId4"/>
    <sheet name="Sheet1" sheetId="36" r:id="rId5"/>
  </sheets>
  <definedNames>
    <definedName name="_xlnm._FilterDatabase" localSheetId="2" hidden="1">'S4'!$A$4:$AD$43</definedName>
    <definedName name="_xlnm._FilterDatabase" localSheetId="3" hidden="1">'S5'!$A$4:$AC$39</definedName>
    <definedName name="_xlnm._FilterDatabase" localSheetId="1" hidden="1">契約台帳!$A$2:$X$2</definedName>
    <definedName name="_xlnm._FilterDatabase" localSheetId="0" hidden="1">製品マスタ!$A$3:$WUN$214</definedName>
    <definedName name="_xlnm.Print_Area" localSheetId="2">'S4'!$A$138:$AD$179</definedName>
    <definedName name="_xlnm.Print_Area" localSheetId="3">'S5'!$A$80:$AC$127</definedName>
    <definedName name="_xlnm.Print_Titles" localSheetId="2">'S4'!$A:$B,'S4'!$1:$4</definedName>
    <definedName name="_xlnm.Print_Titles" localSheetId="3">'S5'!$A:$B,'S5'!$1:$4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X193" i="33" l="1"/>
  <c r="W193" i="33"/>
  <c r="V193" i="33"/>
  <c r="T193" i="33"/>
  <c r="Z193" i="33" s="1"/>
  <c r="S193" i="33"/>
  <c r="R193" i="33"/>
  <c r="K193" i="33"/>
  <c r="I193" i="33"/>
  <c r="H193" i="33"/>
  <c r="F193" i="33"/>
  <c r="L193" i="33" s="1"/>
  <c r="X32" i="33"/>
  <c r="X22" i="33"/>
  <c r="W6" i="33"/>
  <c r="W7" i="33"/>
  <c r="W8" i="33"/>
  <c r="W9" i="33"/>
  <c r="W10" i="33"/>
  <c r="W11" i="33"/>
  <c r="W12" i="33"/>
  <c r="W13" i="33"/>
  <c r="W14" i="33"/>
  <c r="W15" i="33"/>
  <c r="W16" i="33"/>
  <c r="W17" i="33"/>
  <c r="W18" i="33"/>
  <c r="W19" i="33"/>
  <c r="W20" i="33"/>
  <c r="W21" i="33"/>
  <c r="W22" i="33"/>
  <c r="W23" i="33"/>
  <c r="W24" i="33"/>
  <c r="W25" i="33"/>
  <c r="W26" i="33"/>
  <c r="W27" i="33"/>
  <c r="W28" i="33"/>
  <c r="W29" i="33"/>
  <c r="W30" i="33"/>
  <c r="W31" i="33"/>
  <c r="W32" i="33"/>
  <c r="W33" i="33"/>
  <c r="W34" i="33"/>
  <c r="W35" i="33"/>
  <c r="W36" i="33"/>
  <c r="W37" i="33"/>
  <c r="W38" i="33"/>
  <c r="W39" i="33"/>
  <c r="W40" i="33"/>
  <c r="W41" i="33"/>
  <c r="W42" i="33"/>
  <c r="W43" i="33"/>
  <c r="W44" i="33"/>
  <c r="W45" i="33"/>
  <c r="W46" i="33"/>
  <c r="W47" i="33"/>
  <c r="W48" i="33"/>
  <c r="W49" i="33"/>
  <c r="W50" i="33"/>
  <c r="W51" i="33"/>
  <c r="W52" i="33"/>
  <c r="W53" i="33"/>
  <c r="W54" i="33"/>
  <c r="W55" i="33"/>
  <c r="W56" i="33"/>
  <c r="W57" i="33"/>
  <c r="W58" i="33"/>
  <c r="W59" i="33"/>
  <c r="W60" i="33"/>
  <c r="W61" i="33"/>
  <c r="W62" i="33"/>
  <c r="W63" i="33"/>
  <c r="W64" i="33"/>
  <c r="W65" i="33"/>
  <c r="W66" i="33"/>
  <c r="W67" i="33"/>
  <c r="W68" i="33"/>
  <c r="W69" i="33"/>
  <c r="W70" i="33"/>
  <c r="W71" i="33"/>
  <c r="W72" i="33"/>
  <c r="W73" i="33"/>
  <c r="W74" i="33"/>
  <c r="W75" i="33"/>
  <c r="W76" i="33"/>
  <c r="W77" i="33"/>
  <c r="W78" i="33"/>
  <c r="W79" i="33"/>
  <c r="W80" i="33"/>
  <c r="W81" i="33"/>
  <c r="W82" i="33"/>
  <c r="W83" i="33"/>
  <c r="W84" i="33"/>
  <c r="W85" i="33"/>
  <c r="W86" i="33"/>
  <c r="W87" i="33"/>
  <c r="W88" i="33"/>
  <c r="W89" i="33"/>
  <c r="W90" i="33"/>
  <c r="W91" i="33"/>
  <c r="W92" i="33"/>
  <c r="W93" i="33"/>
  <c r="W94" i="33"/>
  <c r="W95" i="33"/>
  <c r="W96" i="33"/>
  <c r="W97" i="33"/>
  <c r="W98" i="33"/>
  <c r="W99" i="33"/>
  <c r="W100" i="33"/>
  <c r="W101" i="33"/>
  <c r="W102" i="33"/>
  <c r="W103" i="33"/>
  <c r="W104" i="33"/>
  <c r="W105" i="33"/>
  <c r="W106" i="33"/>
  <c r="W107" i="33"/>
  <c r="W108" i="33"/>
  <c r="W109" i="33"/>
  <c r="W110" i="33"/>
  <c r="W111" i="33"/>
  <c r="W112" i="33"/>
  <c r="W113" i="33"/>
  <c r="W114" i="33"/>
  <c r="W115" i="33"/>
  <c r="W116" i="33"/>
  <c r="W117" i="33"/>
  <c r="W118" i="33"/>
  <c r="W119" i="33"/>
  <c r="W120" i="33"/>
  <c r="W121" i="33"/>
  <c r="W122" i="33"/>
  <c r="W123" i="33"/>
  <c r="W124" i="33"/>
  <c r="W125" i="33"/>
  <c r="W126" i="33"/>
  <c r="W127" i="33"/>
  <c r="W128" i="33"/>
  <c r="W129" i="33"/>
  <c r="W130" i="33"/>
  <c r="W131" i="33"/>
  <c r="W132" i="33"/>
  <c r="W133" i="33"/>
  <c r="W134" i="33"/>
  <c r="W135" i="33"/>
  <c r="W136" i="33"/>
  <c r="W137" i="33"/>
  <c r="W138" i="33"/>
  <c r="W139" i="33"/>
  <c r="W140" i="33"/>
  <c r="W141" i="33"/>
  <c r="W142" i="33"/>
  <c r="W143" i="33"/>
  <c r="W144" i="33"/>
  <c r="W145" i="33"/>
  <c r="W146" i="33"/>
  <c r="W147" i="33"/>
  <c r="W148" i="33"/>
  <c r="W149" i="33"/>
  <c r="W150" i="33"/>
  <c r="W151" i="33"/>
  <c r="W152" i="33"/>
  <c r="W153" i="33"/>
  <c r="W154" i="33"/>
  <c r="W155" i="33"/>
  <c r="W156" i="33"/>
  <c r="W157" i="33"/>
  <c r="W158" i="33"/>
  <c r="W159" i="33"/>
  <c r="W160" i="33"/>
  <c r="W161" i="33"/>
  <c r="W162" i="33"/>
  <c r="W163" i="33"/>
  <c r="W164" i="33"/>
  <c r="W165" i="33"/>
  <c r="W166" i="33"/>
  <c r="W167" i="33"/>
  <c r="W168" i="33"/>
  <c r="W169" i="33"/>
  <c r="W170" i="33"/>
  <c r="W171" i="33"/>
  <c r="W172" i="33"/>
  <c r="W173" i="33"/>
  <c r="W174" i="33"/>
  <c r="W175" i="33"/>
  <c r="W176" i="33"/>
  <c r="W177" i="33"/>
  <c r="W178" i="33"/>
  <c r="W179" i="33"/>
  <c r="W180" i="33"/>
  <c r="W181" i="33"/>
  <c r="W182" i="33"/>
  <c r="W183" i="33"/>
  <c r="W184" i="33"/>
  <c r="W185" i="33"/>
  <c r="W186" i="33"/>
  <c r="W187" i="33"/>
  <c r="W188" i="33"/>
  <c r="W189" i="33"/>
  <c r="W190" i="33"/>
  <c r="W191" i="33"/>
  <c r="W192" i="33"/>
  <c r="W194" i="33"/>
  <c r="W195" i="33"/>
  <c r="W196" i="33"/>
  <c r="W197" i="33"/>
  <c r="W198" i="33"/>
  <c r="W199" i="33"/>
  <c r="W200" i="33"/>
  <c r="W201" i="33"/>
  <c r="W202" i="33"/>
  <c r="W203" i="33"/>
  <c r="W204" i="33"/>
  <c r="W205" i="33"/>
  <c r="W206" i="33"/>
  <c r="W207" i="33"/>
  <c r="W208" i="33"/>
  <c r="W209" i="33"/>
  <c r="W210" i="33"/>
  <c r="W211" i="33"/>
  <c r="W212" i="33"/>
  <c r="W213" i="33"/>
  <c r="W214" i="33"/>
  <c r="W215" i="33"/>
  <c r="W216" i="33"/>
  <c r="W217" i="33"/>
  <c r="W218" i="33"/>
  <c r="W219" i="33"/>
  <c r="W220" i="33"/>
  <c r="W221" i="33"/>
  <c r="W222" i="33"/>
  <c r="W223" i="33"/>
  <c r="W224" i="33"/>
  <c r="W225" i="33"/>
  <c r="W226" i="33"/>
  <c r="W227" i="33"/>
  <c r="W228" i="33"/>
  <c r="W229" i="33"/>
  <c r="W230" i="33"/>
  <c r="W231" i="33"/>
  <c r="W232" i="33"/>
  <c r="W233" i="33"/>
  <c r="W234" i="33"/>
  <c r="W235" i="33"/>
  <c r="W236" i="33"/>
  <c r="W237" i="33"/>
  <c r="W238" i="33"/>
  <c r="W239" i="33"/>
  <c r="W240" i="33"/>
  <c r="W241" i="33"/>
  <c r="W242" i="33"/>
  <c r="W243" i="33"/>
  <c r="W244" i="33"/>
  <c r="W245" i="33"/>
  <c r="W246" i="33"/>
  <c r="W247" i="33"/>
  <c r="W248" i="33"/>
  <c r="W249" i="33"/>
  <c r="W250" i="33"/>
  <c r="W251" i="33"/>
  <c r="W252" i="33"/>
  <c r="W253" i="33"/>
  <c r="W254" i="33"/>
  <c r="W255" i="33"/>
  <c r="W256" i="33"/>
  <c r="W257" i="33"/>
  <c r="W258" i="33"/>
  <c r="W259" i="33"/>
  <c r="W260" i="33"/>
  <c r="W261" i="33"/>
  <c r="W262" i="33"/>
  <c r="W263" i="33"/>
  <c r="W264" i="33"/>
  <c r="W265" i="33"/>
  <c r="W266" i="33"/>
  <c r="W267" i="33"/>
  <c r="W268" i="33"/>
  <c r="W269" i="33"/>
  <c r="W270" i="33"/>
  <c r="W271" i="33"/>
  <c r="W272" i="33"/>
  <c r="W273" i="33"/>
  <c r="W274" i="33"/>
  <c r="W275" i="33"/>
  <c r="W276" i="33"/>
  <c r="W277" i="33"/>
  <c r="W278" i="33"/>
  <c r="W279" i="33"/>
  <c r="W280" i="33"/>
  <c r="W281" i="33"/>
  <c r="W282" i="33"/>
  <c r="W283" i="33"/>
  <c r="W284" i="33"/>
  <c r="W285" i="33"/>
  <c r="W286" i="33"/>
  <c r="W287" i="33"/>
  <c r="W288" i="33"/>
  <c r="W289" i="33"/>
  <c r="W290" i="33"/>
  <c r="W291" i="33"/>
  <c r="W292" i="33"/>
  <c r="W293" i="33"/>
  <c r="W294" i="33"/>
  <c r="W295" i="33"/>
  <c r="W296" i="33"/>
  <c r="W297" i="33"/>
  <c r="W298" i="33"/>
  <c r="W299" i="33"/>
  <c r="W300" i="33"/>
  <c r="W301" i="33"/>
  <c r="W302" i="33"/>
  <c r="W303" i="33"/>
  <c r="W304" i="33"/>
  <c r="W305" i="33"/>
  <c r="W306" i="33"/>
  <c r="W307" i="33"/>
  <c r="W308" i="33"/>
  <c r="W309" i="33"/>
  <c r="W310" i="33"/>
  <c r="W311" i="33"/>
  <c r="W312" i="33"/>
  <c r="W313" i="33"/>
  <c r="W314" i="33"/>
  <c r="W315" i="33"/>
  <c r="W316" i="33"/>
  <c r="W317" i="33"/>
  <c r="W318" i="33"/>
  <c r="W319" i="33"/>
  <c r="W320" i="33"/>
  <c r="W321" i="33"/>
  <c r="W322" i="33"/>
  <c r="W323" i="33"/>
  <c r="W324" i="33"/>
  <c r="W325" i="33"/>
  <c r="W326" i="33"/>
  <c r="W327" i="33"/>
  <c r="W328" i="33"/>
  <c r="W329" i="33"/>
  <c r="W330" i="33"/>
  <c r="W331" i="33"/>
  <c r="W332" i="33"/>
  <c r="W333" i="33"/>
  <c r="W334" i="33"/>
  <c r="W335" i="33"/>
  <c r="W336" i="33"/>
  <c r="W337" i="33"/>
  <c r="W338" i="33"/>
  <c r="W339" i="33"/>
  <c r="W340" i="33"/>
  <c r="W341" i="33"/>
  <c r="W342" i="33"/>
  <c r="W343" i="33"/>
  <c r="W344" i="33"/>
  <c r="W345" i="33"/>
  <c r="W346" i="33"/>
  <c r="W347" i="33"/>
  <c r="W348" i="33"/>
  <c r="W349" i="33"/>
  <c r="W350" i="33"/>
  <c r="W351" i="33"/>
  <c r="W352" i="33"/>
  <c r="W353" i="33"/>
  <c r="W354" i="33"/>
  <c r="W355" i="33"/>
  <c r="W356" i="33"/>
  <c r="W357" i="33"/>
  <c r="W358" i="33"/>
  <c r="W359" i="33"/>
  <c r="W360" i="33"/>
  <c r="W361" i="33"/>
  <c r="W362" i="33"/>
  <c r="W363" i="33"/>
  <c r="W364" i="33"/>
  <c r="W365" i="33"/>
  <c r="W366" i="33"/>
  <c r="W367" i="33"/>
  <c r="W368" i="33"/>
  <c r="W369" i="33"/>
  <c r="W370" i="33"/>
  <c r="W371" i="33"/>
  <c r="W372" i="33"/>
  <c r="W373" i="33"/>
  <c r="W374" i="33"/>
  <c r="W375" i="33"/>
  <c r="W376" i="33"/>
  <c r="W377" i="33"/>
  <c r="W378" i="33"/>
  <c r="W379" i="33"/>
  <c r="W380" i="33"/>
  <c r="W381" i="33"/>
  <c r="W382" i="33"/>
  <c r="W383" i="33"/>
  <c r="W384" i="33"/>
  <c r="W385" i="33"/>
  <c r="W386" i="33"/>
  <c r="W387" i="33"/>
  <c r="W388" i="33"/>
  <c r="W389" i="33"/>
  <c r="W390" i="33"/>
  <c r="W391" i="33"/>
  <c r="W392" i="33"/>
  <c r="W393" i="33"/>
  <c r="W394" i="33"/>
  <c r="W395" i="33"/>
  <c r="W396" i="33"/>
  <c r="W397" i="33"/>
  <c r="W398" i="33"/>
  <c r="W399" i="33"/>
  <c r="W400" i="33"/>
  <c r="W401" i="33"/>
  <c r="W402" i="33"/>
  <c r="W403" i="33"/>
  <c r="W404" i="33"/>
  <c r="W405" i="33"/>
  <c r="W406" i="33"/>
  <c r="W407" i="33"/>
  <c r="W408" i="33"/>
  <c r="W409" i="33"/>
  <c r="W410" i="33"/>
  <c r="W411" i="33"/>
  <c r="W412" i="33"/>
  <c r="W413" i="33"/>
  <c r="W414" i="33"/>
  <c r="W415" i="33"/>
  <c r="W416" i="33"/>
  <c r="W417" i="33"/>
  <c r="W418" i="33"/>
  <c r="W419" i="33"/>
  <c r="W420" i="33"/>
  <c r="W421" i="33"/>
  <c r="W422" i="33"/>
  <c r="W423" i="33"/>
  <c r="W424" i="33"/>
  <c r="W425" i="33"/>
  <c r="W426" i="33"/>
  <c r="W427" i="33"/>
  <c r="W428" i="33"/>
  <c r="W429" i="33"/>
  <c r="W430" i="33"/>
  <c r="W431" i="33"/>
  <c r="W432" i="33"/>
  <c r="W433" i="33"/>
  <c r="W434" i="33"/>
  <c r="W435" i="33"/>
  <c r="W436" i="33"/>
  <c r="W437" i="33"/>
  <c r="W438" i="33"/>
  <c r="W439" i="33"/>
  <c r="W440" i="33"/>
  <c r="W441" i="33"/>
  <c r="W442" i="33"/>
  <c r="W443" i="33"/>
  <c r="W444" i="33"/>
  <c r="W445" i="33"/>
  <c r="W446" i="33"/>
  <c r="W447" i="33"/>
  <c r="W448" i="33"/>
  <c r="W449" i="33"/>
  <c r="W450" i="33"/>
  <c r="W451" i="33"/>
  <c r="W452" i="33"/>
  <c r="W453" i="33"/>
  <c r="W454" i="33"/>
  <c r="W455" i="33"/>
  <c r="W456" i="33"/>
  <c r="W457" i="33"/>
  <c r="W458" i="33"/>
  <c r="W459" i="33"/>
  <c r="W460" i="33"/>
  <c r="W461" i="33"/>
  <c r="W462" i="33"/>
  <c r="W463" i="33"/>
  <c r="W464" i="33"/>
  <c r="W465" i="33"/>
  <c r="W466" i="33"/>
  <c r="W467" i="33"/>
  <c r="W468" i="33"/>
  <c r="W469" i="33"/>
  <c r="W470" i="33"/>
  <c r="W471" i="33"/>
  <c r="W472" i="33"/>
  <c r="W473" i="33"/>
  <c r="W474" i="33"/>
  <c r="W475" i="33"/>
  <c r="W476" i="33"/>
  <c r="W477" i="33"/>
  <c r="W478" i="33"/>
  <c r="W479" i="33"/>
  <c r="W480" i="33"/>
  <c r="W481" i="33"/>
  <c r="W482" i="33"/>
  <c r="W483" i="33"/>
  <c r="W484" i="33"/>
  <c r="W485" i="33"/>
  <c r="W486" i="33"/>
  <c r="W487" i="33"/>
  <c r="W488" i="33"/>
  <c r="W489" i="33"/>
  <c r="W490" i="33"/>
  <c r="W491" i="33"/>
  <c r="W492" i="33"/>
  <c r="W493" i="33"/>
  <c r="W494" i="33"/>
  <c r="W495" i="33"/>
  <c r="W496" i="33"/>
  <c r="W497" i="33"/>
  <c r="W498" i="33"/>
  <c r="W499" i="33"/>
  <c r="W500" i="33"/>
  <c r="W501" i="33"/>
  <c r="W502" i="33"/>
  <c r="W503" i="33"/>
  <c r="W504" i="33"/>
  <c r="W505" i="33"/>
  <c r="W506" i="33"/>
  <c r="W507" i="33"/>
  <c r="W508" i="33"/>
  <c r="W509" i="33"/>
  <c r="W510" i="33"/>
  <c r="W511" i="33"/>
  <c r="W512" i="33"/>
  <c r="W513" i="33"/>
  <c r="W514" i="33"/>
  <c r="W515" i="33"/>
  <c r="W516" i="33"/>
  <c r="W517" i="33"/>
  <c r="W518" i="33"/>
  <c r="W519" i="33"/>
  <c r="W520" i="33"/>
  <c r="W521" i="33"/>
  <c r="W522" i="33"/>
  <c r="W523" i="33"/>
  <c r="W524" i="33"/>
  <c r="W525" i="33"/>
  <c r="W526" i="33"/>
  <c r="W527" i="33"/>
  <c r="W528" i="33"/>
  <c r="W529" i="33"/>
  <c r="W530" i="33"/>
  <c r="W531" i="33"/>
  <c r="W532" i="33"/>
  <c r="W533" i="33"/>
  <c r="W534" i="33"/>
  <c r="W535" i="33"/>
  <c r="W536" i="33"/>
  <c r="W537" i="33"/>
  <c r="W538" i="33"/>
  <c r="W539" i="33"/>
  <c r="W540" i="33"/>
  <c r="W541" i="33"/>
  <c r="W5" i="33"/>
  <c r="X6" i="33"/>
  <c r="X7" i="33"/>
  <c r="X8" i="33"/>
  <c r="X9" i="33"/>
  <c r="X10" i="33"/>
  <c r="X11" i="33"/>
  <c r="X12" i="33"/>
  <c r="X13" i="33"/>
  <c r="X14" i="33"/>
  <c r="X15" i="33"/>
  <c r="X16" i="33"/>
  <c r="X17" i="33"/>
  <c r="X18" i="33"/>
  <c r="X19" i="33"/>
  <c r="X20" i="33"/>
  <c r="X21" i="33"/>
  <c r="X23" i="33"/>
  <c r="X24" i="33"/>
  <c r="X25" i="33"/>
  <c r="X26" i="33"/>
  <c r="X27" i="33"/>
  <c r="X28" i="33"/>
  <c r="X29" i="33"/>
  <c r="X30" i="33"/>
  <c r="X31" i="33"/>
  <c r="X33" i="33"/>
  <c r="X34" i="33"/>
  <c r="X35" i="33"/>
  <c r="X36" i="33"/>
  <c r="X37" i="33"/>
  <c r="X38" i="33"/>
  <c r="X39" i="33"/>
  <c r="X40" i="33"/>
  <c r="X41" i="33"/>
  <c r="X42" i="33"/>
  <c r="X43" i="33"/>
  <c r="X44" i="33"/>
  <c r="X45" i="33"/>
  <c r="X46" i="33"/>
  <c r="X47" i="33"/>
  <c r="X48" i="33"/>
  <c r="X49" i="33"/>
  <c r="X50" i="33"/>
  <c r="X51" i="33"/>
  <c r="X52" i="33"/>
  <c r="X53" i="33"/>
  <c r="X54" i="33"/>
  <c r="X55" i="33"/>
  <c r="X56" i="33"/>
  <c r="X57" i="33"/>
  <c r="X58" i="33"/>
  <c r="X59" i="33"/>
  <c r="X60" i="33"/>
  <c r="X61" i="33"/>
  <c r="X62" i="33"/>
  <c r="X63" i="33"/>
  <c r="X64" i="33"/>
  <c r="X65" i="33"/>
  <c r="X66" i="33"/>
  <c r="X67" i="33"/>
  <c r="X68" i="33"/>
  <c r="X69" i="33"/>
  <c r="X70" i="33"/>
  <c r="X71" i="33"/>
  <c r="X72" i="33"/>
  <c r="X73" i="33"/>
  <c r="X74" i="33"/>
  <c r="X75" i="33"/>
  <c r="X76" i="33"/>
  <c r="X77" i="33"/>
  <c r="X78" i="33"/>
  <c r="X79" i="33"/>
  <c r="X80" i="33"/>
  <c r="X81" i="33"/>
  <c r="X82" i="33"/>
  <c r="X83" i="33"/>
  <c r="X84" i="33"/>
  <c r="X85" i="33"/>
  <c r="X86" i="33"/>
  <c r="X87" i="33"/>
  <c r="X88" i="33"/>
  <c r="X89" i="33"/>
  <c r="X90" i="33"/>
  <c r="X91" i="33"/>
  <c r="X92" i="33"/>
  <c r="X93" i="33"/>
  <c r="X94" i="33"/>
  <c r="X95" i="33"/>
  <c r="X96" i="33"/>
  <c r="X97" i="33"/>
  <c r="X98" i="33"/>
  <c r="X99" i="33"/>
  <c r="X100" i="33"/>
  <c r="X101" i="33"/>
  <c r="X102" i="33"/>
  <c r="X103" i="33"/>
  <c r="X104" i="33"/>
  <c r="X105" i="33"/>
  <c r="X106" i="33"/>
  <c r="X107" i="33"/>
  <c r="X108" i="33"/>
  <c r="X109" i="33"/>
  <c r="X110" i="33"/>
  <c r="X111" i="33"/>
  <c r="X112" i="33"/>
  <c r="X113" i="33"/>
  <c r="X114" i="33"/>
  <c r="X115" i="33"/>
  <c r="X116" i="33"/>
  <c r="X117" i="33"/>
  <c r="X118" i="33"/>
  <c r="X119" i="33"/>
  <c r="X120" i="33"/>
  <c r="X121" i="33"/>
  <c r="X122" i="33"/>
  <c r="X123" i="33"/>
  <c r="X124" i="33"/>
  <c r="X125" i="33"/>
  <c r="X126" i="33"/>
  <c r="X127" i="33"/>
  <c r="X128" i="33"/>
  <c r="X129" i="33"/>
  <c r="X130" i="33"/>
  <c r="X131" i="33"/>
  <c r="X132" i="33"/>
  <c r="X133" i="33"/>
  <c r="X134" i="33"/>
  <c r="X135" i="33"/>
  <c r="X136" i="33"/>
  <c r="X137" i="33"/>
  <c r="X138" i="33"/>
  <c r="X139" i="33"/>
  <c r="X140" i="33"/>
  <c r="X141" i="33"/>
  <c r="X142" i="33"/>
  <c r="X143" i="33"/>
  <c r="X144" i="33"/>
  <c r="X145" i="33"/>
  <c r="X146" i="33"/>
  <c r="X147" i="33"/>
  <c r="X148" i="33"/>
  <c r="X149" i="33"/>
  <c r="X150" i="33"/>
  <c r="X151" i="33"/>
  <c r="X152" i="33"/>
  <c r="X153" i="33"/>
  <c r="X154" i="33"/>
  <c r="X155" i="33"/>
  <c r="X156" i="33"/>
  <c r="X157" i="33"/>
  <c r="X158" i="33"/>
  <c r="X159" i="33"/>
  <c r="X160" i="33"/>
  <c r="X161" i="33"/>
  <c r="X162" i="33"/>
  <c r="X163" i="33"/>
  <c r="X164" i="33"/>
  <c r="X165" i="33"/>
  <c r="X166" i="33"/>
  <c r="X167" i="33"/>
  <c r="X168" i="33"/>
  <c r="X169" i="33"/>
  <c r="X170" i="33"/>
  <c r="X171" i="33"/>
  <c r="X172" i="33"/>
  <c r="X173" i="33"/>
  <c r="X174" i="33"/>
  <c r="X175" i="33"/>
  <c r="X176" i="33"/>
  <c r="X177" i="33"/>
  <c r="X178" i="33"/>
  <c r="X179" i="33"/>
  <c r="X180" i="33"/>
  <c r="X181" i="33"/>
  <c r="X182" i="33"/>
  <c r="X183" i="33"/>
  <c r="X184" i="33"/>
  <c r="X185" i="33"/>
  <c r="X186" i="33"/>
  <c r="X187" i="33"/>
  <c r="X188" i="33"/>
  <c r="X189" i="33"/>
  <c r="X190" i="33"/>
  <c r="X191" i="33"/>
  <c r="X192" i="33"/>
  <c r="X194" i="33"/>
  <c r="X195" i="33"/>
  <c r="X196" i="33"/>
  <c r="X197" i="33"/>
  <c r="X198" i="33"/>
  <c r="X199" i="33"/>
  <c r="X200" i="33"/>
  <c r="X201" i="33"/>
  <c r="X202" i="33"/>
  <c r="X203" i="33"/>
  <c r="X204" i="33"/>
  <c r="X205" i="33"/>
  <c r="X206" i="33"/>
  <c r="X207" i="33"/>
  <c r="X208" i="33"/>
  <c r="X209" i="33"/>
  <c r="X210" i="33"/>
  <c r="X211" i="33"/>
  <c r="X212" i="33"/>
  <c r="X213" i="33"/>
  <c r="X214" i="33"/>
  <c r="X215" i="33"/>
  <c r="X216" i="33"/>
  <c r="X217" i="33"/>
  <c r="X218" i="33"/>
  <c r="X219" i="33"/>
  <c r="X220" i="33"/>
  <c r="X221" i="33"/>
  <c r="X222" i="33"/>
  <c r="X223" i="33"/>
  <c r="X224" i="33"/>
  <c r="X225" i="33"/>
  <c r="X226" i="33"/>
  <c r="X227" i="33"/>
  <c r="X228" i="33"/>
  <c r="X229" i="33"/>
  <c r="X230" i="33"/>
  <c r="X231" i="33"/>
  <c r="X232" i="33"/>
  <c r="X233" i="33"/>
  <c r="X234" i="33"/>
  <c r="X235" i="33"/>
  <c r="X236" i="33"/>
  <c r="X237" i="33"/>
  <c r="X238" i="33"/>
  <c r="X239" i="33"/>
  <c r="X240" i="33"/>
  <c r="X241" i="33"/>
  <c r="X242" i="33"/>
  <c r="X243" i="33"/>
  <c r="X244" i="33"/>
  <c r="X245" i="33"/>
  <c r="X246" i="33"/>
  <c r="X247" i="33"/>
  <c r="X248" i="33"/>
  <c r="X249" i="33"/>
  <c r="X250" i="33"/>
  <c r="X251" i="33"/>
  <c r="X252" i="33"/>
  <c r="X253" i="33"/>
  <c r="X254" i="33"/>
  <c r="X255" i="33"/>
  <c r="X256" i="33"/>
  <c r="X257" i="33"/>
  <c r="X258" i="33"/>
  <c r="X259" i="33"/>
  <c r="X260" i="33"/>
  <c r="X261" i="33"/>
  <c r="X262" i="33"/>
  <c r="X263" i="33"/>
  <c r="X264" i="33"/>
  <c r="X265" i="33"/>
  <c r="X266" i="33"/>
  <c r="X267" i="33"/>
  <c r="X268" i="33"/>
  <c r="X269" i="33"/>
  <c r="X270" i="33"/>
  <c r="X271" i="33"/>
  <c r="X272" i="33"/>
  <c r="X273" i="33"/>
  <c r="X274" i="33"/>
  <c r="X275" i="33"/>
  <c r="X276" i="33"/>
  <c r="X277" i="33"/>
  <c r="X278" i="33"/>
  <c r="X279" i="33"/>
  <c r="X280" i="33"/>
  <c r="X281" i="33"/>
  <c r="X282" i="33"/>
  <c r="X283" i="33"/>
  <c r="X284" i="33"/>
  <c r="X285" i="33"/>
  <c r="X286" i="33"/>
  <c r="X287" i="33"/>
  <c r="X288" i="33"/>
  <c r="X289" i="33"/>
  <c r="X290" i="33"/>
  <c r="X291" i="33"/>
  <c r="X292" i="33"/>
  <c r="X293" i="33"/>
  <c r="X294" i="33"/>
  <c r="X295" i="33"/>
  <c r="X296" i="33"/>
  <c r="X297" i="33"/>
  <c r="X298" i="33"/>
  <c r="X299" i="33"/>
  <c r="X300" i="33"/>
  <c r="X301" i="33"/>
  <c r="X302" i="33"/>
  <c r="X303" i="33"/>
  <c r="X304" i="33"/>
  <c r="X305" i="33"/>
  <c r="X306" i="33"/>
  <c r="X307" i="33"/>
  <c r="X308" i="33"/>
  <c r="X309" i="33"/>
  <c r="X310" i="33"/>
  <c r="X311" i="33"/>
  <c r="X312" i="33"/>
  <c r="X313" i="33"/>
  <c r="X314" i="33"/>
  <c r="X315" i="33"/>
  <c r="X316" i="33"/>
  <c r="X317" i="33"/>
  <c r="X318" i="33"/>
  <c r="X319" i="33"/>
  <c r="X320" i="33"/>
  <c r="X321" i="33"/>
  <c r="X322" i="33"/>
  <c r="X323" i="33"/>
  <c r="X324" i="33"/>
  <c r="X325" i="33"/>
  <c r="X326" i="33"/>
  <c r="X327" i="33"/>
  <c r="X328" i="33"/>
  <c r="X329" i="33"/>
  <c r="X330" i="33"/>
  <c r="X331" i="33"/>
  <c r="X332" i="33"/>
  <c r="X333" i="33"/>
  <c r="X334" i="33"/>
  <c r="X335" i="33"/>
  <c r="X336" i="33"/>
  <c r="X337" i="33"/>
  <c r="X338" i="33"/>
  <c r="X339" i="33"/>
  <c r="X340" i="33"/>
  <c r="X341" i="33"/>
  <c r="X342" i="33"/>
  <c r="X343" i="33"/>
  <c r="X344" i="33"/>
  <c r="X345" i="33"/>
  <c r="X346" i="33"/>
  <c r="X347" i="33"/>
  <c r="X348" i="33"/>
  <c r="X349" i="33"/>
  <c r="X350" i="33"/>
  <c r="X351" i="33"/>
  <c r="X352" i="33"/>
  <c r="X353" i="33"/>
  <c r="X354" i="33"/>
  <c r="X355" i="33"/>
  <c r="X356" i="33"/>
  <c r="X357" i="33"/>
  <c r="X358" i="33"/>
  <c r="X359" i="33"/>
  <c r="X360" i="33"/>
  <c r="X361" i="33"/>
  <c r="X362" i="33"/>
  <c r="X363" i="33"/>
  <c r="X364" i="33"/>
  <c r="X365" i="33"/>
  <c r="X366" i="33"/>
  <c r="X367" i="33"/>
  <c r="X368" i="33"/>
  <c r="X369" i="33"/>
  <c r="X370" i="33"/>
  <c r="X371" i="33"/>
  <c r="X372" i="33"/>
  <c r="X373" i="33"/>
  <c r="X374" i="33"/>
  <c r="X375" i="33"/>
  <c r="X376" i="33"/>
  <c r="X377" i="33"/>
  <c r="X378" i="33"/>
  <c r="X379" i="33"/>
  <c r="X380" i="33"/>
  <c r="X381" i="33"/>
  <c r="X382" i="33"/>
  <c r="X383" i="33"/>
  <c r="X384" i="33"/>
  <c r="X385" i="33"/>
  <c r="X386" i="33"/>
  <c r="X387" i="33"/>
  <c r="X388" i="33"/>
  <c r="X389" i="33"/>
  <c r="X390" i="33"/>
  <c r="X391" i="33"/>
  <c r="X392" i="33"/>
  <c r="X393" i="33"/>
  <c r="X394" i="33"/>
  <c r="X395" i="33"/>
  <c r="X396" i="33"/>
  <c r="X397" i="33"/>
  <c r="X398" i="33"/>
  <c r="X399" i="33"/>
  <c r="X400" i="33"/>
  <c r="X401" i="33"/>
  <c r="X402" i="33"/>
  <c r="X403" i="33"/>
  <c r="X404" i="33"/>
  <c r="X405" i="33"/>
  <c r="X406" i="33"/>
  <c r="X407" i="33"/>
  <c r="X408" i="33"/>
  <c r="X409" i="33"/>
  <c r="X410" i="33"/>
  <c r="X411" i="33"/>
  <c r="X412" i="33"/>
  <c r="X413" i="33"/>
  <c r="X414" i="33"/>
  <c r="X415" i="33"/>
  <c r="X416" i="33"/>
  <c r="X417" i="33"/>
  <c r="X418" i="33"/>
  <c r="X419" i="33"/>
  <c r="X420" i="33"/>
  <c r="X421" i="33"/>
  <c r="X422" i="33"/>
  <c r="X423" i="33"/>
  <c r="X424" i="33"/>
  <c r="X425" i="33"/>
  <c r="X426" i="33"/>
  <c r="X427" i="33"/>
  <c r="X428" i="33"/>
  <c r="X429" i="33"/>
  <c r="X430" i="33"/>
  <c r="X431" i="33"/>
  <c r="X432" i="33"/>
  <c r="X433" i="33"/>
  <c r="X434" i="33"/>
  <c r="X435" i="33"/>
  <c r="X436" i="33"/>
  <c r="X437" i="33"/>
  <c r="X438" i="33"/>
  <c r="X439" i="33"/>
  <c r="X440" i="33"/>
  <c r="X441" i="33"/>
  <c r="X442" i="33"/>
  <c r="X443" i="33"/>
  <c r="X444" i="33"/>
  <c r="X445" i="33"/>
  <c r="X446" i="33"/>
  <c r="X447" i="33"/>
  <c r="X448" i="33"/>
  <c r="X449" i="33"/>
  <c r="X450" i="33"/>
  <c r="X451" i="33"/>
  <c r="X452" i="33"/>
  <c r="X453" i="33"/>
  <c r="X454" i="33"/>
  <c r="X455" i="33"/>
  <c r="X456" i="33"/>
  <c r="X457" i="33"/>
  <c r="X458" i="33"/>
  <c r="X459" i="33"/>
  <c r="X460" i="33"/>
  <c r="X461" i="33"/>
  <c r="X462" i="33"/>
  <c r="X463" i="33"/>
  <c r="X464" i="33"/>
  <c r="X465" i="33"/>
  <c r="X466" i="33"/>
  <c r="X467" i="33"/>
  <c r="X468" i="33"/>
  <c r="X469" i="33"/>
  <c r="X470" i="33"/>
  <c r="X471" i="33"/>
  <c r="X472" i="33"/>
  <c r="X473" i="33"/>
  <c r="X474" i="33"/>
  <c r="X475" i="33"/>
  <c r="X476" i="33"/>
  <c r="X477" i="33"/>
  <c r="X478" i="33"/>
  <c r="X479" i="33"/>
  <c r="X480" i="33"/>
  <c r="X481" i="33"/>
  <c r="X482" i="33"/>
  <c r="X483" i="33"/>
  <c r="X484" i="33"/>
  <c r="X485" i="33"/>
  <c r="X486" i="33"/>
  <c r="X487" i="33"/>
  <c r="X488" i="33"/>
  <c r="X489" i="33"/>
  <c r="X490" i="33"/>
  <c r="X491" i="33"/>
  <c r="X492" i="33"/>
  <c r="X493" i="33"/>
  <c r="X494" i="33"/>
  <c r="X495" i="33"/>
  <c r="X496" i="33"/>
  <c r="X497" i="33"/>
  <c r="X498" i="33"/>
  <c r="X499" i="33"/>
  <c r="X500" i="33"/>
  <c r="X501" i="33"/>
  <c r="X502" i="33"/>
  <c r="X503" i="33"/>
  <c r="X504" i="33"/>
  <c r="X505" i="33"/>
  <c r="X506" i="33"/>
  <c r="X507" i="33"/>
  <c r="X508" i="33"/>
  <c r="X509" i="33"/>
  <c r="X510" i="33"/>
  <c r="X511" i="33"/>
  <c r="X512" i="33"/>
  <c r="X513" i="33"/>
  <c r="X514" i="33"/>
  <c r="X515" i="33"/>
  <c r="X516" i="33"/>
  <c r="X517" i="33"/>
  <c r="X518" i="33"/>
  <c r="X519" i="33"/>
  <c r="X520" i="33"/>
  <c r="X521" i="33"/>
  <c r="X522" i="33"/>
  <c r="X523" i="33"/>
  <c r="X524" i="33"/>
  <c r="X525" i="33"/>
  <c r="X526" i="33"/>
  <c r="X527" i="33"/>
  <c r="X528" i="33"/>
  <c r="X529" i="33"/>
  <c r="X530" i="33"/>
  <c r="X531" i="33"/>
  <c r="X532" i="33"/>
  <c r="X533" i="33"/>
  <c r="X534" i="33"/>
  <c r="X535" i="33"/>
  <c r="X536" i="33"/>
  <c r="X537" i="33"/>
  <c r="X538" i="33"/>
  <c r="X539" i="33"/>
  <c r="X540" i="33"/>
  <c r="X541" i="33"/>
  <c r="X5" i="33"/>
  <c r="R54" i="33"/>
  <c r="S54" i="33"/>
  <c r="R55" i="33"/>
  <c r="S55" i="33"/>
  <c r="Y193" i="33" l="1"/>
  <c r="G193" i="33"/>
  <c r="R124" i="35"/>
  <c r="U123" i="35"/>
  <c r="U122" i="35"/>
  <c r="Y118" i="35" l="1"/>
  <c r="X118" i="35"/>
  <c r="U118" i="35"/>
  <c r="S118" i="35"/>
  <c r="R118" i="35"/>
  <c r="Q118" i="35"/>
  <c r="K118" i="35"/>
  <c r="F118" i="35"/>
  <c r="AA118" i="35" s="1"/>
  <c r="Y120" i="35"/>
  <c r="X120" i="35"/>
  <c r="U120" i="35"/>
  <c r="S120" i="35"/>
  <c r="R120" i="35"/>
  <c r="Q120" i="35"/>
  <c r="K120" i="35"/>
  <c r="F120" i="35"/>
  <c r="AA120" i="35" s="1"/>
  <c r="Y121" i="35"/>
  <c r="X121" i="35"/>
  <c r="W121" i="35"/>
  <c r="V121" i="35"/>
  <c r="U121" i="35"/>
  <c r="S121" i="35"/>
  <c r="R121" i="35"/>
  <c r="Q121" i="35"/>
  <c r="L121" i="35"/>
  <c r="K121" i="35"/>
  <c r="I121" i="35"/>
  <c r="H121" i="35"/>
  <c r="G121" i="35"/>
  <c r="F121" i="35"/>
  <c r="AA121" i="35" s="1"/>
  <c r="Y119" i="35"/>
  <c r="X119" i="35"/>
  <c r="W119" i="35"/>
  <c r="V119" i="35"/>
  <c r="U119" i="35"/>
  <c r="S119" i="35"/>
  <c r="R119" i="35"/>
  <c r="Q119" i="35"/>
  <c r="L119" i="35"/>
  <c r="K119" i="35"/>
  <c r="AA119" i="35" s="1"/>
  <c r="I119" i="35"/>
  <c r="H119" i="35"/>
  <c r="G119" i="35"/>
  <c r="F119" i="35"/>
  <c r="G118" i="35" l="1"/>
  <c r="L118" i="35"/>
  <c r="I118" i="35"/>
  <c r="W118" i="35"/>
  <c r="H118" i="35"/>
  <c r="V118" i="35"/>
  <c r="I120" i="35"/>
  <c r="W120" i="35"/>
  <c r="G120" i="35"/>
  <c r="L120" i="35"/>
  <c r="H120" i="35"/>
  <c r="V120" i="35"/>
  <c r="Z176" i="33" l="1"/>
  <c r="Y176" i="33"/>
  <c r="V176" i="33"/>
  <c r="T176" i="33"/>
  <c r="S176" i="33"/>
  <c r="R176" i="33"/>
  <c r="L176" i="33"/>
  <c r="K176" i="33"/>
  <c r="I176" i="33"/>
  <c r="H176" i="33"/>
  <c r="G176" i="33"/>
  <c r="F176" i="33"/>
  <c r="AB176" i="33" s="1"/>
  <c r="AB175" i="33"/>
  <c r="Z175" i="33"/>
  <c r="Y175" i="33"/>
  <c r="V175" i="33"/>
  <c r="T175" i="33"/>
  <c r="S175" i="33"/>
  <c r="R175" i="33"/>
  <c r="L175" i="33"/>
  <c r="K175" i="33"/>
  <c r="I175" i="33"/>
  <c r="H175" i="33"/>
  <c r="G175" i="33"/>
  <c r="F175" i="33"/>
  <c r="AB174" i="33"/>
  <c r="Z174" i="33"/>
  <c r="Y174" i="33"/>
  <c r="V174" i="33"/>
  <c r="T174" i="33"/>
  <c r="S174" i="33"/>
  <c r="R174" i="33"/>
  <c r="L174" i="33"/>
  <c r="K174" i="33"/>
  <c r="I174" i="33"/>
  <c r="H174" i="33"/>
  <c r="G174" i="33"/>
  <c r="F174" i="33"/>
  <c r="Z173" i="33"/>
  <c r="Y173" i="33"/>
  <c r="V173" i="33"/>
  <c r="T173" i="33"/>
  <c r="S173" i="33"/>
  <c r="R173" i="33"/>
  <c r="L173" i="33"/>
  <c r="K173" i="33"/>
  <c r="I173" i="33"/>
  <c r="H173" i="33"/>
  <c r="G173" i="33"/>
  <c r="F173" i="33"/>
  <c r="AB173" i="33" s="1"/>
  <c r="Z172" i="33"/>
  <c r="Y172" i="33"/>
  <c r="V172" i="33"/>
  <c r="T172" i="33"/>
  <c r="S172" i="33"/>
  <c r="R172" i="33"/>
  <c r="L172" i="33"/>
  <c r="K172" i="33"/>
  <c r="I172" i="33"/>
  <c r="H172" i="33"/>
  <c r="G172" i="33"/>
  <c r="F172" i="33"/>
  <c r="AB172" i="33" s="1"/>
  <c r="V171" i="33"/>
  <c r="T171" i="33"/>
  <c r="S171" i="33"/>
  <c r="R171" i="33"/>
  <c r="K171" i="33"/>
  <c r="F171" i="33"/>
  <c r="AB171" i="33" s="1"/>
  <c r="Z170" i="33"/>
  <c r="Y170" i="33"/>
  <c r="V170" i="33"/>
  <c r="T170" i="33"/>
  <c r="S170" i="33"/>
  <c r="R170" i="33"/>
  <c r="L170" i="33"/>
  <c r="K170" i="33"/>
  <c r="I170" i="33"/>
  <c r="H170" i="33"/>
  <c r="G170" i="33"/>
  <c r="F170" i="33"/>
  <c r="AB170" i="33" s="1"/>
  <c r="V169" i="33"/>
  <c r="T169" i="33"/>
  <c r="S169" i="33"/>
  <c r="R169" i="33"/>
  <c r="K169" i="33"/>
  <c r="F169" i="33"/>
  <c r="AB169" i="33" s="1"/>
  <c r="Z168" i="33"/>
  <c r="Y168" i="33"/>
  <c r="V168" i="33"/>
  <c r="T168" i="33"/>
  <c r="S168" i="33"/>
  <c r="R168" i="33"/>
  <c r="L168" i="33"/>
  <c r="K168" i="33"/>
  <c r="I168" i="33"/>
  <c r="H168" i="33"/>
  <c r="G168" i="33"/>
  <c r="F168" i="33"/>
  <c r="AB168" i="33" s="1"/>
  <c r="U518" i="35"/>
  <c r="U517" i="35"/>
  <c r="U516" i="35"/>
  <c r="U515" i="35"/>
  <c r="U514" i="35"/>
  <c r="U513" i="35"/>
  <c r="U512" i="35"/>
  <c r="U511" i="35"/>
  <c r="U510" i="35"/>
  <c r="U509" i="35"/>
  <c r="U508" i="35"/>
  <c r="U507" i="35"/>
  <c r="U506" i="35"/>
  <c r="U505" i="35"/>
  <c r="U504" i="35"/>
  <c r="U503" i="35"/>
  <c r="U502" i="35"/>
  <c r="U501" i="35"/>
  <c r="U500" i="35"/>
  <c r="U499" i="35"/>
  <c r="U498" i="35"/>
  <c r="U497" i="35"/>
  <c r="U496" i="35"/>
  <c r="U495" i="35"/>
  <c r="U494" i="35"/>
  <c r="U493" i="35"/>
  <c r="U492" i="35"/>
  <c r="U491" i="35"/>
  <c r="U490" i="35"/>
  <c r="U489" i="35"/>
  <c r="U488" i="35"/>
  <c r="U487" i="35"/>
  <c r="U486" i="35"/>
  <c r="U485" i="35"/>
  <c r="U484" i="35"/>
  <c r="U483" i="35"/>
  <c r="U482" i="35"/>
  <c r="U481" i="35"/>
  <c r="U480" i="35"/>
  <c r="U479" i="35"/>
  <c r="U478" i="35"/>
  <c r="U477" i="35"/>
  <c r="U476" i="35"/>
  <c r="U475" i="35"/>
  <c r="U474" i="35"/>
  <c r="U473" i="35"/>
  <c r="U472" i="35"/>
  <c r="U471" i="35"/>
  <c r="U470" i="35"/>
  <c r="U469" i="35"/>
  <c r="U468" i="35"/>
  <c r="U467" i="35"/>
  <c r="U466" i="35"/>
  <c r="U465" i="35"/>
  <c r="U464" i="35"/>
  <c r="U463" i="35"/>
  <c r="U462" i="35"/>
  <c r="U461" i="35"/>
  <c r="U460" i="35"/>
  <c r="U459" i="35"/>
  <c r="U458" i="35"/>
  <c r="U457" i="35"/>
  <c r="U456" i="35"/>
  <c r="U455" i="35"/>
  <c r="U454" i="35"/>
  <c r="U453" i="35"/>
  <c r="U452" i="35"/>
  <c r="U451" i="35"/>
  <c r="U450" i="35"/>
  <c r="U449" i="35"/>
  <c r="U448" i="35"/>
  <c r="U447" i="35"/>
  <c r="U446" i="35"/>
  <c r="U445" i="35"/>
  <c r="U444" i="35"/>
  <c r="U443" i="35"/>
  <c r="U442" i="35"/>
  <c r="U441" i="35"/>
  <c r="U440" i="35"/>
  <c r="U439" i="35"/>
  <c r="U438" i="35"/>
  <c r="U437" i="35"/>
  <c r="U436" i="35"/>
  <c r="U435" i="35"/>
  <c r="U434" i="35"/>
  <c r="U433" i="35"/>
  <c r="U432" i="35"/>
  <c r="U431" i="35"/>
  <c r="U430" i="35"/>
  <c r="U429" i="35"/>
  <c r="U428" i="35"/>
  <c r="U427" i="35"/>
  <c r="U426" i="35"/>
  <c r="U425" i="35"/>
  <c r="U424" i="35"/>
  <c r="U423" i="35"/>
  <c r="U422" i="35"/>
  <c r="U421" i="35"/>
  <c r="U420" i="35"/>
  <c r="U419" i="35"/>
  <c r="U418" i="35"/>
  <c r="U417" i="35"/>
  <c r="U416" i="35"/>
  <c r="U415" i="35"/>
  <c r="U414" i="35"/>
  <c r="U413" i="35"/>
  <c r="U412" i="35"/>
  <c r="U411" i="35"/>
  <c r="U410" i="35"/>
  <c r="U409" i="35"/>
  <c r="U408" i="35"/>
  <c r="U407" i="35"/>
  <c r="U406" i="35"/>
  <c r="U405" i="35"/>
  <c r="U404" i="35"/>
  <c r="U403" i="35"/>
  <c r="U402" i="35"/>
  <c r="U401" i="35"/>
  <c r="U400" i="35"/>
  <c r="U399" i="35"/>
  <c r="U398" i="35"/>
  <c r="U397" i="35"/>
  <c r="U396" i="35"/>
  <c r="U395" i="35"/>
  <c r="U394" i="35"/>
  <c r="U393" i="35"/>
  <c r="U392" i="35"/>
  <c r="U391" i="35"/>
  <c r="U390" i="35"/>
  <c r="U389" i="35"/>
  <c r="U388" i="35"/>
  <c r="U387" i="35"/>
  <c r="U386" i="35"/>
  <c r="U385" i="35"/>
  <c r="U384" i="35"/>
  <c r="U383" i="35"/>
  <c r="U382" i="35"/>
  <c r="U381" i="35"/>
  <c r="U380" i="35"/>
  <c r="U379" i="35"/>
  <c r="U378" i="35"/>
  <c r="U377" i="35"/>
  <c r="U376" i="35"/>
  <c r="U375" i="35"/>
  <c r="U374" i="35"/>
  <c r="U373" i="35"/>
  <c r="U372" i="35"/>
  <c r="U371" i="35"/>
  <c r="U370" i="35"/>
  <c r="U369" i="35"/>
  <c r="U368" i="35"/>
  <c r="U367" i="35"/>
  <c r="U366" i="35"/>
  <c r="U365" i="35"/>
  <c r="U364" i="35"/>
  <c r="U363" i="35"/>
  <c r="U362" i="35"/>
  <c r="U361" i="35"/>
  <c r="U360" i="35"/>
  <c r="U359" i="35"/>
  <c r="U358" i="35"/>
  <c r="U357" i="35"/>
  <c r="U356" i="35"/>
  <c r="U355" i="35"/>
  <c r="U354" i="35"/>
  <c r="U353" i="35"/>
  <c r="U352" i="35"/>
  <c r="U351" i="35"/>
  <c r="U350" i="35"/>
  <c r="U349" i="35"/>
  <c r="U348" i="35"/>
  <c r="U347" i="35"/>
  <c r="U346" i="35"/>
  <c r="U345" i="35"/>
  <c r="U344" i="35"/>
  <c r="U343" i="35"/>
  <c r="U342" i="35"/>
  <c r="U341" i="35"/>
  <c r="U340" i="35"/>
  <c r="U339" i="35"/>
  <c r="U338" i="35"/>
  <c r="U337" i="35"/>
  <c r="U336" i="35"/>
  <c r="U335" i="35"/>
  <c r="U334" i="35"/>
  <c r="U333" i="35"/>
  <c r="U332" i="35"/>
  <c r="U331" i="35"/>
  <c r="U330" i="35"/>
  <c r="U329" i="35"/>
  <c r="U328" i="35"/>
  <c r="U327" i="35"/>
  <c r="U326" i="35"/>
  <c r="U325" i="35"/>
  <c r="U324" i="35"/>
  <c r="U323" i="35"/>
  <c r="U322" i="35"/>
  <c r="U321" i="35"/>
  <c r="U320" i="35"/>
  <c r="U319" i="35"/>
  <c r="U318" i="35"/>
  <c r="U317" i="35"/>
  <c r="U316" i="35"/>
  <c r="U315" i="35"/>
  <c r="U314" i="35"/>
  <c r="U313" i="35"/>
  <c r="U312" i="35"/>
  <c r="U311" i="35"/>
  <c r="U310" i="35"/>
  <c r="U309" i="35"/>
  <c r="U308" i="35"/>
  <c r="U307" i="35"/>
  <c r="U306" i="35"/>
  <c r="U305" i="35"/>
  <c r="U304" i="35"/>
  <c r="U303" i="35"/>
  <c r="U302" i="35"/>
  <c r="U301" i="35"/>
  <c r="U300" i="35"/>
  <c r="U299" i="35"/>
  <c r="U298" i="35"/>
  <c r="U297" i="35"/>
  <c r="U296" i="35"/>
  <c r="U295" i="35"/>
  <c r="U294" i="35"/>
  <c r="U293" i="35"/>
  <c r="U292" i="35"/>
  <c r="U291" i="35"/>
  <c r="U290" i="35"/>
  <c r="U289" i="35"/>
  <c r="U288" i="35"/>
  <c r="U287" i="35"/>
  <c r="U286" i="35"/>
  <c r="U285" i="35"/>
  <c r="U284" i="35"/>
  <c r="U283" i="35"/>
  <c r="U282" i="35"/>
  <c r="U281" i="35"/>
  <c r="U280" i="35"/>
  <c r="U279" i="35"/>
  <c r="U278" i="35"/>
  <c r="U277" i="35"/>
  <c r="U276" i="35"/>
  <c r="U275" i="35"/>
  <c r="U274" i="35"/>
  <c r="U273" i="35"/>
  <c r="U272" i="35"/>
  <c r="U271" i="35"/>
  <c r="U270" i="35"/>
  <c r="U269" i="35"/>
  <c r="U268" i="35"/>
  <c r="U267" i="35"/>
  <c r="U266" i="35"/>
  <c r="U265" i="35"/>
  <c r="U264" i="35"/>
  <c r="U263" i="35"/>
  <c r="U262" i="35"/>
  <c r="U261" i="35"/>
  <c r="U260" i="35"/>
  <c r="U259" i="35"/>
  <c r="U258" i="35"/>
  <c r="U257" i="35"/>
  <c r="U256" i="35"/>
  <c r="U255" i="35"/>
  <c r="U254" i="35"/>
  <c r="U253" i="35"/>
  <c r="U252" i="35"/>
  <c r="U251" i="35"/>
  <c r="U250" i="35"/>
  <c r="U249" i="35"/>
  <c r="U248" i="35"/>
  <c r="U247" i="35"/>
  <c r="U246" i="35"/>
  <c r="U245" i="35"/>
  <c r="U244" i="35"/>
  <c r="U243" i="35"/>
  <c r="U242" i="35"/>
  <c r="U241" i="35"/>
  <c r="U240" i="35"/>
  <c r="U239" i="35"/>
  <c r="U238" i="35"/>
  <c r="U237" i="35"/>
  <c r="U236" i="35"/>
  <c r="U235" i="35"/>
  <c r="U234" i="35"/>
  <c r="U233" i="35"/>
  <c r="U232" i="35"/>
  <c r="U231" i="35"/>
  <c r="U230" i="35"/>
  <c r="U229" i="35"/>
  <c r="U228" i="35"/>
  <c r="U227" i="35"/>
  <c r="U226" i="35"/>
  <c r="U225" i="35"/>
  <c r="U224" i="35"/>
  <c r="U223" i="35"/>
  <c r="U222" i="35"/>
  <c r="U221" i="35"/>
  <c r="U220" i="35"/>
  <c r="U219" i="35"/>
  <c r="U218" i="35"/>
  <c r="U217" i="35"/>
  <c r="U216" i="35"/>
  <c r="U215" i="35"/>
  <c r="U214" i="35"/>
  <c r="U213" i="35"/>
  <c r="U212" i="35"/>
  <c r="U211" i="35"/>
  <c r="U210" i="35"/>
  <c r="U209" i="35"/>
  <c r="U208" i="35"/>
  <c r="U207" i="35"/>
  <c r="U206" i="35"/>
  <c r="U205" i="35"/>
  <c r="U204" i="35"/>
  <c r="U203" i="35"/>
  <c r="U202" i="35"/>
  <c r="U201" i="35"/>
  <c r="U200" i="35"/>
  <c r="U199" i="35"/>
  <c r="U198" i="35"/>
  <c r="U197" i="35"/>
  <c r="U196" i="35"/>
  <c r="U195" i="35"/>
  <c r="U194" i="35"/>
  <c r="U193" i="35"/>
  <c r="U192" i="35"/>
  <c r="U191" i="35"/>
  <c r="U190" i="35"/>
  <c r="U189" i="35"/>
  <c r="U188" i="35"/>
  <c r="U187" i="35"/>
  <c r="U186" i="35"/>
  <c r="U185" i="35"/>
  <c r="U184" i="35"/>
  <c r="U183" i="35"/>
  <c r="U182" i="35"/>
  <c r="U181" i="35"/>
  <c r="U180" i="35"/>
  <c r="U179" i="35"/>
  <c r="U178" i="35"/>
  <c r="U177" i="35"/>
  <c r="U176" i="35"/>
  <c r="U175" i="35"/>
  <c r="U174" i="35"/>
  <c r="U173" i="35"/>
  <c r="U172" i="35"/>
  <c r="U171" i="35"/>
  <c r="U170" i="35"/>
  <c r="U169" i="35"/>
  <c r="U168" i="35"/>
  <c r="U167" i="35"/>
  <c r="U166" i="35"/>
  <c r="U165" i="35"/>
  <c r="U164" i="35"/>
  <c r="U163" i="35"/>
  <c r="U162" i="35"/>
  <c r="U161" i="35"/>
  <c r="U160" i="35"/>
  <c r="U159" i="35"/>
  <c r="U158" i="35"/>
  <c r="U157" i="35"/>
  <c r="U156" i="35"/>
  <c r="U155" i="35"/>
  <c r="U154" i="35"/>
  <c r="U153" i="35"/>
  <c r="U152" i="35"/>
  <c r="U151" i="35"/>
  <c r="U150" i="35"/>
  <c r="U149" i="35"/>
  <c r="U148" i="35"/>
  <c r="U147" i="35"/>
  <c r="U146" i="35"/>
  <c r="U145" i="35"/>
  <c r="U144" i="35"/>
  <c r="U143" i="35"/>
  <c r="U142" i="35"/>
  <c r="U141" i="35"/>
  <c r="U140" i="35"/>
  <c r="U139" i="35"/>
  <c r="U138" i="35"/>
  <c r="U137" i="35"/>
  <c r="U136" i="35"/>
  <c r="U135" i="35"/>
  <c r="U134" i="35"/>
  <c r="U133" i="35"/>
  <c r="U132" i="35"/>
  <c r="U131" i="35"/>
  <c r="U130" i="35"/>
  <c r="U129" i="35"/>
  <c r="U128" i="35"/>
  <c r="U127" i="35"/>
  <c r="U126" i="35"/>
  <c r="U125" i="35"/>
  <c r="U124" i="35"/>
  <c r="U117" i="35"/>
  <c r="U116" i="35"/>
  <c r="U115" i="35"/>
  <c r="U114" i="35"/>
  <c r="U113" i="35"/>
  <c r="U112" i="35"/>
  <c r="U111" i="35"/>
  <c r="U110" i="35"/>
  <c r="U109" i="35"/>
  <c r="U108" i="35"/>
  <c r="U107" i="35"/>
  <c r="U106" i="35"/>
  <c r="U105" i="35"/>
  <c r="U104" i="35"/>
  <c r="U103" i="35"/>
  <c r="U102" i="35"/>
  <c r="U101" i="35"/>
  <c r="U100" i="35"/>
  <c r="U99" i="35"/>
  <c r="U98" i="35"/>
  <c r="U97" i="35"/>
  <c r="U96" i="35"/>
  <c r="U95" i="35"/>
  <c r="U94" i="35"/>
  <c r="U93" i="35"/>
  <c r="U92" i="35"/>
  <c r="U91" i="35"/>
  <c r="U90" i="35"/>
  <c r="U89" i="35"/>
  <c r="U88" i="35"/>
  <c r="U87" i="35"/>
  <c r="U86" i="35"/>
  <c r="U85" i="35"/>
  <c r="U84" i="35"/>
  <c r="U83" i="35"/>
  <c r="U82" i="35"/>
  <c r="U81" i="35"/>
  <c r="U80" i="35"/>
  <c r="U79" i="35"/>
  <c r="U78" i="35"/>
  <c r="U77" i="35"/>
  <c r="U76" i="35"/>
  <c r="U75" i="35"/>
  <c r="U74" i="35"/>
  <c r="U73" i="35"/>
  <c r="U72" i="35"/>
  <c r="U71" i="35"/>
  <c r="U70" i="35"/>
  <c r="U69" i="35"/>
  <c r="U68" i="35"/>
  <c r="U67" i="35"/>
  <c r="U66" i="35"/>
  <c r="U65" i="35"/>
  <c r="U64" i="35"/>
  <c r="U63" i="35"/>
  <c r="U62" i="35"/>
  <c r="U61" i="35"/>
  <c r="U60" i="35"/>
  <c r="U59" i="35"/>
  <c r="U58" i="35"/>
  <c r="U57" i="35"/>
  <c r="U56" i="35"/>
  <c r="U55" i="35"/>
  <c r="U54" i="35"/>
  <c r="U53" i="35"/>
  <c r="U52" i="35"/>
  <c r="U51" i="35"/>
  <c r="U50" i="35"/>
  <c r="U49" i="35"/>
  <c r="U48" i="35"/>
  <c r="U47" i="35"/>
  <c r="U46" i="35"/>
  <c r="U45" i="35"/>
  <c r="U44" i="35"/>
  <c r="U43" i="35"/>
  <c r="U42" i="35"/>
  <c r="U41" i="35"/>
  <c r="U40" i="35"/>
  <c r="U39" i="35"/>
  <c r="U38" i="35"/>
  <c r="U37" i="35"/>
  <c r="U36" i="35"/>
  <c r="U35" i="35"/>
  <c r="U34" i="35"/>
  <c r="U33" i="35"/>
  <c r="U32" i="35"/>
  <c r="U31" i="35"/>
  <c r="U30" i="35"/>
  <c r="U29" i="35"/>
  <c r="U28" i="35"/>
  <c r="U27" i="35"/>
  <c r="U26" i="35"/>
  <c r="U25" i="35"/>
  <c r="U24" i="35"/>
  <c r="U23" i="35"/>
  <c r="U22" i="35"/>
  <c r="U21" i="35"/>
  <c r="U20" i="35"/>
  <c r="U19" i="35"/>
  <c r="U18" i="35"/>
  <c r="U17" i="35"/>
  <c r="U16" i="35"/>
  <c r="U15" i="35"/>
  <c r="U14" i="35"/>
  <c r="U13" i="35"/>
  <c r="U12" i="35"/>
  <c r="U11" i="35"/>
  <c r="U10" i="35"/>
  <c r="U9" i="35"/>
  <c r="U8" i="35"/>
  <c r="U7" i="35"/>
  <c r="U5" i="35"/>
  <c r="U6" i="35"/>
  <c r="V541" i="33"/>
  <c r="V540" i="33"/>
  <c r="V539" i="33"/>
  <c r="V538" i="33"/>
  <c r="V537" i="33"/>
  <c r="V536" i="33"/>
  <c r="V535" i="33"/>
  <c r="V534" i="33"/>
  <c r="V533" i="33"/>
  <c r="V532" i="33"/>
  <c r="V531" i="33"/>
  <c r="V530" i="33"/>
  <c r="V529" i="33"/>
  <c r="V528" i="33"/>
  <c r="V527" i="33"/>
  <c r="V526" i="33"/>
  <c r="V525" i="33"/>
  <c r="V524" i="33"/>
  <c r="V523" i="33"/>
  <c r="V522" i="33"/>
  <c r="V521" i="33"/>
  <c r="V520" i="33"/>
  <c r="V519" i="33"/>
  <c r="V518" i="33"/>
  <c r="V517" i="33"/>
  <c r="V516" i="33"/>
  <c r="V515" i="33"/>
  <c r="V514" i="33"/>
  <c r="V513" i="33"/>
  <c r="V512" i="33"/>
  <c r="V511" i="33"/>
  <c r="V510" i="33"/>
  <c r="V509" i="33"/>
  <c r="V508" i="33"/>
  <c r="V507" i="33"/>
  <c r="V506" i="33"/>
  <c r="V505" i="33"/>
  <c r="V504" i="33"/>
  <c r="V503" i="33"/>
  <c r="V502" i="33"/>
  <c r="V501" i="33"/>
  <c r="V500" i="33"/>
  <c r="V499" i="33"/>
  <c r="V498" i="33"/>
  <c r="V497" i="33"/>
  <c r="V496" i="33"/>
  <c r="V495" i="33"/>
  <c r="V494" i="33"/>
  <c r="V493" i="33"/>
  <c r="V492" i="33"/>
  <c r="V491" i="33"/>
  <c r="V490" i="33"/>
  <c r="V489" i="33"/>
  <c r="V488" i="33"/>
  <c r="V487" i="33"/>
  <c r="V486" i="33"/>
  <c r="V485" i="33"/>
  <c r="V484" i="33"/>
  <c r="V483" i="33"/>
  <c r="V482" i="33"/>
  <c r="V481" i="33"/>
  <c r="V480" i="33"/>
  <c r="V479" i="33"/>
  <c r="V478" i="33"/>
  <c r="V477" i="33"/>
  <c r="V476" i="33"/>
  <c r="V475" i="33"/>
  <c r="V474" i="33"/>
  <c r="V473" i="33"/>
  <c r="V472" i="33"/>
  <c r="V471" i="33"/>
  <c r="V470" i="33"/>
  <c r="V469" i="33"/>
  <c r="V468" i="33"/>
  <c r="V467" i="33"/>
  <c r="V466" i="33"/>
  <c r="V465" i="33"/>
  <c r="V464" i="33"/>
  <c r="V463" i="33"/>
  <c r="V462" i="33"/>
  <c r="V461" i="33"/>
  <c r="V460" i="33"/>
  <c r="V459" i="33"/>
  <c r="V458" i="33"/>
  <c r="V457" i="33"/>
  <c r="V456" i="33"/>
  <c r="V455" i="33"/>
  <c r="V454" i="33"/>
  <c r="V453" i="33"/>
  <c r="V452" i="33"/>
  <c r="V451" i="33"/>
  <c r="V450" i="33"/>
  <c r="V449" i="33"/>
  <c r="V448" i="33"/>
  <c r="V447" i="33"/>
  <c r="V446" i="33"/>
  <c r="V445" i="33"/>
  <c r="V444" i="33"/>
  <c r="V443" i="33"/>
  <c r="V442" i="33"/>
  <c r="V441" i="33"/>
  <c r="V440" i="33"/>
  <c r="V439" i="33"/>
  <c r="V438" i="33"/>
  <c r="V437" i="33"/>
  <c r="V436" i="33"/>
  <c r="V435" i="33"/>
  <c r="V434" i="33"/>
  <c r="V433" i="33"/>
  <c r="V432" i="33"/>
  <c r="V431" i="33"/>
  <c r="V430" i="33"/>
  <c r="V429" i="33"/>
  <c r="V428" i="33"/>
  <c r="V427" i="33"/>
  <c r="V426" i="33"/>
  <c r="V425" i="33"/>
  <c r="V424" i="33"/>
  <c r="V423" i="33"/>
  <c r="V422" i="33"/>
  <c r="V421" i="33"/>
  <c r="V420" i="33"/>
  <c r="V419" i="33"/>
  <c r="V418" i="33"/>
  <c r="V417" i="33"/>
  <c r="V416" i="33"/>
  <c r="V415" i="33"/>
  <c r="V414" i="33"/>
  <c r="V413" i="33"/>
  <c r="V412" i="33"/>
  <c r="V411" i="33"/>
  <c r="V410" i="33"/>
  <c r="V409" i="33"/>
  <c r="V408" i="33"/>
  <c r="V407" i="33"/>
  <c r="V406" i="33"/>
  <c r="V405" i="33"/>
  <c r="V404" i="33"/>
  <c r="V403" i="33"/>
  <c r="V402" i="33"/>
  <c r="V401" i="33"/>
  <c r="V400" i="33"/>
  <c r="V399" i="33"/>
  <c r="V398" i="33"/>
  <c r="V397" i="33"/>
  <c r="V396" i="33"/>
  <c r="V395" i="33"/>
  <c r="V394" i="33"/>
  <c r="V393" i="33"/>
  <c r="V392" i="33"/>
  <c r="V391" i="33"/>
  <c r="V390" i="33"/>
  <c r="V389" i="33"/>
  <c r="V388" i="33"/>
  <c r="V387" i="33"/>
  <c r="V386" i="33"/>
  <c r="V385" i="33"/>
  <c r="V384" i="33"/>
  <c r="V383" i="33"/>
  <c r="V382" i="33"/>
  <c r="V381" i="33"/>
  <c r="V380" i="33"/>
  <c r="V379" i="33"/>
  <c r="V378" i="33"/>
  <c r="V377" i="33"/>
  <c r="V376" i="33"/>
  <c r="V375" i="33"/>
  <c r="V374" i="33"/>
  <c r="V373" i="33"/>
  <c r="V372" i="33"/>
  <c r="V371" i="33"/>
  <c r="V370" i="33"/>
  <c r="V369" i="33"/>
  <c r="V368" i="33"/>
  <c r="V367" i="33"/>
  <c r="V366" i="33"/>
  <c r="V365" i="33"/>
  <c r="V364" i="33"/>
  <c r="V363" i="33"/>
  <c r="V362" i="33"/>
  <c r="V361" i="33"/>
  <c r="V360" i="33"/>
  <c r="V359" i="33"/>
  <c r="V358" i="33"/>
  <c r="V357" i="33"/>
  <c r="V356" i="33"/>
  <c r="V355" i="33"/>
  <c r="V354" i="33"/>
  <c r="V353" i="33"/>
  <c r="V352" i="33"/>
  <c r="V351" i="33"/>
  <c r="V350" i="33"/>
  <c r="V349" i="33"/>
  <c r="V348" i="33"/>
  <c r="V347" i="33"/>
  <c r="V346" i="33"/>
  <c r="V345" i="33"/>
  <c r="V344" i="33"/>
  <c r="V343" i="33"/>
  <c r="V342" i="33"/>
  <c r="V341" i="33"/>
  <c r="V340" i="33"/>
  <c r="V339" i="33"/>
  <c r="V338" i="33"/>
  <c r="V337" i="33"/>
  <c r="V336" i="33"/>
  <c r="V335" i="33"/>
  <c r="V334" i="33"/>
  <c r="V333" i="33"/>
  <c r="V332" i="33"/>
  <c r="V331" i="33"/>
  <c r="V330" i="33"/>
  <c r="V329" i="33"/>
  <c r="V328" i="33"/>
  <c r="V327" i="33"/>
  <c r="V326" i="33"/>
  <c r="V325" i="33"/>
  <c r="V324" i="33"/>
  <c r="V323" i="33"/>
  <c r="V322" i="33"/>
  <c r="V321" i="33"/>
  <c r="V320" i="33"/>
  <c r="V319" i="33"/>
  <c r="V318" i="33"/>
  <c r="V317" i="33"/>
  <c r="V316" i="33"/>
  <c r="V315" i="33"/>
  <c r="V314" i="33"/>
  <c r="V313" i="33"/>
  <c r="V312" i="33"/>
  <c r="V311" i="33"/>
  <c r="V310" i="33"/>
  <c r="V309" i="33"/>
  <c r="V308" i="33"/>
  <c r="V307" i="33"/>
  <c r="V306" i="33"/>
  <c r="V305" i="33"/>
  <c r="V304" i="33"/>
  <c r="V303" i="33"/>
  <c r="V302" i="33"/>
  <c r="V301" i="33"/>
  <c r="V300" i="33"/>
  <c r="V299" i="33"/>
  <c r="V298" i="33"/>
  <c r="V297" i="33"/>
  <c r="V296" i="33"/>
  <c r="V295" i="33"/>
  <c r="V294" i="33"/>
  <c r="V293" i="33"/>
  <c r="V292" i="33"/>
  <c r="V291" i="33"/>
  <c r="V290" i="33"/>
  <c r="V289" i="33"/>
  <c r="V288" i="33"/>
  <c r="V287" i="33"/>
  <c r="V286" i="33"/>
  <c r="V285" i="33"/>
  <c r="V284" i="33"/>
  <c r="V283" i="33"/>
  <c r="V282" i="33"/>
  <c r="V281" i="33"/>
  <c r="V280" i="33"/>
  <c r="V279" i="33"/>
  <c r="V278" i="33"/>
  <c r="V277" i="33"/>
  <c r="V276" i="33"/>
  <c r="V275" i="33"/>
  <c r="V274" i="33"/>
  <c r="V273" i="33"/>
  <c r="V272" i="33"/>
  <c r="V271" i="33"/>
  <c r="V270" i="33"/>
  <c r="V269" i="33"/>
  <c r="V268" i="33"/>
  <c r="V267" i="33"/>
  <c r="V266" i="33"/>
  <c r="V265" i="33"/>
  <c r="V264" i="33"/>
  <c r="V263" i="33"/>
  <c r="V262" i="33"/>
  <c r="V261" i="33"/>
  <c r="V260" i="33"/>
  <c r="V259" i="33"/>
  <c r="V258" i="33"/>
  <c r="V257" i="33"/>
  <c r="V256" i="33"/>
  <c r="V255" i="33"/>
  <c r="V254" i="33"/>
  <c r="V253" i="33"/>
  <c r="V252" i="33"/>
  <c r="V251" i="33"/>
  <c r="V250" i="33"/>
  <c r="V249" i="33"/>
  <c r="V248" i="33"/>
  <c r="V247" i="33"/>
  <c r="V246" i="33"/>
  <c r="V245" i="33"/>
  <c r="V244" i="33"/>
  <c r="V243" i="33"/>
  <c r="V242" i="33"/>
  <c r="V241" i="33"/>
  <c r="V240" i="33"/>
  <c r="V239" i="33"/>
  <c r="V238" i="33"/>
  <c r="V237" i="33"/>
  <c r="V236" i="33"/>
  <c r="V235" i="33"/>
  <c r="V234" i="33"/>
  <c r="V233" i="33"/>
  <c r="V232" i="33"/>
  <c r="V231" i="33"/>
  <c r="V230" i="33"/>
  <c r="V229" i="33"/>
  <c r="V228" i="33"/>
  <c r="V227" i="33"/>
  <c r="V226" i="33"/>
  <c r="V225" i="33"/>
  <c r="V224" i="33"/>
  <c r="V223" i="33"/>
  <c r="V222" i="33"/>
  <c r="V221" i="33"/>
  <c r="V220" i="33"/>
  <c r="V219" i="33"/>
  <c r="V218" i="33"/>
  <c r="V217" i="33"/>
  <c r="V216" i="33"/>
  <c r="V215" i="33"/>
  <c r="V214" i="33"/>
  <c r="V213" i="33"/>
  <c r="V212" i="33"/>
  <c r="V211" i="33"/>
  <c r="V210" i="33"/>
  <c r="V209" i="33"/>
  <c r="V208" i="33"/>
  <c r="V207" i="33"/>
  <c r="V206" i="33"/>
  <c r="V205" i="33"/>
  <c r="V204" i="33"/>
  <c r="V203" i="33"/>
  <c r="V202" i="33"/>
  <c r="V201" i="33"/>
  <c r="V200" i="33"/>
  <c r="V199" i="33"/>
  <c r="V198" i="33"/>
  <c r="V197" i="33"/>
  <c r="V196" i="33"/>
  <c r="V195" i="33"/>
  <c r="V194" i="33"/>
  <c r="V192" i="33"/>
  <c r="V191" i="33"/>
  <c r="V190" i="33"/>
  <c r="V189" i="33"/>
  <c r="V188" i="33"/>
  <c r="V187" i="33"/>
  <c r="V186" i="33"/>
  <c r="V185" i="33"/>
  <c r="V184" i="33"/>
  <c r="V183" i="33"/>
  <c r="V182" i="33"/>
  <c r="V181" i="33"/>
  <c r="V180" i="33"/>
  <c r="V179" i="33"/>
  <c r="V178" i="33"/>
  <c r="V177" i="33"/>
  <c r="V167" i="33"/>
  <c r="V166" i="33"/>
  <c r="V165" i="33"/>
  <c r="V164" i="33"/>
  <c r="V163" i="33"/>
  <c r="V162" i="33"/>
  <c r="V161" i="33"/>
  <c r="V160" i="33"/>
  <c r="V159" i="33"/>
  <c r="V158" i="33"/>
  <c r="V157" i="33"/>
  <c r="V156" i="33"/>
  <c r="V155" i="33"/>
  <c r="V154" i="33"/>
  <c r="V153" i="33"/>
  <c r="V152" i="33"/>
  <c r="V151" i="33"/>
  <c r="V150" i="33"/>
  <c r="V149" i="33"/>
  <c r="V148" i="33"/>
  <c r="V147" i="33"/>
  <c r="V146" i="33"/>
  <c r="V145" i="33"/>
  <c r="V144" i="33"/>
  <c r="V143" i="33"/>
  <c r="V142" i="33"/>
  <c r="V141" i="33"/>
  <c r="V140" i="33"/>
  <c r="V139" i="33"/>
  <c r="V138" i="33"/>
  <c r="V137" i="33"/>
  <c r="V136" i="33"/>
  <c r="V135" i="33"/>
  <c r="V134" i="33"/>
  <c r="V133" i="33"/>
  <c r="V132" i="33"/>
  <c r="V131" i="33"/>
  <c r="V130" i="33"/>
  <c r="V129" i="33"/>
  <c r="V128" i="33"/>
  <c r="V127" i="33"/>
  <c r="V126" i="33"/>
  <c r="V125" i="33"/>
  <c r="V124" i="33"/>
  <c r="V123" i="33"/>
  <c r="V122" i="33"/>
  <c r="V121" i="33"/>
  <c r="V120" i="33"/>
  <c r="V119" i="33"/>
  <c r="V118" i="33"/>
  <c r="V117" i="33"/>
  <c r="V116" i="33"/>
  <c r="V115" i="33"/>
  <c r="V114" i="33"/>
  <c r="V113" i="33"/>
  <c r="V112" i="33"/>
  <c r="V111" i="33"/>
  <c r="V110" i="33"/>
  <c r="V109" i="33"/>
  <c r="V108" i="33"/>
  <c r="V107" i="33"/>
  <c r="V106" i="33"/>
  <c r="V105" i="33"/>
  <c r="V104" i="33"/>
  <c r="V103" i="33"/>
  <c r="V102" i="33"/>
  <c r="V101" i="33"/>
  <c r="V100" i="33"/>
  <c r="V99" i="33"/>
  <c r="V98" i="33"/>
  <c r="V97" i="33"/>
  <c r="V96" i="33"/>
  <c r="V95" i="33"/>
  <c r="V94" i="33"/>
  <c r="V93" i="33"/>
  <c r="V92" i="33"/>
  <c r="V91" i="33"/>
  <c r="V90" i="33"/>
  <c r="V89" i="33"/>
  <c r="V88" i="33"/>
  <c r="V87" i="33"/>
  <c r="V86" i="33"/>
  <c r="V85" i="33"/>
  <c r="V84" i="33"/>
  <c r="V83" i="33"/>
  <c r="V82" i="33"/>
  <c r="V81" i="33"/>
  <c r="V80" i="33"/>
  <c r="V79" i="33"/>
  <c r="V78" i="33"/>
  <c r="V77" i="33"/>
  <c r="V76" i="33"/>
  <c r="V75" i="33"/>
  <c r="V74" i="33"/>
  <c r="V73" i="33"/>
  <c r="V72" i="33"/>
  <c r="V71" i="33"/>
  <c r="V70" i="33"/>
  <c r="V69" i="33"/>
  <c r="V68" i="33"/>
  <c r="V67" i="33"/>
  <c r="V66" i="33"/>
  <c r="V65" i="33"/>
  <c r="V64" i="33"/>
  <c r="V63" i="33"/>
  <c r="V62" i="33"/>
  <c r="V61" i="33"/>
  <c r="V60" i="33"/>
  <c r="V59" i="33"/>
  <c r="V58" i="33"/>
  <c r="V57" i="33"/>
  <c r="V56" i="33"/>
  <c r="V55" i="33"/>
  <c r="V54" i="33"/>
  <c r="V53" i="33"/>
  <c r="V52" i="33"/>
  <c r="V51" i="33"/>
  <c r="V50" i="33"/>
  <c r="V49" i="33"/>
  <c r="V48" i="33"/>
  <c r="V47" i="33"/>
  <c r="V46" i="33"/>
  <c r="V45" i="33"/>
  <c r="V44" i="33"/>
  <c r="V43" i="33"/>
  <c r="V42" i="33"/>
  <c r="V41" i="33"/>
  <c r="V40" i="33"/>
  <c r="V39" i="33"/>
  <c r="V38" i="33"/>
  <c r="V37" i="33"/>
  <c r="V36" i="33"/>
  <c r="V35" i="33"/>
  <c r="V34" i="33"/>
  <c r="V33" i="33"/>
  <c r="V32" i="33"/>
  <c r="V31" i="33"/>
  <c r="V30" i="33"/>
  <c r="V29" i="33"/>
  <c r="V28" i="33"/>
  <c r="V27" i="33"/>
  <c r="V26" i="33"/>
  <c r="V25" i="33"/>
  <c r="V24" i="33"/>
  <c r="V23" i="33"/>
  <c r="V22" i="33"/>
  <c r="V21" i="33"/>
  <c r="V20" i="33"/>
  <c r="V19" i="33"/>
  <c r="V18" i="33"/>
  <c r="V17" i="33"/>
  <c r="V16" i="33"/>
  <c r="V15" i="33"/>
  <c r="V14" i="33"/>
  <c r="V13" i="33"/>
  <c r="V12" i="33"/>
  <c r="V11" i="33"/>
  <c r="V10" i="33"/>
  <c r="V8" i="33"/>
  <c r="V7" i="33"/>
  <c r="V6" i="33"/>
  <c r="V5" i="33"/>
  <c r="V9" i="33"/>
  <c r="Y171" i="33" l="1"/>
  <c r="I171" i="33"/>
  <c r="G171" i="33"/>
  <c r="L171" i="33"/>
  <c r="Z171" i="33"/>
  <c r="H171" i="33"/>
  <c r="G169" i="33"/>
  <c r="L169" i="33"/>
  <c r="Z169" i="33"/>
  <c r="I169" i="33"/>
  <c r="Y169" i="33"/>
  <c r="H169" i="33"/>
  <c r="R144" i="33" l="1"/>
  <c r="S144" i="33"/>
  <c r="T144" i="33"/>
  <c r="Z144" i="33" l="1"/>
  <c r="Y144" i="33"/>
  <c r="AG153" i="33"/>
  <c r="AF143" i="35" l="1"/>
  <c r="AF148" i="35"/>
  <c r="F146" i="33" l="1"/>
  <c r="G181" i="21" l="1"/>
  <c r="N181" i="21" s="1"/>
  <c r="G229" i="21"/>
  <c r="N229" i="21" s="1"/>
  <c r="G228" i="21"/>
  <c r="M228" i="21" s="1"/>
  <c r="M181" i="21" l="1"/>
  <c r="N228" i="21"/>
  <c r="M229" i="21"/>
  <c r="S116" i="35" l="1"/>
  <c r="R116" i="35"/>
  <c r="Q116" i="35"/>
  <c r="AF116" i="35" l="1"/>
  <c r="Z143" i="33"/>
  <c r="Y143" i="33"/>
  <c r="T143" i="33"/>
  <c r="S143" i="33"/>
  <c r="R143" i="33"/>
  <c r="L143" i="33"/>
  <c r="K143" i="33"/>
  <c r="I143" i="33"/>
  <c r="H143" i="33"/>
  <c r="G143" i="33"/>
  <c r="F143" i="33"/>
  <c r="T112" i="33" l="1"/>
  <c r="S112" i="33"/>
  <c r="R112" i="33"/>
  <c r="T104" i="33"/>
  <c r="S104" i="33"/>
  <c r="R104" i="33"/>
  <c r="T98" i="33"/>
  <c r="S98" i="33"/>
  <c r="R98" i="33"/>
  <c r="T94" i="33"/>
  <c r="S94" i="33"/>
  <c r="R94" i="33"/>
  <c r="Z97" i="33" l="1"/>
  <c r="Y97" i="33"/>
  <c r="T97" i="33"/>
  <c r="S97" i="33"/>
  <c r="R97" i="33"/>
  <c r="L97" i="33"/>
  <c r="K97" i="33"/>
  <c r="I97" i="33"/>
  <c r="H97" i="33"/>
  <c r="G97" i="33"/>
  <c r="F97" i="33"/>
  <c r="T96" i="33"/>
  <c r="Y96" i="33" s="1"/>
  <c r="S96" i="33"/>
  <c r="R96" i="33"/>
  <c r="K96" i="33"/>
  <c r="F96" i="33"/>
  <c r="Z95" i="33"/>
  <c r="Y95" i="33"/>
  <c r="T95" i="33"/>
  <c r="S95" i="33"/>
  <c r="R95" i="33"/>
  <c r="L95" i="33"/>
  <c r="K95" i="33"/>
  <c r="I95" i="33"/>
  <c r="H95" i="33"/>
  <c r="G95" i="33"/>
  <c r="F95" i="33"/>
  <c r="Y94" i="33"/>
  <c r="K94" i="33"/>
  <c r="F94" i="33"/>
  <c r="Z96" i="33" l="1"/>
  <c r="Z94" i="33"/>
  <c r="Z53" i="33"/>
  <c r="Y53" i="33"/>
  <c r="T53" i="33"/>
  <c r="S53" i="33"/>
  <c r="R53" i="33"/>
  <c r="L53" i="33"/>
  <c r="K53" i="33"/>
  <c r="I53" i="33"/>
  <c r="H53" i="33"/>
  <c r="G53" i="33"/>
  <c r="F53" i="33"/>
  <c r="T52" i="33"/>
  <c r="Y52" i="33" s="1"/>
  <c r="S52" i="33"/>
  <c r="R52" i="33"/>
  <c r="K52" i="33"/>
  <c r="F52" i="33"/>
  <c r="Z52" i="33" l="1"/>
  <c r="G243" i="21"/>
  <c r="N243" i="21" s="1"/>
  <c r="G242" i="21"/>
  <c r="M242" i="21" s="1"/>
  <c r="G241" i="21"/>
  <c r="M241" i="21" s="1"/>
  <c r="G240" i="21"/>
  <c r="G239" i="21"/>
  <c r="N239" i="21" s="1"/>
  <c r="G238" i="21"/>
  <c r="M238" i="21" s="1"/>
  <c r="G237" i="21"/>
  <c r="N237" i="21" s="1"/>
  <c r="G236" i="21"/>
  <c r="G235" i="21"/>
  <c r="N235" i="21" s="1"/>
  <c r="G234" i="21"/>
  <c r="M234" i="21" s="1"/>
  <c r="G233" i="21"/>
  <c r="N233" i="21" s="1"/>
  <c r="G232" i="21"/>
  <c r="G231" i="21"/>
  <c r="N231" i="21" s="1"/>
  <c r="G230" i="21"/>
  <c r="M230" i="21" s="1"/>
  <c r="G227" i="21"/>
  <c r="M227" i="21" s="1"/>
  <c r="G226" i="21"/>
  <c r="G225" i="21"/>
  <c r="N225" i="21" s="1"/>
  <c r="G224" i="21"/>
  <c r="M224" i="21" s="1"/>
  <c r="G223" i="21"/>
  <c r="N223" i="21" s="1"/>
  <c r="G222" i="21"/>
  <c r="G221" i="21"/>
  <c r="N221" i="21" s="1"/>
  <c r="G220" i="21"/>
  <c r="M220" i="21" s="1"/>
  <c r="G219" i="21"/>
  <c r="N219" i="21" s="1"/>
  <c r="G218" i="21"/>
  <c r="G217" i="21"/>
  <c r="N217" i="21" s="1"/>
  <c r="G216" i="21"/>
  <c r="M216" i="21" s="1"/>
  <c r="G215" i="21"/>
  <c r="N215" i="21" s="1"/>
  <c r="G214" i="21"/>
  <c r="G213" i="21"/>
  <c r="N213" i="21" s="1"/>
  <c r="G212" i="21"/>
  <c r="M212" i="21" s="1"/>
  <c r="G211" i="21"/>
  <c r="N211" i="21" s="1"/>
  <c r="G210" i="21"/>
  <c r="G209" i="21"/>
  <c r="N209" i="21" s="1"/>
  <c r="G208" i="21"/>
  <c r="M208" i="21" s="1"/>
  <c r="G207" i="21"/>
  <c r="N207" i="21" s="1"/>
  <c r="G206" i="21"/>
  <c r="G205" i="21"/>
  <c r="N205" i="21" s="1"/>
  <c r="G204" i="21"/>
  <c r="M204" i="21" s="1"/>
  <c r="G203" i="21"/>
  <c r="N203" i="21" s="1"/>
  <c r="G202" i="21"/>
  <c r="G201" i="21"/>
  <c r="N201" i="21" s="1"/>
  <c r="G200" i="21"/>
  <c r="M200" i="21" s="1"/>
  <c r="G199" i="21"/>
  <c r="N199" i="21" s="1"/>
  <c r="G198" i="21"/>
  <c r="G197" i="21"/>
  <c r="N197" i="21" s="1"/>
  <c r="G196" i="21"/>
  <c r="M196" i="21" s="1"/>
  <c r="G195" i="21"/>
  <c r="N195" i="21" s="1"/>
  <c r="G194" i="21"/>
  <c r="G193" i="21"/>
  <c r="N193" i="21" s="1"/>
  <c r="G192" i="21"/>
  <c r="M192" i="21" s="1"/>
  <c r="G191" i="21"/>
  <c r="N191" i="21" s="1"/>
  <c r="G190" i="21"/>
  <c r="G189" i="21"/>
  <c r="N189" i="21" s="1"/>
  <c r="G188" i="21"/>
  <c r="M188" i="21" s="1"/>
  <c r="G187" i="21"/>
  <c r="N187" i="21" s="1"/>
  <c r="G186" i="21"/>
  <c r="G185" i="21"/>
  <c r="N185" i="21" s="1"/>
  <c r="G184" i="21"/>
  <c r="M184" i="21" s="1"/>
  <c r="G183" i="21"/>
  <c r="N183" i="21" s="1"/>
  <c r="G182" i="21"/>
  <c r="G180" i="21"/>
  <c r="N180" i="21" s="1"/>
  <c r="G179" i="21"/>
  <c r="M179" i="21" s="1"/>
  <c r="G178" i="21"/>
  <c r="N178" i="21" s="1"/>
  <c r="G177" i="21"/>
  <c r="G176" i="21"/>
  <c r="N176" i="21" s="1"/>
  <c r="G175" i="21"/>
  <c r="M175" i="21" s="1"/>
  <c r="G174" i="21"/>
  <c r="N174" i="21" s="1"/>
  <c r="G173" i="21"/>
  <c r="G172" i="21"/>
  <c r="N172" i="21" s="1"/>
  <c r="G171" i="21"/>
  <c r="M171" i="21" s="1"/>
  <c r="G170" i="21"/>
  <c r="N170" i="21" s="1"/>
  <c r="G169" i="21"/>
  <c r="G168" i="21"/>
  <c r="N168" i="21" s="1"/>
  <c r="G167" i="21"/>
  <c r="M167" i="21" s="1"/>
  <c r="G166" i="21"/>
  <c r="N166" i="21" s="1"/>
  <c r="G165" i="21"/>
  <c r="G164" i="21"/>
  <c r="N164" i="21" s="1"/>
  <c r="G163" i="21"/>
  <c r="M163" i="21" s="1"/>
  <c r="G162" i="21"/>
  <c r="N162" i="21" s="1"/>
  <c r="G161" i="21"/>
  <c r="G160" i="21"/>
  <c r="N160" i="21" s="1"/>
  <c r="G159" i="21"/>
  <c r="M159" i="21" s="1"/>
  <c r="G158" i="21"/>
  <c r="M158" i="21" s="1"/>
  <c r="G157" i="21"/>
  <c r="G156" i="21"/>
  <c r="N156" i="21" s="1"/>
  <c r="G155" i="21"/>
  <c r="M155" i="21" s="1"/>
  <c r="G154" i="21"/>
  <c r="N154" i="21" s="1"/>
  <c r="G153" i="21"/>
  <c r="G152" i="21"/>
  <c r="N152" i="21" s="1"/>
  <c r="G151" i="21"/>
  <c r="M151" i="21" s="1"/>
  <c r="G150" i="21"/>
  <c r="N150" i="21" s="1"/>
  <c r="G149" i="21"/>
  <c r="G148" i="21"/>
  <c r="N148" i="21" s="1"/>
  <c r="G147" i="21"/>
  <c r="M147" i="21" s="1"/>
  <c r="G146" i="21"/>
  <c r="N146" i="21" s="1"/>
  <c r="G145" i="21"/>
  <c r="G144" i="21"/>
  <c r="N144" i="21" s="1"/>
  <c r="G143" i="21"/>
  <c r="M143" i="21" s="1"/>
  <c r="G142" i="21"/>
  <c r="N142" i="21" s="1"/>
  <c r="G141" i="21"/>
  <c r="G140" i="21"/>
  <c r="N140" i="21" s="1"/>
  <c r="G139" i="21"/>
  <c r="M139" i="21" s="1"/>
  <c r="G138" i="21"/>
  <c r="N138" i="21" s="1"/>
  <c r="G137" i="21"/>
  <c r="G136" i="21"/>
  <c r="N136" i="21" s="1"/>
  <c r="G135" i="21"/>
  <c r="M135" i="21" s="1"/>
  <c r="G134" i="21"/>
  <c r="N134" i="21" s="1"/>
  <c r="G133" i="21"/>
  <c r="G132" i="21"/>
  <c r="N132" i="21" s="1"/>
  <c r="G131" i="21"/>
  <c r="M131" i="21" s="1"/>
  <c r="G130" i="21"/>
  <c r="N130" i="21" s="1"/>
  <c r="G129" i="21"/>
  <c r="G128" i="21"/>
  <c r="N128" i="21" s="1"/>
  <c r="G127" i="21"/>
  <c r="M127" i="21" s="1"/>
  <c r="G126" i="21"/>
  <c r="N126" i="21" s="1"/>
  <c r="G125" i="21"/>
  <c r="G124" i="21"/>
  <c r="N124" i="21" s="1"/>
  <c r="G123" i="21"/>
  <c r="M123" i="21" s="1"/>
  <c r="G122" i="21"/>
  <c r="N122" i="21" s="1"/>
  <c r="G121" i="21"/>
  <c r="N121" i="21" s="1"/>
  <c r="G120" i="21"/>
  <c r="G119" i="21"/>
  <c r="M119" i="21" s="1"/>
  <c r="G118" i="21"/>
  <c r="N118" i="21" s="1"/>
  <c r="G117" i="21"/>
  <c r="N117" i="21" s="1"/>
  <c r="G116" i="21"/>
  <c r="G115" i="21"/>
  <c r="M115" i="21" s="1"/>
  <c r="G114" i="21"/>
  <c r="N114" i="21" s="1"/>
  <c r="G113" i="21"/>
  <c r="N113" i="21" s="1"/>
  <c r="G112" i="21"/>
  <c r="G111" i="21"/>
  <c r="M111" i="21" s="1"/>
  <c r="G110" i="21"/>
  <c r="N110" i="21" s="1"/>
  <c r="G109" i="21"/>
  <c r="N109" i="21" s="1"/>
  <c r="G108" i="21"/>
  <c r="G107" i="21"/>
  <c r="M107" i="21" s="1"/>
  <c r="G106" i="21"/>
  <c r="N106" i="21" s="1"/>
  <c r="G105" i="21"/>
  <c r="N105" i="21" s="1"/>
  <c r="G104" i="21"/>
  <c r="G103" i="21"/>
  <c r="M103" i="21" s="1"/>
  <c r="G102" i="21"/>
  <c r="N102" i="21" s="1"/>
  <c r="G101" i="21"/>
  <c r="N101" i="21" s="1"/>
  <c r="G100" i="21"/>
  <c r="G99" i="21"/>
  <c r="M99" i="21" s="1"/>
  <c r="G98" i="21"/>
  <c r="G97" i="21"/>
  <c r="N97" i="21" s="1"/>
  <c r="G96" i="21"/>
  <c r="G95" i="21"/>
  <c r="M95" i="21" s="1"/>
  <c r="G94" i="21"/>
  <c r="M94" i="21" s="1"/>
  <c r="G93" i="21"/>
  <c r="N93" i="21" s="1"/>
  <c r="G92" i="21"/>
  <c r="G91" i="21"/>
  <c r="M91" i="21" s="1"/>
  <c r="G90" i="21"/>
  <c r="N90" i="21" s="1"/>
  <c r="G89" i="21"/>
  <c r="N89" i="21" s="1"/>
  <c r="G88" i="21"/>
  <c r="G87" i="21"/>
  <c r="M87" i="21" s="1"/>
  <c r="G86" i="21"/>
  <c r="N86" i="21" s="1"/>
  <c r="G85" i="21"/>
  <c r="N85" i="21" s="1"/>
  <c r="G84" i="21"/>
  <c r="G83" i="21"/>
  <c r="M83" i="21" s="1"/>
  <c r="G82" i="21"/>
  <c r="N82" i="21" s="1"/>
  <c r="G81" i="21"/>
  <c r="N81" i="21" s="1"/>
  <c r="G80" i="21"/>
  <c r="G79" i="21"/>
  <c r="M79" i="21" s="1"/>
  <c r="G78" i="21"/>
  <c r="N78" i="21" s="1"/>
  <c r="G77" i="21"/>
  <c r="N77" i="21" s="1"/>
  <c r="G76" i="21"/>
  <c r="G75" i="21"/>
  <c r="M75" i="21" s="1"/>
  <c r="G74" i="21"/>
  <c r="N74" i="21" s="1"/>
  <c r="G73" i="21"/>
  <c r="N73" i="21" s="1"/>
  <c r="G72" i="21"/>
  <c r="G71" i="21"/>
  <c r="N71" i="21" s="1"/>
  <c r="G70" i="21"/>
  <c r="M70" i="21" s="1"/>
  <c r="G69" i="21"/>
  <c r="N69" i="21" s="1"/>
  <c r="G68" i="21"/>
  <c r="N68" i="21" s="1"/>
  <c r="G67" i="21"/>
  <c r="N67" i="21" s="1"/>
  <c r="G66" i="21"/>
  <c r="M66" i="21" s="1"/>
  <c r="G65" i="21"/>
  <c r="N65" i="21" s="1"/>
  <c r="G64" i="21"/>
  <c r="N64" i="21" s="1"/>
  <c r="G63" i="21"/>
  <c r="N63" i="21" s="1"/>
  <c r="G62" i="21"/>
  <c r="M62" i="21" s="1"/>
  <c r="G61" i="21"/>
  <c r="N61" i="21" s="1"/>
  <c r="G60" i="21"/>
  <c r="N60" i="21" s="1"/>
  <c r="G59" i="21"/>
  <c r="N59" i="21" s="1"/>
  <c r="G58" i="21"/>
  <c r="M58" i="21" s="1"/>
  <c r="G57" i="21"/>
  <c r="N57" i="21" s="1"/>
  <c r="G56" i="21"/>
  <c r="N56" i="21" s="1"/>
  <c r="G55" i="21"/>
  <c r="N55" i="21" s="1"/>
  <c r="G54" i="21"/>
  <c r="M54" i="21" s="1"/>
  <c r="G53" i="21"/>
  <c r="N53" i="21" s="1"/>
  <c r="G52" i="21"/>
  <c r="M52" i="21" s="1"/>
  <c r="G51" i="21"/>
  <c r="N51" i="21" s="1"/>
  <c r="G50" i="21"/>
  <c r="M50" i="21" s="1"/>
  <c r="G49" i="21"/>
  <c r="N49" i="21" s="1"/>
  <c r="G48" i="21"/>
  <c r="N48" i="21" s="1"/>
  <c r="G47" i="21"/>
  <c r="N47" i="21" s="1"/>
  <c r="G46" i="21"/>
  <c r="M46" i="21" s="1"/>
  <c r="G45" i="21"/>
  <c r="N45" i="21" s="1"/>
  <c r="G44" i="21"/>
  <c r="N44" i="21" s="1"/>
  <c r="G43" i="21"/>
  <c r="N43" i="21" s="1"/>
  <c r="G42" i="21"/>
  <c r="M42" i="21" s="1"/>
  <c r="G41" i="21"/>
  <c r="N41" i="21" s="1"/>
  <c r="G40" i="21"/>
  <c r="N40" i="21" s="1"/>
  <c r="G39" i="21"/>
  <c r="N39" i="21" s="1"/>
  <c r="G38" i="21"/>
  <c r="M38" i="21" s="1"/>
  <c r="G37" i="21"/>
  <c r="M37" i="21" s="1"/>
  <c r="G36" i="21"/>
  <c r="N36" i="21" s="1"/>
  <c r="G35" i="21"/>
  <c r="N35" i="21" s="1"/>
  <c r="G34" i="21"/>
  <c r="M34" i="21" s="1"/>
  <c r="G33" i="21"/>
  <c r="N33" i="21" s="1"/>
  <c r="G32" i="21"/>
  <c r="N32" i="21" s="1"/>
  <c r="G31" i="21"/>
  <c r="N31" i="21" s="1"/>
  <c r="G30" i="21"/>
  <c r="M30" i="21" s="1"/>
  <c r="G29" i="21"/>
  <c r="M29" i="21" s="1"/>
  <c r="G28" i="21"/>
  <c r="M28" i="21" s="1"/>
  <c r="G27" i="21"/>
  <c r="N27" i="21" s="1"/>
  <c r="G26" i="21"/>
  <c r="M26" i="21" s="1"/>
  <c r="G25" i="21"/>
  <c r="M25" i="21" s="1"/>
  <c r="G24" i="21"/>
  <c r="N24" i="21" s="1"/>
  <c r="G23" i="21"/>
  <c r="N23" i="21" s="1"/>
  <c r="G22" i="21"/>
  <c r="M22" i="21" s="1"/>
  <c r="G21" i="21"/>
  <c r="N21" i="21" s="1"/>
  <c r="G20" i="21"/>
  <c r="N20" i="21" s="1"/>
  <c r="G19" i="21"/>
  <c r="N19" i="21" s="1"/>
  <c r="G18" i="21"/>
  <c r="M18" i="21" s="1"/>
  <c r="G17" i="21"/>
  <c r="N17" i="21" s="1"/>
  <c r="G16" i="21"/>
  <c r="N16" i="21" s="1"/>
  <c r="G15" i="21"/>
  <c r="N15" i="21" s="1"/>
  <c r="G14" i="21"/>
  <c r="M14" i="21" s="1"/>
  <c r="G13" i="21"/>
  <c r="N13" i="21" s="1"/>
  <c r="G12" i="21"/>
  <c r="N12" i="21" s="1"/>
  <c r="G11" i="21"/>
  <c r="N11" i="21" s="1"/>
  <c r="G10" i="21"/>
  <c r="M10" i="21" s="1"/>
  <c r="G9" i="21"/>
  <c r="N9" i="21" s="1"/>
  <c r="G8" i="21"/>
  <c r="M8" i="21" s="1"/>
  <c r="G7" i="21"/>
  <c r="N7" i="21" s="1"/>
  <c r="G6" i="21"/>
  <c r="M6" i="21" s="1"/>
  <c r="G5" i="21"/>
  <c r="N158" i="21" l="1"/>
  <c r="N241" i="21"/>
  <c r="N107" i="21"/>
  <c r="M110" i="21"/>
  <c r="N29" i="21"/>
  <c r="N98" i="21"/>
  <c r="G146" i="33"/>
  <c r="M74" i="21"/>
  <c r="M61" i="21"/>
  <c r="N58" i="21"/>
  <c r="N94" i="21"/>
  <c r="N171" i="21"/>
  <c r="M174" i="21"/>
  <c r="N26" i="21"/>
  <c r="N135" i="21"/>
  <c r="M138" i="21"/>
  <c r="N54" i="21"/>
  <c r="M57" i="21"/>
  <c r="N123" i="21"/>
  <c r="M126" i="21"/>
  <c r="N151" i="21"/>
  <c r="N25" i="21"/>
  <c r="N75" i="21"/>
  <c r="M78" i="21"/>
  <c r="N103" i="21"/>
  <c r="M106" i="21"/>
  <c r="N139" i="21"/>
  <c r="M142" i="21"/>
  <c r="N167" i="21"/>
  <c r="M170" i="21"/>
  <c r="M211" i="21"/>
  <c r="N22" i="21"/>
  <c r="N87" i="21"/>
  <c r="M90" i="21"/>
  <c r="M154" i="21"/>
  <c r="N188" i="21"/>
  <c r="M191" i="21"/>
  <c r="N204" i="21"/>
  <c r="M207" i="21"/>
  <c r="N10" i="21"/>
  <c r="M13" i="21"/>
  <c r="N42" i="21"/>
  <c r="M45" i="21"/>
  <c r="N70" i="21"/>
  <c r="N91" i="21"/>
  <c r="N119" i="21"/>
  <c r="M122" i="21"/>
  <c r="N155" i="21"/>
  <c r="N184" i="21"/>
  <c r="M187" i="21"/>
  <c r="N200" i="21"/>
  <c r="M203" i="21"/>
  <c r="N6" i="21"/>
  <c r="M9" i="21"/>
  <c r="N38" i="21"/>
  <c r="M41" i="21"/>
  <c r="N66" i="21"/>
  <c r="M69" i="21"/>
  <c r="N79" i="21"/>
  <c r="M82" i="21"/>
  <c r="N95" i="21"/>
  <c r="M98" i="21"/>
  <c r="N111" i="21"/>
  <c r="M114" i="21"/>
  <c r="N127" i="21"/>
  <c r="M130" i="21"/>
  <c r="N143" i="21"/>
  <c r="M146" i="21"/>
  <c r="N159" i="21"/>
  <c r="M162" i="21"/>
  <c r="N175" i="21"/>
  <c r="M178" i="21"/>
  <c r="N192" i="21"/>
  <c r="M195" i="21"/>
  <c r="N220" i="21"/>
  <c r="M223" i="21"/>
  <c r="N234" i="21"/>
  <c r="M237" i="21"/>
  <c r="H52" i="33"/>
  <c r="N216" i="21"/>
  <c r="M219" i="21"/>
  <c r="N227" i="21"/>
  <c r="N238" i="21"/>
  <c r="N50" i="21"/>
  <c r="M53" i="21"/>
  <c r="G52" i="33"/>
  <c r="M5" i="21"/>
  <c r="M21" i="21"/>
  <c r="N5" i="21"/>
  <c r="N14" i="21"/>
  <c r="M17" i="21"/>
  <c r="N30" i="21"/>
  <c r="M33" i="21"/>
  <c r="N37" i="21"/>
  <c r="N46" i="21"/>
  <c r="M49" i="21"/>
  <c r="N62" i="21"/>
  <c r="M65" i="21"/>
  <c r="N83" i="21"/>
  <c r="M86" i="21"/>
  <c r="N99" i="21"/>
  <c r="M102" i="21"/>
  <c r="N115" i="21"/>
  <c r="M118" i="21"/>
  <c r="N131" i="21"/>
  <c r="M134" i="21"/>
  <c r="N147" i="21"/>
  <c r="M150" i="21"/>
  <c r="N163" i="21"/>
  <c r="M166" i="21"/>
  <c r="N179" i="21"/>
  <c r="M183" i="21"/>
  <c r="N196" i="21"/>
  <c r="M199" i="21"/>
  <c r="N212" i="21"/>
  <c r="M215" i="21"/>
  <c r="N230" i="21"/>
  <c r="M233" i="21"/>
  <c r="N18" i="21"/>
  <c r="N34" i="21"/>
  <c r="N208" i="21"/>
  <c r="N224" i="21"/>
  <c r="N242" i="21"/>
  <c r="I96" i="33"/>
  <c r="G94" i="33"/>
  <c r="G96" i="33"/>
  <c r="H96" i="33"/>
  <c r="L94" i="33"/>
  <c r="H94" i="33"/>
  <c r="I94" i="33"/>
  <c r="L96" i="33"/>
  <c r="L52" i="33"/>
  <c r="I52" i="33"/>
  <c r="N76" i="21"/>
  <c r="M76" i="21"/>
  <c r="N100" i="21"/>
  <c r="M100" i="21"/>
  <c r="N104" i="21"/>
  <c r="M104" i="21"/>
  <c r="N108" i="21"/>
  <c r="M108" i="21"/>
  <c r="N112" i="21"/>
  <c r="M112" i="21"/>
  <c r="N116" i="21"/>
  <c r="M116" i="21"/>
  <c r="N120" i="21"/>
  <c r="M120" i="21"/>
  <c r="N129" i="21"/>
  <c r="M129" i="21"/>
  <c r="N145" i="21"/>
  <c r="M145" i="21"/>
  <c r="N161" i="21"/>
  <c r="M161" i="21"/>
  <c r="N177" i="21"/>
  <c r="M177" i="21"/>
  <c r="N194" i="21"/>
  <c r="M194" i="21"/>
  <c r="N210" i="21"/>
  <c r="M210" i="21"/>
  <c r="N226" i="21"/>
  <c r="M226" i="21"/>
  <c r="N88" i="21"/>
  <c r="M88" i="21"/>
  <c r="M16" i="21"/>
  <c r="M24" i="21"/>
  <c r="M32" i="21"/>
  <c r="M44" i="21"/>
  <c r="M56" i="21"/>
  <c r="M60" i="21"/>
  <c r="N240" i="21"/>
  <c r="M240" i="21"/>
  <c r="N84" i="21"/>
  <c r="M84" i="21"/>
  <c r="N92" i="21"/>
  <c r="M92" i="21"/>
  <c r="M12" i="21"/>
  <c r="M20" i="21"/>
  <c r="M36" i="21"/>
  <c r="M40" i="21"/>
  <c r="M48" i="21"/>
  <c r="M64" i="21"/>
  <c r="M68" i="21"/>
  <c r="N125" i="21"/>
  <c r="M125" i="21"/>
  <c r="M7" i="21"/>
  <c r="N8" i="21"/>
  <c r="M11" i="21"/>
  <c r="M15" i="21"/>
  <c r="M19" i="21"/>
  <c r="M23" i="21"/>
  <c r="M27" i="21"/>
  <c r="N28" i="21"/>
  <c r="M31" i="21"/>
  <c r="M35" i="21"/>
  <c r="M39" i="21"/>
  <c r="M43" i="21"/>
  <c r="M47" i="21"/>
  <c r="M51" i="21"/>
  <c r="N52" i="21"/>
  <c r="M55" i="21"/>
  <c r="M59" i="21"/>
  <c r="M63" i="21"/>
  <c r="M67" i="21"/>
  <c r="M71" i="21"/>
  <c r="M73" i="21"/>
  <c r="M77" i="21"/>
  <c r="M81" i="21"/>
  <c r="M85" i="21"/>
  <c r="M89" i="21"/>
  <c r="M93" i="21"/>
  <c r="M97" i="21"/>
  <c r="M101" i="21"/>
  <c r="M105" i="21"/>
  <c r="M109" i="21"/>
  <c r="M113" i="21"/>
  <c r="M117" i="21"/>
  <c r="M121" i="21"/>
  <c r="N137" i="21"/>
  <c r="M137" i="21"/>
  <c r="N153" i="21"/>
  <c r="M153" i="21"/>
  <c r="N169" i="21"/>
  <c r="M169" i="21"/>
  <c r="N186" i="21"/>
  <c r="M186" i="21"/>
  <c r="N202" i="21"/>
  <c r="M202" i="21"/>
  <c r="N218" i="21"/>
  <c r="M218" i="21"/>
  <c r="N236" i="21"/>
  <c r="M236" i="21"/>
  <c r="N72" i="21"/>
  <c r="M72" i="21"/>
  <c r="N80" i="21"/>
  <c r="M80" i="21"/>
  <c r="N96" i="21"/>
  <c r="M96" i="21"/>
  <c r="N141" i="21"/>
  <c r="M141" i="21"/>
  <c r="N157" i="21"/>
  <c r="M157" i="21"/>
  <c r="N173" i="21"/>
  <c r="M173" i="21"/>
  <c r="N190" i="21"/>
  <c r="M190" i="21"/>
  <c r="N206" i="21"/>
  <c r="M206" i="21"/>
  <c r="N222" i="21"/>
  <c r="M222" i="21"/>
  <c r="N133" i="21"/>
  <c r="M133" i="21"/>
  <c r="N149" i="21"/>
  <c r="M149" i="21"/>
  <c r="N165" i="21"/>
  <c r="M165" i="21"/>
  <c r="N182" i="21"/>
  <c r="M182" i="21"/>
  <c r="N198" i="21"/>
  <c r="M198" i="21"/>
  <c r="N214" i="21"/>
  <c r="M214" i="21"/>
  <c r="N232" i="21"/>
  <c r="M232" i="21"/>
  <c r="M124" i="21"/>
  <c r="M128" i="21"/>
  <c r="M132" i="21"/>
  <c r="M136" i="21"/>
  <c r="M140" i="21"/>
  <c r="M144" i="21"/>
  <c r="M148" i="21"/>
  <c r="M152" i="21"/>
  <c r="M156" i="21"/>
  <c r="M160" i="21"/>
  <c r="M164" i="21"/>
  <c r="M168" i="21"/>
  <c r="M172" i="21"/>
  <c r="M176" i="21"/>
  <c r="M180" i="21"/>
  <c r="M185" i="21"/>
  <c r="M189" i="21"/>
  <c r="M193" i="21"/>
  <c r="M197" i="21"/>
  <c r="M201" i="21"/>
  <c r="M205" i="21"/>
  <c r="M209" i="21"/>
  <c r="M213" i="21"/>
  <c r="M217" i="21"/>
  <c r="M221" i="21"/>
  <c r="M225" i="21"/>
  <c r="M231" i="21"/>
  <c r="M235" i="21"/>
  <c r="M239" i="21"/>
  <c r="M243" i="21"/>
  <c r="AB143" i="33" l="1"/>
  <c r="AB94" i="33"/>
  <c r="AB97" i="33"/>
  <c r="AB95" i="33"/>
  <c r="AB96" i="33"/>
  <c r="AB52" i="33"/>
  <c r="AB53" i="33"/>
  <c r="Z121" i="33"/>
  <c r="Y121" i="33"/>
  <c r="Z119" i="33"/>
  <c r="Y119" i="33"/>
  <c r="Z117" i="33"/>
  <c r="Y117" i="33"/>
  <c r="T122" i="33"/>
  <c r="Z122" i="33" s="1"/>
  <c r="S122" i="33"/>
  <c r="R122" i="33"/>
  <c r="T121" i="33"/>
  <c r="S121" i="33"/>
  <c r="R121" i="33"/>
  <c r="T120" i="33"/>
  <c r="S120" i="33"/>
  <c r="R120" i="33"/>
  <c r="T119" i="33"/>
  <c r="S119" i="33"/>
  <c r="R119" i="33"/>
  <c r="T118" i="33"/>
  <c r="S118" i="33"/>
  <c r="R118" i="33"/>
  <c r="T117" i="33"/>
  <c r="S117" i="33"/>
  <c r="R117" i="33"/>
  <c r="Z116" i="33"/>
  <c r="S116" i="33"/>
  <c r="R116" i="33"/>
  <c r="Z115" i="33"/>
  <c r="Y115" i="33"/>
  <c r="T115" i="33"/>
  <c r="S115" i="33"/>
  <c r="R115" i="33"/>
  <c r="L121" i="33"/>
  <c r="K121" i="33"/>
  <c r="I121" i="33"/>
  <c r="H121" i="33"/>
  <c r="G121" i="33"/>
  <c r="F121" i="33"/>
  <c r="K120" i="33"/>
  <c r="F120" i="33"/>
  <c r="I120" i="33" s="1"/>
  <c r="L119" i="33"/>
  <c r="K119" i="33"/>
  <c r="I119" i="33"/>
  <c r="H119" i="33"/>
  <c r="G119" i="33"/>
  <c r="F119" i="33"/>
  <c r="K118" i="33"/>
  <c r="F118" i="33"/>
  <c r="L118" i="33" s="1"/>
  <c r="L117" i="33"/>
  <c r="K117" i="33"/>
  <c r="I117" i="33"/>
  <c r="H117" i="33"/>
  <c r="G117" i="33"/>
  <c r="F117" i="33"/>
  <c r="K116" i="33"/>
  <c r="F116" i="33"/>
  <c r="I116" i="33" s="1"/>
  <c r="T114" i="33"/>
  <c r="Z114" i="33" s="1"/>
  <c r="S114" i="33"/>
  <c r="R114" i="33"/>
  <c r="Z113" i="33"/>
  <c r="Y113" i="33"/>
  <c r="T113" i="33"/>
  <c r="S113" i="33"/>
  <c r="R113" i="33"/>
  <c r="Z112" i="33"/>
  <c r="L115" i="33"/>
  <c r="K115" i="33"/>
  <c r="I115" i="33"/>
  <c r="H115" i="33"/>
  <c r="G115" i="33"/>
  <c r="F115" i="33"/>
  <c r="K114" i="33"/>
  <c r="F114" i="33"/>
  <c r="I114" i="33" s="1"/>
  <c r="L113" i="33"/>
  <c r="K113" i="33"/>
  <c r="I113" i="33"/>
  <c r="H113" i="33"/>
  <c r="G113" i="33"/>
  <c r="F113" i="33"/>
  <c r="K112" i="33"/>
  <c r="F112" i="33"/>
  <c r="L112" i="33" s="1"/>
  <c r="AB116" i="33" l="1"/>
  <c r="AB120" i="33"/>
  <c r="AB118" i="33"/>
  <c r="AB114" i="33"/>
  <c r="AB119" i="33"/>
  <c r="AB121" i="33"/>
  <c r="AB113" i="33"/>
  <c r="AB115" i="33"/>
  <c r="AB112" i="33"/>
  <c r="Z120" i="33"/>
  <c r="G120" i="33"/>
  <c r="L120" i="33"/>
  <c r="Y120" i="33"/>
  <c r="H120" i="33"/>
  <c r="Y118" i="33"/>
  <c r="Z118" i="33"/>
  <c r="Y112" i="33"/>
  <c r="H118" i="33"/>
  <c r="I118" i="33"/>
  <c r="G118" i="33"/>
  <c r="Y116" i="33"/>
  <c r="Y122" i="33"/>
  <c r="G116" i="33"/>
  <c r="L116" i="33"/>
  <c r="H116" i="33"/>
  <c r="Y114" i="33"/>
  <c r="G114" i="33"/>
  <c r="L114" i="33"/>
  <c r="H114" i="33"/>
  <c r="H112" i="33"/>
  <c r="I112" i="33"/>
  <c r="G112" i="33"/>
  <c r="T21" i="33" l="1"/>
  <c r="S21" i="33"/>
  <c r="R21" i="33"/>
  <c r="T20" i="33"/>
  <c r="S20" i="33"/>
  <c r="R20" i="33"/>
  <c r="T19" i="33"/>
  <c r="S19" i="33"/>
  <c r="R19" i="33"/>
  <c r="T18" i="33"/>
  <c r="S18" i="33"/>
  <c r="R18" i="33"/>
  <c r="T17" i="33"/>
  <c r="S17" i="33"/>
  <c r="R17" i="33"/>
  <c r="AG19" i="33" l="1"/>
  <c r="AG17" i="33"/>
  <c r="R67" i="33"/>
  <c r="S67" i="33"/>
  <c r="T67" i="33"/>
  <c r="R68" i="33"/>
  <c r="S68" i="33"/>
  <c r="T68" i="33"/>
  <c r="R69" i="33"/>
  <c r="S69" i="33"/>
  <c r="T69" i="33"/>
  <c r="R70" i="33"/>
  <c r="S70" i="33"/>
  <c r="T70" i="33"/>
  <c r="R71" i="33"/>
  <c r="S71" i="33"/>
  <c r="T71" i="33"/>
  <c r="R72" i="33"/>
  <c r="S72" i="33"/>
  <c r="T72" i="33"/>
  <c r="R73" i="33"/>
  <c r="S73" i="33"/>
  <c r="T73" i="33"/>
  <c r="R74" i="33"/>
  <c r="S74" i="33"/>
  <c r="T74" i="33"/>
  <c r="R75" i="33"/>
  <c r="S75" i="33"/>
  <c r="T75" i="33"/>
  <c r="R76" i="33"/>
  <c r="S76" i="33"/>
  <c r="T76" i="33"/>
  <c r="R77" i="33"/>
  <c r="S77" i="33"/>
  <c r="T77" i="33"/>
  <c r="R78" i="33"/>
  <c r="S78" i="33"/>
  <c r="T78" i="33"/>
  <c r="R79" i="33"/>
  <c r="S79" i="33"/>
  <c r="T79" i="33"/>
  <c r="R80" i="33"/>
  <c r="S80" i="33"/>
  <c r="T80" i="33"/>
  <c r="R81" i="33"/>
  <c r="S81" i="33"/>
  <c r="T81" i="33"/>
  <c r="R82" i="33"/>
  <c r="S82" i="33"/>
  <c r="T82" i="33"/>
  <c r="R83" i="33"/>
  <c r="S83" i="33"/>
  <c r="T83" i="33"/>
  <c r="R84" i="33"/>
  <c r="S84" i="33"/>
  <c r="T84" i="33"/>
  <c r="R85" i="33"/>
  <c r="S85" i="33"/>
  <c r="T85" i="33"/>
  <c r="R86" i="33"/>
  <c r="S86" i="33"/>
  <c r="T86" i="33"/>
  <c r="R87" i="33"/>
  <c r="S87" i="33"/>
  <c r="T87" i="33"/>
  <c r="R88" i="33"/>
  <c r="S88" i="33"/>
  <c r="T88" i="33"/>
  <c r="R89" i="33"/>
  <c r="S89" i="33"/>
  <c r="T89" i="33"/>
  <c r="R90" i="33"/>
  <c r="S90" i="33"/>
  <c r="T90" i="33"/>
  <c r="R91" i="33"/>
  <c r="S91" i="33"/>
  <c r="T91" i="33"/>
  <c r="R92" i="33"/>
  <c r="S92" i="33"/>
  <c r="T92" i="33"/>
  <c r="R93" i="33"/>
  <c r="S93" i="33"/>
  <c r="T93" i="33"/>
  <c r="R99" i="33"/>
  <c r="S99" i="33"/>
  <c r="T99" i="33"/>
  <c r="R100" i="33"/>
  <c r="S100" i="33"/>
  <c r="T100" i="33"/>
  <c r="R101" i="33"/>
  <c r="S101" i="33"/>
  <c r="T101" i="33"/>
  <c r="R102" i="33"/>
  <c r="S102" i="33"/>
  <c r="T102" i="33"/>
  <c r="R103" i="33"/>
  <c r="S103" i="33"/>
  <c r="T103" i="33"/>
  <c r="R105" i="33"/>
  <c r="S105" i="33"/>
  <c r="T105" i="33"/>
  <c r="R106" i="33"/>
  <c r="S106" i="33"/>
  <c r="T106" i="33"/>
  <c r="R107" i="33"/>
  <c r="S107" i="33"/>
  <c r="T107" i="33"/>
  <c r="R108" i="33"/>
  <c r="S108" i="33"/>
  <c r="T108" i="33"/>
  <c r="R109" i="33"/>
  <c r="S109" i="33"/>
  <c r="T109" i="33"/>
  <c r="R110" i="33"/>
  <c r="S110" i="33"/>
  <c r="T110" i="33"/>
  <c r="R111" i="33"/>
  <c r="S111" i="33"/>
  <c r="T111" i="33"/>
  <c r="R123" i="33"/>
  <c r="S123" i="33"/>
  <c r="T123" i="33"/>
  <c r="R124" i="33"/>
  <c r="S124" i="33"/>
  <c r="T124" i="33"/>
  <c r="R125" i="33"/>
  <c r="S125" i="33"/>
  <c r="T125" i="33"/>
  <c r="R126" i="33"/>
  <c r="S126" i="33"/>
  <c r="T126" i="33"/>
  <c r="R127" i="33"/>
  <c r="S127" i="33"/>
  <c r="T127" i="33"/>
  <c r="R128" i="33"/>
  <c r="S128" i="33"/>
  <c r="T128" i="33"/>
  <c r="R129" i="33"/>
  <c r="S129" i="33"/>
  <c r="T129" i="33"/>
  <c r="R130" i="33"/>
  <c r="S130" i="33"/>
  <c r="T130" i="33"/>
  <c r="R131" i="33"/>
  <c r="S131" i="33"/>
  <c r="T131" i="33"/>
  <c r="R132" i="33"/>
  <c r="S132" i="33"/>
  <c r="T132" i="33"/>
  <c r="R133" i="33"/>
  <c r="S133" i="33"/>
  <c r="T133" i="33"/>
  <c r="R134" i="33"/>
  <c r="S134" i="33"/>
  <c r="T134" i="33"/>
  <c r="R135" i="33"/>
  <c r="S135" i="33"/>
  <c r="T135" i="33"/>
  <c r="R136" i="33"/>
  <c r="S136" i="33"/>
  <c r="T136" i="33"/>
  <c r="R137" i="33"/>
  <c r="S137" i="33"/>
  <c r="T137" i="33"/>
  <c r="R138" i="33"/>
  <c r="S138" i="33"/>
  <c r="T138" i="33"/>
  <c r="R139" i="33"/>
  <c r="S139" i="33"/>
  <c r="T139" i="33"/>
  <c r="R140" i="33"/>
  <c r="S140" i="33"/>
  <c r="T140" i="33"/>
  <c r="R141" i="33"/>
  <c r="S141" i="33"/>
  <c r="T141" i="33"/>
  <c r="R142" i="33"/>
  <c r="S142" i="33"/>
  <c r="T142" i="33"/>
  <c r="R145" i="33"/>
  <c r="S145" i="33"/>
  <c r="T145" i="33"/>
  <c r="R146" i="33"/>
  <c r="S146" i="33"/>
  <c r="T146" i="33"/>
  <c r="R147" i="33"/>
  <c r="S147" i="33"/>
  <c r="T147" i="33"/>
  <c r="R148" i="33"/>
  <c r="S148" i="33"/>
  <c r="T148" i="33"/>
  <c r="R149" i="33"/>
  <c r="S149" i="33"/>
  <c r="T149" i="33"/>
  <c r="R150" i="33"/>
  <c r="S150" i="33"/>
  <c r="T150" i="33"/>
  <c r="R151" i="33"/>
  <c r="S151" i="33"/>
  <c r="T151" i="33"/>
  <c r="R152" i="33"/>
  <c r="S152" i="33"/>
  <c r="T152" i="33"/>
  <c r="R154" i="33"/>
  <c r="S154" i="33"/>
  <c r="T154" i="33"/>
  <c r="R155" i="33"/>
  <c r="S155" i="33"/>
  <c r="T155" i="33"/>
  <c r="R156" i="33"/>
  <c r="S156" i="33"/>
  <c r="T156" i="33"/>
  <c r="R157" i="33"/>
  <c r="S157" i="33"/>
  <c r="T157" i="33"/>
  <c r="R158" i="33"/>
  <c r="S158" i="33"/>
  <c r="T158" i="33"/>
  <c r="R159" i="33"/>
  <c r="S159" i="33"/>
  <c r="T159" i="33"/>
  <c r="R160" i="33"/>
  <c r="S160" i="33"/>
  <c r="T160" i="33"/>
  <c r="R161" i="33"/>
  <c r="S161" i="33"/>
  <c r="T161" i="33"/>
  <c r="R162" i="33"/>
  <c r="S162" i="33"/>
  <c r="T162" i="33"/>
  <c r="R163" i="33"/>
  <c r="S163" i="33"/>
  <c r="T163" i="33"/>
  <c r="R164" i="33"/>
  <c r="S164" i="33"/>
  <c r="T164" i="33"/>
  <c r="R165" i="33"/>
  <c r="S165" i="33"/>
  <c r="T165" i="33"/>
  <c r="R166" i="33"/>
  <c r="S166" i="33"/>
  <c r="T166" i="33"/>
  <c r="R167" i="33"/>
  <c r="S167" i="33"/>
  <c r="T167" i="33"/>
  <c r="R177" i="33"/>
  <c r="S177" i="33"/>
  <c r="T177" i="33"/>
  <c r="R178" i="33"/>
  <c r="S178" i="33"/>
  <c r="T178" i="33"/>
  <c r="R179" i="33"/>
  <c r="S179" i="33"/>
  <c r="T179" i="33"/>
  <c r="R180" i="33"/>
  <c r="S180" i="33"/>
  <c r="T180" i="33"/>
  <c r="R181" i="33"/>
  <c r="S181" i="33"/>
  <c r="T181" i="33"/>
  <c r="R182" i="33"/>
  <c r="S182" i="33"/>
  <c r="T182" i="33"/>
  <c r="T183" i="33"/>
  <c r="AG183" i="33" s="1"/>
  <c r="R184" i="33"/>
  <c r="S184" i="33"/>
  <c r="T184" i="33"/>
  <c r="R185" i="33"/>
  <c r="S185" i="33"/>
  <c r="T185" i="33"/>
  <c r="R186" i="33"/>
  <c r="S186" i="33"/>
  <c r="T186" i="33"/>
  <c r="R187" i="33"/>
  <c r="S187" i="33"/>
  <c r="T187" i="33"/>
  <c r="R188" i="33"/>
  <c r="S188" i="33"/>
  <c r="T188" i="33"/>
  <c r="R189" i="33"/>
  <c r="S189" i="33"/>
  <c r="T189" i="33"/>
  <c r="R190" i="33"/>
  <c r="S190" i="33"/>
  <c r="T190" i="33"/>
  <c r="R191" i="33"/>
  <c r="S191" i="33"/>
  <c r="T191" i="33"/>
  <c r="R192" i="33"/>
  <c r="S192" i="33"/>
  <c r="T192" i="33"/>
  <c r="R194" i="33"/>
  <c r="S194" i="33"/>
  <c r="T194" i="33"/>
  <c r="R195" i="33"/>
  <c r="S195" i="33"/>
  <c r="T195" i="33"/>
  <c r="R196" i="33"/>
  <c r="S196" i="33"/>
  <c r="T196" i="33"/>
  <c r="R197" i="33"/>
  <c r="S197" i="33"/>
  <c r="T197" i="33"/>
  <c r="R198" i="33"/>
  <c r="S198" i="33"/>
  <c r="T198" i="33"/>
  <c r="R199" i="33"/>
  <c r="S199" i="33"/>
  <c r="T199" i="33"/>
  <c r="R200" i="33"/>
  <c r="S200" i="33"/>
  <c r="T200" i="33"/>
  <c r="R201" i="33"/>
  <c r="S201" i="33"/>
  <c r="T201" i="33"/>
  <c r="R202" i="33"/>
  <c r="S202" i="33"/>
  <c r="T202" i="33"/>
  <c r="R203" i="33"/>
  <c r="S203" i="33"/>
  <c r="T203" i="33"/>
  <c r="R204" i="33"/>
  <c r="S204" i="33"/>
  <c r="T204" i="33"/>
  <c r="R205" i="33"/>
  <c r="S205" i="33"/>
  <c r="T205" i="33"/>
  <c r="R206" i="33"/>
  <c r="S206" i="33"/>
  <c r="T206" i="33"/>
  <c r="R207" i="33"/>
  <c r="S207" i="33"/>
  <c r="T207" i="33"/>
  <c r="R208" i="33"/>
  <c r="S208" i="33"/>
  <c r="T208" i="33"/>
  <c r="R209" i="33"/>
  <c r="S209" i="33"/>
  <c r="T209" i="33"/>
  <c r="R210" i="33"/>
  <c r="S210" i="33"/>
  <c r="T210" i="33"/>
  <c r="R211" i="33"/>
  <c r="S211" i="33"/>
  <c r="T211" i="33"/>
  <c r="R212" i="33"/>
  <c r="S212" i="33"/>
  <c r="T212" i="33"/>
  <c r="R213" i="33"/>
  <c r="S213" i="33"/>
  <c r="T213" i="33"/>
  <c r="R214" i="33"/>
  <c r="S214" i="33"/>
  <c r="T214" i="33"/>
  <c r="R215" i="33"/>
  <c r="S215" i="33"/>
  <c r="T215" i="33"/>
  <c r="R216" i="33"/>
  <c r="S216" i="33"/>
  <c r="T216" i="33"/>
  <c r="R217" i="33"/>
  <c r="S217" i="33"/>
  <c r="T217" i="33"/>
  <c r="R218" i="33"/>
  <c r="S218" i="33"/>
  <c r="T218" i="33"/>
  <c r="R219" i="33"/>
  <c r="S219" i="33"/>
  <c r="T219" i="33"/>
  <c r="R220" i="33"/>
  <c r="S220" i="33"/>
  <c r="T220" i="33"/>
  <c r="R221" i="33"/>
  <c r="S221" i="33"/>
  <c r="T221" i="33"/>
  <c r="R222" i="33"/>
  <c r="S222" i="33"/>
  <c r="T222" i="33"/>
  <c r="R223" i="33"/>
  <c r="S223" i="33"/>
  <c r="T223" i="33"/>
  <c r="R224" i="33"/>
  <c r="S224" i="33"/>
  <c r="T224" i="33"/>
  <c r="R225" i="33"/>
  <c r="S225" i="33"/>
  <c r="T225" i="33"/>
  <c r="R226" i="33"/>
  <c r="S226" i="33"/>
  <c r="T226" i="33"/>
  <c r="R227" i="33"/>
  <c r="S227" i="33"/>
  <c r="T227" i="33"/>
  <c r="R228" i="33"/>
  <c r="S228" i="33"/>
  <c r="T228" i="33"/>
  <c r="R229" i="33"/>
  <c r="S229" i="33"/>
  <c r="T229" i="33"/>
  <c r="R230" i="33"/>
  <c r="S230" i="33"/>
  <c r="T230" i="33"/>
  <c r="R231" i="33"/>
  <c r="S231" i="33"/>
  <c r="T231" i="33"/>
  <c r="R232" i="33"/>
  <c r="S232" i="33"/>
  <c r="T232" i="33"/>
  <c r="R233" i="33"/>
  <c r="S233" i="33"/>
  <c r="T233" i="33"/>
  <c r="R234" i="33"/>
  <c r="S234" i="33"/>
  <c r="T234" i="33"/>
  <c r="R235" i="33"/>
  <c r="S235" i="33"/>
  <c r="T235" i="33"/>
  <c r="R236" i="33"/>
  <c r="S236" i="33"/>
  <c r="T236" i="33"/>
  <c r="R237" i="33"/>
  <c r="S237" i="33"/>
  <c r="T237" i="33"/>
  <c r="R238" i="33"/>
  <c r="S238" i="33"/>
  <c r="T238" i="33"/>
  <c r="R239" i="33"/>
  <c r="S239" i="33"/>
  <c r="T239" i="33"/>
  <c r="R240" i="33"/>
  <c r="S240" i="33"/>
  <c r="T240" i="33"/>
  <c r="R241" i="33"/>
  <c r="S241" i="33"/>
  <c r="T241" i="33"/>
  <c r="R242" i="33"/>
  <c r="S242" i="33"/>
  <c r="T242" i="33"/>
  <c r="R243" i="33"/>
  <c r="S243" i="33"/>
  <c r="T243" i="33"/>
  <c r="R244" i="33"/>
  <c r="S244" i="33"/>
  <c r="T244" i="33"/>
  <c r="R245" i="33"/>
  <c r="S245" i="33"/>
  <c r="T245" i="33"/>
  <c r="R246" i="33"/>
  <c r="S246" i="33"/>
  <c r="T246" i="33"/>
  <c r="R247" i="33"/>
  <c r="S247" i="33"/>
  <c r="T247" i="33"/>
  <c r="R248" i="33"/>
  <c r="S248" i="33"/>
  <c r="T248" i="33"/>
  <c r="R249" i="33"/>
  <c r="S249" i="33"/>
  <c r="T249" i="33"/>
  <c r="R250" i="33"/>
  <c r="S250" i="33"/>
  <c r="T250" i="33"/>
  <c r="R251" i="33"/>
  <c r="S251" i="33"/>
  <c r="T251" i="33"/>
  <c r="R252" i="33"/>
  <c r="S252" i="33"/>
  <c r="T252" i="33"/>
  <c r="R253" i="33"/>
  <c r="S253" i="33"/>
  <c r="T253" i="33"/>
  <c r="R254" i="33"/>
  <c r="S254" i="33"/>
  <c r="T254" i="33"/>
  <c r="R255" i="33"/>
  <c r="S255" i="33"/>
  <c r="T255" i="33"/>
  <c r="R256" i="33"/>
  <c r="S256" i="33"/>
  <c r="T256" i="33"/>
  <c r="R257" i="33"/>
  <c r="S257" i="33"/>
  <c r="T257" i="33"/>
  <c r="R258" i="33"/>
  <c r="S258" i="33"/>
  <c r="T258" i="33"/>
  <c r="R259" i="33"/>
  <c r="S259" i="33"/>
  <c r="T259" i="33"/>
  <c r="R260" i="33"/>
  <c r="S260" i="33"/>
  <c r="T260" i="33"/>
  <c r="R261" i="33"/>
  <c r="S261" i="33"/>
  <c r="T261" i="33"/>
  <c r="R262" i="33"/>
  <c r="S262" i="33"/>
  <c r="T262" i="33"/>
  <c r="R263" i="33"/>
  <c r="S263" i="33"/>
  <c r="T263" i="33"/>
  <c r="R264" i="33"/>
  <c r="S264" i="33"/>
  <c r="T264" i="33"/>
  <c r="R265" i="33"/>
  <c r="S265" i="33"/>
  <c r="T265" i="33"/>
  <c r="R266" i="33"/>
  <c r="S266" i="33"/>
  <c r="T266" i="33"/>
  <c r="R267" i="33"/>
  <c r="S267" i="33"/>
  <c r="T267" i="33"/>
  <c r="R268" i="33"/>
  <c r="S268" i="33"/>
  <c r="T268" i="33"/>
  <c r="R269" i="33"/>
  <c r="S269" i="33"/>
  <c r="T269" i="33"/>
  <c r="R270" i="33"/>
  <c r="S270" i="33"/>
  <c r="T270" i="33"/>
  <c r="R271" i="33"/>
  <c r="S271" i="33"/>
  <c r="T271" i="33"/>
  <c r="R272" i="33"/>
  <c r="S272" i="33"/>
  <c r="T272" i="33"/>
  <c r="R273" i="33"/>
  <c r="S273" i="33"/>
  <c r="T273" i="33"/>
  <c r="R274" i="33"/>
  <c r="S274" i="33"/>
  <c r="T274" i="33"/>
  <c r="R275" i="33"/>
  <c r="S275" i="33"/>
  <c r="T275" i="33"/>
  <c r="R276" i="33"/>
  <c r="S276" i="33"/>
  <c r="T276" i="33"/>
  <c r="R277" i="33"/>
  <c r="S277" i="33"/>
  <c r="T277" i="33"/>
  <c r="R278" i="33"/>
  <c r="S278" i="33"/>
  <c r="T278" i="33"/>
  <c r="R279" i="33"/>
  <c r="S279" i="33"/>
  <c r="T279" i="33"/>
  <c r="R280" i="33"/>
  <c r="S280" i="33"/>
  <c r="T280" i="33"/>
  <c r="R281" i="33"/>
  <c r="S281" i="33"/>
  <c r="T281" i="33"/>
  <c r="R282" i="33"/>
  <c r="S282" i="33"/>
  <c r="T282" i="33"/>
  <c r="R283" i="33"/>
  <c r="S283" i="33"/>
  <c r="T283" i="33"/>
  <c r="R284" i="33"/>
  <c r="S284" i="33"/>
  <c r="T284" i="33"/>
  <c r="R285" i="33"/>
  <c r="S285" i="33"/>
  <c r="T285" i="33"/>
  <c r="R286" i="33"/>
  <c r="S286" i="33"/>
  <c r="T286" i="33"/>
  <c r="R287" i="33"/>
  <c r="S287" i="33"/>
  <c r="T287" i="33"/>
  <c r="R288" i="33"/>
  <c r="S288" i="33"/>
  <c r="T288" i="33"/>
  <c r="R289" i="33"/>
  <c r="S289" i="33"/>
  <c r="T289" i="33"/>
  <c r="R290" i="33"/>
  <c r="S290" i="33"/>
  <c r="T290" i="33"/>
  <c r="R291" i="33"/>
  <c r="S291" i="33"/>
  <c r="T291" i="33"/>
  <c r="R292" i="33"/>
  <c r="S292" i="33"/>
  <c r="T292" i="33"/>
  <c r="R293" i="33"/>
  <c r="S293" i="33"/>
  <c r="T293" i="33"/>
  <c r="R294" i="33"/>
  <c r="S294" i="33"/>
  <c r="T294" i="33"/>
  <c r="R295" i="33"/>
  <c r="S295" i="33"/>
  <c r="T295" i="33"/>
  <c r="R296" i="33"/>
  <c r="S296" i="33"/>
  <c r="T296" i="33"/>
  <c r="R297" i="33"/>
  <c r="S297" i="33"/>
  <c r="T297" i="33"/>
  <c r="R298" i="33"/>
  <c r="S298" i="33"/>
  <c r="T298" i="33"/>
  <c r="R299" i="33"/>
  <c r="S299" i="33"/>
  <c r="T299" i="33"/>
  <c r="R300" i="33"/>
  <c r="S300" i="33"/>
  <c r="T300" i="33"/>
  <c r="R301" i="33"/>
  <c r="S301" i="33"/>
  <c r="T301" i="33"/>
  <c r="R302" i="33"/>
  <c r="S302" i="33"/>
  <c r="T302" i="33"/>
  <c r="R303" i="33"/>
  <c r="S303" i="33"/>
  <c r="T303" i="33"/>
  <c r="R304" i="33"/>
  <c r="S304" i="33"/>
  <c r="T304" i="33"/>
  <c r="R305" i="33"/>
  <c r="S305" i="33"/>
  <c r="T305" i="33"/>
  <c r="R306" i="33"/>
  <c r="S306" i="33"/>
  <c r="T306" i="33"/>
  <c r="R307" i="33"/>
  <c r="S307" i="33"/>
  <c r="T307" i="33"/>
  <c r="R308" i="33"/>
  <c r="S308" i="33"/>
  <c r="T308" i="33"/>
  <c r="R309" i="33"/>
  <c r="S309" i="33"/>
  <c r="T309" i="33"/>
  <c r="R310" i="33"/>
  <c r="S310" i="33"/>
  <c r="T310" i="33"/>
  <c r="R311" i="33"/>
  <c r="S311" i="33"/>
  <c r="T311" i="33"/>
  <c r="R312" i="33"/>
  <c r="S312" i="33"/>
  <c r="T312" i="33"/>
  <c r="R313" i="33"/>
  <c r="S313" i="33"/>
  <c r="T313" i="33"/>
  <c r="R314" i="33"/>
  <c r="S314" i="33"/>
  <c r="T314" i="33"/>
  <c r="R315" i="33"/>
  <c r="S315" i="33"/>
  <c r="T315" i="33"/>
  <c r="R316" i="33"/>
  <c r="S316" i="33"/>
  <c r="T316" i="33"/>
  <c r="R317" i="33"/>
  <c r="S317" i="33"/>
  <c r="T317" i="33"/>
  <c r="R318" i="33"/>
  <c r="S318" i="33"/>
  <c r="T318" i="33"/>
  <c r="R319" i="33"/>
  <c r="S319" i="33"/>
  <c r="T319" i="33"/>
  <c r="R320" i="33"/>
  <c r="S320" i="33"/>
  <c r="T320" i="33"/>
  <c r="R321" i="33"/>
  <c r="S321" i="33"/>
  <c r="T321" i="33"/>
  <c r="R322" i="33"/>
  <c r="S322" i="33"/>
  <c r="T322" i="33"/>
  <c r="R323" i="33"/>
  <c r="S323" i="33"/>
  <c r="T323" i="33"/>
  <c r="R324" i="33"/>
  <c r="S324" i="33"/>
  <c r="T324" i="33"/>
  <c r="R325" i="33"/>
  <c r="S325" i="33"/>
  <c r="T325" i="33"/>
  <c r="R326" i="33"/>
  <c r="S326" i="33"/>
  <c r="T326" i="33"/>
  <c r="R327" i="33"/>
  <c r="S327" i="33"/>
  <c r="T327" i="33"/>
  <c r="R328" i="33"/>
  <c r="S328" i="33"/>
  <c r="T328" i="33"/>
  <c r="R329" i="33"/>
  <c r="S329" i="33"/>
  <c r="T329" i="33"/>
  <c r="R330" i="33"/>
  <c r="S330" i="33"/>
  <c r="T330" i="33"/>
  <c r="R331" i="33"/>
  <c r="S331" i="33"/>
  <c r="T331" i="33"/>
  <c r="R332" i="33"/>
  <c r="S332" i="33"/>
  <c r="T332" i="33"/>
  <c r="R333" i="33"/>
  <c r="S333" i="33"/>
  <c r="T333" i="33"/>
  <c r="R334" i="33"/>
  <c r="S334" i="33"/>
  <c r="T334" i="33"/>
  <c r="R335" i="33"/>
  <c r="S335" i="33"/>
  <c r="T335" i="33"/>
  <c r="R336" i="33"/>
  <c r="S336" i="33"/>
  <c r="T336" i="33"/>
  <c r="R337" i="33"/>
  <c r="S337" i="33"/>
  <c r="T337" i="33"/>
  <c r="R338" i="33"/>
  <c r="S338" i="33"/>
  <c r="T338" i="33"/>
  <c r="R339" i="33"/>
  <c r="S339" i="33"/>
  <c r="T339" i="33"/>
  <c r="R340" i="33"/>
  <c r="S340" i="33"/>
  <c r="T340" i="33"/>
  <c r="R341" i="33"/>
  <c r="S341" i="33"/>
  <c r="T341" i="33"/>
  <c r="R342" i="33"/>
  <c r="S342" i="33"/>
  <c r="T342" i="33"/>
  <c r="R343" i="33"/>
  <c r="S343" i="33"/>
  <c r="T343" i="33"/>
  <c r="R344" i="33"/>
  <c r="S344" i="33"/>
  <c r="T344" i="33"/>
  <c r="R345" i="33"/>
  <c r="S345" i="33"/>
  <c r="T345" i="33"/>
  <c r="R346" i="33"/>
  <c r="S346" i="33"/>
  <c r="T346" i="33"/>
  <c r="R347" i="33"/>
  <c r="S347" i="33"/>
  <c r="T347" i="33"/>
  <c r="R348" i="33"/>
  <c r="S348" i="33"/>
  <c r="T348" i="33"/>
  <c r="R349" i="33"/>
  <c r="S349" i="33"/>
  <c r="T349" i="33"/>
  <c r="R350" i="33"/>
  <c r="S350" i="33"/>
  <c r="T350" i="33"/>
  <c r="R351" i="33"/>
  <c r="S351" i="33"/>
  <c r="T351" i="33"/>
  <c r="R352" i="33"/>
  <c r="S352" i="33"/>
  <c r="T352" i="33"/>
  <c r="R353" i="33"/>
  <c r="S353" i="33"/>
  <c r="T353" i="33"/>
  <c r="R354" i="33"/>
  <c r="S354" i="33"/>
  <c r="T354" i="33"/>
  <c r="R355" i="33"/>
  <c r="S355" i="33"/>
  <c r="T355" i="33"/>
  <c r="R356" i="33"/>
  <c r="S356" i="33"/>
  <c r="T356" i="33"/>
  <c r="R357" i="33"/>
  <c r="S357" i="33"/>
  <c r="T357" i="33"/>
  <c r="R358" i="33"/>
  <c r="S358" i="33"/>
  <c r="T358" i="33"/>
  <c r="R359" i="33"/>
  <c r="S359" i="33"/>
  <c r="T359" i="33"/>
  <c r="R360" i="33"/>
  <c r="S360" i="33"/>
  <c r="T360" i="33"/>
  <c r="R361" i="33"/>
  <c r="S361" i="33"/>
  <c r="T361" i="33"/>
  <c r="R362" i="33"/>
  <c r="S362" i="33"/>
  <c r="T362" i="33"/>
  <c r="R363" i="33"/>
  <c r="S363" i="33"/>
  <c r="T363" i="33"/>
  <c r="R364" i="33"/>
  <c r="S364" i="33"/>
  <c r="T364" i="33"/>
  <c r="R365" i="33"/>
  <c r="S365" i="33"/>
  <c r="T365" i="33"/>
  <c r="R366" i="33"/>
  <c r="S366" i="33"/>
  <c r="T366" i="33"/>
  <c r="R367" i="33"/>
  <c r="S367" i="33"/>
  <c r="T367" i="33"/>
  <c r="R368" i="33"/>
  <c r="S368" i="33"/>
  <c r="T368" i="33"/>
  <c r="R369" i="33"/>
  <c r="S369" i="33"/>
  <c r="T369" i="33"/>
  <c r="R370" i="33"/>
  <c r="S370" i="33"/>
  <c r="T370" i="33"/>
  <c r="R371" i="33"/>
  <c r="S371" i="33"/>
  <c r="T371" i="33"/>
  <c r="R372" i="33"/>
  <c r="S372" i="33"/>
  <c r="T372" i="33"/>
  <c r="R373" i="33"/>
  <c r="S373" i="33"/>
  <c r="T373" i="33"/>
  <c r="R374" i="33"/>
  <c r="S374" i="33"/>
  <c r="T374" i="33"/>
  <c r="R375" i="33"/>
  <c r="S375" i="33"/>
  <c r="T375" i="33"/>
  <c r="R376" i="33"/>
  <c r="S376" i="33"/>
  <c r="T376" i="33"/>
  <c r="R377" i="33"/>
  <c r="S377" i="33"/>
  <c r="T377" i="33"/>
  <c r="R378" i="33"/>
  <c r="S378" i="33"/>
  <c r="T378" i="33"/>
  <c r="R379" i="33"/>
  <c r="S379" i="33"/>
  <c r="T379" i="33"/>
  <c r="R380" i="33"/>
  <c r="S380" i="33"/>
  <c r="T380" i="33"/>
  <c r="R381" i="33"/>
  <c r="S381" i="33"/>
  <c r="T381" i="33"/>
  <c r="R382" i="33"/>
  <c r="S382" i="33"/>
  <c r="T382" i="33"/>
  <c r="R383" i="33"/>
  <c r="S383" i="33"/>
  <c r="T383" i="33"/>
  <c r="R384" i="33"/>
  <c r="S384" i="33"/>
  <c r="T384" i="33"/>
  <c r="R385" i="33"/>
  <c r="S385" i="33"/>
  <c r="T385" i="33"/>
  <c r="R386" i="33"/>
  <c r="S386" i="33"/>
  <c r="T386" i="33"/>
  <c r="R387" i="33"/>
  <c r="S387" i="33"/>
  <c r="T387" i="33"/>
  <c r="R388" i="33"/>
  <c r="S388" i="33"/>
  <c r="T388" i="33"/>
  <c r="R389" i="33"/>
  <c r="S389" i="33"/>
  <c r="T389" i="33"/>
  <c r="R390" i="33"/>
  <c r="S390" i="33"/>
  <c r="T390" i="33"/>
  <c r="R391" i="33"/>
  <c r="S391" i="33"/>
  <c r="T391" i="33"/>
  <c r="R392" i="33"/>
  <c r="S392" i="33"/>
  <c r="T392" i="33"/>
  <c r="R393" i="33"/>
  <c r="S393" i="33"/>
  <c r="T393" i="33"/>
  <c r="R394" i="33"/>
  <c r="S394" i="33"/>
  <c r="T394" i="33"/>
  <c r="R395" i="33"/>
  <c r="S395" i="33"/>
  <c r="T395" i="33"/>
  <c r="R396" i="33"/>
  <c r="S396" i="33"/>
  <c r="T396" i="33"/>
  <c r="R397" i="33"/>
  <c r="S397" i="33"/>
  <c r="T397" i="33"/>
  <c r="R398" i="33"/>
  <c r="S398" i="33"/>
  <c r="T398" i="33"/>
  <c r="R399" i="33"/>
  <c r="S399" i="33"/>
  <c r="T399" i="33"/>
  <c r="R400" i="33"/>
  <c r="S400" i="33"/>
  <c r="T400" i="33"/>
  <c r="R401" i="33"/>
  <c r="S401" i="33"/>
  <c r="T401" i="33"/>
  <c r="R402" i="33"/>
  <c r="S402" i="33"/>
  <c r="T402" i="33"/>
  <c r="R403" i="33"/>
  <c r="S403" i="33"/>
  <c r="T403" i="33"/>
  <c r="R404" i="33"/>
  <c r="S404" i="33"/>
  <c r="T404" i="33"/>
  <c r="R405" i="33"/>
  <c r="S405" i="33"/>
  <c r="T405" i="33"/>
  <c r="R406" i="33"/>
  <c r="S406" i="33"/>
  <c r="T406" i="33"/>
  <c r="R407" i="33"/>
  <c r="S407" i="33"/>
  <c r="T407" i="33"/>
  <c r="R408" i="33"/>
  <c r="S408" i="33"/>
  <c r="T408" i="33"/>
  <c r="R409" i="33"/>
  <c r="S409" i="33"/>
  <c r="T409" i="33"/>
  <c r="R410" i="33"/>
  <c r="S410" i="33"/>
  <c r="T410" i="33"/>
  <c r="R411" i="33"/>
  <c r="S411" i="33"/>
  <c r="T411" i="33"/>
  <c r="R412" i="33"/>
  <c r="S412" i="33"/>
  <c r="T412" i="33"/>
  <c r="R413" i="33"/>
  <c r="S413" i="33"/>
  <c r="T413" i="33"/>
  <c r="R414" i="33"/>
  <c r="S414" i="33"/>
  <c r="T414" i="33"/>
  <c r="R415" i="33"/>
  <c r="S415" i="33"/>
  <c r="T415" i="33"/>
  <c r="R416" i="33"/>
  <c r="S416" i="33"/>
  <c r="T416" i="33"/>
  <c r="R417" i="33"/>
  <c r="S417" i="33"/>
  <c r="T417" i="33"/>
  <c r="R418" i="33"/>
  <c r="S418" i="33"/>
  <c r="T418" i="33"/>
  <c r="R419" i="33"/>
  <c r="S419" i="33"/>
  <c r="T419" i="33"/>
  <c r="R420" i="33"/>
  <c r="S420" i="33"/>
  <c r="T420" i="33"/>
  <c r="R421" i="33"/>
  <c r="S421" i="33"/>
  <c r="T421" i="33"/>
  <c r="R422" i="33"/>
  <c r="S422" i="33"/>
  <c r="T422" i="33"/>
  <c r="R423" i="33"/>
  <c r="S423" i="33"/>
  <c r="T423" i="33"/>
  <c r="R424" i="33"/>
  <c r="S424" i="33"/>
  <c r="T424" i="33"/>
  <c r="R425" i="33"/>
  <c r="S425" i="33"/>
  <c r="T425" i="33"/>
  <c r="R426" i="33"/>
  <c r="S426" i="33"/>
  <c r="T426" i="33"/>
  <c r="R427" i="33"/>
  <c r="S427" i="33"/>
  <c r="T427" i="33"/>
  <c r="R428" i="33"/>
  <c r="S428" i="33"/>
  <c r="T428" i="33"/>
  <c r="R429" i="33"/>
  <c r="S429" i="33"/>
  <c r="T429" i="33"/>
  <c r="R430" i="33"/>
  <c r="S430" i="33"/>
  <c r="T430" i="33"/>
  <c r="R431" i="33"/>
  <c r="S431" i="33"/>
  <c r="T431" i="33"/>
  <c r="R432" i="33"/>
  <c r="S432" i="33"/>
  <c r="T432" i="33"/>
  <c r="R433" i="33"/>
  <c r="S433" i="33"/>
  <c r="T433" i="33"/>
  <c r="R434" i="33"/>
  <c r="S434" i="33"/>
  <c r="T434" i="33"/>
  <c r="R435" i="33"/>
  <c r="S435" i="33"/>
  <c r="T435" i="33"/>
  <c r="R436" i="33"/>
  <c r="S436" i="33"/>
  <c r="T436" i="33"/>
  <c r="R437" i="33"/>
  <c r="S437" i="33"/>
  <c r="T437" i="33"/>
  <c r="R438" i="33"/>
  <c r="S438" i="33"/>
  <c r="T438" i="33"/>
  <c r="R439" i="33"/>
  <c r="S439" i="33"/>
  <c r="T439" i="33"/>
  <c r="R440" i="33"/>
  <c r="S440" i="33"/>
  <c r="T440" i="33"/>
  <c r="R441" i="33"/>
  <c r="S441" i="33"/>
  <c r="T441" i="33"/>
  <c r="R442" i="33"/>
  <c r="S442" i="33"/>
  <c r="T442" i="33"/>
  <c r="R443" i="33"/>
  <c r="S443" i="33"/>
  <c r="T443" i="33"/>
  <c r="R444" i="33"/>
  <c r="S444" i="33"/>
  <c r="T444" i="33"/>
  <c r="R445" i="33"/>
  <c r="S445" i="33"/>
  <c r="T445" i="33"/>
  <c r="R446" i="33"/>
  <c r="S446" i="33"/>
  <c r="T446" i="33"/>
  <c r="R447" i="33"/>
  <c r="S447" i="33"/>
  <c r="T447" i="33"/>
  <c r="R448" i="33"/>
  <c r="S448" i="33"/>
  <c r="T448" i="33"/>
  <c r="R449" i="33"/>
  <c r="S449" i="33"/>
  <c r="T449" i="33"/>
  <c r="R450" i="33"/>
  <c r="S450" i="33"/>
  <c r="T450" i="33"/>
  <c r="R451" i="33"/>
  <c r="S451" i="33"/>
  <c r="T451" i="33"/>
  <c r="R452" i="33"/>
  <c r="S452" i="33"/>
  <c r="T452" i="33"/>
  <c r="R453" i="33"/>
  <c r="S453" i="33"/>
  <c r="T453" i="33"/>
  <c r="R454" i="33"/>
  <c r="S454" i="33"/>
  <c r="T454" i="33"/>
  <c r="R455" i="33"/>
  <c r="S455" i="33"/>
  <c r="T455" i="33"/>
  <c r="R456" i="33"/>
  <c r="S456" i="33"/>
  <c r="T456" i="33"/>
  <c r="R457" i="33"/>
  <c r="S457" i="33"/>
  <c r="T457" i="33"/>
  <c r="R458" i="33"/>
  <c r="S458" i="33"/>
  <c r="T458" i="33"/>
  <c r="R459" i="33"/>
  <c r="S459" i="33"/>
  <c r="T459" i="33"/>
  <c r="R460" i="33"/>
  <c r="S460" i="33"/>
  <c r="T460" i="33"/>
  <c r="R461" i="33"/>
  <c r="S461" i="33"/>
  <c r="T461" i="33"/>
  <c r="R462" i="33"/>
  <c r="S462" i="33"/>
  <c r="T462" i="33"/>
  <c r="R463" i="33"/>
  <c r="S463" i="33"/>
  <c r="T463" i="33"/>
  <c r="R464" i="33"/>
  <c r="S464" i="33"/>
  <c r="T464" i="33"/>
  <c r="R465" i="33"/>
  <c r="S465" i="33"/>
  <c r="T465" i="33"/>
  <c r="R466" i="33"/>
  <c r="S466" i="33"/>
  <c r="T466" i="33"/>
  <c r="R467" i="33"/>
  <c r="S467" i="33"/>
  <c r="T467" i="33"/>
  <c r="R468" i="33"/>
  <c r="S468" i="33"/>
  <c r="T468" i="33"/>
  <c r="R469" i="33"/>
  <c r="S469" i="33"/>
  <c r="T469" i="33"/>
  <c r="R470" i="33"/>
  <c r="S470" i="33"/>
  <c r="T470" i="33"/>
  <c r="R471" i="33"/>
  <c r="S471" i="33"/>
  <c r="T471" i="33"/>
  <c r="R472" i="33"/>
  <c r="S472" i="33"/>
  <c r="T472" i="33"/>
  <c r="R473" i="33"/>
  <c r="S473" i="33"/>
  <c r="T473" i="33"/>
  <c r="R474" i="33"/>
  <c r="S474" i="33"/>
  <c r="T474" i="33"/>
  <c r="R475" i="33"/>
  <c r="S475" i="33"/>
  <c r="T475" i="33"/>
  <c r="R476" i="33"/>
  <c r="S476" i="33"/>
  <c r="T476" i="33"/>
  <c r="R477" i="33"/>
  <c r="S477" i="33"/>
  <c r="T477" i="33"/>
  <c r="R478" i="33"/>
  <c r="S478" i="33"/>
  <c r="T478" i="33"/>
  <c r="R479" i="33"/>
  <c r="S479" i="33"/>
  <c r="T479" i="33"/>
  <c r="R480" i="33"/>
  <c r="S480" i="33"/>
  <c r="T480" i="33"/>
  <c r="R481" i="33"/>
  <c r="S481" i="33"/>
  <c r="T481" i="33"/>
  <c r="R482" i="33"/>
  <c r="S482" i="33"/>
  <c r="T482" i="33"/>
  <c r="R483" i="33"/>
  <c r="S483" i="33"/>
  <c r="T483" i="33"/>
  <c r="R484" i="33"/>
  <c r="S484" i="33"/>
  <c r="T484" i="33"/>
  <c r="R485" i="33"/>
  <c r="S485" i="33"/>
  <c r="T485" i="33"/>
  <c r="R486" i="33"/>
  <c r="S486" i="33"/>
  <c r="T486" i="33"/>
  <c r="R487" i="33"/>
  <c r="S487" i="33"/>
  <c r="T487" i="33"/>
  <c r="R488" i="33"/>
  <c r="S488" i="33"/>
  <c r="T488" i="33"/>
  <c r="R489" i="33"/>
  <c r="S489" i="33"/>
  <c r="T489" i="33"/>
  <c r="R490" i="33"/>
  <c r="S490" i="33"/>
  <c r="T490" i="33"/>
  <c r="R491" i="33"/>
  <c r="S491" i="33"/>
  <c r="T491" i="33"/>
  <c r="R492" i="33"/>
  <c r="S492" i="33"/>
  <c r="T492" i="33"/>
  <c r="R493" i="33"/>
  <c r="S493" i="33"/>
  <c r="T493" i="33"/>
  <c r="R494" i="33"/>
  <c r="S494" i="33"/>
  <c r="T494" i="33"/>
  <c r="R495" i="33"/>
  <c r="S495" i="33"/>
  <c r="T495" i="33"/>
  <c r="R496" i="33"/>
  <c r="S496" i="33"/>
  <c r="T496" i="33"/>
  <c r="R497" i="33"/>
  <c r="S497" i="33"/>
  <c r="T497" i="33"/>
  <c r="R498" i="33"/>
  <c r="S498" i="33"/>
  <c r="T498" i="33"/>
  <c r="R499" i="33"/>
  <c r="S499" i="33"/>
  <c r="T499" i="33"/>
  <c r="R500" i="33"/>
  <c r="S500" i="33"/>
  <c r="T500" i="33"/>
  <c r="R501" i="33"/>
  <c r="S501" i="33"/>
  <c r="T501" i="33"/>
  <c r="R502" i="33"/>
  <c r="S502" i="33"/>
  <c r="T502" i="33"/>
  <c r="R503" i="33"/>
  <c r="S503" i="33"/>
  <c r="T503" i="33"/>
  <c r="R504" i="33"/>
  <c r="S504" i="33"/>
  <c r="T504" i="33"/>
  <c r="R505" i="33"/>
  <c r="S505" i="33"/>
  <c r="T505" i="33"/>
  <c r="R506" i="33"/>
  <c r="S506" i="33"/>
  <c r="T506" i="33"/>
  <c r="R507" i="33"/>
  <c r="S507" i="33"/>
  <c r="T507" i="33"/>
  <c r="R508" i="33"/>
  <c r="S508" i="33"/>
  <c r="T508" i="33"/>
  <c r="R509" i="33"/>
  <c r="S509" i="33"/>
  <c r="T509" i="33"/>
  <c r="R510" i="33"/>
  <c r="S510" i="33"/>
  <c r="T510" i="33"/>
  <c r="R511" i="33"/>
  <c r="S511" i="33"/>
  <c r="T511" i="33"/>
  <c r="R512" i="33"/>
  <c r="S512" i="33"/>
  <c r="T512" i="33"/>
  <c r="R513" i="33"/>
  <c r="S513" i="33"/>
  <c r="T513" i="33"/>
  <c r="R514" i="33"/>
  <c r="S514" i="33"/>
  <c r="T514" i="33"/>
  <c r="R515" i="33"/>
  <c r="S515" i="33"/>
  <c r="T515" i="33"/>
  <c r="R516" i="33"/>
  <c r="S516" i="33"/>
  <c r="T516" i="33"/>
  <c r="R517" i="33"/>
  <c r="S517" i="33"/>
  <c r="T517" i="33"/>
  <c r="R518" i="33"/>
  <c r="S518" i="33"/>
  <c r="T518" i="33"/>
  <c r="R519" i="33"/>
  <c r="S519" i="33"/>
  <c r="T519" i="33"/>
  <c r="R520" i="33"/>
  <c r="S520" i="33"/>
  <c r="T520" i="33"/>
  <c r="R521" i="33"/>
  <c r="S521" i="33"/>
  <c r="T521" i="33"/>
  <c r="R522" i="33"/>
  <c r="S522" i="33"/>
  <c r="T522" i="33"/>
  <c r="R523" i="33"/>
  <c r="S523" i="33"/>
  <c r="T523" i="33"/>
  <c r="R524" i="33"/>
  <c r="S524" i="33"/>
  <c r="T524" i="33"/>
  <c r="R525" i="33"/>
  <c r="S525" i="33"/>
  <c r="T525" i="33"/>
  <c r="R526" i="33"/>
  <c r="S526" i="33"/>
  <c r="T526" i="33"/>
  <c r="R527" i="33"/>
  <c r="S527" i="33"/>
  <c r="T527" i="33"/>
  <c r="R528" i="33"/>
  <c r="S528" i="33"/>
  <c r="T528" i="33"/>
  <c r="R529" i="33"/>
  <c r="S529" i="33"/>
  <c r="T529" i="33"/>
  <c r="R530" i="33"/>
  <c r="S530" i="33"/>
  <c r="T530" i="33"/>
  <c r="R531" i="33"/>
  <c r="S531" i="33"/>
  <c r="T531" i="33"/>
  <c r="R532" i="33"/>
  <c r="S532" i="33"/>
  <c r="T532" i="33"/>
  <c r="R533" i="33"/>
  <c r="S533" i="33"/>
  <c r="T533" i="33"/>
  <c r="R534" i="33"/>
  <c r="S534" i="33"/>
  <c r="T534" i="33"/>
  <c r="R535" i="33"/>
  <c r="S535" i="33"/>
  <c r="T535" i="33"/>
  <c r="R536" i="33"/>
  <c r="S536" i="33"/>
  <c r="T536" i="33"/>
  <c r="R537" i="33"/>
  <c r="S537" i="33"/>
  <c r="T537" i="33"/>
  <c r="R538" i="33"/>
  <c r="S538" i="33"/>
  <c r="T538" i="33"/>
  <c r="R539" i="33"/>
  <c r="S539" i="33"/>
  <c r="T539" i="33"/>
  <c r="R540" i="33"/>
  <c r="S540" i="33"/>
  <c r="T540" i="33"/>
  <c r="R541" i="33"/>
  <c r="S541" i="33"/>
  <c r="T541" i="33"/>
  <c r="R5" i="33"/>
  <c r="S5" i="33"/>
  <c r="T5" i="33"/>
  <c r="R6" i="33"/>
  <c r="S6" i="33"/>
  <c r="T6" i="33"/>
  <c r="R7" i="33"/>
  <c r="S7" i="33"/>
  <c r="T7" i="33"/>
  <c r="R8" i="33"/>
  <c r="S8" i="33"/>
  <c r="T8" i="33"/>
  <c r="R9" i="33"/>
  <c r="S9" i="33"/>
  <c r="T9" i="33"/>
  <c r="R10" i="33"/>
  <c r="S10" i="33"/>
  <c r="T10" i="33"/>
  <c r="R11" i="33"/>
  <c r="S11" i="33"/>
  <c r="T11" i="33"/>
  <c r="R12" i="33"/>
  <c r="S12" i="33"/>
  <c r="T12" i="33"/>
  <c r="R13" i="33"/>
  <c r="S13" i="33"/>
  <c r="T13" i="33"/>
  <c r="R14" i="33"/>
  <c r="S14" i="33"/>
  <c r="T14" i="33"/>
  <c r="R15" i="33"/>
  <c r="S15" i="33"/>
  <c r="T15" i="33"/>
  <c r="R16" i="33"/>
  <c r="S16" i="33"/>
  <c r="T16" i="33"/>
  <c r="R22" i="33"/>
  <c r="S22" i="33"/>
  <c r="T22" i="33"/>
  <c r="R23" i="33"/>
  <c r="S23" i="33"/>
  <c r="T23" i="33"/>
  <c r="R24" i="33"/>
  <c r="S24" i="33"/>
  <c r="T24" i="33"/>
  <c r="R25" i="33"/>
  <c r="S25" i="33"/>
  <c r="T25" i="33"/>
  <c r="R26" i="33"/>
  <c r="S26" i="33"/>
  <c r="T26" i="33"/>
  <c r="R27" i="33"/>
  <c r="S27" i="33"/>
  <c r="T27" i="33"/>
  <c r="R28" i="33"/>
  <c r="S28" i="33"/>
  <c r="T28" i="33"/>
  <c r="R29" i="33"/>
  <c r="S29" i="33"/>
  <c r="T29" i="33"/>
  <c r="R30" i="33"/>
  <c r="S30" i="33"/>
  <c r="T30" i="33"/>
  <c r="R31" i="33"/>
  <c r="S31" i="33"/>
  <c r="T31" i="33"/>
  <c r="R32" i="33"/>
  <c r="S32" i="33"/>
  <c r="T32" i="33"/>
  <c r="R33" i="33"/>
  <c r="S33" i="33"/>
  <c r="T33" i="33"/>
  <c r="R34" i="33"/>
  <c r="S34" i="33"/>
  <c r="T34" i="33"/>
  <c r="R35" i="33"/>
  <c r="S35" i="33"/>
  <c r="T35" i="33"/>
  <c r="R36" i="33"/>
  <c r="S36" i="33"/>
  <c r="T36" i="33"/>
  <c r="R37" i="33"/>
  <c r="S37" i="33"/>
  <c r="T37" i="33"/>
  <c r="R38" i="33"/>
  <c r="S38" i="33"/>
  <c r="T38" i="33"/>
  <c r="R39" i="33"/>
  <c r="S39" i="33"/>
  <c r="T39" i="33"/>
  <c r="R40" i="33"/>
  <c r="S40" i="33"/>
  <c r="T40" i="33"/>
  <c r="R41" i="33"/>
  <c r="S41" i="33"/>
  <c r="T41" i="33"/>
  <c r="R42" i="33"/>
  <c r="S42" i="33"/>
  <c r="T42" i="33"/>
  <c r="R43" i="33"/>
  <c r="S43" i="33"/>
  <c r="T43" i="33"/>
  <c r="R44" i="33"/>
  <c r="S44" i="33"/>
  <c r="T44" i="33"/>
  <c r="R45" i="33"/>
  <c r="S45" i="33"/>
  <c r="T45" i="33"/>
  <c r="R46" i="33"/>
  <c r="S46" i="33"/>
  <c r="T46" i="33"/>
  <c r="R47" i="33"/>
  <c r="S47" i="33"/>
  <c r="T47" i="33"/>
  <c r="R48" i="33"/>
  <c r="S48" i="33"/>
  <c r="T48" i="33"/>
  <c r="R49" i="33"/>
  <c r="S49" i="33"/>
  <c r="T49" i="33"/>
  <c r="R50" i="33"/>
  <c r="S50" i="33"/>
  <c r="T50" i="33"/>
  <c r="R51" i="33"/>
  <c r="S51" i="33"/>
  <c r="T51" i="33"/>
  <c r="T54" i="33"/>
  <c r="T55" i="33"/>
  <c r="R56" i="33"/>
  <c r="S56" i="33"/>
  <c r="T56" i="33"/>
  <c r="R57" i="33"/>
  <c r="S57" i="33"/>
  <c r="T57" i="33"/>
  <c r="R58" i="33"/>
  <c r="S58" i="33"/>
  <c r="T58" i="33"/>
  <c r="R59" i="33"/>
  <c r="S59" i="33"/>
  <c r="T59" i="33"/>
  <c r="R60" i="33"/>
  <c r="S60" i="33"/>
  <c r="T60" i="33"/>
  <c r="R61" i="33"/>
  <c r="S61" i="33"/>
  <c r="T61" i="33"/>
  <c r="R62" i="33"/>
  <c r="S62" i="33"/>
  <c r="T62" i="33"/>
  <c r="R63" i="33"/>
  <c r="S63" i="33"/>
  <c r="T63" i="33"/>
  <c r="R64" i="33"/>
  <c r="S64" i="33"/>
  <c r="T64" i="33"/>
  <c r="R65" i="33"/>
  <c r="S65" i="33"/>
  <c r="T65" i="33"/>
  <c r="T66" i="33"/>
  <c r="S66" i="33"/>
  <c r="R66" i="33"/>
  <c r="AG163" i="33" l="1"/>
  <c r="AG159" i="33"/>
  <c r="AG155" i="33"/>
  <c r="AG150" i="33"/>
  <c r="AG146" i="33"/>
  <c r="AG30" i="33"/>
  <c r="AG22" i="33"/>
  <c r="AG9" i="33"/>
  <c r="AG161" i="33"/>
  <c r="AG157" i="33"/>
  <c r="AG152" i="33"/>
  <c r="AG148" i="33"/>
  <c r="AG144" i="33"/>
  <c r="AG34" i="33"/>
  <c r="AG26" i="33"/>
  <c r="AG13" i="33"/>
  <c r="AG142" i="33"/>
  <c r="AG32" i="33"/>
  <c r="AG24" i="33"/>
  <c r="AG15" i="33"/>
  <c r="AG11" i="33"/>
  <c r="AG185" i="33"/>
  <c r="Z7" i="33" l="1"/>
  <c r="Z8" i="33"/>
  <c r="Z10" i="33"/>
  <c r="Z12" i="33"/>
  <c r="Z14" i="33"/>
  <c r="Z16" i="33"/>
  <c r="Z20" i="33"/>
  <c r="Z18" i="33"/>
  <c r="Z21" i="33"/>
  <c r="Z23" i="33"/>
  <c r="Z25" i="33"/>
  <c r="Z27" i="33"/>
  <c r="Z28" i="33"/>
  <c r="Z29" i="33"/>
  <c r="Z31" i="33"/>
  <c r="Z33" i="33"/>
  <c r="Z35" i="33"/>
  <c r="Z37" i="33"/>
  <c r="Z39" i="33"/>
  <c r="Z41" i="33"/>
  <c r="Z43" i="33"/>
  <c r="Z45" i="33"/>
  <c r="Z47" i="33"/>
  <c r="Z49" i="33"/>
  <c r="Z51" i="33"/>
  <c r="Z55" i="33"/>
  <c r="Z57" i="33"/>
  <c r="Z59" i="33"/>
  <c r="Z61" i="33"/>
  <c r="Z63" i="33"/>
  <c r="Z65" i="33"/>
  <c r="Z67" i="33"/>
  <c r="Z69" i="33"/>
  <c r="Z71" i="33"/>
  <c r="Z73" i="33"/>
  <c r="Z75" i="33"/>
  <c r="Z77" i="33"/>
  <c r="Z79" i="33"/>
  <c r="Z81" i="33"/>
  <c r="Z83" i="33"/>
  <c r="Z85" i="33"/>
  <c r="Z87" i="33"/>
  <c r="Z89" i="33"/>
  <c r="Z91" i="33"/>
  <c r="Z93" i="33"/>
  <c r="Z98" i="33"/>
  <c r="Z99" i="33"/>
  <c r="Z100" i="33"/>
  <c r="Z101" i="33"/>
  <c r="Z103" i="33"/>
  <c r="Z105" i="33"/>
  <c r="Z107" i="33"/>
  <c r="Z109" i="33"/>
  <c r="Z111" i="33"/>
  <c r="Z125" i="33"/>
  <c r="Z128" i="33"/>
  <c r="Z130" i="33"/>
  <c r="Z133" i="33"/>
  <c r="Z135" i="33"/>
  <c r="Z136" i="33"/>
  <c r="Z137" i="33"/>
  <c r="Z138" i="33"/>
  <c r="Z139" i="33"/>
  <c r="Z141" i="33"/>
  <c r="Z142" i="33"/>
  <c r="Z145" i="33"/>
  <c r="Z146" i="33"/>
  <c r="Z147" i="33"/>
  <c r="Z148" i="33"/>
  <c r="Z149" i="33"/>
  <c r="Z150" i="33"/>
  <c r="Z151" i="33"/>
  <c r="Z152" i="33"/>
  <c r="Z154" i="33"/>
  <c r="Z155" i="33"/>
  <c r="Z156" i="33"/>
  <c r="Z157" i="33"/>
  <c r="Z158" i="33"/>
  <c r="Z159" i="33"/>
  <c r="Z160" i="33"/>
  <c r="Z161" i="33"/>
  <c r="Z162" i="33"/>
  <c r="Z163" i="33"/>
  <c r="Z164" i="33"/>
  <c r="Z165" i="33"/>
  <c r="Z166" i="33"/>
  <c r="Z167" i="33"/>
  <c r="Z177" i="33"/>
  <c r="Z178" i="33"/>
  <c r="Z179" i="33"/>
  <c r="Z180" i="33"/>
  <c r="Z181" i="33"/>
  <c r="Z182" i="33"/>
  <c r="Z183" i="33"/>
  <c r="Z184" i="33"/>
  <c r="Z185" i="33"/>
  <c r="Z186" i="33"/>
  <c r="Z187" i="33"/>
  <c r="Z188" i="33"/>
  <c r="Z189" i="33"/>
  <c r="Z190" i="33"/>
  <c r="Z191" i="33"/>
  <c r="Z192" i="33"/>
  <c r="Z194" i="33"/>
  <c r="Z195" i="33"/>
  <c r="Z196" i="33"/>
  <c r="Z197" i="33"/>
  <c r="Z198" i="33"/>
  <c r="Z199" i="33"/>
  <c r="Z200" i="33"/>
  <c r="Z201" i="33"/>
  <c r="Z202" i="33"/>
  <c r="Z203" i="33"/>
  <c r="Z204" i="33"/>
  <c r="Z205" i="33"/>
  <c r="Z206" i="33"/>
  <c r="Z207" i="33"/>
  <c r="Z208" i="33"/>
  <c r="Z209" i="33"/>
  <c r="Z210" i="33"/>
  <c r="Z211" i="33"/>
  <c r="Z212" i="33"/>
  <c r="Z213" i="33"/>
  <c r="Z214" i="33"/>
  <c r="Z215" i="33"/>
  <c r="Z216" i="33"/>
  <c r="Z217" i="33"/>
  <c r="Z218" i="33"/>
  <c r="Z219" i="33"/>
  <c r="Z220" i="33"/>
  <c r="Z221" i="33"/>
  <c r="Z222" i="33"/>
  <c r="Z223" i="33"/>
  <c r="Z224" i="33"/>
  <c r="Z225" i="33"/>
  <c r="Z226" i="33"/>
  <c r="Z227" i="33"/>
  <c r="Z228" i="33"/>
  <c r="Z229" i="33"/>
  <c r="Z230" i="33"/>
  <c r="Z231" i="33"/>
  <c r="Z232" i="33"/>
  <c r="Z233" i="33"/>
  <c r="Z234" i="33"/>
  <c r="Z235" i="33"/>
  <c r="Z236" i="33"/>
  <c r="Z237" i="33"/>
  <c r="Z238" i="33"/>
  <c r="Z239" i="33"/>
  <c r="Z240" i="33"/>
  <c r="Z241" i="33"/>
  <c r="Z242" i="33"/>
  <c r="Z243" i="33"/>
  <c r="Z244" i="33"/>
  <c r="Z245" i="33"/>
  <c r="Z246" i="33"/>
  <c r="Z247" i="33"/>
  <c r="Z248" i="33"/>
  <c r="Z249" i="33"/>
  <c r="Z250" i="33"/>
  <c r="Z251" i="33"/>
  <c r="Z252" i="33"/>
  <c r="Z253" i="33"/>
  <c r="Z254" i="33"/>
  <c r="Z255" i="33"/>
  <c r="Z256" i="33"/>
  <c r="Z257" i="33"/>
  <c r="Z258" i="33"/>
  <c r="Z259" i="33"/>
  <c r="Z260" i="33"/>
  <c r="Z261" i="33"/>
  <c r="Z262" i="33"/>
  <c r="Z263" i="33"/>
  <c r="Z264" i="33"/>
  <c r="Z265" i="33"/>
  <c r="Z266" i="33"/>
  <c r="Z267" i="33"/>
  <c r="Z268" i="33"/>
  <c r="Z269" i="33"/>
  <c r="Z270" i="33"/>
  <c r="Z271" i="33"/>
  <c r="Z272" i="33"/>
  <c r="Z273" i="33"/>
  <c r="Z274" i="33"/>
  <c r="Z275" i="33"/>
  <c r="Z276" i="33"/>
  <c r="Z277" i="33"/>
  <c r="Z278" i="33"/>
  <c r="Z279" i="33"/>
  <c r="Z280" i="33"/>
  <c r="Z281" i="33"/>
  <c r="Z282" i="33"/>
  <c r="Z283" i="33"/>
  <c r="Z284" i="33"/>
  <c r="Z285" i="33"/>
  <c r="Z286" i="33"/>
  <c r="Z287" i="33"/>
  <c r="Z288" i="33"/>
  <c r="Z289" i="33"/>
  <c r="Z290" i="33"/>
  <c r="Z291" i="33"/>
  <c r="Z292" i="33"/>
  <c r="Z293" i="33"/>
  <c r="Z294" i="33"/>
  <c r="Z295" i="33"/>
  <c r="Z296" i="33"/>
  <c r="Z297" i="33"/>
  <c r="Z298" i="33"/>
  <c r="Z299" i="33"/>
  <c r="Z300" i="33"/>
  <c r="Z301" i="33"/>
  <c r="Z302" i="33"/>
  <c r="Z303" i="33"/>
  <c r="Z304" i="33"/>
  <c r="Z305" i="33"/>
  <c r="Z306" i="33"/>
  <c r="Z307" i="33"/>
  <c r="Z308" i="33"/>
  <c r="Z309" i="33"/>
  <c r="Z310" i="33"/>
  <c r="Z311" i="33"/>
  <c r="Z312" i="33"/>
  <c r="Z313" i="33"/>
  <c r="Z314" i="33"/>
  <c r="Z315" i="33"/>
  <c r="Z316" i="33"/>
  <c r="Z317" i="33"/>
  <c r="Z318" i="33"/>
  <c r="Z319" i="33"/>
  <c r="Z320" i="33"/>
  <c r="Z321" i="33"/>
  <c r="Z322" i="33"/>
  <c r="Z323" i="33"/>
  <c r="Z324" i="33"/>
  <c r="Z325" i="33"/>
  <c r="Z326" i="33"/>
  <c r="Z327" i="33"/>
  <c r="Z328" i="33"/>
  <c r="Z329" i="33"/>
  <c r="Z330" i="33"/>
  <c r="Z331" i="33"/>
  <c r="Z332" i="33"/>
  <c r="Z333" i="33"/>
  <c r="Z334" i="33"/>
  <c r="Z335" i="33"/>
  <c r="Z336" i="33"/>
  <c r="Z337" i="33"/>
  <c r="Z338" i="33"/>
  <c r="Z339" i="33"/>
  <c r="Z340" i="33"/>
  <c r="Z341" i="33"/>
  <c r="Z342" i="33"/>
  <c r="Z343" i="33"/>
  <c r="Z344" i="33"/>
  <c r="Z345" i="33"/>
  <c r="Z346" i="33"/>
  <c r="Z347" i="33"/>
  <c r="Z348" i="33"/>
  <c r="Z349" i="33"/>
  <c r="Z350" i="33"/>
  <c r="Z351" i="33"/>
  <c r="Z352" i="33"/>
  <c r="Z353" i="33"/>
  <c r="Z354" i="33"/>
  <c r="Z355" i="33"/>
  <c r="Z356" i="33"/>
  <c r="Z357" i="33"/>
  <c r="Z358" i="33"/>
  <c r="Z359" i="33"/>
  <c r="Z360" i="33"/>
  <c r="Z361" i="33"/>
  <c r="Z362" i="33"/>
  <c r="Z363" i="33"/>
  <c r="Z364" i="33"/>
  <c r="Z365" i="33"/>
  <c r="Z366" i="33"/>
  <c r="Z367" i="33"/>
  <c r="Z368" i="33"/>
  <c r="Z369" i="33"/>
  <c r="Z370" i="33"/>
  <c r="Z371" i="33"/>
  <c r="Z372" i="33"/>
  <c r="Z373" i="33"/>
  <c r="Z374" i="33"/>
  <c r="Z375" i="33"/>
  <c r="Z376" i="33"/>
  <c r="Z377" i="33"/>
  <c r="Z378" i="33"/>
  <c r="Z379" i="33"/>
  <c r="Z380" i="33"/>
  <c r="Z381" i="33"/>
  <c r="Z382" i="33"/>
  <c r="Z383" i="33"/>
  <c r="Z384" i="33"/>
  <c r="Z385" i="33"/>
  <c r="Z386" i="33"/>
  <c r="Z387" i="33"/>
  <c r="Z388" i="33"/>
  <c r="Z389" i="33"/>
  <c r="Z390" i="33"/>
  <c r="Z391" i="33"/>
  <c r="Z392" i="33"/>
  <c r="Z393" i="33"/>
  <c r="Z394" i="33"/>
  <c r="Z395" i="33"/>
  <c r="Z396" i="33"/>
  <c r="Z397" i="33"/>
  <c r="Z398" i="33"/>
  <c r="Z399" i="33"/>
  <c r="Z400" i="33"/>
  <c r="Z401" i="33"/>
  <c r="Z402" i="33"/>
  <c r="Z403" i="33"/>
  <c r="Z404" i="33"/>
  <c r="Z405" i="33"/>
  <c r="Z406" i="33"/>
  <c r="Z407" i="33"/>
  <c r="Z408" i="33"/>
  <c r="Z409" i="33"/>
  <c r="Z410" i="33"/>
  <c r="Z411" i="33"/>
  <c r="Z412" i="33"/>
  <c r="Z413" i="33"/>
  <c r="Z414" i="33"/>
  <c r="Z415" i="33"/>
  <c r="Z416" i="33"/>
  <c r="Z417" i="33"/>
  <c r="Z418" i="33"/>
  <c r="Z419" i="33"/>
  <c r="Z420" i="33"/>
  <c r="Z421" i="33"/>
  <c r="Z422" i="33"/>
  <c r="Z423" i="33"/>
  <c r="Z424" i="33"/>
  <c r="Z425" i="33"/>
  <c r="Z426" i="33"/>
  <c r="Z427" i="33"/>
  <c r="Z428" i="33"/>
  <c r="Z429" i="33"/>
  <c r="Z430" i="33"/>
  <c r="Z431" i="33"/>
  <c r="Z432" i="33"/>
  <c r="Z433" i="33"/>
  <c r="Z434" i="33"/>
  <c r="Z435" i="33"/>
  <c r="Z436" i="33"/>
  <c r="Z437" i="33"/>
  <c r="Z438" i="33"/>
  <c r="Z439" i="33"/>
  <c r="Z440" i="33"/>
  <c r="Z441" i="33"/>
  <c r="Z442" i="33"/>
  <c r="Z443" i="33"/>
  <c r="Z444" i="33"/>
  <c r="Z445" i="33"/>
  <c r="Z446" i="33"/>
  <c r="Z447" i="33"/>
  <c r="Z448" i="33"/>
  <c r="Z449" i="33"/>
  <c r="Z450" i="33"/>
  <c r="Z451" i="33"/>
  <c r="Z452" i="33"/>
  <c r="Z453" i="33"/>
  <c r="Z454" i="33"/>
  <c r="Z455" i="33"/>
  <c r="Z456" i="33"/>
  <c r="Z457" i="33"/>
  <c r="Z458" i="33"/>
  <c r="Z459" i="33"/>
  <c r="Z460" i="33"/>
  <c r="Z461" i="33"/>
  <c r="Z462" i="33"/>
  <c r="Z463" i="33"/>
  <c r="Z464" i="33"/>
  <c r="Z465" i="33"/>
  <c r="Z466" i="33"/>
  <c r="Z467" i="33"/>
  <c r="Z468" i="33"/>
  <c r="Z469" i="33"/>
  <c r="Z470" i="33"/>
  <c r="Z471" i="33"/>
  <c r="Z472" i="33"/>
  <c r="Z473" i="33"/>
  <c r="Z474" i="33"/>
  <c r="Z475" i="33"/>
  <c r="Z476" i="33"/>
  <c r="Z477" i="33"/>
  <c r="Z478" i="33"/>
  <c r="Z479" i="33"/>
  <c r="Z480" i="33"/>
  <c r="Z481" i="33"/>
  <c r="Z482" i="33"/>
  <c r="Z483" i="33"/>
  <c r="Z484" i="33"/>
  <c r="Z485" i="33"/>
  <c r="Z486" i="33"/>
  <c r="Z487" i="33"/>
  <c r="Z488" i="33"/>
  <c r="Z489" i="33"/>
  <c r="Z490" i="33"/>
  <c r="Z491" i="33"/>
  <c r="Z492" i="33"/>
  <c r="Z493" i="33"/>
  <c r="Z494" i="33"/>
  <c r="Z495" i="33"/>
  <c r="Z496" i="33"/>
  <c r="Z497" i="33"/>
  <c r="Z498" i="33"/>
  <c r="Z499" i="33"/>
  <c r="Z500" i="33"/>
  <c r="Z501" i="33"/>
  <c r="Z502" i="33"/>
  <c r="Z503" i="33"/>
  <c r="Z504" i="33"/>
  <c r="Z505" i="33"/>
  <c r="Z506" i="33"/>
  <c r="Z507" i="33"/>
  <c r="Z508" i="33"/>
  <c r="Z509" i="33"/>
  <c r="Z510" i="33"/>
  <c r="Z511" i="33"/>
  <c r="Z512" i="33"/>
  <c r="Z513" i="33"/>
  <c r="Z514" i="33"/>
  <c r="Z515" i="33"/>
  <c r="Z516" i="33"/>
  <c r="Z517" i="33"/>
  <c r="Z518" i="33"/>
  <c r="Z519" i="33"/>
  <c r="Z520" i="33"/>
  <c r="Z521" i="33"/>
  <c r="Z522" i="33"/>
  <c r="Z523" i="33"/>
  <c r="Z524" i="33"/>
  <c r="Z525" i="33"/>
  <c r="Z526" i="33"/>
  <c r="Z527" i="33"/>
  <c r="Z528" i="33"/>
  <c r="Z529" i="33"/>
  <c r="Z530" i="33"/>
  <c r="Z531" i="33"/>
  <c r="Z532" i="33"/>
  <c r="Z533" i="33"/>
  <c r="Z534" i="33"/>
  <c r="Z535" i="33"/>
  <c r="Z536" i="33"/>
  <c r="Z537" i="33"/>
  <c r="Z538" i="33"/>
  <c r="Z539" i="33"/>
  <c r="Z540" i="33"/>
  <c r="Z541" i="33"/>
  <c r="Z5" i="33"/>
  <c r="Z6" i="33"/>
  <c r="Y7" i="35"/>
  <c r="Y8" i="35"/>
  <c r="Y9" i="35"/>
  <c r="Y10" i="35"/>
  <c r="Y11" i="35"/>
  <c r="Y12" i="35"/>
  <c r="Y13" i="35"/>
  <c r="Y14" i="35"/>
  <c r="Y15" i="35"/>
  <c r="Y16" i="35"/>
  <c r="Y17" i="35"/>
  <c r="Y18" i="35"/>
  <c r="Y19" i="35"/>
  <c r="Y20" i="35"/>
  <c r="Y21" i="35"/>
  <c r="Y22" i="35"/>
  <c r="Y23" i="35"/>
  <c r="Y24" i="35"/>
  <c r="Y25" i="35"/>
  <c r="Y26" i="35"/>
  <c r="Y27" i="35"/>
  <c r="Y28" i="35"/>
  <c r="Y29" i="35"/>
  <c r="Y30" i="35"/>
  <c r="Y31" i="35"/>
  <c r="Y32" i="35"/>
  <c r="Y33" i="35"/>
  <c r="Y34" i="35"/>
  <c r="Y35" i="35"/>
  <c r="Y36" i="35"/>
  <c r="Y37" i="35"/>
  <c r="Y38" i="35"/>
  <c r="Y39" i="35"/>
  <c r="Y40" i="35"/>
  <c r="Y41" i="35"/>
  <c r="Y42" i="35"/>
  <c r="Y43" i="35"/>
  <c r="Y44" i="35"/>
  <c r="Y45" i="35"/>
  <c r="Y46" i="35"/>
  <c r="Y47" i="35"/>
  <c r="Y48" i="35"/>
  <c r="Y49" i="35"/>
  <c r="Y50" i="35"/>
  <c r="Y51" i="35"/>
  <c r="Y52" i="35"/>
  <c r="Y53" i="35"/>
  <c r="Y54" i="35"/>
  <c r="Y55" i="35"/>
  <c r="Y56" i="35"/>
  <c r="Y57" i="35"/>
  <c r="Y58" i="35"/>
  <c r="Y59" i="35"/>
  <c r="Y60" i="35"/>
  <c r="Y61" i="35"/>
  <c r="Y62" i="35"/>
  <c r="Y63" i="35"/>
  <c r="Y64" i="35"/>
  <c r="Y65" i="35"/>
  <c r="Y66" i="35"/>
  <c r="Y67" i="35"/>
  <c r="Y68" i="35"/>
  <c r="Y69" i="35"/>
  <c r="Y70" i="35"/>
  <c r="Y71" i="35"/>
  <c r="Y72" i="35"/>
  <c r="Y73" i="35"/>
  <c r="Y74" i="35"/>
  <c r="Y75" i="35"/>
  <c r="Y76" i="35"/>
  <c r="Y77" i="35"/>
  <c r="Y78" i="35"/>
  <c r="Y79" i="35"/>
  <c r="Y80" i="35"/>
  <c r="Y81" i="35"/>
  <c r="Y82" i="35"/>
  <c r="Y83" i="35"/>
  <c r="Y84" i="35"/>
  <c r="Y85" i="35"/>
  <c r="Y86" i="35"/>
  <c r="Y87" i="35"/>
  <c r="Y88" i="35"/>
  <c r="Y89" i="35"/>
  <c r="Y90" i="35"/>
  <c r="Y91" i="35"/>
  <c r="Y92" i="35"/>
  <c r="Y93" i="35"/>
  <c r="Y94" i="35"/>
  <c r="Y95" i="35"/>
  <c r="Y96" i="35"/>
  <c r="Y97" i="35"/>
  <c r="Y98" i="35"/>
  <c r="Y99" i="35"/>
  <c r="Y100" i="35"/>
  <c r="Y101" i="35"/>
  <c r="Y102" i="35"/>
  <c r="Y103" i="35"/>
  <c r="Y104" i="35"/>
  <c r="Y105" i="35"/>
  <c r="Y106" i="35"/>
  <c r="Y107" i="35"/>
  <c r="Y108" i="35"/>
  <c r="Y109" i="35"/>
  <c r="Y110" i="35"/>
  <c r="Y111" i="35"/>
  <c r="Y112" i="35"/>
  <c r="Y113" i="35"/>
  <c r="Y114" i="35"/>
  <c r="Y115" i="35"/>
  <c r="Y116" i="35"/>
  <c r="Y117" i="35"/>
  <c r="Y122" i="35"/>
  <c r="Y123" i="35"/>
  <c r="Y124" i="35"/>
  <c r="Y125" i="35"/>
  <c r="Y126" i="35"/>
  <c r="Y127" i="35"/>
  <c r="Y128" i="35"/>
  <c r="Y129" i="35"/>
  <c r="Y130" i="35"/>
  <c r="Y131" i="35"/>
  <c r="Y132" i="35"/>
  <c r="Y133" i="35"/>
  <c r="Y134" i="35"/>
  <c r="Y135" i="35"/>
  <c r="Y136" i="35"/>
  <c r="Y137" i="35"/>
  <c r="Y138" i="35"/>
  <c r="Y139" i="35"/>
  <c r="Y140" i="35"/>
  <c r="Y141" i="35"/>
  <c r="Y142" i="35"/>
  <c r="Y144" i="35"/>
  <c r="Y145" i="35"/>
  <c r="Y146" i="35"/>
  <c r="Y147" i="35"/>
  <c r="Y149" i="35"/>
  <c r="Y150" i="35"/>
  <c r="Y151" i="35"/>
  <c r="Y152" i="35"/>
  <c r="Y153" i="35"/>
  <c r="Y154" i="35"/>
  <c r="Y155" i="35"/>
  <c r="Y156" i="35"/>
  <c r="Y157" i="35"/>
  <c r="Y158" i="35"/>
  <c r="Y159" i="35"/>
  <c r="Y160" i="35"/>
  <c r="Y161" i="35"/>
  <c r="Y162" i="35"/>
  <c r="Y163" i="35"/>
  <c r="Y164" i="35"/>
  <c r="Y165" i="35"/>
  <c r="Y166" i="35"/>
  <c r="Y167" i="35"/>
  <c r="Y168" i="35"/>
  <c r="Y169" i="35"/>
  <c r="Y170" i="35"/>
  <c r="Y171" i="35"/>
  <c r="Y172" i="35"/>
  <c r="Y173" i="35"/>
  <c r="Y174" i="35"/>
  <c r="Y175" i="35"/>
  <c r="Y176" i="35"/>
  <c r="Y177" i="35"/>
  <c r="Y178" i="35"/>
  <c r="Y179" i="35"/>
  <c r="Y180" i="35"/>
  <c r="Y181" i="35"/>
  <c r="Y182" i="35"/>
  <c r="Y183" i="35"/>
  <c r="Y184" i="35"/>
  <c r="Y185" i="35"/>
  <c r="Y186" i="35"/>
  <c r="Y187" i="35"/>
  <c r="Y188" i="35"/>
  <c r="Y189" i="35"/>
  <c r="Y190" i="35"/>
  <c r="Y191" i="35"/>
  <c r="Y192" i="35"/>
  <c r="Y193" i="35"/>
  <c r="Y194" i="35"/>
  <c r="Y195" i="35"/>
  <c r="Y196" i="35"/>
  <c r="Y197" i="35"/>
  <c r="Y198" i="35"/>
  <c r="Y199" i="35"/>
  <c r="Y200" i="35"/>
  <c r="Y201" i="35"/>
  <c r="Y202" i="35"/>
  <c r="Y203" i="35"/>
  <c r="Y204" i="35"/>
  <c r="Y205" i="35"/>
  <c r="Y206" i="35"/>
  <c r="Y207" i="35"/>
  <c r="Y208" i="35"/>
  <c r="Y209" i="35"/>
  <c r="Y210" i="35"/>
  <c r="Y211" i="35"/>
  <c r="Y212" i="35"/>
  <c r="Y213" i="35"/>
  <c r="Y214" i="35"/>
  <c r="Y215" i="35"/>
  <c r="Y216" i="35"/>
  <c r="Y217" i="35"/>
  <c r="Y218" i="35"/>
  <c r="Y219" i="35"/>
  <c r="Y220" i="35"/>
  <c r="Y221" i="35"/>
  <c r="Y222" i="35"/>
  <c r="Y223" i="35"/>
  <c r="Y224" i="35"/>
  <c r="Y225" i="35"/>
  <c r="Y226" i="35"/>
  <c r="Y227" i="35"/>
  <c r="Y228" i="35"/>
  <c r="Y229" i="35"/>
  <c r="Y230" i="35"/>
  <c r="Y231" i="35"/>
  <c r="Y232" i="35"/>
  <c r="Y233" i="35"/>
  <c r="Y234" i="35"/>
  <c r="Y235" i="35"/>
  <c r="Y236" i="35"/>
  <c r="Y237" i="35"/>
  <c r="Y238" i="35"/>
  <c r="Y239" i="35"/>
  <c r="Y240" i="35"/>
  <c r="Y241" i="35"/>
  <c r="Y242" i="35"/>
  <c r="Y243" i="35"/>
  <c r="Y244" i="35"/>
  <c r="Y245" i="35"/>
  <c r="Y246" i="35"/>
  <c r="Y247" i="35"/>
  <c r="Y248" i="35"/>
  <c r="Y249" i="35"/>
  <c r="Y250" i="35"/>
  <c r="Y251" i="35"/>
  <c r="Y252" i="35"/>
  <c r="Y253" i="35"/>
  <c r="Y254" i="35"/>
  <c r="Y255" i="35"/>
  <c r="Y256" i="35"/>
  <c r="Y257" i="35"/>
  <c r="Y258" i="35"/>
  <c r="Y259" i="35"/>
  <c r="Y260" i="35"/>
  <c r="Y261" i="35"/>
  <c r="Y262" i="35"/>
  <c r="Y263" i="35"/>
  <c r="Y264" i="35"/>
  <c r="Y265" i="35"/>
  <c r="Y266" i="35"/>
  <c r="Y267" i="35"/>
  <c r="Y268" i="35"/>
  <c r="Y269" i="35"/>
  <c r="Y270" i="35"/>
  <c r="Y271" i="35"/>
  <c r="Y272" i="35"/>
  <c r="Y273" i="35"/>
  <c r="Y274" i="35"/>
  <c r="Y275" i="35"/>
  <c r="Y276" i="35"/>
  <c r="Y277" i="35"/>
  <c r="Y278" i="35"/>
  <c r="Y279" i="35"/>
  <c r="Y280" i="35"/>
  <c r="Y281" i="35"/>
  <c r="Y282" i="35"/>
  <c r="Y283" i="35"/>
  <c r="Y284" i="35"/>
  <c r="Y285" i="35"/>
  <c r="Y286" i="35"/>
  <c r="Y287" i="35"/>
  <c r="Y288" i="35"/>
  <c r="Y289" i="35"/>
  <c r="Y290" i="35"/>
  <c r="Y291" i="35"/>
  <c r="Y292" i="35"/>
  <c r="Y293" i="35"/>
  <c r="Y294" i="35"/>
  <c r="Y295" i="35"/>
  <c r="Y296" i="35"/>
  <c r="Y297" i="35"/>
  <c r="Y298" i="35"/>
  <c r="Y299" i="35"/>
  <c r="Y300" i="35"/>
  <c r="Y301" i="35"/>
  <c r="Y302" i="35"/>
  <c r="Y303" i="35"/>
  <c r="Y304" i="35"/>
  <c r="Y305" i="35"/>
  <c r="Y306" i="35"/>
  <c r="Y307" i="35"/>
  <c r="Y308" i="35"/>
  <c r="Y309" i="35"/>
  <c r="Y310" i="35"/>
  <c r="Y311" i="35"/>
  <c r="Y312" i="35"/>
  <c r="Y313" i="35"/>
  <c r="Y314" i="35"/>
  <c r="Y315" i="35"/>
  <c r="Y316" i="35"/>
  <c r="Y317" i="35"/>
  <c r="Y318" i="35"/>
  <c r="Y319" i="35"/>
  <c r="Y320" i="35"/>
  <c r="Y321" i="35"/>
  <c r="Y322" i="35"/>
  <c r="Y323" i="35"/>
  <c r="Y324" i="35"/>
  <c r="Y325" i="35"/>
  <c r="Y326" i="35"/>
  <c r="Y327" i="35"/>
  <c r="Y328" i="35"/>
  <c r="Y329" i="35"/>
  <c r="Y330" i="35"/>
  <c r="Y331" i="35"/>
  <c r="Y332" i="35"/>
  <c r="Y333" i="35"/>
  <c r="Y334" i="35"/>
  <c r="Y335" i="35"/>
  <c r="Y336" i="35"/>
  <c r="Y337" i="35"/>
  <c r="Y338" i="35"/>
  <c r="Y339" i="35"/>
  <c r="Y340" i="35"/>
  <c r="Y341" i="35"/>
  <c r="Y342" i="35"/>
  <c r="Y343" i="35"/>
  <c r="Y344" i="35"/>
  <c r="Y345" i="35"/>
  <c r="Y346" i="35"/>
  <c r="Y347" i="35"/>
  <c r="Y348" i="35"/>
  <c r="Y349" i="35"/>
  <c r="Y350" i="35"/>
  <c r="Y351" i="35"/>
  <c r="Y352" i="35"/>
  <c r="Y353" i="35"/>
  <c r="Y354" i="35"/>
  <c r="Y355" i="35"/>
  <c r="Y356" i="35"/>
  <c r="Y357" i="35"/>
  <c r="Y358" i="35"/>
  <c r="Y359" i="35"/>
  <c r="Y360" i="35"/>
  <c r="Y361" i="35"/>
  <c r="Y362" i="35"/>
  <c r="Y363" i="35"/>
  <c r="Y364" i="35"/>
  <c r="Y365" i="35"/>
  <c r="Y366" i="35"/>
  <c r="Y367" i="35"/>
  <c r="Y368" i="35"/>
  <c r="Y369" i="35"/>
  <c r="Y370" i="35"/>
  <c r="Y371" i="35"/>
  <c r="Y372" i="35"/>
  <c r="Y373" i="35"/>
  <c r="Y374" i="35"/>
  <c r="Y375" i="35"/>
  <c r="Y376" i="35"/>
  <c r="Y377" i="35"/>
  <c r="Y378" i="35"/>
  <c r="Y379" i="35"/>
  <c r="Y380" i="35"/>
  <c r="Y381" i="35"/>
  <c r="Y382" i="35"/>
  <c r="Y383" i="35"/>
  <c r="Y384" i="35"/>
  <c r="Y385" i="35"/>
  <c r="Y386" i="35"/>
  <c r="Y387" i="35"/>
  <c r="Y388" i="35"/>
  <c r="Y389" i="35"/>
  <c r="Y390" i="35"/>
  <c r="Y391" i="35"/>
  <c r="Y392" i="35"/>
  <c r="Y393" i="35"/>
  <c r="Y394" i="35"/>
  <c r="Y395" i="35"/>
  <c r="Y396" i="35"/>
  <c r="Y397" i="35"/>
  <c r="Y398" i="35"/>
  <c r="Y399" i="35"/>
  <c r="Y400" i="35"/>
  <c r="Y401" i="35"/>
  <c r="Y402" i="35"/>
  <c r="Y403" i="35"/>
  <c r="Y404" i="35"/>
  <c r="Y405" i="35"/>
  <c r="Y406" i="35"/>
  <c r="Y407" i="35"/>
  <c r="Y408" i="35"/>
  <c r="Y409" i="35"/>
  <c r="Y410" i="35"/>
  <c r="Y411" i="35"/>
  <c r="Y412" i="35"/>
  <c r="Y413" i="35"/>
  <c r="Y414" i="35"/>
  <c r="Y415" i="35"/>
  <c r="Y416" i="35"/>
  <c r="Y417" i="35"/>
  <c r="Y418" i="35"/>
  <c r="Y419" i="35"/>
  <c r="Y420" i="35"/>
  <c r="Y421" i="35"/>
  <c r="Y422" i="35"/>
  <c r="Y423" i="35"/>
  <c r="Y424" i="35"/>
  <c r="Y425" i="35"/>
  <c r="Y426" i="35"/>
  <c r="Y427" i="35"/>
  <c r="Y428" i="35"/>
  <c r="Y429" i="35"/>
  <c r="Y430" i="35"/>
  <c r="Y431" i="35"/>
  <c r="Y432" i="35"/>
  <c r="Y433" i="35"/>
  <c r="Y434" i="35"/>
  <c r="Y435" i="35"/>
  <c r="Y436" i="35"/>
  <c r="Y437" i="35"/>
  <c r="Y438" i="35"/>
  <c r="Y439" i="35"/>
  <c r="Y440" i="35"/>
  <c r="Y441" i="35"/>
  <c r="Y442" i="35"/>
  <c r="Y443" i="35"/>
  <c r="Y444" i="35"/>
  <c r="Y445" i="35"/>
  <c r="Y446" i="35"/>
  <c r="Y447" i="35"/>
  <c r="Y448" i="35"/>
  <c r="Y449" i="35"/>
  <c r="Y450" i="35"/>
  <c r="Y451" i="35"/>
  <c r="Y452" i="35"/>
  <c r="Y453" i="35"/>
  <c r="Y454" i="35"/>
  <c r="Y455" i="35"/>
  <c r="Y456" i="35"/>
  <c r="Y457" i="35"/>
  <c r="Y458" i="35"/>
  <c r="Y459" i="35"/>
  <c r="Y460" i="35"/>
  <c r="Y461" i="35"/>
  <c r="Y462" i="35"/>
  <c r="Y463" i="35"/>
  <c r="Y464" i="35"/>
  <c r="Y465" i="35"/>
  <c r="Y466" i="35"/>
  <c r="Y467" i="35"/>
  <c r="Y468" i="35"/>
  <c r="Y469" i="35"/>
  <c r="Y470" i="35"/>
  <c r="Y471" i="35"/>
  <c r="Y472" i="35"/>
  <c r="Y473" i="35"/>
  <c r="Y474" i="35"/>
  <c r="Y475" i="35"/>
  <c r="Y476" i="35"/>
  <c r="Y477" i="35"/>
  <c r="Y478" i="35"/>
  <c r="Y479" i="35"/>
  <c r="Y480" i="35"/>
  <c r="Y481" i="35"/>
  <c r="Y482" i="35"/>
  <c r="Y483" i="35"/>
  <c r="Y484" i="35"/>
  <c r="Y485" i="35"/>
  <c r="Y486" i="35"/>
  <c r="Y487" i="35"/>
  <c r="Y488" i="35"/>
  <c r="Y489" i="35"/>
  <c r="Y490" i="35"/>
  <c r="Y491" i="35"/>
  <c r="Y492" i="35"/>
  <c r="Y493" i="35"/>
  <c r="Y494" i="35"/>
  <c r="Y495" i="35"/>
  <c r="Y496" i="35"/>
  <c r="Y497" i="35"/>
  <c r="Y498" i="35"/>
  <c r="Y499" i="35"/>
  <c r="Y500" i="35"/>
  <c r="Y501" i="35"/>
  <c r="Y502" i="35"/>
  <c r="Y503" i="35"/>
  <c r="Y504" i="35"/>
  <c r="Y505" i="35"/>
  <c r="Y506" i="35"/>
  <c r="Y507" i="35"/>
  <c r="Y508" i="35"/>
  <c r="Y509" i="35"/>
  <c r="Y510" i="35"/>
  <c r="Y511" i="35"/>
  <c r="Y512" i="35"/>
  <c r="Y513" i="35"/>
  <c r="Y514" i="35"/>
  <c r="Y515" i="35"/>
  <c r="Y516" i="35"/>
  <c r="Y517" i="35"/>
  <c r="Y518" i="35"/>
  <c r="Y6" i="35"/>
  <c r="Y5" i="35"/>
  <c r="X7" i="35"/>
  <c r="X8" i="35"/>
  <c r="X9" i="35"/>
  <c r="X10" i="35"/>
  <c r="X11" i="35"/>
  <c r="X12" i="35"/>
  <c r="X13" i="35"/>
  <c r="X14" i="35"/>
  <c r="X15" i="35"/>
  <c r="X16" i="35"/>
  <c r="X17" i="35"/>
  <c r="X18" i="35"/>
  <c r="X19" i="35"/>
  <c r="X20" i="35"/>
  <c r="X21" i="35"/>
  <c r="X22" i="35"/>
  <c r="X23" i="35"/>
  <c r="X24" i="35"/>
  <c r="X25" i="35"/>
  <c r="X26" i="35"/>
  <c r="X27" i="35"/>
  <c r="X28" i="35"/>
  <c r="X29" i="35"/>
  <c r="X30" i="35"/>
  <c r="X31" i="35"/>
  <c r="X32" i="35"/>
  <c r="X33" i="35"/>
  <c r="X34" i="35"/>
  <c r="X35" i="35"/>
  <c r="X36" i="35"/>
  <c r="X37" i="35"/>
  <c r="X38" i="35"/>
  <c r="X39" i="35"/>
  <c r="X40" i="35"/>
  <c r="X41" i="35"/>
  <c r="X42" i="35"/>
  <c r="X43" i="35"/>
  <c r="X44" i="35"/>
  <c r="X45" i="35"/>
  <c r="X46" i="35"/>
  <c r="X47" i="35"/>
  <c r="X48" i="35"/>
  <c r="X49" i="35"/>
  <c r="X50" i="35"/>
  <c r="X51" i="35"/>
  <c r="X52" i="35"/>
  <c r="X53" i="35"/>
  <c r="X54" i="35"/>
  <c r="X55" i="35"/>
  <c r="X56" i="35"/>
  <c r="X57" i="35"/>
  <c r="X58" i="35"/>
  <c r="X59" i="35"/>
  <c r="X60" i="35"/>
  <c r="X61" i="35"/>
  <c r="X62" i="35"/>
  <c r="X63" i="35"/>
  <c r="X64" i="35"/>
  <c r="X65" i="35"/>
  <c r="X66" i="35"/>
  <c r="X67" i="35"/>
  <c r="X68" i="35"/>
  <c r="X69" i="35"/>
  <c r="X70" i="35"/>
  <c r="X71" i="35"/>
  <c r="X72" i="35"/>
  <c r="X73" i="35"/>
  <c r="X74" i="35"/>
  <c r="X75" i="35"/>
  <c r="X76" i="35"/>
  <c r="X77" i="35"/>
  <c r="X78" i="35"/>
  <c r="X79" i="35"/>
  <c r="X80" i="35"/>
  <c r="X81" i="35"/>
  <c r="X82" i="35"/>
  <c r="X83" i="35"/>
  <c r="X84" i="35"/>
  <c r="X85" i="35"/>
  <c r="X86" i="35"/>
  <c r="X87" i="35"/>
  <c r="X88" i="35"/>
  <c r="X89" i="35"/>
  <c r="X90" i="35"/>
  <c r="X91" i="35"/>
  <c r="X92" i="35"/>
  <c r="X93" i="35"/>
  <c r="X94" i="35"/>
  <c r="X95" i="35"/>
  <c r="X96" i="35"/>
  <c r="X97" i="35"/>
  <c r="X98" i="35"/>
  <c r="X99" i="35"/>
  <c r="X100" i="35"/>
  <c r="X101" i="35"/>
  <c r="X102" i="35"/>
  <c r="X103" i="35"/>
  <c r="X104" i="35"/>
  <c r="X105" i="35"/>
  <c r="X106" i="35"/>
  <c r="X107" i="35"/>
  <c r="X108" i="35"/>
  <c r="X109" i="35"/>
  <c r="X110" i="35"/>
  <c r="X111" i="35"/>
  <c r="X112" i="35"/>
  <c r="X113" i="35"/>
  <c r="X114" i="35"/>
  <c r="X115" i="35"/>
  <c r="X116" i="35"/>
  <c r="X117" i="35"/>
  <c r="X122" i="35"/>
  <c r="X123" i="35"/>
  <c r="X124" i="35"/>
  <c r="X125" i="35"/>
  <c r="X126" i="35"/>
  <c r="X127" i="35"/>
  <c r="X128" i="35"/>
  <c r="X129" i="35"/>
  <c r="X130" i="35"/>
  <c r="X131" i="35"/>
  <c r="X132" i="35"/>
  <c r="X133" i="35"/>
  <c r="X134" i="35"/>
  <c r="X135" i="35"/>
  <c r="X136" i="35"/>
  <c r="X137" i="35"/>
  <c r="X138" i="35"/>
  <c r="X139" i="35"/>
  <c r="X140" i="35"/>
  <c r="X141" i="35"/>
  <c r="X142" i="35"/>
  <c r="X144" i="35"/>
  <c r="X145" i="35"/>
  <c r="X146" i="35"/>
  <c r="X147" i="35"/>
  <c r="X149" i="35"/>
  <c r="X150" i="35"/>
  <c r="X151" i="35"/>
  <c r="X152" i="35"/>
  <c r="X153" i="35"/>
  <c r="X154" i="35"/>
  <c r="X155" i="35"/>
  <c r="X156" i="35"/>
  <c r="X157" i="35"/>
  <c r="X158" i="35"/>
  <c r="X159" i="35"/>
  <c r="X160" i="35"/>
  <c r="X161" i="35"/>
  <c r="X162" i="35"/>
  <c r="X163" i="35"/>
  <c r="X164" i="35"/>
  <c r="X165" i="35"/>
  <c r="X166" i="35"/>
  <c r="X167" i="35"/>
  <c r="X168" i="35"/>
  <c r="X169" i="35"/>
  <c r="X170" i="35"/>
  <c r="X171" i="35"/>
  <c r="X172" i="35"/>
  <c r="X173" i="35"/>
  <c r="X174" i="35"/>
  <c r="X175" i="35"/>
  <c r="X176" i="35"/>
  <c r="X177" i="35"/>
  <c r="X178" i="35"/>
  <c r="X179" i="35"/>
  <c r="X180" i="35"/>
  <c r="X181" i="35"/>
  <c r="X182" i="35"/>
  <c r="X183" i="35"/>
  <c r="X184" i="35"/>
  <c r="X185" i="35"/>
  <c r="X186" i="35"/>
  <c r="X187" i="35"/>
  <c r="X188" i="35"/>
  <c r="X189" i="35"/>
  <c r="X190" i="35"/>
  <c r="X191" i="35"/>
  <c r="X192" i="35"/>
  <c r="X193" i="35"/>
  <c r="X194" i="35"/>
  <c r="X195" i="35"/>
  <c r="X196" i="35"/>
  <c r="X197" i="35"/>
  <c r="X198" i="35"/>
  <c r="X199" i="35"/>
  <c r="X200" i="35"/>
  <c r="X201" i="35"/>
  <c r="X202" i="35"/>
  <c r="X203" i="35"/>
  <c r="X204" i="35"/>
  <c r="X205" i="35"/>
  <c r="X206" i="35"/>
  <c r="X207" i="35"/>
  <c r="X208" i="35"/>
  <c r="X209" i="35"/>
  <c r="X210" i="35"/>
  <c r="X211" i="35"/>
  <c r="X212" i="35"/>
  <c r="X213" i="35"/>
  <c r="X214" i="35"/>
  <c r="X215" i="35"/>
  <c r="X216" i="35"/>
  <c r="X217" i="35"/>
  <c r="X218" i="35"/>
  <c r="X219" i="35"/>
  <c r="X220" i="35"/>
  <c r="X221" i="35"/>
  <c r="X222" i="35"/>
  <c r="X223" i="35"/>
  <c r="X224" i="35"/>
  <c r="X225" i="35"/>
  <c r="X226" i="35"/>
  <c r="X227" i="35"/>
  <c r="X228" i="35"/>
  <c r="X229" i="35"/>
  <c r="X230" i="35"/>
  <c r="X231" i="35"/>
  <c r="X232" i="35"/>
  <c r="X233" i="35"/>
  <c r="X234" i="35"/>
  <c r="X235" i="35"/>
  <c r="X236" i="35"/>
  <c r="X237" i="35"/>
  <c r="X238" i="35"/>
  <c r="X239" i="35"/>
  <c r="X240" i="35"/>
  <c r="X241" i="35"/>
  <c r="X242" i="35"/>
  <c r="X243" i="35"/>
  <c r="X244" i="35"/>
  <c r="X245" i="35"/>
  <c r="X246" i="35"/>
  <c r="X247" i="35"/>
  <c r="X248" i="35"/>
  <c r="X249" i="35"/>
  <c r="X250" i="35"/>
  <c r="X251" i="35"/>
  <c r="X252" i="35"/>
  <c r="X253" i="35"/>
  <c r="X254" i="35"/>
  <c r="X255" i="35"/>
  <c r="X256" i="35"/>
  <c r="X257" i="35"/>
  <c r="X258" i="35"/>
  <c r="X259" i="35"/>
  <c r="X260" i="35"/>
  <c r="X261" i="35"/>
  <c r="X262" i="35"/>
  <c r="X263" i="35"/>
  <c r="X264" i="35"/>
  <c r="X265" i="35"/>
  <c r="X266" i="35"/>
  <c r="X267" i="35"/>
  <c r="X268" i="35"/>
  <c r="X269" i="35"/>
  <c r="X270" i="35"/>
  <c r="X271" i="35"/>
  <c r="X272" i="35"/>
  <c r="X273" i="35"/>
  <c r="X274" i="35"/>
  <c r="X275" i="35"/>
  <c r="X276" i="35"/>
  <c r="X277" i="35"/>
  <c r="X278" i="35"/>
  <c r="X279" i="35"/>
  <c r="X280" i="35"/>
  <c r="X281" i="35"/>
  <c r="X282" i="35"/>
  <c r="X283" i="35"/>
  <c r="X284" i="35"/>
  <c r="X285" i="35"/>
  <c r="X286" i="35"/>
  <c r="X287" i="35"/>
  <c r="X288" i="35"/>
  <c r="X289" i="35"/>
  <c r="X290" i="35"/>
  <c r="X291" i="35"/>
  <c r="X292" i="35"/>
  <c r="X293" i="35"/>
  <c r="X294" i="35"/>
  <c r="X295" i="35"/>
  <c r="X296" i="35"/>
  <c r="X297" i="35"/>
  <c r="X298" i="35"/>
  <c r="X299" i="35"/>
  <c r="X300" i="35"/>
  <c r="X301" i="35"/>
  <c r="X302" i="35"/>
  <c r="X303" i="35"/>
  <c r="X304" i="35"/>
  <c r="X305" i="35"/>
  <c r="X306" i="35"/>
  <c r="X307" i="35"/>
  <c r="X308" i="35"/>
  <c r="X309" i="35"/>
  <c r="X310" i="35"/>
  <c r="X311" i="35"/>
  <c r="X312" i="35"/>
  <c r="X313" i="35"/>
  <c r="X314" i="35"/>
  <c r="X315" i="35"/>
  <c r="X316" i="35"/>
  <c r="X317" i="35"/>
  <c r="X318" i="35"/>
  <c r="X319" i="35"/>
  <c r="X320" i="35"/>
  <c r="X321" i="35"/>
  <c r="X322" i="35"/>
  <c r="X323" i="35"/>
  <c r="X324" i="35"/>
  <c r="X325" i="35"/>
  <c r="X326" i="35"/>
  <c r="X327" i="35"/>
  <c r="X328" i="35"/>
  <c r="X329" i="35"/>
  <c r="X330" i="35"/>
  <c r="X331" i="35"/>
  <c r="X332" i="35"/>
  <c r="X333" i="35"/>
  <c r="X334" i="35"/>
  <c r="X335" i="35"/>
  <c r="X336" i="35"/>
  <c r="X337" i="35"/>
  <c r="X338" i="35"/>
  <c r="X339" i="35"/>
  <c r="X340" i="35"/>
  <c r="X341" i="35"/>
  <c r="X342" i="35"/>
  <c r="X343" i="35"/>
  <c r="X344" i="35"/>
  <c r="X345" i="35"/>
  <c r="X346" i="35"/>
  <c r="X347" i="35"/>
  <c r="X348" i="35"/>
  <c r="X349" i="35"/>
  <c r="X350" i="35"/>
  <c r="X351" i="35"/>
  <c r="X352" i="35"/>
  <c r="X353" i="35"/>
  <c r="X354" i="35"/>
  <c r="X355" i="35"/>
  <c r="X356" i="35"/>
  <c r="X357" i="35"/>
  <c r="X358" i="35"/>
  <c r="X359" i="35"/>
  <c r="X360" i="35"/>
  <c r="X361" i="35"/>
  <c r="X362" i="35"/>
  <c r="X363" i="35"/>
  <c r="X364" i="35"/>
  <c r="X365" i="35"/>
  <c r="X366" i="35"/>
  <c r="X367" i="35"/>
  <c r="X368" i="35"/>
  <c r="X369" i="35"/>
  <c r="X370" i="35"/>
  <c r="X371" i="35"/>
  <c r="X372" i="35"/>
  <c r="X373" i="35"/>
  <c r="X374" i="35"/>
  <c r="X375" i="35"/>
  <c r="X376" i="35"/>
  <c r="X377" i="35"/>
  <c r="X378" i="35"/>
  <c r="X379" i="35"/>
  <c r="X380" i="35"/>
  <c r="X381" i="35"/>
  <c r="X382" i="35"/>
  <c r="X383" i="35"/>
  <c r="X384" i="35"/>
  <c r="X385" i="35"/>
  <c r="X386" i="35"/>
  <c r="X387" i="35"/>
  <c r="X388" i="35"/>
  <c r="X389" i="35"/>
  <c r="X390" i="35"/>
  <c r="X391" i="35"/>
  <c r="X392" i="35"/>
  <c r="X393" i="35"/>
  <c r="X394" i="35"/>
  <c r="X395" i="35"/>
  <c r="X396" i="35"/>
  <c r="X397" i="35"/>
  <c r="X398" i="35"/>
  <c r="X399" i="35"/>
  <c r="X400" i="35"/>
  <c r="X401" i="35"/>
  <c r="X402" i="35"/>
  <c r="X403" i="35"/>
  <c r="X404" i="35"/>
  <c r="X405" i="35"/>
  <c r="X406" i="35"/>
  <c r="X407" i="35"/>
  <c r="X408" i="35"/>
  <c r="X409" i="35"/>
  <c r="X410" i="35"/>
  <c r="X411" i="35"/>
  <c r="X412" i="35"/>
  <c r="X413" i="35"/>
  <c r="X414" i="35"/>
  <c r="X415" i="35"/>
  <c r="X416" i="35"/>
  <c r="X417" i="35"/>
  <c r="X418" i="35"/>
  <c r="X419" i="35"/>
  <c r="X420" i="35"/>
  <c r="X421" i="35"/>
  <c r="X422" i="35"/>
  <c r="X423" i="35"/>
  <c r="X424" i="35"/>
  <c r="X425" i="35"/>
  <c r="X426" i="35"/>
  <c r="X427" i="35"/>
  <c r="X428" i="35"/>
  <c r="X429" i="35"/>
  <c r="X430" i="35"/>
  <c r="X431" i="35"/>
  <c r="X432" i="35"/>
  <c r="X433" i="35"/>
  <c r="X434" i="35"/>
  <c r="X435" i="35"/>
  <c r="X436" i="35"/>
  <c r="X437" i="35"/>
  <c r="X438" i="35"/>
  <c r="X439" i="35"/>
  <c r="X440" i="35"/>
  <c r="X441" i="35"/>
  <c r="X442" i="35"/>
  <c r="X443" i="35"/>
  <c r="X444" i="35"/>
  <c r="X445" i="35"/>
  <c r="X446" i="35"/>
  <c r="X447" i="35"/>
  <c r="X448" i="35"/>
  <c r="X449" i="35"/>
  <c r="X450" i="35"/>
  <c r="X451" i="35"/>
  <c r="X452" i="35"/>
  <c r="X453" i="35"/>
  <c r="X454" i="35"/>
  <c r="X455" i="35"/>
  <c r="X456" i="35"/>
  <c r="X457" i="35"/>
  <c r="X458" i="35"/>
  <c r="X459" i="35"/>
  <c r="X460" i="35"/>
  <c r="X461" i="35"/>
  <c r="X462" i="35"/>
  <c r="X463" i="35"/>
  <c r="X464" i="35"/>
  <c r="X465" i="35"/>
  <c r="X466" i="35"/>
  <c r="X467" i="35"/>
  <c r="X468" i="35"/>
  <c r="X469" i="35"/>
  <c r="X470" i="35"/>
  <c r="X471" i="35"/>
  <c r="X472" i="35"/>
  <c r="X473" i="35"/>
  <c r="X474" i="35"/>
  <c r="X475" i="35"/>
  <c r="X476" i="35"/>
  <c r="X477" i="35"/>
  <c r="X478" i="35"/>
  <c r="X479" i="35"/>
  <c r="X480" i="35"/>
  <c r="X481" i="35"/>
  <c r="X482" i="35"/>
  <c r="X483" i="35"/>
  <c r="X484" i="35"/>
  <c r="X485" i="35"/>
  <c r="X486" i="35"/>
  <c r="X487" i="35"/>
  <c r="X488" i="35"/>
  <c r="X489" i="35"/>
  <c r="X490" i="35"/>
  <c r="X491" i="35"/>
  <c r="X492" i="35"/>
  <c r="X493" i="35"/>
  <c r="X494" i="35"/>
  <c r="X495" i="35"/>
  <c r="X496" i="35"/>
  <c r="X497" i="35"/>
  <c r="X498" i="35"/>
  <c r="X499" i="35"/>
  <c r="X500" i="35"/>
  <c r="X501" i="35"/>
  <c r="X502" i="35"/>
  <c r="X503" i="35"/>
  <c r="X504" i="35"/>
  <c r="X505" i="35"/>
  <c r="X506" i="35"/>
  <c r="X507" i="35"/>
  <c r="X508" i="35"/>
  <c r="X509" i="35"/>
  <c r="X510" i="35"/>
  <c r="X511" i="35"/>
  <c r="X512" i="35"/>
  <c r="X513" i="35"/>
  <c r="X514" i="35"/>
  <c r="X515" i="35"/>
  <c r="X516" i="35"/>
  <c r="X517" i="35"/>
  <c r="X518" i="35"/>
  <c r="X6" i="35"/>
  <c r="X5" i="35"/>
  <c r="Q7" i="35"/>
  <c r="Q8" i="35"/>
  <c r="Q9" i="35"/>
  <c r="Q10" i="35"/>
  <c r="Q11" i="35"/>
  <c r="Q12" i="35"/>
  <c r="Q13" i="35"/>
  <c r="Q14" i="35"/>
  <c r="Q15" i="35"/>
  <c r="Q16" i="35"/>
  <c r="Q17" i="35"/>
  <c r="Q18" i="35"/>
  <c r="Q19" i="35"/>
  <c r="Q20" i="35"/>
  <c r="Q21" i="35"/>
  <c r="Q22" i="35"/>
  <c r="Q23" i="35"/>
  <c r="Q24" i="35"/>
  <c r="Q25" i="35"/>
  <c r="Q26" i="35"/>
  <c r="Q27" i="35"/>
  <c r="Q28" i="35"/>
  <c r="Q29" i="35"/>
  <c r="Q30" i="35"/>
  <c r="Q31" i="35"/>
  <c r="Q32" i="35"/>
  <c r="Q33" i="35"/>
  <c r="Q34" i="35"/>
  <c r="Q35" i="35"/>
  <c r="Q36" i="35"/>
  <c r="Q37" i="35"/>
  <c r="Q38" i="35"/>
  <c r="Q39" i="35"/>
  <c r="Q40" i="35"/>
  <c r="Q41" i="35"/>
  <c r="Q42" i="35"/>
  <c r="Q43" i="35"/>
  <c r="Q44" i="35"/>
  <c r="Q45" i="35"/>
  <c r="Q46" i="35"/>
  <c r="Q47" i="35"/>
  <c r="Q48" i="35"/>
  <c r="Q49" i="35"/>
  <c r="Q50" i="35"/>
  <c r="Q51" i="35"/>
  <c r="Q52" i="35"/>
  <c r="Q53" i="35"/>
  <c r="Q54" i="35"/>
  <c r="Q55" i="35"/>
  <c r="Q56" i="35"/>
  <c r="Q57" i="35"/>
  <c r="Q58" i="35"/>
  <c r="Q59" i="35"/>
  <c r="Q60" i="35"/>
  <c r="Q61" i="35"/>
  <c r="Q62" i="35"/>
  <c r="Q63" i="35"/>
  <c r="Q64" i="35"/>
  <c r="Q65" i="35"/>
  <c r="Q66" i="35"/>
  <c r="Q67" i="35"/>
  <c r="Q68" i="35"/>
  <c r="Q69" i="35"/>
  <c r="Q70" i="35"/>
  <c r="Q71" i="35"/>
  <c r="Q72" i="35"/>
  <c r="Q73" i="35"/>
  <c r="Q74" i="35"/>
  <c r="Q75" i="35"/>
  <c r="Q76" i="35"/>
  <c r="Q77" i="35"/>
  <c r="Q78" i="35"/>
  <c r="Q79" i="35"/>
  <c r="Q80" i="35"/>
  <c r="Q81" i="35"/>
  <c r="Q82" i="35"/>
  <c r="Q83" i="35"/>
  <c r="Q84" i="35"/>
  <c r="Q85" i="35"/>
  <c r="Q86" i="35"/>
  <c r="Q87" i="35"/>
  <c r="Q88" i="35"/>
  <c r="Q89" i="35"/>
  <c r="Q90" i="35"/>
  <c r="Q91" i="35"/>
  <c r="Q92" i="35"/>
  <c r="Q93" i="35"/>
  <c r="Q94" i="35"/>
  <c r="Q95" i="35"/>
  <c r="Q96" i="35"/>
  <c r="Q97" i="35"/>
  <c r="Q98" i="35"/>
  <c r="Q99" i="35"/>
  <c r="Q100" i="35"/>
  <c r="Q101" i="35"/>
  <c r="Q102" i="35"/>
  <c r="Q103" i="35"/>
  <c r="Q104" i="35"/>
  <c r="Q105" i="35"/>
  <c r="Q106" i="35"/>
  <c r="Q107" i="35"/>
  <c r="Q108" i="35"/>
  <c r="Q109" i="35"/>
  <c r="Q110" i="35"/>
  <c r="Q111" i="35"/>
  <c r="Q112" i="35"/>
  <c r="Q113" i="35"/>
  <c r="Q114" i="35"/>
  <c r="Q115" i="35"/>
  <c r="Q117" i="35"/>
  <c r="Q122" i="35"/>
  <c r="Q123" i="35"/>
  <c r="Q124" i="35"/>
  <c r="Q125" i="35"/>
  <c r="Q126" i="35"/>
  <c r="Q127" i="35"/>
  <c r="Q128" i="35"/>
  <c r="Q129" i="35"/>
  <c r="Q130" i="35"/>
  <c r="Q131" i="35"/>
  <c r="Q132" i="35"/>
  <c r="Q133" i="35"/>
  <c r="Q134" i="35"/>
  <c r="Q135" i="35"/>
  <c r="Q136" i="35"/>
  <c r="Q137" i="35"/>
  <c r="Q138" i="35"/>
  <c r="Q139" i="35"/>
  <c r="Q140" i="35"/>
  <c r="Q141" i="35"/>
  <c r="Q142" i="35"/>
  <c r="Q144" i="35"/>
  <c r="Q145" i="35"/>
  <c r="Q146" i="35"/>
  <c r="Q147" i="35"/>
  <c r="Q149" i="35"/>
  <c r="Q150" i="35"/>
  <c r="Q151" i="35"/>
  <c r="Q152" i="35"/>
  <c r="Q153" i="35"/>
  <c r="Q154" i="35"/>
  <c r="Q155" i="35"/>
  <c r="Q156" i="35"/>
  <c r="Q157" i="35"/>
  <c r="Q158" i="35"/>
  <c r="Q159" i="35"/>
  <c r="Q160" i="35"/>
  <c r="Q161" i="35"/>
  <c r="Q162" i="35"/>
  <c r="Q163" i="35"/>
  <c r="Q164" i="35"/>
  <c r="Q165" i="35"/>
  <c r="Q166" i="35"/>
  <c r="Q167" i="35"/>
  <c r="Q168" i="35"/>
  <c r="Q169" i="35"/>
  <c r="Q170" i="35"/>
  <c r="Q171" i="35"/>
  <c r="Q172" i="35"/>
  <c r="Q173" i="35"/>
  <c r="Q174" i="35"/>
  <c r="Q175" i="35"/>
  <c r="Q176" i="35"/>
  <c r="Q177" i="35"/>
  <c r="Q178" i="35"/>
  <c r="Q179" i="35"/>
  <c r="Q180" i="35"/>
  <c r="Q181" i="35"/>
  <c r="Q182" i="35"/>
  <c r="Q183" i="35"/>
  <c r="Q184" i="35"/>
  <c r="Q185" i="35"/>
  <c r="Q186" i="35"/>
  <c r="Q187" i="35"/>
  <c r="Q188" i="35"/>
  <c r="Q189" i="35"/>
  <c r="Q190" i="35"/>
  <c r="Q191" i="35"/>
  <c r="Q192" i="35"/>
  <c r="Q193" i="35"/>
  <c r="Q194" i="35"/>
  <c r="Q195" i="35"/>
  <c r="Q196" i="35"/>
  <c r="Q197" i="35"/>
  <c r="Q198" i="35"/>
  <c r="Q199" i="35"/>
  <c r="Q200" i="35"/>
  <c r="Q201" i="35"/>
  <c r="Q202" i="35"/>
  <c r="Q203" i="35"/>
  <c r="Q204" i="35"/>
  <c r="Q205" i="35"/>
  <c r="Q206" i="35"/>
  <c r="Q207" i="35"/>
  <c r="Q208" i="35"/>
  <c r="Q209" i="35"/>
  <c r="Q210" i="35"/>
  <c r="Q211" i="35"/>
  <c r="Q212" i="35"/>
  <c r="Q213" i="35"/>
  <c r="Q214" i="35"/>
  <c r="Q215" i="35"/>
  <c r="Q216" i="35"/>
  <c r="Q217" i="35"/>
  <c r="Q218" i="35"/>
  <c r="Q219" i="35"/>
  <c r="Q220" i="35"/>
  <c r="Q221" i="35"/>
  <c r="Q222" i="35"/>
  <c r="Q223" i="35"/>
  <c r="Q224" i="35"/>
  <c r="Q225" i="35"/>
  <c r="Q226" i="35"/>
  <c r="Q227" i="35"/>
  <c r="Q228" i="35"/>
  <c r="Q229" i="35"/>
  <c r="Q230" i="35"/>
  <c r="Q231" i="35"/>
  <c r="Q232" i="35"/>
  <c r="Q233" i="35"/>
  <c r="Q234" i="35"/>
  <c r="Q235" i="35"/>
  <c r="Q236" i="35"/>
  <c r="Q237" i="35"/>
  <c r="Q238" i="35"/>
  <c r="Q239" i="35"/>
  <c r="Q240" i="35"/>
  <c r="Q241" i="35"/>
  <c r="Q242" i="35"/>
  <c r="Q243" i="35"/>
  <c r="Q244" i="35"/>
  <c r="Q245" i="35"/>
  <c r="Q246" i="35"/>
  <c r="Q247" i="35"/>
  <c r="Q248" i="35"/>
  <c r="Q249" i="35"/>
  <c r="Q250" i="35"/>
  <c r="Q251" i="35"/>
  <c r="Q252" i="35"/>
  <c r="Q253" i="35"/>
  <c r="Q254" i="35"/>
  <c r="Q255" i="35"/>
  <c r="Q256" i="35"/>
  <c r="Q257" i="35"/>
  <c r="Q258" i="35"/>
  <c r="Q259" i="35"/>
  <c r="Q260" i="35"/>
  <c r="Q261" i="35"/>
  <c r="Q262" i="35"/>
  <c r="Q263" i="35"/>
  <c r="Q264" i="35"/>
  <c r="Q265" i="35"/>
  <c r="Q266" i="35"/>
  <c r="Q267" i="35"/>
  <c r="Q268" i="35"/>
  <c r="Q269" i="35"/>
  <c r="Q270" i="35"/>
  <c r="Q271" i="35"/>
  <c r="Q272" i="35"/>
  <c r="Q273" i="35"/>
  <c r="Q274" i="35"/>
  <c r="Q275" i="35"/>
  <c r="Q276" i="35"/>
  <c r="Q277" i="35"/>
  <c r="Q278" i="35"/>
  <c r="Q279" i="35"/>
  <c r="Q280" i="35"/>
  <c r="Q281" i="35"/>
  <c r="Q282" i="35"/>
  <c r="Q283" i="35"/>
  <c r="Q284" i="35"/>
  <c r="Q285" i="35"/>
  <c r="Q286" i="35"/>
  <c r="Q287" i="35"/>
  <c r="Q288" i="35"/>
  <c r="Q289" i="35"/>
  <c r="Q290" i="35"/>
  <c r="Q291" i="35"/>
  <c r="Q292" i="35"/>
  <c r="Q293" i="35"/>
  <c r="Q294" i="35"/>
  <c r="Q295" i="35"/>
  <c r="Q296" i="35"/>
  <c r="Q297" i="35"/>
  <c r="Q298" i="35"/>
  <c r="Q299" i="35"/>
  <c r="Q300" i="35"/>
  <c r="Q301" i="35"/>
  <c r="Q302" i="35"/>
  <c r="Q303" i="35"/>
  <c r="Q304" i="35"/>
  <c r="Q305" i="35"/>
  <c r="Q306" i="35"/>
  <c r="Q307" i="35"/>
  <c r="Q308" i="35"/>
  <c r="Q309" i="35"/>
  <c r="Q310" i="35"/>
  <c r="Q311" i="35"/>
  <c r="Q312" i="35"/>
  <c r="Q313" i="35"/>
  <c r="Q314" i="35"/>
  <c r="Q315" i="35"/>
  <c r="Q316" i="35"/>
  <c r="Q317" i="35"/>
  <c r="Q318" i="35"/>
  <c r="Q319" i="35"/>
  <c r="Q320" i="35"/>
  <c r="Q321" i="35"/>
  <c r="Q322" i="35"/>
  <c r="Q323" i="35"/>
  <c r="Q324" i="35"/>
  <c r="Q325" i="35"/>
  <c r="Q326" i="35"/>
  <c r="Q327" i="35"/>
  <c r="Q328" i="35"/>
  <c r="Q329" i="35"/>
  <c r="Q330" i="35"/>
  <c r="Q331" i="35"/>
  <c r="Q332" i="35"/>
  <c r="Q333" i="35"/>
  <c r="Q334" i="35"/>
  <c r="Q335" i="35"/>
  <c r="Q336" i="35"/>
  <c r="Q337" i="35"/>
  <c r="Q338" i="35"/>
  <c r="Q339" i="35"/>
  <c r="Q340" i="35"/>
  <c r="Q341" i="35"/>
  <c r="Q342" i="35"/>
  <c r="Q343" i="35"/>
  <c r="Q344" i="35"/>
  <c r="Q345" i="35"/>
  <c r="Q346" i="35"/>
  <c r="Q347" i="35"/>
  <c r="Q348" i="35"/>
  <c r="Q349" i="35"/>
  <c r="Q350" i="35"/>
  <c r="Q351" i="35"/>
  <c r="Q352" i="35"/>
  <c r="Q353" i="35"/>
  <c r="Q354" i="35"/>
  <c r="Q355" i="35"/>
  <c r="Q356" i="35"/>
  <c r="Q357" i="35"/>
  <c r="Q358" i="35"/>
  <c r="Q359" i="35"/>
  <c r="Q360" i="35"/>
  <c r="Q361" i="35"/>
  <c r="Q362" i="35"/>
  <c r="Q363" i="35"/>
  <c r="Q364" i="35"/>
  <c r="Q365" i="35"/>
  <c r="Q366" i="35"/>
  <c r="Q367" i="35"/>
  <c r="Q368" i="35"/>
  <c r="Q369" i="35"/>
  <c r="Q370" i="35"/>
  <c r="Q371" i="35"/>
  <c r="Q372" i="35"/>
  <c r="Q373" i="35"/>
  <c r="Q374" i="35"/>
  <c r="Q375" i="35"/>
  <c r="Q376" i="35"/>
  <c r="Q377" i="35"/>
  <c r="Q378" i="35"/>
  <c r="Q379" i="35"/>
  <c r="Q380" i="35"/>
  <c r="Q381" i="35"/>
  <c r="Q382" i="35"/>
  <c r="Q383" i="35"/>
  <c r="Q384" i="35"/>
  <c r="Q385" i="35"/>
  <c r="Q386" i="35"/>
  <c r="Q387" i="35"/>
  <c r="Q388" i="35"/>
  <c r="Q389" i="35"/>
  <c r="Q390" i="35"/>
  <c r="Q391" i="35"/>
  <c r="Q392" i="35"/>
  <c r="Q393" i="35"/>
  <c r="Q394" i="35"/>
  <c r="Q395" i="35"/>
  <c r="Q396" i="35"/>
  <c r="Q397" i="35"/>
  <c r="Q398" i="35"/>
  <c r="Q399" i="35"/>
  <c r="Q400" i="35"/>
  <c r="Q401" i="35"/>
  <c r="Q402" i="35"/>
  <c r="Q403" i="35"/>
  <c r="Q404" i="35"/>
  <c r="Q405" i="35"/>
  <c r="Q406" i="35"/>
  <c r="Q407" i="35"/>
  <c r="Q408" i="35"/>
  <c r="Q409" i="35"/>
  <c r="Q410" i="35"/>
  <c r="Q411" i="35"/>
  <c r="Q412" i="35"/>
  <c r="Q413" i="35"/>
  <c r="Q414" i="35"/>
  <c r="Q415" i="35"/>
  <c r="Q416" i="35"/>
  <c r="Q417" i="35"/>
  <c r="Q418" i="35"/>
  <c r="Q419" i="35"/>
  <c r="Q420" i="35"/>
  <c r="Q421" i="35"/>
  <c r="Q422" i="35"/>
  <c r="Q423" i="35"/>
  <c r="Q424" i="35"/>
  <c r="Q425" i="35"/>
  <c r="Q426" i="35"/>
  <c r="Q427" i="35"/>
  <c r="Q428" i="35"/>
  <c r="Q429" i="35"/>
  <c r="Q430" i="35"/>
  <c r="Q431" i="35"/>
  <c r="Q432" i="35"/>
  <c r="Q433" i="35"/>
  <c r="Q434" i="35"/>
  <c r="Q435" i="35"/>
  <c r="Q436" i="35"/>
  <c r="Q437" i="35"/>
  <c r="Q438" i="35"/>
  <c r="Q439" i="35"/>
  <c r="Q440" i="35"/>
  <c r="Q441" i="35"/>
  <c r="Q442" i="35"/>
  <c r="Q443" i="35"/>
  <c r="Q444" i="35"/>
  <c r="Q445" i="35"/>
  <c r="Q446" i="35"/>
  <c r="Q447" i="35"/>
  <c r="Q448" i="35"/>
  <c r="Q449" i="35"/>
  <c r="Q450" i="35"/>
  <c r="Q451" i="35"/>
  <c r="Q452" i="35"/>
  <c r="Q453" i="35"/>
  <c r="Q454" i="35"/>
  <c r="Q455" i="35"/>
  <c r="Q456" i="35"/>
  <c r="Q457" i="35"/>
  <c r="Q458" i="35"/>
  <c r="Q459" i="35"/>
  <c r="Q460" i="35"/>
  <c r="Q461" i="35"/>
  <c r="Q462" i="35"/>
  <c r="Q463" i="35"/>
  <c r="Q464" i="35"/>
  <c r="Q465" i="35"/>
  <c r="Q466" i="35"/>
  <c r="Q467" i="35"/>
  <c r="Q468" i="35"/>
  <c r="Q469" i="35"/>
  <c r="Q470" i="35"/>
  <c r="Q471" i="35"/>
  <c r="Q472" i="35"/>
  <c r="Q473" i="35"/>
  <c r="Q474" i="35"/>
  <c r="Q475" i="35"/>
  <c r="Q476" i="35"/>
  <c r="Q477" i="35"/>
  <c r="Q478" i="35"/>
  <c r="Q479" i="35"/>
  <c r="Q480" i="35"/>
  <c r="Q481" i="35"/>
  <c r="Q482" i="35"/>
  <c r="Q483" i="35"/>
  <c r="Q484" i="35"/>
  <c r="Q485" i="35"/>
  <c r="Q486" i="35"/>
  <c r="Q487" i="35"/>
  <c r="Q488" i="35"/>
  <c r="Q489" i="35"/>
  <c r="Q490" i="35"/>
  <c r="Q491" i="35"/>
  <c r="Q492" i="35"/>
  <c r="Q493" i="35"/>
  <c r="Q494" i="35"/>
  <c r="Q495" i="35"/>
  <c r="Q496" i="35"/>
  <c r="Q497" i="35"/>
  <c r="Q498" i="35"/>
  <c r="Q499" i="35"/>
  <c r="Q500" i="35"/>
  <c r="Q501" i="35"/>
  <c r="Q502" i="35"/>
  <c r="Q503" i="35"/>
  <c r="Q504" i="35"/>
  <c r="Q505" i="35"/>
  <c r="Q506" i="35"/>
  <c r="Q507" i="35"/>
  <c r="Q508" i="35"/>
  <c r="Q509" i="35"/>
  <c r="Q510" i="35"/>
  <c r="Q511" i="35"/>
  <c r="Q512" i="35"/>
  <c r="Q513" i="35"/>
  <c r="Q514" i="35"/>
  <c r="Q515" i="35"/>
  <c r="Q516" i="35"/>
  <c r="Q517" i="35"/>
  <c r="Q518" i="35"/>
  <c r="Q6" i="35"/>
  <c r="R7" i="35"/>
  <c r="R8" i="35"/>
  <c r="R9" i="35"/>
  <c r="R10" i="35"/>
  <c r="R11" i="35"/>
  <c r="R12" i="35"/>
  <c r="R13" i="35"/>
  <c r="R14" i="35"/>
  <c r="R15" i="35"/>
  <c r="R16" i="35"/>
  <c r="R17" i="35"/>
  <c r="R18" i="35"/>
  <c r="R19" i="35"/>
  <c r="R20" i="35"/>
  <c r="R21" i="35"/>
  <c r="R22" i="35"/>
  <c r="R23" i="35"/>
  <c r="R24" i="35"/>
  <c r="R25" i="35"/>
  <c r="R26" i="35"/>
  <c r="R27" i="35"/>
  <c r="R28" i="35"/>
  <c r="R29" i="35"/>
  <c r="R30" i="35"/>
  <c r="R31" i="35"/>
  <c r="R32" i="35"/>
  <c r="R33" i="35"/>
  <c r="R34" i="35"/>
  <c r="R35" i="35"/>
  <c r="R36" i="35"/>
  <c r="R37" i="35"/>
  <c r="R38" i="35"/>
  <c r="R39" i="35"/>
  <c r="R40" i="35"/>
  <c r="R41" i="35"/>
  <c r="R42" i="35"/>
  <c r="R43" i="35"/>
  <c r="R44" i="35"/>
  <c r="R45" i="35"/>
  <c r="R46" i="35"/>
  <c r="R47" i="35"/>
  <c r="R48" i="35"/>
  <c r="R49" i="35"/>
  <c r="R50" i="35"/>
  <c r="R51" i="35"/>
  <c r="R52" i="35"/>
  <c r="R53" i="35"/>
  <c r="R54" i="35"/>
  <c r="R55" i="35"/>
  <c r="R56" i="35"/>
  <c r="R57" i="35"/>
  <c r="R58" i="35"/>
  <c r="R59" i="35"/>
  <c r="R60" i="35"/>
  <c r="R61" i="35"/>
  <c r="R62" i="35"/>
  <c r="R63" i="35"/>
  <c r="R64" i="35"/>
  <c r="R65" i="35"/>
  <c r="R66" i="35"/>
  <c r="R67" i="35"/>
  <c r="R68" i="35"/>
  <c r="R69" i="35"/>
  <c r="R70" i="35"/>
  <c r="R71" i="35"/>
  <c r="R72" i="35"/>
  <c r="R73" i="35"/>
  <c r="R74" i="35"/>
  <c r="R75" i="35"/>
  <c r="R76" i="35"/>
  <c r="R77" i="35"/>
  <c r="R78" i="35"/>
  <c r="R79" i="35"/>
  <c r="R80" i="35"/>
  <c r="R81" i="35"/>
  <c r="R82" i="35"/>
  <c r="R83" i="35"/>
  <c r="R84" i="35"/>
  <c r="R85" i="35"/>
  <c r="R86" i="35"/>
  <c r="R87" i="35"/>
  <c r="R88" i="35"/>
  <c r="R89" i="35"/>
  <c r="R90" i="35"/>
  <c r="R91" i="35"/>
  <c r="R92" i="35"/>
  <c r="R93" i="35"/>
  <c r="R94" i="35"/>
  <c r="R95" i="35"/>
  <c r="R96" i="35"/>
  <c r="R97" i="35"/>
  <c r="R98" i="35"/>
  <c r="R99" i="35"/>
  <c r="R100" i="35"/>
  <c r="R101" i="35"/>
  <c r="R102" i="35"/>
  <c r="R103" i="35"/>
  <c r="R104" i="35"/>
  <c r="R105" i="35"/>
  <c r="R106" i="35"/>
  <c r="R107" i="35"/>
  <c r="R108" i="35"/>
  <c r="R109" i="35"/>
  <c r="R110" i="35"/>
  <c r="R111" i="35"/>
  <c r="R112" i="35"/>
  <c r="R113" i="35"/>
  <c r="R114" i="35"/>
  <c r="R115" i="35"/>
  <c r="R117" i="35"/>
  <c r="R122" i="35"/>
  <c r="R123" i="35"/>
  <c r="R125" i="35"/>
  <c r="R126" i="35"/>
  <c r="R127" i="35"/>
  <c r="R128" i="35"/>
  <c r="R129" i="35"/>
  <c r="R130" i="35"/>
  <c r="R131" i="35"/>
  <c r="R132" i="35"/>
  <c r="R133" i="35"/>
  <c r="R134" i="35"/>
  <c r="R135" i="35"/>
  <c r="R136" i="35"/>
  <c r="R137" i="35"/>
  <c r="R138" i="35"/>
  <c r="R139" i="35"/>
  <c r="R140" i="35"/>
  <c r="R141" i="35"/>
  <c r="R142" i="35"/>
  <c r="R144" i="35"/>
  <c r="R145" i="35"/>
  <c r="R146" i="35"/>
  <c r="R147" i="35"/>
  <c r="R149" i="35"/>
  <c r="R150" i="35"/>
  <c r="R151" i="35"/>
  <c r="R152" i="35"/>
  <c r="R153" i="35"/>
  <c r="R154" i="35"/>
  <c r="R155" i="35"/>
  <c r="R156" i="35"/>
  <c r="R157" i="35"/>
  <c r="R158" i="35"/>
  <c r="R159" i="35"/>
  <c r="R160" i="35"/>
  <c r="R161" i="35"/>
  <c r="R162" i="35"/>
  <c r="R163" i="35"/>
  <c r="R164" i="35"/>
  <c r="R165" i="35"/>
  <c r="R166" i="35"/>
  <c r="R167" i="35"/>
  <c r="R168" i="35"/>
  <c r="R169" i="35"/>
  <c r="R170" i="35"/>
  <c r="R171" i="35"/>
  <c r="R172" i="35"/>
  <c r="R173" i="35"/>
  <c r="R174" i="35"/>
  <c r="R175" i="35"/>
  <c r="R176" i="35"/>
  <c r="R177" i="35"/>
  <c r="R178" i="35"/>
  <c r="R179" i="35"/>
  <c r="R180" i="35"/>
  <c r="R181" i="35"/>
  <c r="R182" i="35"/>
  <c r="R183" i="35"/>
  <c r="R184" i="35"/>
  <c r="R185" i="35"/>
  <c r="R186" i="35"/>
  <c r="R187" i="35"/>
  <c r="R188" i="35"/>
  <c r="R189" i="35"/>
  <c r="R190" i="35"/>
  <c r="R191" i="35"/>
  <c r="R192" i="35"/>
  <c r="R193" i="35"/>
  <c r="R194" i="35"/>
  <c r="R195" i="35"/>
  <c r="R196" i="35"/>
  <c r="R197" i="35"/>
  <c r="R198" i="35"/>
  <c r="R199" i="35"/>
  <c r="R200" i="35"/>
  <c r="R201" i="35"/>
  <c r="R202" i="35"/>
  <c r="R203" i="35"/>
  <c r="R204" i="35"/>
  <c r="R205" i="35"/>
  <c r="R206" i="35"/>
  <c r="R207" i="35"/>
  <c r="R208" i="35"/>
  <c r="R209" i="35"/>
  <c r="R210" i="35"/>
  <c r="R211" i="35"/>
  <c r="R212" i="35"/>
  <c r="R213" i="35"/>
  <c r="R214" i="35"/>
  <c r="R215" i="35"/>
  <c r="R216" i="35"/>
  <c r="R217" i="35"/>
  <c r="R218" i="35"/>
  <c r="R219" i="35"/>
  <c r="R220" i="35"/>
  <c r="R221" i="35"/>
  <c r="R222" i="35"/>
  <c r="R223" i="35"/>
  <c r="R224" i="35"/>
  <c r="R225" i="35"/>
  <c r="R226" i="35"/>
  <c r="R227" i="35"/>
  <c r="R228" i="35"/>
  <c r="R229" i="35"/>
  <c r="R230" i="35"/>
  <c r="R231" i="35"/>
  <c r="R232" i="35"/>
  <c r="R233" i="35"/>
  <c r="R234" i="35"/>
  <c r="R235" i="35"/>
  <c r="R236" i="35"/>
  <c r="R237" i="35"/>
  <c r="R238" i="35"/>
  <c r="R239" i="35"/>
  <c r="R240" i="35"/>
  <c r="R241" i="35"/>
  <c r="R242" i="35"/>
  <c r="R243" i="35"/>
  <c r="R244" i="35"/>
  <c r="R245" i="35"/>
  <c r="R246" i="35"/>
  <c r="R247" i="35"/>
  <c r="R248" i="35"/>
  <c r="R249" i="35"/>
  <c r="R250" i="35"/>
  <c r="R251" i="35"/>
  <c r="R252" i="35"/>
  <c r="R253" i="35"/>
  <c r="R254" i="35"/>
  <c r="R255" i="35"/>
  <c r="R256" i="35"/>
  <c r="R257" i="35"/>
  <c r="R258" i="35"/>
  <c r="R259" i="35"/>
  <c r="R260" i="35"/>
  <c r="R261" i="35"/>
  <c r="R262" i="35"/>
  <c r="R263" i="35"/>
  <c r="R264" i="35"/>
  <c r="R265" i="35"/>
  <c r="R266" i="35"/>
  <c r="R267" i="35"/>
  <c r="R268" i="35"/>
  <c r="R269" i="35"/>
  <c r="R270" i="35"/>
  <c r="R271" i="35"/>
  <c r="R272" i="35"/>
  <c r="R273" i="35"/>
  <c r="R274" i="35"/>
  <c r="R275" i="35"/>
  <c r="R276" i="35"/>
  <c r="R277" i="35"/>
  <c r="R278" i="35"/>
  <c r="R279" i="35"/>
  <c r="R280" i="35"/>
  <c r="R281" i="35"/>
  <c r="R282" i="35"/>
  <c r="R283" i="35"/>
  <c r="R284" i="35"/>
  <c r="R285" i="35"/>
  <c r="R286" i="35"/>
  <c r="R287" i="35"/>
  <c r="R288" i="35"/>
  <c r="R289" i="35"/>
  <c r="R290" i="35"/>
  <c r="R291" i="35"/>
  <c r="R292" i="35"/>
  <c r="R293" i="35"/>
  <c r="R294" i="35"/>
  <c r="R295" i="35"/>
  <c r="R296" i="35"/>
  <c r="R297" i="35"/>
  <c r="R298" i="35"/>
  <c r="R299" i="35"/>
  <c r="R300" i="35"/>
  <c r="R301" i="35"/>
  <c r="R302" i="35"/>
  <c r="R303" i="35"/>
  <c r="R304" i="35"/>
  <c r="R305" i="35"/>
  <c r="R306" i="35"/>
  <c r="R307" i="35"/>
  <c r="R308" i="35"/>
  <c r="R309" i="35"/>
  <c r="R310" i="35"/>
  <c r="R311" i="35"/>
  <c r="R312" i="35"/>
  <c r="R313" i="35"/>
  <c r="R314" i="35"/>
  <c r="R315" i="35"/>
  <c r="R316" i="35"/>
  <c r="R317" i="35"/>
  <c r="R318" i="35"/>
  <c r="R319" i="35"/>
  <c r="R320" i="35"/>
  <c r="R321" i="35"/>
  <c r="R322" i="35"/>
  <c r="R323" i="35"/>
  <c r="R324" i="35"/>
  <c r="R325" i="35"/>
  <c r="R326" i="35"/>
  <c r="R327" i="35"/>
  <c r="R328" i="35"/>
  <c r="R329" i="35"/>
  <c r="R330" i="35"/>
  <c r="R331" i="35"/>
  <c r="R332" i="35"/>
  <c r="R333" i="35"/>
  <c r="R334" i="35"/>
  <c r="R335" i="35"/>
  <c r="R336" i="35"/>
  <c r="R337" i="35"/>
  <c r="R338" i="35"/>
  <c r="R339" i="35"/>
  <c r="R340" i="35"/>
  <c r="R341" i="35"/>
  <c r="R342" i="35"/>
  <c r="R343" i="35"/>
  <c r="R344" i="35"/>
  <c r="R345" i="35"/>
  <c r="R346" i="35"/>
  <c r="R347" i="35"/>
  <c r="R348" i="35"/>
  <c r="R349" i="35"/>
  <c r="R350" i="35"/>
  <c r="R351" i="35"/>
  <c r="R352" i="35"/>
  <c r="R353" i="35"/>
  <c r="R354" i="35"/>
  <c r="R355" i="35"/>
  <c r="R356" i="35"/>
  <c r="R357" i="35"/>
  <c r="R358" i="35"/>
  <c r="R359" i="35"/>
  <c r="R360" i="35"/>
  <c r="R361" i="35"/>
  <c r="R362" i="35"/>
  <c r="R363" i="35"/>
  <c r="R364" i="35"/>
  <c r="R365" i="35"/>
  <c r="R366" i="35"/>
  <c r="R367" i="35"/>
  <c r="R368" i="35"/>
  <c r="R369" i="35"/>
  <c r="R370" i="35"/>
  <c r="R371" i="35"/>
  <c r="R372" i="35"/>
  <c r="R373" i="35"/>
  <c r="R374" i="35"/>
  <c r="R375" i="35"/>
  <c r="R376" i="35"/>
  <c r="R377" i="35"/>
  <c r="R378" i="35"/>
  <c r="R379" i="35"/>
  <c r="R380" i="35"/>
  <c r="R381" i="35"/>
  <c r="R382" i="35"/>
  <c r="R383" i="35"/>
  <c r="R384" i="35"/>
  <c r="R385" i="35"/>
  <c r="R386" i="35"/>
  <c r="R387" i="35"/>
  <c r="R388" i="35"/>
  <c r="R389" i="35"/>
  <c r="R390" i="35"/>
  <c r="R391" i="35"/>
  <c r="R392" i="35"/>
  <c r="R393" i="35"/>
  <c r="R394" i="35"/>
  <c r="R395" i="35"/>
  <c r="R396" i="35"/>
  <c r="R397" i="35"/>
  <c r="R398" i="35"/>
  <c r="R399" i="35"/>
  <c r="R400" i="35"/>
  <c r="R401" i="35"/>
  <c r="R402" i="35"/>
  <c r="R403" i="35"/>
  <c r="R404" i="35"/>
  <c r="R405" i="35"/>
  <c r="R406" i="35"/>
  <c r="R407" i="35"/>
  <c r="R408" i="35"/>
  <c r="R409" i="35"/>
  <c r="R410" i="35"/>
  <c r="R411" i="35"/>
  <c r="R412" i="35"/>
  <c r="R413" i="35"/>
  <c r="R414" i="35"/>
  <c r="R415" i="35"/>
  <c r="R416" i="35"/>
  <c r="R417" i="35"/>
  <c r="R418" i="35"/>
  <c r="R419" i="35"/>
  <c r="R420" i="35"/>
  <c r="R421" i="35"/>
  <c r="R422" i="35"/>
  <c r="R423" i="35"/>
  <c r="R424" i="35"/>
  <c r="R425" i="35"/>
  <c r="R426" i="35"/>
  <c r="R427" i="35"/>
  <c r="R428" i="35"/>
  <c r="R429" i="35"/>
  <c r="R430" i="35"/>
  <c r="R431" i="35"/>
  <c r="R432" i="35"/>
  <c r="R433" i="35"/>
  <c r="R434" i="35"/>
  <c r="R435" i="35"/>
  <c r="R436" i="35"/>
  <c r="R437" i="35"/>
  <c r="R438" i="35"/>
  <c r="R439" i="35"/>
  <c r="R440" i="35"/>
  <c r="R441" i="35"/>
  <c r="R442" i="35"/>
  <c r="R443" i="35"/>
  <c r="R444" i="35"/>
  <c r="R445" i="35"/>
  <c r="R446" i="35"/>
  <c r="R447" i="35"/>
  <c r="R448" i="35"/>
  <c r="R449" i="35"/>
  <c r="R450" i="35"/>
  <c r="R451" i="35"/>
  <c r="R452" i="35"/>
  <c r="R453" i="35"/>
  <c r="R454" i="35"/>
  <c r="R455" i="35"/>
  <c r="R456" i="35"/>
  <c r="R457" i="35"/>
  <c r="R458" i="35"/>
  <c r="R459" i="35"/>
  <c r="R460" i="35"/>
  <c r="R461" i="35"/>
  <c r="R462" i="35"/>
  <c r="R463" i="35"/>
  <c r="R464" i="35"/>
  <c r="R465" i="35"/>
  <c r="R466" i="35"/>
  <c r="R467" i="35"/>
  <c r="R468" i="35"/>
  <c r="R469" i="35"/>
  <c r="R470" i="35"/>
  <c r="R471" i="35"/>
  <c r="R472" i="35"/>
  <c r="R473" i="35"/>
  <c r="R474" i="35"/>
  <c r="R475" i="35"/>
  <c r="R476" i="35"/>
  <c r="R477" i="35"/>
  <c r="R478" i="35"/>
  <c r="R479" i="35"/>
  <c r="R480" i="35"/>
  <c r="R481" i="35"/>
  <c r="R482" i="35"/>
  <c r="R483" i="35"/>
  <c r="R484" i="35"/>
  <c r="R485" i="35"/>
  <c r="R486" i="35"/>
  <c r="R487" i="35"/>
  <c r="R488" i="35"/>
  <c r="R489" i="35"/>
  <c r="R490" i="35"/>
  <c r="R491" i="35"/>
  <c r="R492" i="35"/>
  <c r="R493" i="35"/>
  <c r="R494" i="35"/>
  <c r="R495" i="35"/>
  <c r="R496" i="35"/>
  <c r="R497" i="35"/>
  <c r="R498" i="35"/>
  <c r="R499" i="35"/>
  <c r="R500" i="35"/>
  <c r="R501" i="35"/>
  <c r="R502" i="35"/>
  <c r="R503" i="35"/>
  <c r="R504" i="35"/>
  <c r="R505" i="35"/>
  <c r="R506" i="35"/>
  <c r="R507" i="35"/>
  <c r="R508" i="35"/>
  <c r="R509" i="35"/>
  <c r="R510" i="35"/>
  <c r="R511" i="35"/>
  <c r="R512" i="35"/>
  <c r="R513" i="35"/>
  <c r="R514" i="35"/>
  <c r="R515" i="35"/>
  <c r="R516" i="35"/>
  <c r="R517" i="35"/>
  <c r="R518" i="35"/>
  <c r="R6" i="35"/>
  <c r="S7" i="35"/>
  <c r="S8" i="35"/>
  <c r="S9" i="35"/>
  <c r="S10" i="35"/>
  <c r="S11" i="35"/>
  <c r="S12" i="35"/>
  <c r="S13" i="35"/>
  <c r="S14" i="35"/>
  <c r="S15" i="35"/>
  <c r="S16" i="35"/>
  <c r="S17" i="35"/>
  <c r="S18" i="35"/>
  <c r="S19" i="35"/>
  <c r="S20" i="35"/>
  <c r="S21" i="35"/>
  <c r="S22" i="35"/>
  <c r="S23" i="35"/>
  <c r="S24" i="35"/>
  <c r="S25" i="35"/>
  <c r="S26" i="35"/>
  <c r="S27" i="35"/>
  <c r="S28" i="35"/>
  <c r="S29" i="35"/>
  <c r="S30" i="35"/>
  <c r="S31" i="35"/>
  <c r="S32" i="35"/>
  <c r="S33" i="35"/>
  <c r="S34" i="35"/>
  <c r="S35" i="35"/>
  <c r="S36" i="35"/>
  <c r="S37" i="35"/>
  <c r="S38" i="35"/>
  <c r="S39" i="35"/>
  <c r="S40" i="35"/>
  <c r="S41" i="35"/>
  <c r="S42" i="35"/>
  <c r="S43" i="35"/>
  <c r="S44" i="35"/>
  <c r="S45" i="35"/>
  <c r="S46" i="35"/>
  <c r="S47" i="35"/>
  <c r="S48" i="35"/>
  <c r="S49" i="35"/>
  <c r="S50" i="35"/>
  <c r="S51" i="35"/>
  <c r="S52" i="35"/>
  <c r="S53" i="35"/>
  <c r="S54" i="35"/>
  <c r="S55" i="35"/>
  <c r="S56" i="35"/>
  <c r="S57" i="35"/>
  <c r="S58" i="35"/>
  <c r="S59" i="35"/>
  <c r="S60" i="35"/>
  <c r="S61" i="35"/>
  <c r="S62" i="35"/>
  <c r="S63" i="35"/>
  <c r="S64" i="35"/>
  <c r="S65" i="35"/>
  <c r="S66" i="35"/>
  <c r="S67" i="35"/>
  <c r="S68" i="35"/>
  <c r="S69" i="35"/>
  <c r="S70" i="35"/>
  <c r="S71" i="35"/>
  <c r="S72" i="35"/>
  <c r="S73" i="35"/>
  <c r="S74" i="35"/>
  <c r="S75" i="35"/>
  <c r="S76" i="35"/>
  <c r="S77" i="35"/>
  <c r="S78" i="35"/>
  <c r="S79" i="35"/>
  <c r="S80" i="35"/>
  <c r="S81" i="35"/>
  <c r="S82" i="35"/>
  <c r="S83" i="35"/>
  <c r="S84" i="35"/>
  <c r="S85" i="35"/>
  <c r="S86" i="35"/>
  <c r="S87" i="35"/>
  <c r="S88" i="35"/>
  <c r="S89" i="35"/>
  <c r="S90" i="35"/>
  <c r="S91" i="35"/>
  <c r="S92" i="35"/>
  <c r="S93" i="35"/>
  <c r="S94" i="35"/>
  <c r="S95" i="35"/>
  <c r="S96" i="35"/>
  <c r="S97" i="35"/>
  <c r="S98" i="35"/>
  <c r="S99" i="35"/>
  <c r="S100" i="35"/>
  <c r="S101" i="35"/>
  <c r="S102" i="35"/>
  <c r="S103" i="35"/>
  <c r="S104" i="35"/>
  <c r="S105" i="35"/>
  <c r="S106" i="35"/>
  <c r="S107" i="35"/>
  <c r="S108" i="35"/>
  <c r="S109" i="35"/>
  <c r="S110" i="35"/>
  <c r="S111" i="35"/>
  <c r="S112" i="35"/>
  <c r="S113" i="35"/>
  <c r="S114" i="35"/>
  <c r="S115" i="35"/>
  <c r="S117" i="35"/>
  <c r="S122" i="35"/>
  <c r="S123" i="35"/>
  <c r="S124" i="35"/>
  <c r="S125" i="35"/>
  <c r="S126" i="35"/>
  <c r="S127" i="35"/>
  <c r="S128" i="35"/>
  <c r="S129" i="35"/>
  <c r="S130" i="35"/>
  <c r="S131" i="35"/>
  <c r="S132" i="35"/>
  <c r="S133" i="35"/>
  <c r="S134" i="35"/>
  <c r="S135" i="35"/>
  <c r="S136" i="35"/>
  <c r="S137" i="35"/>
  <c r="S138" i="35"/>
  <c r="S139" i="35"/>
  <c r="S140" i="35"/>
  <c r="S141" i="35"/>
  <c r="S142" i="35"/>
  <c r="S144" i="35"/>
  <c r="S145" i="35"/>
  <c r="S146" i="35"/>
  <c r="S147" i="35"/>
  <c r="S149" i="35"/>
  <c r="S150" i="35"/>
  <c r="S151" i="35"/>
  <c r="S152" i="35"/>
  <c r="S153" i="35"/>
  <c r="S154" i="35"/>
  <c r="S155" i="35"/>
  <c r="S156" i="35"/>
  <c r="S157" i="35"/>
  <c r="S158" i="35"/>
  <c r="S159" i="35"/>
  <c r="S160" i="35"/>
  <c r="S161" i="35"/>
  <c r="S162" i="35"/>
  <c r="S163" i="35"/>
  <c r="S164" i="35"/>
  <c r="S165" i="35"/>
  <c r="S166" i="35"/>
  <c r="S167" i="35"/>
  <c r="S168" i="35"/>
  <c r="S169" i="35"/>
  <c r="S170" i="35"/>
  <c r="S171" i="35"/>
  <c r="S172" i="35"/>
  <c r="S173" i="35"/>
  <c r="S174" i="35"/>
  <c r="S175" i="35"/>
  <c r="S176" i="35"/>
  <c r="S177" i="35"/>
  <c r="S178" i="35"/>
  <c r="S179" i="35"/>
  <c r="S180" i="35"/>
  <c r="S181" i="35"/>
  <c r="S182" i="35"/>
  <c r="S183" i="35"/>
  <c r="S184" i="35"/>
  <c r="S185" i="35"/>
  <c r="S186" i="35"/>
  <c r="S187" i="35"/>
  <c r="S188" i="35"/>
  <c r="S189" i="35"/>
  <c r="S190" i="35"/>
  <c r="S191" i="35"/>
  <c r="S192" i="35"/>
  <c r="S193" i="35"/>
  <c r="S194" i="35"/>
  <c r="S195" i="35"/>
  <c r="S196" i="35"/>
  <c r="S197" i="35"/>
  <c r="S198" i="35"/>
  <c r="S199" i="35"/>
  <c r="S200" i="35"/>
  <c r="S201" i="35"/>
  <c r="S202" i="35"/>
  <c r="S203" i="35"/>
  <c r="S204" i="35"/>
  <c r="S205" i="35"/>
  <c r="S206" i="35"/>
  <c r="S207" i="35"/>
  <c r="S208" i="35"/>
  <c r="S209" i="35"/>
  <c r="S210" i="35"/>
  <c r="S211" i="35"/>
  <c r="S212" i="35"/>
  <c r="S213" i="35"/>
  <c r="S214" i="35"/>
  <c r="S215" i="35"/>
  <c r="S216" i="35"/>
  <c r="S217" i="35"/>
  <c r="S218" i="35"/>
  <c r="S219" i="35"/>
  <c r="S220" i="35"/>
  <c r="S221" i="35"/>
  <c r="S222" i="35"/>
  <c r="S223" i="35"/>
  <c r="S224" i="35"/>
  <c r="S225" i="35"/>
  <c r="S226" i="35"/>
  <c r="S227" i="35"/>
  <c r="S228" i="35"/>
  <c r="S229" i="35"/>
  <c r="S230" i="35"/>
  <c r="S231" i="35"/>
  <c r="S232" i="35"/>
  <c r="S233" i="35"/>
  <c r="S234" i="35"/>
  <c r="S235" i="35"/>
  <c r="S236" i="35"/>
  <c r="S237" i="35"/>
  <c r="S238" i="35"/>
  <c r="S239" i="35"/>
  <c r="S240" i="35"/>
  <c r="S241" i="35"/>
  <c r="S242" i="35"/>
  <c r="S243" i="35"/>
  <c r="S244" i="35"/>
  <c r="S245" i="35"/>
  <c r="S246" i="35"/>
  <c r="S247" i="35"/>
  <c r="S248" i="35"/>
  <c r="S249" i="35"/>
  <c r="S250" i="35"/>
  <c r="S251" i="35"/>
  <c r="S252" i="35"/>
  <c r="S253" i="35"/>
  <c r="S254" i="35"/>
  <c r="S255" i="35"/>
  <c r="S256" i="35"/>
  <c r="S257" i="35"/>
  <c r="S258" i="35"/>
  <c r="S259" i="35"/>
  <c r="S260" i="35"/>
  <c r="S261" i="35"/>
  <c r="S262" i="35"/>
  <c r="S263" i="35"/>
  <c r="S264" i="35"/>
  <c r="S265" i="35"/>
  <c r="S266" i="35"/>
  <c r="S267" i="35"/>
  <c r="S268" i="35"/>
  <c r="S269" i="35"/>
  <c r="S270" i="35"/>
  <c r="S271" i="35"/>
  <c r="S272" i="35"/>
  <c r="S273" i="35"/>
  <c r="S274" i="35"/>
  <c r="S275" i="35"/>
  <c r="S276" i="35"/>
  <c r="S277" i="35"/>
  <c r="S278" i="35"/>
  <c r="S279" i="35"/>
  <c r="S280" i="35"/>
  <c r="S281" i="35"/>
  <c r="S282" i="35"/>
  <c r="S283" i="35"/>
  <c r="S284" i="35"/>
  <c r="S285" i="35"/>
  <c r="S286" i="35"/>
  <c r="S287" i="35"/>
  <c r="S288" i="35"/>
  <c r="S289" i="35"/>
  <c r="S290" i="35"/>
  <c r="S291" i="35"/>
  <c r="S292" i="35"/>
  <c r="S293" i="35"/>
  <c r="S294" i="35"/>
  <c r="S295" i="35"/>
  <c r="S296" i="35"/>
  <c r="S297" i="35"/>
  <c r="S298" i="35"/>
  <c r="S299" i="35"/>
  <c r="S300" i="35"/>
  <c r="S301" i="35"/>
  <c r="S302" i="35"/>
  <c r="S303" i="35"/>
  <c r="S304" i="35"/>
  <c r="S305" i="35"/>
  <c r="S306" i="35"/>
  <c r="S307" i="35"/>
  <c r="S308" i="35"/>
  <c r="S309" i="35"/>
  <c r="S310" i="35"/>
  <c r="S311" i="35"/>
  <c r="S312" i="35"/>
  <c r="S313" i="35"/>
  <c r="S314" i="35"/>
  <c r="S315" i="35"/>
  <c r="S316" i="35"/>
  <c r="S317" i="35"/>
  <c r="S318" i="35"/>
  <c r="S319" i="35"/>
  <c r="S320" i="35"/>
  <c r="S321" i="35"/>
  <c r="S322" i="35"/>
  <c r="S323" i="35"/>
  <c r="S324" i="35"/>
  <c r="S325" i="35"/>
  <c r="S326" i="35"/>
  <c r="S327" i="35"/>
  <c r="S328" i="35"/>
  <c r="S329" i="35"/>
  <c r="S330" i="35"/>
  <c r="S331" i="35"/>
  <c r="S332" i="35"/>
  <c r="S333" i="35"/>
  <c r="S334" i="35"/>
  <c r="S335" i="35"/>
  <c r="S336" i="35"/>
  <c r="S337" i="35"/>
  <c r="S338" i="35"/>
  <c r="S339" i="35"/>
  <c r="S340" i="35"/>
  <c r="S341" i="35"/>
  <c r="S342" i="35"/>
  <c r="S343" i="35"/>
  <c r="S344" i="35"/>
  <c r="S345" i="35"/>
  <c r="S346" i="35"/>
  <c r="S347" i="35"/>
  <c r="S348" i="35"/>
  <c r="S349" i="35"/>
  <c r="S350" i="35"/>
  <c r="S351" i="35"/>
  <c r="S352" i="35"/>
  <c r="S353" i="35"/>
  <c r="S354" i="35"/>
  <c r="S355" i="35"/>
  <c r="S356" i="35"/>
  <c r="S357" i="35"/>
  <c r="S358" i="35"/>
  <c r="S359" i="35"/>
  <c r="S360" i="35"/>
  <c r="S361" i="35"/>
  <c r="S362" i="35"/>
  <c r="S363" i="35"/>
  <c r="S364" i="35"/>
  <c r="S365" i="35"/>
  <c r="S366" i="35"/>
  <c r="S367" i="35"/>
  <c r="S368" i="35"/>
  <c r="S369" i="35"/>
  <c r="S370" i="35"/>
  <c r="S371" i="35"/>
  <c r="S372" i="35"/>
  <c r="S373" i="35"/>
  <c r="S374" i="35"/>
  <c r="S375" i="35"/>
  <c r="S376" i="35"/>
  <c r="S377" i="35"/>
  <c r="S378" i="35"/>
  <c r="S379" i="35"/>
  <c r="S380" i="35"/>
  <c r="S381" i="35"/>
  <c r="S382" i="35"/>
  <c r="S383" i="35"/>
  <c r="S384" i="35"/>
  <c r="S385" i="35"/>
  <c r="S386" i="35"/>
  <c r="S387" i="35"/>
  <c r="S388" i="35"/>
  <c r="S389" i="35"/>
  <c r="S390" i="35"/>
  <c r="S391" i="35"/>
  <c r="S392" i="35"/>
  <c r="S393" i="35"/>
  <c r="S394" i="35"/>
  <c r="S395" i="35"/>
  <c r="S396" i="35"/>
  <c r="S397" i="35"/>
  <c r="S398" i="35"/>
  <c r="S399" i="35"/>
  <c r="S400" i="35"/>
  <c r="S401" i="35"/>
  <c r="S402" i="35"/>
  <c r="S403" i="35"/>
  <c r="S404" i="35"/>
  <c r="S405" i="35"/>
  <c r="S406" i="35"/>
  <c r="S407" i="35"/>
  <c r="S408" i="35"/>
  <c r="S409" i="35"/>
  <c r="S410" i="35"/>
  <c r="S411" i="35"/>
  <c r="S412" i="35"/>
  <c r="S413" i="35"/>
  <c r="S414" i="35"/>
  <c r="S415" i="35"/>
  <c r="S416" i="35"/>
  <c r="S417" i="35"/>
  <c r="S418" i="35"/>
  <c r="S419" i="35"/>
  <c r="S420" i="35"/>
  <c r="S421" i="35"/>
  <c r="S422" i="35"/>
  <c r="S423" i="35"/>
  <c r="S424" i="35"/>
  <c r="S425" i="35"/>
  <c r="S426" i="35"/>
  <c r="S427" i="35"/>
  <c r="S428" i="35"/>
  <c r="S429" i="35"/>
  <c r="S430" i="35"/>
  <c r="S431" i="35"/>
  <c r="S432" i="35"/>
  <c r="S433" i="35"/>
  <c r="S434" i="35"/>
  <c r="S435" i="35"/>
  <c r="S436" i="35"/>
  <c r="S437" i="35"/>
  <c r="S438" i="35"/>
  <c r="S439" i="35"/>
  <c r="S440" i="35"/>
  <c r="S441" i="35"/>
  <c r="S442" i="35"/>
  <c r="S443" i="35"/>
  <c r="S444" i="35"/>
  <c r="S445" i="35"/>
  <c r="S446" i="35"/>
  <c r="S447" i="35"/>
  <c r="S448" i="35"/>
  <c r="S449" i="35"/>
  <c r="S450" i="35"/>
  <c r="S451" i="35"/>
  <c r="S452" i="35"/>
  <c r="S453" i="35"/>
  <c r="S454" i="35"/>
  <c r="S455" i="35"/>
  <c r="S456" i="35"/>
  <c r="S457" i="35"/>
  <c r="S458" i="35"/>
  <c r="S459" i="35"/>
  <c r="S460" i="35"/>
  <c r="S461" i="35"/>
  <c r="S462" i="35"/>
  <c r="S463" i="35"/>
  <c r="S464" i="35"/>
  <c r="S465" i="35"/>
  <c r="S466" i="35"/>
  <c r="S467" i="35"/>
  <c r="S468" i="35"/>
  <c r="S469" i="35"/>
  <c r="S470" i="35"/>
  <c r="S471" i="35"/>
  <c r="S472" i="35"/>
  <c r="S473" i="35"/>
  <c r="S474" i="35"/>
  <c r="S475" i="35"/>
  <c r="S476" i="35"/>
  <c r="S477" i="35"/>
  <c r="S478" i="35"/>
  <c r="S479" i="35"/>
  <c r="S480" i="35"/>
  <c r="S481" i="35"/>
  <c r="S482" i="35"/>
  <c r="S483" i="35"/>
  <c r="S484" i="35"/>
  <c r="S485" i="35"/>
  <c r="S486" i="35"/>
  <c r="S487" i="35"/>
  <c r="S488" i="35"/>
  <c r="S489" i="35"/>
  <c r="S490" i="35"/>
  <c r="S491" i="35"/>
  <c r="S492" i="35"/>
  <c r="S493" i="35"/>
  <c r="S494" i="35"/>
  <c r="S495" i="35"/>
  <c r="S496" i="35"/>
  <c r="S497" i="35"/>
  <c r="S498" i="35"/>
  <c r="S499" i="35"/>
  <c r="S500" i="35"/>
  <c r="S501" i="35"/>
  <c r="S502" i="35"/>
  <c r="S503" i="35"/>
  <c r="S504" i="35"/>
  <c r="S505" i="35"/>
  <c r="S506" i="35"/>
  <c r="S507" i="35"/>
  <c r="S508" i="35"/>
  <c r="S509" i="35"/>
  <c r="S510" i="35"/>
  <c r="S511" i="35"/>
  <c r="S512" i="35"/>
  <c r="S513" i="35"/>
  <c r="S514" i="35"/>
  <c r="S515" i="35"/>
  <c r="S516" i="35"/>
  <c r="S517" i="35"/>
  <c r="S518" i="35"/>
  <c r="S6" i="35"/>
  <c r="S5" i="35"/>
  <c r="R5" i="35"/>
  <c r="Q5" i="35"/>
  <c r="K7" i="35"/>
  <c r="K8" i="35"/>
  <c r="K9" i="35"/>
  <c r="K10" i="35"/>
  <c r="K11" i="35"/>
  <c r="K12" i="35"/>
  <c r="K13" i="35"/>
  <c r="K14" i="35"/>
  <c r="K15" i="35"/>
  <c r="K16" i="35"/>
  <c r="K17" i="35"/>
  <c r="K18" i="35"/>
  <c r="K19" i="35"/>
  <c r="K20" i="35"/>
  <c r="K21" i="35"/>
  <c r="K22" i="35"/>
  <c r="K23" i="35"/>
  <c r="K24" i="35"/>
  <c r="K25" i="35"/>
  <c r="K26" i="35"/>
  <c r="K27" i="35"/>
  <c r="K28" i="35"/>
  <c r="K29" i="35"/>
  <c r="K30" i="35"/>
  <c r="K31" i="35"/>
  <c r="K32" i="35"/>
  <c r="K33" i="35"/>
  <c r="K34" i="35"/>
  <c r="K35" i="35"/>
  <c r="K36" i="35"/>
  <c r="K37" i="35"/>
  <c r="K38" i="35"/>
  <c r="K39" i="35"/>
  <c r="K40" i="35"/>
  <c r="K41" i="35"/>
  <c r="K42" i="35"/>
  <c r="K43" i="35"/>
  <c r="K44" i="35"/>
  <c r="K45" i="35"/>
  <c r="K46" i="35"/>
  <c r="K47" i="35"/>
  <c r="K48" i="35"/>
  <c r="K49" i="35"/>
  <c r="K50" i="35"/>
  <c r="K51" i="35"/>
  <c r="K52" i="35"/>
  <c r="K53" i="35"/>
  <c r="K54" i="35"/>
  <c r="K55" i="35"/>
  <c r="K56" i="35"/>
  <c r="K57" i="35"/>
  <c r="K58" i="35"/>
  <c r="K59" i="35"/>
  <c r="K60" i="35"/>
  <c r="K61" i="35"/>
  <c r="K62" i="35"/>
  <c r="K63" i="35"/>
  <c r="K64" i="35"/>
  <c r="K65" i="35"/>
  <c r="K66" i="35"/>
  <c r="K67" i="35"/>
  <c r="K68" i="35"/>
  <c r="K69" i="35"/>
  <c r="K70" i="35"/>
  <c r="K71" i="35"/>
  <c r="K72" i="35"/>
  <c r="K73" i="35"/>
  <c r="K74" i="35"/>
  <c r="K75" i="35"/>
  <c r="K76" i="35"/>
  <c r="K77" i="35"/>
  <c r="K78" i="35"/>
  <c r="K79" i="35"/>
  <c r="K80" i="35"/>
  <c r="K81" i="35"/>
  <c r="K82" i="35"/>
  <c r="K83" i="35"/>
  <c r="K84" i="35"/>
  <c r="K85" i="35"/>
  <c r="K86" i="35"/>
  <c r="K87" i="35"/>
  <c r="K88" i="35"/>
  <c r="K89" i="35"/>
  <c r="K90" i="35"/>
  <c r="K91" i="35"/>
  <c r="K92" i="35"/>
  <c r="K93" i="35"/>
  <c r="K94" i="35"/>
  <c r="K95" i="35"/>
  <c r="K96" i="35"/>
  <c r="K97" i="35"/>
  <c r="K98" i="35"/>
  <c r="K99" i="35"/>
  <c r="K100" i="35"/>
  <c r="K101" i="35"/>
  <c r="K102" i="35"/>
  <c r="K103" i="35"/>
  <c r="K104" i="35"/>
  <c r="K105" i="35"/>
  <c r="K106" i="35"/>
  <c r="K107" i="35"/>
  <c r="K108" i="35"/>
  <c r="K109" i="35"/>
  <c r="K110" i="35"/>
  <c r="K111" i="35"/>
  <c r="K112" i="35"/>
  <c r="K113" i="35"/>
  <c r="K114" i="35"/>
  <c r="K115" i="35"/>
  <c r="K116" i="35"/>
  <c r="K117" i="35"/>
  <c r="K122" i="35"/>
  <c r="K123" i="35"/>
  <c r="K124" i="35"/>
  <c r="K125" i="35"/>
  <c r="K126" i="35"/>
  <c r="K127" i="35"/>
  <c r="K128" i="35"/>
  <c r="K129" i="35"/>
  <c r="K130" i="35"/>
  <c r="K131" i="35"/>
  <c r="K132" i="35"/>
  <c r="K133" i="35"/>
  <c r="K134" i="35"/>
  <c r="K135" i="35"/>
  <c r="K136" i="35"/>
  <c r="K137" i="35"/>
  <c r="K138" i="35"/>
  <c r="K139" i="35"/>
  <c r="K140" i="35"/>
  <c r="K141" i="35"/>
  <c r="K142" i="35"/>
  <c r="K143" i="35"/>
  <c r="K144" i="35"/>
  <c r="K145" i="35"/>
  <c r="K146" i="35"/>
  <c r="K147" i="35"/>
  <c r="K148" i="35"/>
  <c r="K149" i="35"/>
  <c r="K150" i="35"/>
  <c r="K151" i="35"/>
  <c r="K152" i="35"/>
  <c r="K153" i="35"/>
  <c r="K154" i="35"/>
  <c r="K155" i="35"/>
  <c r="K156" i="35"/>
  <c r="K157" i="35"/>
  <c r="K158" i="35"/>
  <c r="K159" i="35"/>
  <c r="K160" i="35"/>
  <c r="K161" i="35"/>
  <c r="K162" i="35"/>
  <c r="K163" i="35"/>
  <c r="K164" i="35"/>
  <c r="K165" i="35"/>
  <c r="K166" i="35"/>
  <c r="K167" i="35"/>
  <c r="K168" i="35"/>
  <c r="K169" i="35"/>
  <c r="K170" i="35"/>
  <c r="K171" i="35"/>
  <c r="K172" i="35"/>
  <c r="K173" i="35"/>
  <c r="K174" i="35"/>
  <c r="K175" i="35"/>
  <c r="K176" i="35"/>
  <c r="K177" i="35"/>
  <c r="K178" i="35"/>
  <c r="K179" i="35"/>
  <c r="K180" i="35"/>
  <c r="K181" i="35"/>
  <c r="K182" i="35"/>
  <c r="K183" i="35"/>
  <c r="K184" i="35"/>
  <c r="K185" i="35"/>
  <c r="K186" i="35"/>
  <c r="K187" i="35"/>
  <c r="K188" i="35"/>
  <c r="K189" i="35"/>
  <c r="K190" i="35"/>
  <c r="K191" i="35"/>
  <c r="K192" i="35"/>
  <c r="K193" i="35"/>
  <c r="K194" i="35"/>
  <c r="K195" i="35"/>
  <c r="K196" i="35"/>
  <c r="K197" i="35"/>
  <c r="K198" i="35"/>
  <c r="K199" i="35"/>
  <c r="K200" i="35"/>
  <c r="K201" i="35"/>
  <c r="K202" i="35"/>
  <c r="K203" i="35"/>
  <c r="K204" i="35"/>
  <c r="K205" i="35"/>
  <c r="K206" i="35"/>
  <c r="K207" i="35"/>
  <c r="K208" i="35"/>
  <c r="K209" i="35"/>
  <c r="K210" i="35"/>
  <c r="K211" i="35"/>
  <c r="K212" i="35"/>
  <c r="K213" i="35"/>
  <c r="K214" i="35"/>
  <c r="K215" i="35"/>
  <c r="K216" i="35"/>
  <c r="K217" i="35"/>
  <c r="K218" i="35"/>
  <c r="K219" i="35"/>
  <c r="K220" i="35"/>
  <c r="K221" i="35"/>
  <c r="K222" i="35"/>
  <c r="K223" i="35"/>
  <c r="K224" i="35"/>
  <c r="K225" i="35"/>
  <c r="K226" i="35"/>
  <c r="K227" i="35"/>
  <c r="K228" i="35"/>
  <c r="K229" i="35"/>
  <c r="K230" i="35"/>
  <c r="K231" i="35"/>
  <c r="K232" i="35"/>
  <c r="K233" i="35"/>
  <c r="K234" i="35"/>
  <c r="K235" i="35"/>
  <c r="K236" i="35"/>
  <c r="K237" i="35"/>
  <c r="K238" i="35"/>
  <c r="K239" i="35"/>
  <c r="K240" i="35"/>
  <c r="K241" i="35"/>
  <c r="K242" i="35"/>
  <c r="K243" i="35"/>
  <c r="K244" i="35"/>
  <c r="K245" i="35"/>
  <c r="K246" i="35"/>
  <c r="K247" i="35"/>
  <c r="K248" i="35"/>
  <c r="K249" i="35"/>
  <c r="K250" i="35"/>
  <c r="K251" i="35"/>
  <c r="K252" i="35"/>
  <c r="K253" i="35"/>
  <c r="K254" i="35"/>
  <c r="K255" i="35"/>
  <c r="K256" i="35"/>
  <c r="K257" i="35"/>
  <c r="K258" i="35"/>
  <c r="K259" i="35"/>
  <c r="K260" i="35"/>
  <c r="K261" i="35"/>
  <c r="K262" i="35"/>
  <c r="K263" i="35"/>
  <c r="K264" i="35"/>
  <c r="K265" i="35"/>
  <c r="K266" i="35"/>
  <c r="K267" i="35"/>
  <c r="K268" i="35"/>
  <c r="K269" i="35"/>
  <c r="K270" i="35"/>
  <c r="K271" i="35"/>
  <c r="K272" i="35"/>
  <c r="K273" i="35"/>
  <c r="K274" i="35"/>
  <c r="K275" i="35"/>
  <c r="K276" i="35"/>
  <c r="K277" i="35"/>
  <c r="K278" i="35"/>
  <c r="K279" i="35"/>
  <c r="K280" i="35"/>
  <c r="K281" i="35"/>
  <c r="K282" i="35"/>
  <c r="K283" i="35"/>
  <c r="K284" i="35"/>
  <c r="K285" i="35"/>
  <c r="K286" i="35"/>
  <c r="K287" i="35"/>
  <c r="K288" i="35"/>
  <c r="K289" i="35"/>
  <c r="K290" i="35"/>
  <c r="K291" i="35"/>
  <c r="K292" i="35"/>
  <c r="K293" i="35"/>
  <c r="K294" i="35"/>
  <c r="K295" i="35"/>
  <c r="K296" i="35"/>
  <c r="K297" i="35"/>
  <c r="K298" i="35"/>
  <c r="K299" i="35"/>
  <c r="K300" i="35"/>
  <c r="K301" i="35"/>
  <c r="K302" i="35"/>
  <c r="K303" i="35"/>
  <c r="K304" i="35"/>
  <c r="K305" i="35"/>
  <c r="K306" i="35"/>
  <c r="K307" i="35"/>
  <c r="K308" i="35"/>
  <c r="K309" i="35"/>
  <c r="K310" i="35"/>
  <c r="K311" i="35"/>
  <c r="K312" i="35"/>
  <c r="K313" i="35"/>
  <c r="K314" i="35"/>
  <c r="K315" i="35"/>
  <c r="K316" i="35"/>
  <c r="K317" i="35"/>
  <c r="K318" i="35"/>
  <c r="K319" i="35"/>
  <c r="K320" i="35"/>
  <c r="K321" i="35"/>
  <c r="K322" i="35"/>
  <c r="K323" i="35"/>
  <c r="K324" i="35"/>
  <c r="K325" i="35"/>
  <c r="K326" i="35"/>
  <c r="K327" i="35"/>
  <c r="K328" i="35"/>
  <c r="K329" i="35"/>
  <c r="K330" i="35"/>
  <c r="K331" i="35"/>
  <c r="K332" i="35"/>
  <c r="K333" i="35"/>
  <c r="K334" i="35"/>
  <c r="K335" i="35"/>
  <c r="K336" i="35"/>
  <c r="K337" i="35"/>
  <c r="K338" i="35"/>
  <c r="K339" i="35"/>
  <c r="K340" i="35"/>
  <c r="K341" i="35"/>
  <c r="K342" i="35"/>
  <c r="K343" i="35"/>
  <c r="K344" i="35"/>
  <c r="K345" i="35"/>
  <c r="K346" i="35"/>
  <c r="K347" i="35"/>
  <c r="K348" i="35"/>
  <c r="K349" i="35"/>
  <c r="K350" i="35"/>
  <c r="K351" i="35"/>
  <c r="K352" i="35"/>
  <c r="K353" i="35"/>
  <c r="K354" i="35"/>
  <c r="K355" i="35"/>
  <c r="K356" i="35"/>
  <c r="K357" i="35"/>
  <c r="K358" i="35"/>
  <c r="K359" i="35"/>
  <c r="K360" i="35"/>
  <c r="K361" i="35"/>
  <c r="K362" i="35"/>
  <c r="K363" i="35"/>
  <c r="K364" i="35"/>
  <c r="K365" i="35"/>
  <c r="K366" i="35"/>
  <c r="K367" i="35"/>
  <c r="K368" i="35"/>
  <c r="K369" i="35"/>
  <c r="K370" i="35"/>
  <c r="K371" i="35"/>
  <c r="K372" i="35"/>
  <c r="K373" i="35"/>
  <c r="K374" i="35"/>
  <c r="K375" i="35"/>
  <c r="K376" i="35"/>
  <c r="K377" i="35"/>
  <c r="K378" i="35"/>
  <c r="K379" i="35"/>
  <c r="K380" i="35"/>
  <c r="K381" i="35"/>
  <c r="K382" i="35"/>
  <c r="K383" i="35"/>
  <c r="K384" i="35"/>
  <c r="K385" i="35"/>
  <c r="K386" i="35"/>
  <c r="K387" i="35"/>
  <c r="K388" i="35"/>
  <c r="K389" i="35"/>
  <c r="K390" i="35"/>
  <c r="K391" i="35"/>
  <c r="K392" i="35"/>
  <c r="K393" i="35"/>
  <c r="K394" i="35"/>
  <c r="K395" i="35"/>
  <c r="K396" i="35"/>
  <c r="K397" i="35"/>
  <c r="K398" i="35"/>
  <c r="K399" i="35"/>
  <c r="K400" i="35"/>
  <c r="K401" i="35"/>
  <c r="K402" i="35"/>
  <c r="K403" i="35"/>
  <c r="K404" i="35"/>
  <c r="K405" i="35"/>
  <c r="K406" i="35"/>
  <c r="K407" i="35"/>
  <c r="K408" i="35"/>
  <c r="K409" i="35"/>
  <c r="K410" i="35"/>
  <c r="K411" i="35"/>
  <c r="K412" i="35"/>
  <c r="K413" i="35"/>
  <c r="K414" i="35"/>
  <c r="K415" i="35"/>
  <c r="K416" i="35"/>
  <c r="K417" i="35"/>
  <c r="K418" i="35"/>
  <c r="K419" i="35"/>
  <c r="K420" i="35"/>
  <c r="K421" i="35"/>
  <c r="K422" i="35"/>
  <c r="K423" i="35"/>
  <c r="K424" i="35"/>
  <c r="K425" i="35"/>
  <c r="K426" i="35"/>
  <c r="K427" i="35"/>
  <c r="K428" i="35"/>
  <c r="K429" i="35"/>
  <c r="K430" i="35"/>
  <c r="K431" i="35"/>
  <c r="K432" i="35"/>
  <c r="K433" i="35"/>
  <c r="K434" i="35"/>
  <c r="K435" i="35"/>
  <c r="K436" i="35"/>
  <c r="K437" i="35"/>
  <c r="K438" i="35"/>
  <c r="K439" i="35"/>
  <c r="K440" i="35"/>
  <c r="K441" i="35"/>
  <c r="K442" i="35"/>
  <c r="K443" i="35"/>
  <c r="K444" i="35"/>
  <c r="K445" i="35"/>
  <c r="K446" i="35"/>
  <c r="K447" i="35"/>
  <c r="K448" i="35"/>
  <c r="K449" i="35"/>
  <c r="K450" i="35"/>
  <c r="K451" i="35"/>
  <c r="K452" i="35"/>
  <c r="K453" i="35"/>
  <c r="K454" i="35"/>
  <c r="K455" i="35"/>
  <c r="K456" i="35"/>
  <c r="K457" i="35"/>
  <c r="K458" i="35"/>
  <c r="K459" i="35"/>
  <c r="K460" i="35"/>
  <c r="K461" i="35"/>
  <c r="K462" i="35"/>
  <c r="K463" i="35"/>
  <c r="K464" i="35"/>
  <c r="K465" i="35"/>
  <c r="K466" i="35"/>
  <c r="K467" i="35"/>
  <c r="K468" i="35"/>
  <c r="K469" i="35"/>
  <c r="K470" i="35"/>
  <c r="K471" i="35"/>
  <c r="K472" i="35"/>
  <c r="K473" i="35"/>
  <c r="K474" i="35"/>
  <c r="K475" i="35"/>
  <c r="K476" i="35"/>
  <c r="K477" i="35"/>
  <c r="K478" i="35"/>
  <c r="K479" i="35"/>
  <c r="K480" i="35"/>
  <c r="K481" i="35"/>
  <c r="K482" i="35"/>
  <c r="K483" i="35"/>
  <c r="K484" i="35"/>
  <c r="K485" i="35"/>
  <c r="K486" i="35"/>
  <c r="K487" i="35"/>
  <c r="K488" i="35"/>
  <c r="K489" i="35"/>
  <c r="K490" i="35"/>
  <c r="K491" i="35"/>
  <c r="K492" i="35"/>
  <c r="K493" i="35"/>
  <c r="K494" i="35"/>
  <c r="K495" i="35"/>
  <c r="K496" i="35"/>
  <c r="K497" i="35"/>
  <c r="K498" i="35"/>
  <c r="K499" i="35"/>
  <c r="K500" i="35"/>
  <c r="K501" i="35"/>
  <c r="K502" i="35"/>
  <c r="K503" i="35"/>
  <c r="K504" i="35"/>
  <c r="K505" i="35"/>
  <c r="K506" i="35"/>
  <c r="K507" i="35"/>
  <c r="K508" i="35"/>
  <c r="K509" i="35"/>
  <c r="K510" i="35"/>
  <c r="K511" i="35"/>
  <c r="K512" i="35"/>
  <c r="K513" i="35"/>
  <c r="K514" i="35"/>
  <c r="K515" i="35"/>
  <c r="K516" i="35"/>
  <c r="K517" i="35"/>
  <c r="K518" i="35"/>
  <c r="K6" i="35"/>
  <c r="K5" i="35"/>
  <c r="Y7" i="33"/>
  <c r="Y8" i="33"/>
  <c r="Y10" i="33"/>
  <c r="Y12" i="33"/>
  <c r="Y14" i="33"/>
  <c r="Y16" i="33"/>
  <c r="Y20" i="33"/>
  <c r="Y17" i="33"/>
  <c r="Y18" i="33"/>
  <c r="Y21" i="33"/>
  <c r="Y23" i="33"/>
  <c r="Y25" i="33"/>
  <c r="Y27" i="33"/>
  <c r="Y28" i="33"/>
  <c r="Y29" i="33"/>
  <c r="Y31" i="33"/>
  <c r="Y33" i="33"/>
  <c r="Y35" i="33"/>
  <c r="Y37" i="33"/>
  <c r="Y39" i="33"/>
  <c r="Y41" i="33"/>
  <c r="Y43" i="33"/>
  <c r="Y45" i="33"/>
  <c r="Y47" i="33"/>
  <c r="Y49" i="33"/>
  <c r="Y51" i="33"/>
  <c r="Y55" i="33"/>
  <c r="Y57" i="33"/>
  <c r="Y59" i="33"/>
  <c r="Y61" i="33"/>
  <c r="Y63" i="33"/>
  <c r="Y65" i="33"/>
  <c r="Y67" i="33"/>
  <c r="Y69" i="33"/>
  <c r="Y71" i="33"/>
  <c r="Y73" i="33"/>
  <c r="Y75" i="33"/>
  <c r="Y77" i="33"/>
  <c r="Y79" i="33"/>
  <c r="Y81" i="33"/>
  <c r="Y83" i="33"/>
  <c r="Y85" i="33"/>
  <c r="Y87" i="33"/>
  <c r="Y89" i="33"/>
  <c r="Y91" i="33"/>
  <c r="Y93" i="33"/>
  <c r="Y98" i="33"/>
  <c r="Y99" i="33"/>
  <c r="Y100" i="33"/>
  <c r="Y101" i="33"/>
  <c r="Y103" i="33"/>
  <c r="Y105" i="33"/>
  <c r="Y107" i="33"/>
  <c r="Y109" i="33"/>
  <c r="Y111" i="33"/>
  <c r="Y125" i="33"/>
  <c r="Y128" i="33"/>
  <c r="Y130" i="33"/>
  <c r="Y133" i="33"/>
  <c r="Y135" i="33"/>
  <c r="Y136" i="33"/>
  <c r="Y137" i="33"/>
  <c r="Y138" i="33"/>
  <c r="Y139" i="33"/>
  <c r="Y141" i="33"/>
  <c r="Y142" i="33"/>
  <c r="Y145" i="33"/>
  <c r="Y146" i="33"/>
  <c r="Y147" i="33"/>
  <c r="Y148" i="33"/>
  <c r="Y149" i="33"/>
  <c r="Y150" i="33"/>
  <c r="Y151" i="33"/>
  <c r="Y152" i="33"/>
  <c r="Y154" i="33"/>
  <c r="Y155" i="33"/>
  <c r="Y156" i="33"/>
  <c r="Y157" i="33"/>
  <c r="Y158" i="33"/>
  <c r="Y159" i="33"/>
  <c r="Y160" i="33"/>
  <c r="Y161" i="33"/>
  <c r="Y162" i="33"/>
  <c r="Y163" i="33"/>
  <c r="Y164" i="33"/>
  <c r="Y165" i="33"/>
  <c r="Y166" i="33"/>
  <c r="Y167" i="33"/>
  <c r="Y177" i="33"/>
  <c r="Y178" i="33"/>
  <c r="Y179" i="33"/>
  <c r="Y180" i="33"/>
  <c r="Y181" i="33"/>
  <c r="Y182" i="33"/>
  <c r="Y183" i="33"/>
  <c r="Y184" i="33"/>
  <c r="Y185" i="33"/>
  <c r="Y186" i="33"/>
  <c r="Y187" i="33"/>
  <c r="Y188" i="33"/>
  <c r="Y189" i="33"/>
  <c r="Y190" i="33"/>
  <c r="Y191" i="33"/>
  <c r="Y192" i="33"/>
  <c r="Y194" i="33"/>
  <c r="Y195" i="33"/>
  <c r="Y196" i="33"/>
  <c r="Y197" i="33"/>
  <c r="Y198" i="33"/>
  <c r="Y199" i="33"/>
  <c r="Y200" i="33"/>
  <c r="Y201" i="33"/>
  <c r="Y202" i="33"/>
  <c r="Y203" i="33"/>
  <c r="Y204" i="33"/>
  <c r="Y205" i="33"/>
  <c r="Y206" i="33"/>
  <c r="Y207" i="33"/>
  <c r="Y208" i="33"/>
  <c r="Y209" i="33"/>
  <c r="Y210" i="33"/>
  <c r="Y211" i="33"/>
  <c r="Y212" i="33"/>
  <c r="Y213" i="33"/>
  <c r="Y214" i="33"/>
  <c r="Y215" i="33"/>
  <c r="Y216" i="33"/>
  <c r="Y217" i="33"/>
  <c r="Y218" i="33"/>
  <c r="Y219" i="33"/>
  <c r="Y220" i="33"/>
  <c r="Y221" i="33"/>
  <c r="Y222" i="33"/>
  <c r="Y223" i="33"/>
  <c r="Y224" i="33"/>
  <c r="Y225" i="33"/>
  <c r="Y226" i="33"/>
  <c r="Y227" i="33"/>
  <c r="Y228" i="33"/>
  <c r="Y229" i="33"/>
  <c r="Y230" i="33"/>
  <c r="Y231" i="33"/>
  <c r="Y232" i="33"/>
  <c r="Y233" i="33"/>
  <c r="Y234" i="33"/>
  <c r="Y235" i="33"/>
  <c r="Y236" i="33"/>
  <c r="Y237" i="33"/>
  <c r="Y238" i="33"/>
  <c r="Y239" i="33"/>
  <c r="Y240" i="33"/>
  <c r="Y241" i="33"/>
  <c r="Y242" i="33"/>
  <c r="Y243" i="33"/>
  <c r="Y244" i="33"/>
  <c r="Y245" i="33"/>
  <c r="Y246" i="33"/>
  <c r="Y247" i="33"/>
  <c r="Y248" i="33"/>
  <c r="Y249" i="33"/>
  <c r="Y250" i="33"/>
  <c r="Y251" i="33"/>
  <c r="Y252" i="33"/>
  <c r="Y253" i="33"/>
  <c r="Y254" i="33"/>
  <c r="Y255" i="33"/>
  <c r="Y256" i="33"/>
  <c r="Y257" i="33"/>
  <c r="Y258" i="33"/>
  <c r="Y259" i="33"/>
  <c r="Y260" i="33"/>
  <c r="Y261" i="33"/>
  <c r="Y262" i="33"/>
  <c r="Y263" i="33"/>
  <c r="Y264" i="33"/>
  <c r="Y265" i="33"/>
  <c r="Y266" i="33"/>
  <c r="Y267" i="33"/>
  <c r="Y268" i="33"/>
  <c r="Y269" i="33"/>
  <c r="Y270" i="33"/>
  <c r="Y271" i="33"/>
  <c r="Y272" i="33"/>
  <c r="Y273" i="33"/>
  <c r="Y274" i="33"/>
  <c r="Y275" i="33"/>
  <c r="Y276" i="33"/>
  <c r="Y277" i="33"/>
  <c r="Y278" i="33"/>
  <c r="Y279" i="33"/>
  <c r="Y280" i="33"/>
  <c r="Y281" i="33"/>
  <c r="Y282" i="33"/>
  <c r="Y283" i="33"/>
  <c r="Y284" i="33"/>
  <c r="Y285" i="33"/>
  <c r="Y286" i="33"/>
  <c r="Y287" i="33"/>
  <c r="Y288" i="33"/>
  <c r="Y289" i="33"/>
  <c r="Y290" i="33"/>
  <c r="Y291" i="33"/>
  <c r="Y292" i="33"/>
  <c r="Y293" i="33"/>
  <c r="Y294" i="33"/>
  <c r="Y295" i="33"/>
  <c r="Y296" i="33"/>
  <c r="Y297" i="33"/>
  <c r="Y298" i="33"/>
  <c r="Y299" i="33"/>
  <c r="Y300" i="33"/>
  <c r="Y301" i="33"/>
  <c r="Y302" i="33"/>
  <c r="Y303" i="33"/>
  <c r="Y304" i="33"/>
  <c r="Y305" i="33"/>
  <c r="Y306" i="33"/>
  <c r="Y307" i="33"/>
  <c r="Y308" i="33"/>
  <c r="Y309" i="33"/>
  <c r="Y310" i="33"/>
  <c r="Y311" i="33"/>
  <c r="Y312" i="33"/>
  <c r="Y313" i="33"/>
  <c r="Y314" i="33"/>
  <c r="Y315" i="33"/>
  <c r="Y316" i="33"/>
  <c r="Y317" i="33"/>
  <c r="Y318" i="33"/>
  <c r="Y319" i="33"/>
  <c r="Y320" i="33"/>
  <c r="Y321" i="33"/>
  <c r="Y322" i="33"/>
  <c r="Y323" i="33"/>
  <c r="Y324" i="33"/>
  <c r="Y325" i="33"/>
  <c r="Y326" i="33"/>
  <c r="Y327" i="33"/>
  <c r="Y328" i="33"/>
  <c r="Y329" i="33"/>
  <c r="Y330" i="33"/>
  <c r="Y331" i="33"/>
  <c r="Y332" i="33"/>
  <c r="Y333" i="33"/>
  <c r="Y334" i="33"/>
  <c r="Y335" i="33"/>
  <c r="Y336" i="33"/>
  <c r="Y337" i="33"/>
  <c r="Y338" i="33"/>
  <c r="Y339" i="33"/>
  <c r="Y340" i="33"/>
  <c r="Y341" i="33"/>
  <c r="Y342" i="33"/>
  <c r="Y343" i="33"/>
  <c r="Y344" i="33"/>
  <c r="Y345" i="33"/>
  <c r="Y346" i="33"/>
  <c r="Y347" i="33"/>
  <c r="Y348" i="33"/>
  <c r="Y349" i="33"/>
  <c r="Y350" i="33"/>
  <c r="Y351" i="33"/>
  <c r="Y352" i="33"/>
  <c r="Y353" i="33"/>
  <c r="Y354" i="33"/>
  <c r="Y355" i="33"/>
  <c r="Y356" i="33"/>
  <c r="Y357" i="33"/>
  <c r="Y358" i="33"/>
  <c r="Y359" i="33"/>
  <c r="Y360" i="33"/>
  <c r="Y361" i="33"/>
  <c r="Y362" i="33"/>
  <c r="Y363" i="33"/>
  <c r="Y364" i="33"/>
  <c r="Y365" i="33"/>
  <c r="Y366" i="33"/>
  <c r="Y367" i="33"/>
  <c r="Y368" i="33"/>
  <c r="Y369" i="33"/>
  <c r="Y370" i="33"/>
  <c r="Y371" i="33"/>
  <c r="Y372" i="33"/>
  <c r="Y373" i="33"/>
  <c r="Y374" i="33"/>
  <c r="Y375" i="33"/>
  <c r="Y376" i="33"/>
  <c r="Y377" i="33"/>
  <c r="Y378" i="33"/>
  <c r="Y379" i="33"/>
  <c r="Y380" i="33"/>
  <c r="Y381" i="33"/>
  <c r="Y382" i="33"/>
  <c r="Y383" i="33"/>
  <c r="Y384" i="33"/>
  <c r="Y385" i="33"/>
  <c r="Y386" i="33"/>
  <c r="Y387" i="33"/>
  <c r="Y388" i="33"/>
  <c r="Y389" i="33"/>
  <c r="Y390" i="33"/>
  <c r="Y391" i="33"/>
  <c r="Y392" i="33"/>
  <c r="Y393" i="33"/>
  <c r="Y394" i="33"/>
  <c r="Y395" i="33"/>
  <c r="Y396" i="33"/>
  <c r="Y397" i="33"/>
  <c r="Y398" i="33"/>
  <c r="Y399" i="33"/>
  <c r="Y400" i="33"/>
  <c r="Y401" i="33"/>
  <c r="Y402" i="33"/>
  <c r="Y403" i="33"/>
  <c r="Y404" i="33"/>
  <c r="Y405" i="33"/>
  <c r="Y406" i="33"/>
  <c r="Y407" i="33"/>
  <c r="Y408" i="33"/>
  <c r="Y409" i="33"/>
  <c r="Y410" i="33"/>
  <c r="Y411" i="33"/>
  <c r="Y412" i="33"/>
  <c r="Y413" i="33"/>
  <c r="Y414" i="33"/>
  <c r="Y415" i="33"/>
  <c r="Y416" i="33"/>
  <c r="Y417" i="33"/>
  <c r="Y418" i="33"/>
  <c r="Y419" i="33"/>
  <c r="Y420" i="33"/>
  <c r="Y421" i="33"/>
  <c r="Y422" i="33"/>
  <c r="Y423" i="33"/>
  <c r="Y424" i="33"/>
  <c r="Y425" i="33"/>
  <c r="Y426" i="33"/>
  <c r="Y427" i="33"/>
  <c r="Y428" i="33"/>
  <c r="Y429" i="33"/>
  <c r="Y430" i="33"/>
  <c r="Y431" i="33"/>
  <c r="Y432" i="33"/>
  <c r="Y433" i="33"/>
  <c r="Y434" i="33"/>
  <c r="Y435" i="33"/>
  <c r="Y436" i="33"/>
  <c r="Y437" i="33"/>
  <c r="Y438" i="33"/>
  <c r="Y439" i="33"/>
  <c r="Y440" i="33"/>
  <c r="Y441" i="33"/>
  <c r="Y442" i="33"/>
  <c r="Y443" i="33"/>
  <c r="Y444" i="33"/>
  <c r="Y445" i="33"/>
  <c r="Y446" i="33"/>
  <c r="Y447" i="33"/>
  <c r="Y448" i="33"/>
  <c r="Y449" i="33"/>
  <c r="Y450" i="33"/>
  <c r="Y451" i="33"/>
  <c r="Y452" i="33"/>
  <c r="Y453" i="33"/>
  <c r="Y454" i="33"/>
  <c r="Y455" i="33"/>
  <c r="Y456" i="33"/>
  <c r="Y457" i="33"/>
  <c r="Y458" i="33"/>
  <c r="Y459" i="33"/>
  <c r="Y460" i="33"/>
  <c r="Y461" i="33"/>
  <c r="Y462" i="33"/>
  <c r="Y463" i="33"/>
  <c r="Y464" i="33"/>
  <c r="Y465" i="33"/>
  <c r="Y466" i="33"/>
  <c r="Y467" i="33"/>
  <c r="Y468" i="33"/>
  <c r="Y469" i="33"/>
  <c r="Y470" i="33"/>
  <c r="Y471" i="33"/>
  <c r="Y472" i="33"/>
  <c r="Y473" i="33"/>
  <c r="Y474" i="33"/>
  <c r="Y475" i="33"/>
  <c r="Y476" i="33"/>
  <c r="Y477" i="33"/>
  <c r="Y478" i="33"/>
  <c r="Y479" i="33"/>
  <c r="Y480" i="33"/>
  <c r="Y481" i="33"/>
  <c r="Y482" i="33"/>
  <c r="Y483" i="33"/>
  <c r="Y484" i="33"/>
  <c r="Y485" i="33"/>
  <c r="Y486" i="33"/>
  <c r="Y487" i="33"/>
  <c r="Y488" i="33"/>
  <c r="Y489" i="33"/>
  <c r="Y490" i="33"/>
  <c r="Y491" i="33"/>
  <c r="Y492" i="33"/>
  <c r="Y493" i="33"/>
  <c r="Y494" i="33"/>
  <c r="Y495" i="33"/>
  <c r="Y496" i="33"/>
  <c r="Y497" i="33"/>
  <c r="Y498" i="33"/>
  <c r="Y499" i="33"/>
  <c r="Y500" i="33"/>
  <c r="Y501" i="33"/>
  <c r="Y502" i="33"/>
  <c r="Y503" i="33"/>
  <c r="Y504" i="33"/>
  <c r="Y505" i="33"/>
  <c r="Y506" i="33"/>
  <c r="Y507" i="33"/>
  <c r="Y508" i="33"/>
  <c r="Y509" i="33"/>
  <c r="Y510" i="33"/>
  <c r="Y511" i="33"/>
  <c r="Y512" i="33"/>
  <c r="Y513" i="33"/>
  <c r="Y514" i="33"/>
  <c r="Y515" i="33"/>
  <c r="Y516" i="33"/>
  <c r="Y517" i="33"/>
  <c r="Y518" i="33"/>
  <c r="Y519" i="33"/>
  <c r="Y520" i="33"/>
  <c r="Y521" i="33"/>
  <c r="Y522" i="33"/>
  <c r="Y523" i="33"/>
  <c r="Y524" i="33"/>
  <c r="Y525" i="33"/>
  <c r="Y526" i="33"/>
  <c r="Y527" i="33"/>
  <c r="Y528" i="33"/>
  <c r="Y529" i="33"/>
  <c r="Y530" i="33"/>
  <c r="Y531" i="33"/>
  <c r="Y532" i="33"/>
  <c r="Y533" i="33"/>
  <c r="Y534" i="33"/>
  <c r="Y535" i="33"/>
  <c r="Y536" i="33"/>
  <c r="Y537" i="33"/>
  <c r="Y538" i="33"/>
  <c r="Y539" i="33"/>
  <c r="Y540" i="33"/>
  <c r="Y541" i="33"/>
  <c r="Y6" i="33"/>
  <c r="Y5" i="33"/>
  <c r="K21" i="33"/>
  <c r="K22" i="33"/>
  <c r="K23" i="33"/>
  <c r="K24" i="33"/>
  <c r="K25" i="33"/>
  <c r="K26" i="33"/>
  <c r="K27" i="33"/>
  <c r="K28" i="33"/>
  <c r="K29" i="33"/>
  <c r="K30" i="33"/>
  <c r="K31" i="33"/>
  <c r="K32" i="33"/>
  <c r="K33" i="33"/>
  <c r="K34" i="33"/>
  <c r="K35" i="33"/>
  <c r="K36" i="33"/>
  <c r="K37" i="33"/>
  <c r="K38" i="33"/>
  <c r="K39" i="33"/>
  <c r="K40" i="33"/>
  <c r="K41" i="33"/>
  <c r="K42" i="33"/>
  <c r="K43" i="33"/>
  <c r="K44" i="33"/>
  <c r="K45" i="33"/>
  <c r="K46" i="33"/>
  <c r="K47" i="33"/>
  <c r="K48" i="33"/>
  <c r="K49" i="33"/>
  <c r="K50" i="33"/>
  <c r="K51" i="33"/>
  <c r="K54" i="33"/>
  <c r="K55" i="33"/>
  <c r="K56" i="33"/>
  <c r="K57" i="33"/>
  <c r="K58" i="33"/>
  <c r="K59" i="33"/>
  <c r="K60" i="33"/>
  <c r="K61" i="33"/>
  <c r="K62" i="33"/>
  <c r="K63" i="33"/>
  <c r="K64" i="33"/>
  <c r="K65" i="33"/>
  <c r="K66" i="33"/>
  <c r="K67" i="33"/>
  <c r="K68" i="33"/>
  <c r="K69" i="33"/>
  <c r="K70" i="33"/>
  <c r="K71" i="33"/>
  <c r="K72" i="33"/>
  <c r="K73" i="33"/>
  <c r="K74" i="33"/>
  <c r="K75" i="33"/>
  <c r="K76" i="33"/>
  <c r="K77" i="33"/>
  <c r="K78" i="33"/>
  <c r="K79" i="33"/>
  <c r="K80" i="33"/>
  <c r="K81" i="33"/>
  <c r="K82" i="33"/>
  <c r="K83" i="33"/>
  <c r="K84" i="33"/>
  <c r="K85" i="33"/>
  <c r="K86" i="33"/>
  <c r="K87" i="33"/>
  <c r="K88" i="33"/>
  <c r="K89" i="33"/>
  <c r="K90" i="33"/>
  <c r="K91" i="33"/>
  <c r="K92" i="33"/>
  <c r="K93" i="33"/>
  <c r="K98" i="33"/>
  <c r="K99" i="33"/>
  <c r="K100" i="33"/>
  <c r="K101" i="33"/>
  <c r="K102" i="33"/>
  <c r="K103" i="33"/>
  <c r="K104" i="33"/>
  <c r="K105" i="33"/>
  <c r="K106" i="33"/>
  <c r="K107" i="33"/>
  <c r="K108" i="33"/>
  <c r="K109" i="33"/>
  <c r="K110" i="33"/>
  <c r="K111" i="33"/>
  <c r="K122" i="33"/>
  <c r="K123" i="33"/>
  <c r="K124" i="33"/>
  <c r="K125" i="33"/>
  <c r="K126" i="33"/>
  <c r="K127" i="33"/>
  <c r="K128" i="33"/>
  <c r="K129" i="33"/>
  <c r="K130" i="33"/>
  <c r="K131" i="33"/>
  <c r="K132" i="33"/>
  <c r="K133" i="33"/>
  <c r="K134" i="33"/>
  <c r="K135" i="33"/>
  <c r="K136" i="33"/>
  <c r="K137" i="33"/>
  <c r="K138" i="33"/>
  <c r="K139" i="33"/>
  <c r="K140" i="33"/>
  <c r="K141" i="33"/>
  <c r="K142" i="33"/>
  <c r="K144" i="33"/>
  <c r="K145" i="33"/>
  <c r="K146" i="33"/>
  <c r="AB146" i="33" s="1"/>
  <c r="K147" i="33"/>
  <c r="K148" i="33"/>
  <c r="K149" i="33"/>
  <c r="K150" i="33"/>
  <c r="K151" i="33"/>
  <c r="K152" i="33"/>
  <c r="K153" i="33"/>
  <c r="K154" i="33"/>
  <c r="K155" i="33"/>
  <c r="K156" i="33"/>
  <c r="K157" i="33"/>
  <c r="K158" i="33"/>
  <c r="K159" i="33"/>
  <c r="K160" i="33"/>
  <c r="K161" i="33"/>
  <c r="K162" i="33"/>
  <c r="K163" i="33"/>
  <c r="K164" i="33"/>
  <c r="K165" i="33"/>
  <c r="K166" i="33"/>
  <c r="K167" i="33"/>
  <c r="K177" i="33"/>
  <c r="K178" i="33"/>
  <c r="K179" i="33"/>
  <c r="K180" i="33"/>
  <c r="K181" i="33"/>
  <c r="K182" i="33"/>
  <c r="K183" i="33"/>
  <c r="K184" i="33"/>
  <c r="K185" i="33"/>
  <c r="K186" i="33"/>
  <c r="K187" i="33"/>
  <c r="K188" i="33"/>
  <c r="K189" i="33"/>
  <c r="K190" i="33"/>
  <c r="K191" i="33"/>
  <c r="K192" i="33"/>
  <c r="K194" i="33"/>
  <c r="K195" i="33"/>
  <c r="K196" i="33"/>
  <c r="K197" i="33"/>
  <c r="K198" i="33"/>
  <c r="K199" i="33"/>
  <c r="K200" i="33"/>
  <c r="K201" i="33"/>
  <c r="K202" i="33"/>
  <c r="K203" i="33"/>
  <c r="K204" i="33"/>
  <c r="K205" i="33"/>
  <c r="K206" i="33"/>
  <c r="K207" i="33"/>
  <c r="K208" i="33"/>
  <c r="K209" i="33"/>
  <c r="K210" i="33"/>
  <c r="K211" i="33"/>
  <c r="K212" i="33"/>
  <c r="K213" i="33"/>
  <c r="K214" i="33"/>
  <c r="K215" i="33"/>
  <c r="K216" i="33"/>
  <c r="K217" i="33"/>
  <c r="K218" i="33"/>
  <c r="K219" i="33"/>
  <c r="K220" i="33"/>
  <c r="K221" i="33"/>
  <c r="K222" i="33"/>
  <c r="K223" i="33"/>
  <c r="K224" i="33"/>
  <c r="K225" i="33"/>
  <c r="K226" i="33"/>
  <c r="K227" i="33"/>
  <c r="K228" i="33"/>
  <c r="K229" i="33"/>
  <c r="K230" i="33"/>
  <c r="K231" i="33"/>
  <c r="K232" i="33"/>
  <c r="K233" i="33"/>
  <c r="K234" i="33"/>
  <c r="K235" i="33"/>
  <c r="K236" i="33"/>
  <c r="K237" i="33"/>
  <c r="K238" i="33"/>
  <c r="K239" i="33"/>
  <c r="K240" i="33"/>
  <c r="K241" i="33"/>
  <c r="K242" i="33"/>
  <c r="K243" i="33"/>
  <c r="K244" i="33"/>
  <c r="K245" i="33"/>
  <c r="K246" i="33"/>
  <c r="K247" i="33"/>
  <c r="K248" i="33"/>
  <c r="K249" i="33"/>
  <c r="K250" i="33"/>
  <c r="K251" i="33"/>
  <c r="K252" i="33"/>
  <c r="K253" i="33"/>
  <c r="K254" i="33"/>
  <c r="K255" i="33"/>
  <c r="K256" i="33"/>
  <c r="K257" i="33"/>
  <c r="K258" i="33"/>
  <c r="K259" i="33"/>
  <c r="K260" i="33"/>
  <c r="K261" i="33"/>
  <c r="K262" i="33"/>
  <c r="K263" i="33"/>
  <c r="K264" i="33"/>
  <c r="K265" i="33"/>
  <c r="K266" i="33"/>
  <c r="K267" i="33"/>
  <c r="K268" i="33"/>
  <c r="K269" i="33"/>
  <c r="K270" i="33"/>
  <c r="K271" i="33"/>
  <c r="K272" i="33"/>
  <c r="K273" i="33"/>
  <c r="K274" i="33"/>
  <c r="K275" i="33"/>
  <c r="K276" i="33"/>
  <c r="K277" i="33"/>
  <c r="K278" i="33"/>
  <c r="K279" i="33"/>
  <c r="K280" i="33"/>
  <c r="K281" i="33"/>
  <c r="K282" i="33"/>
  <c r="K283" i="33"/>
  <c r="K284" i="33"/>
  <c r="K285" i="33"/>
  <c r="K286" i="33"/>
  <c r="K287" i="33"/>
  <c r="K288" i="33"/>
  <c r="K289" i="33"/>
  <c r="K290" i="33"/>
  <c r="K291" i="33"/>
  <c r="K292" i="33"/>
  <c r="K293" i="33"/>
  <c r="K294" i="33"/>
  <c r="K295" i="33"/>
  <c r="K296" i="33"/>
  <c r="K297" i="33"/>
  <c r="K298" i="33"/>
  <c r="K299" i="33"/>
  <c r="K300" i="33"/>
  <c r="K301" i="33"/>
  <c r="K302" i="33"/>
  <c r="K303" i="33"/>
  <c r="K304" i="33"/>
  <c r="K305" i="33"/>
  <c r="K306" i="33"/>
  <c r="K307" i="33"/>
  <c r="K308" i="33"/>
  <c r="K309" i="33"/>
  <c r="K310" i="33"/>
  <c r="K311" i="33"/>
  <c r="K312" i="33"/>
  <c r="K313" i="33"/>
  <c r="K314" i="33"/>
  <c r="K315" i="33"/>
  <c r="K316" i="33"/>
  <c r="K317" i="33"/>
  <c r="K318" i="33"/>
  <c r="K319" i="33"/>
  <c r="K320" i="33"/>
  <c r="K321" i="33"/>
  <c r="K322" i="33"/>
  <c r="K323" i="33"/>
  <c r="K324" i="33"/>
  <c r="K325" i="33"/>
  <c r="K326" i="33"/>
  <c r="K327" i="33"/>
  <c r="K328" i="33"/>
  <c r="K329" i="33"/>
  <c r="K330" i="33"/>
  <c r="K331" i="33"/>
  <c r="K332" i="33"/>
  <c r="K333" i="33"/>
  <c r="K334" i="33"/>
  <c r="K335" i="33"/>
  <c r="K336" i="33"/>
  <c r="K337" i="33"/>
  <c r="K338" i="33"/>
  <c r="K339" i="33"/>
  <c r="K340" i="33"/>
  <c r="K341" i="33"/>
  <c r="K342" i="33"/>
  <c r="K343" i="33"/>
  <c r="K344" i="33"/>
  <c r="K345" i="33"/>
  <c r="K346" i="33"/>
  <c r="K347" i="33"/>
  <c r="K348" i="33"/>
  <c r="K349" i="33"/>
  <c r="K350" i="33"/>
  <c r="K351" i="33"/>
  <c r="K352" i="33"/>
  <c r="K353" i="33"/>
  <c r="K354" i="33"/>
  <c r="K355" i="33"/>
  <c r="K356" i="33"/>
  <c r="K357" i="33"/>
  <c r="K358" i="33"/>
  <c r="K359" i="33"/>
  <c r="K360" i="33"/>
  <c r="K361" i="33"/>
  <c r="K362" i="33"/>
  <c r="K363" i="33"/>
  <c r="K364" i="33"/>
  <c r="K365" i="33"/>
  <c r="K366" i="33"/>
  <c r="K367" i="33"/>
  <c r="K368" i="33"/>
  <c r="K369" i="33"/>
  <c r="K370" i="33"/>
  <c r="K371" i="33"/>
  <c r="K372" i="33"/>
  <c r="K373" i="33"/>
  <c r="K374" i="33"/>
  <c r="K375" i="33"/>
  <c r="K376" i="33"/>
  <c r="K377" i="33"/>
  <c r="K378" i="33"/>
  <c r="K379" i="33"/>
  <c r="K380" i="33"/>
  <c r="K381" i="33"/>
  <c r="K382" i="33"/>
  <c r="K383" i="33"/>
  <c r="K384" i="33"/>
  <c r="K385" i="33"/>
  <c r="K386" i="33"/>
  <c r="K387" i="33"/>
  <c r="K388" i="33"/>
  <c r="K389" i="33"/>
  <c r="K390" i="33"/>
  <c r="K391" i="33"/>
  <c r="K392" i="33"/>
  <c r="K393" i="33"/>
  <c r="K394" i="33"/>
  <c r="K395" i="33"/>
  <c r="K396" i="33"/>
  <c r="K397" i="33"/>
  <c r="K398" i="33"/>
  <c r="K399" i="33"/>
  <c r="K400" i="33"/>
  <c r="K401" i="33"/>
  <c r="K402" i="33"/>
  <c r="K403" i="33"/>
  <c r="K404" i="33"/>
  <c r="K405" i="33"/>
  <c r="K406" i="33"/>
  <c r="K407" i="33"/>
  <c r="K408" i="33"/>
  <c r="K409" i="33"/>
  <c r="K410" i="33"/>
  <c r="K411" i="33"/>
  <c r="K412" i="33"/>
  <c r="K413" i="33"/>
  <c r="K414" i="33"/>
  <c r="K415" i="33"/>
  <c r="K416" i="33"/>
  <c r="K417" i="33"/>
  <c r="K418" i="33"/>
  <c r="K419" i="33"/>
  <c r="K420" i="33"/>
  <c r="K421" i="33"/>
  <c r="K422" i="33"/>
  <c r="K423" i="33"/>
  <c r="K424" i="33"/>
  <c r="K425" i="33"/>
  <c r="K426" i="33"/>
  <c r="K427" i="33"/>
  <c r="K428" i="33"/>
  <c r="K429" i="33"/>
  <c r="K430" i="33"/>
  <c r="K431" i="33"/>
  <c r="K432" i="33"/>
  <c r="K433" i="33"/>
  <c r="K434" i="33"/>
  <c r="K435" i="33"/>
  <c r="K436" i="33"/>
  <c r="K437" i="33"/>
  <c r="K438" i="33"/>
  <c r="K439" i="33"/>
  <c r="K440" i="33"/>
  <c r="K441" i="33"/>
  <c r="K442" i="33"/>
  <c r="K443" i="33"/>
  <c r="K444" i="33"/>
  <c r="K445" i="33"/>
  <c r="K446" i="33"/>
  <c r="K447" i="33"/>
  <c r="K448" i="33"/>
  <c r="K449" i="33"/>
  <c r="K450" i="33"/>
  <c r="K451" i="33"/>
  <c r="K452" i="33"/>
  <c r="K453" i="33"/>
  <c r="K454" i="33"/>
  <c r="K455" i="33"/>
  <c r="K456" i="33"/>
  <c r="K457" i="33"/>
  <c r="K458" i="33"/>
  <c r="K459" i="33"/>
  <c r="K460" i="33"/>
  <c r="K461" i="33"/>
  <c r="K462" i="33"/>
  <c r="K463" i="33"/>
  <c r="K464" i="33"/>
  <c r="K465" i="33"/>
  <c r="K466" i="33"/>
  <c r="K467" i="33"/>
  <c r="K468" i="33"/>
  <c r="K469" i="33"/>
  <c r="K470" i="33"/>
  <c r="K471" i="33"/>
  <c r="K472" i="33"/>
  <c r="K473" i="33"/>
  <c r="K474" i="33"/>
  <c r="K475" i="33"/>
  <c r="K476" i="33"/>
  <c r="K477" i="33"/>
  <c r="K478" i="33"/>
  <c r="K479" i="33"/>
  <c r="K480" i="33"/>
  <c r="K481" i="33"/>
  <c r="K482" i="33"/>
  <c r="K483" i="33"/>
  <c r="K484" i="33"/>
  <c r="K485" i="33"/>
  <c r="K486" i="33"/>
  <c r="K487" i="33"/>
  <c r="K488" i="33"/>
  <c r="K489" i="33"/>
  <c r="K490" i="33"/>
  <c r="K491" i="33"/>
  <c r="K492" i="33"/>
  <c r="K493" i="33"/>
  <c r="K494" i="33"/>
  <c r="K495" i="33"/>
  <c r="K496" i="33"/>
  <c r="K497" i="33"/>
  <c r="K498" i="33"/>
  <c r="K499" i="33"/>
  <c r="K500" i="33"/>
  <c r="K501" i="33"/>
  <c r="K502" i="33"/>
  <c r="K503" i="33"/>
  <c r="K504" i="33"/>
  <c r="K505" i="33"/>
  <c r="K506" i="33"/>
  <c r="K507" i="33"/>
  <c r="K508" i="33"/>
  <c r="K509" i="33"/>
  <c r="K510" i="33"/>
  <c r="K511" i="33"/>
  <c r="K512" i="33"/>
  <c r="K513" i="33"/>
  <c r="K514" i="33"/>
  <c r="K515" i="33"/>
  <c r="K516" i="33"/>
  <c r="K517" i="33"/>
  <c r="K518" i="33"/>
  <c r="K519" i="33"/>
  <c r="K520" i="33"/>
  <c r="K521" i="33"/>
  <c r="K522" i="33"/>
  <c r="K523" i="33"/>
  <c r="K524" i="33"/>
  <c r="K525" i="33"/>
  <c r="K526" i="33"/>
  <c r="K527" i="33"/>
  <c r="K528" i="33"/>
  <c r="K529" i="33"/>
  <c r="K530" i="33"/>
  <c r="K531" i="33"/>
  <c r="K532" i="33"/>
  <c r="K533" i="33"/>
  <c r="K534" i="33"/>
  <c r="K535" i="33"/>
  <c r="K536" i="33"/>
  <c r="K537" i="33"/>
  <c r="K538" i="33"/>
  <c r="K539" i="33"/>
  <c r="K540" i="33"/>
  <c r="K541" i="33"/>
  <c r="K18" i="33"/>
  <c r="K7" i="33"/>
  <c r="K8" i="33"/>
  <c r="K9" i="33"/>
  <c r="K10" i="33"/>
  <c r="K11" i="33"/>
  <c r="K12" i="33"/>
  <c r="K13" i="33"/>
  <c r="K14" i="33"/>
  <c r="K15" i="33"/>
  <c r="K16" i="33"/>
  <c r="K19" i="33"/>
  <c r="K20" i="33"/>
  <c r="K17" i="33"/>
  <c r="K6" i="33"/>
  <c r="K5" i="33"/>
  <c r="Y104" i="33"/>
  <c r="Y106" i="33"/>
  <c r="Z108" i="33"/>
  <c r="Y110" i="33"/>
  <c r="Z123" i="33"/>
  <c r="Y124" i="33"/>
  <c r="Z126" i="33"/>
  <c r="Z127" i="33"/>
  <c r="Z129" i="33"/>
  <c r="Y131" i="33"/>
  <c r="Y132" i="33"/>
  <c r="Y134" i="33"/>
  <c r="Z140" i="33"/>
  <c r="Y9" i="33"/>
  <c r="Z11" i="33"/>
  <c r="Y13" i="33"/>
  <c r="Z15" i="33"/>
  <c r="Y19" i="33"/>
  <c r="Z17" i="33"/>
  <c r="Y22" i="33"/>
  <c r="Y24" i="33"/>
  <c r="Y26" i="33"/>
  <c r="Y30" i="33"/>
  <c r="Y32" i="33"/>
  <c r="Y34" i="33"/>
  <c r="Y36" i="33"/>
  <c r="Y38" i="33"/>
  <c r="Y40" i="33"/>
  <c r="Y42" i="33"/>
  <c r="Y44" i="33"/>
  <c r="Y46" i="33"/>
  <c r="Y48" i="33"/>
  <c r="Y50" i="33"/>
  <c r="Y54" i="33"/>
  <c r="Y56" i="33"/>
  <c r="Y58" i="33"/>
  <c r="Y60" i="33"/>
  <c r="Y62" i="33"/>
  <c r="Y64" i="33"/>
  <c r="Y66" i="33"/>
  <c r="Y68" i="33"/>
  <c r="Y70" i="33"/>
  <c r="Y72" i="33"/>
  <c r="Y74" i="33"/>
  <c r="Y76" i="33"/>
  <c r="Y78" i="33"/>
  <c r="Y80" i="33"/>
  <c r="Y82" i="33"/>
  <c r="Y84" i="33"/>
  <c r="Y86" i="33"/>
  <c r="Y88" i="33"/>
  <c r="Y90" i="33"/>
  <c r="Y92" i="33"/>
  <c r="Y102" i="33"/>
  <c r="AF114" i="35" l="1"/>
  <c r="AF106" i="35"/>
  <c r="AF94" i="35"/>
  <c r="AF86" i="35"/>
  <c r="AF74" i="35"/>
  <c r="AF70" i="35"/>
  <c r="AF66" i="35"/>
  <c r="AF145" i="35"/>
  <c r="AF136" i="35"/>
  <c r="AF128" i="35"/>
  <c r="AF112" i="35"/>
  <c r="AF108" i="35"/>
  <c r="AF104" i="35"/>
  <c r="AF100" i="35"/>
  <c r="AF96" i="35"/>
  <c r="AF92" i="35"/>
  <c r="AF88" i="35"/>
  <c r="AF84" i="35"/>
  <c r="AF80" i="35"/>
  <c r="AF68" i="35"/>
  <c r="AF64" i="35"/>
  <c r="AF110" i="35"/>
  <c r="AF102" i="35"/>
  <c r="AF98" i="35"/>
  <c r="AF90" i="35"/>
  <c r="AF82" i="35"/>
  <c r="AF150" i="35"/>
  <c r="AF140" i="35"/>
  <c r="AF132" i="35"/>
  <c r="AF118" i="35"/>
  <c r="AF152" i="35"/>
  <c r="AF147" i="35"/>
  <c r="AF142" i="35"/>
  <c r="AF138" i="35"/>
  <c r="AF134" i="35"/>
  <c r="AF130" i="35"/>
  <c r="AF122" i="35"/>
  <c r="Y11" i="33"/>
  <c r="Y15" i="33"/>
  <c r="Z106" i="33"/>
  <c r="Z92" i="33"/>
  <c r="Z88" i="33"/>
  <c r="Z84" i="33"/>
  <c r="Z80" i="33"/>
  <c r="Z76" i="33"/>
  <c r="Z72" i="33"/>
  <c r="Z68" i="33"/>
  <c r="Z64" i="33"/>
  <c r="Z60" i="33"/>
  <c r="Z56" i="33"/>
  <c r="Z50" i="33"/>
  <c r="Z46" i="33"/>
  <c r="Z42" i="33"/>
  <c r="Z38" i="33"/>
  <c r="Z34" i="33"/>
  <c r="Z30" i="33"/>
  <c r="Z26" i="33"/>
  <c r="Z22" i="33"/>
  <c r="Z19" i="33"/>
  <c r="Z13" i="33"/>
  <c r="Z9" i="33"/>
  <c r="Z104" i="33"/>
  <c r="Z102" i="33"/>
  <c r="Z90" i="33"/>
  <c r="Z86" i="33"/>
  <c r="Z82" i="33"/>
  <c r="Z78" i="33"/>
  <c r="Z74" i="33"/>
  <c r="Z70" i="33"/>
  <c r="Z66" i="33"/>
  <c r="Z62" i="33"/>
  <c r="Z58" i="33"/>
  <c r="Z54" i="33"/>
  <c r="Z48" i="33"/>
  <c r="Z44" i="33"/>
  <c r="Z40" i="33"/>
  <c r="Z36" i="33"/>
  <c r="Z32" i="33"/>
  <c r="Z24" i="33"/>
  <c r="Y140" i="33"/>
  <c r="Z134" i="33"/>
  <c r="Z132" i="33"/>
  <c r="Z131" i="33"/>
  <c r="Y129" i="33"/>
  <c r="Y127" i="33"/>
  <c r="Y126" i="33"/>
  <c r="Z124" i="33"/>
  <c r="Y123" i="33"/>
  <c r="Z110" i="33"/>
  <c r="Y108" i="33"/>
  <c r="W54" i="35"/>
  <c r="V54" i="35"/>
  <c r="L54" i="35"/>
  <c r="I54" i="35"/>
  <c r="H54" i="35"/>
  <c r="G54" i="35"/>
  <c r="F54" i="35"/>
  <c r="AA54" i="35" s="1"/>
  <c r="W53" i="35"/>
  <c r="V53" i="35"/>
  <c r="L53" i="35"/>
  <c r="I53" i="35"/>
  <c r="H53" i="35"/>
  <c r="G53" i="35"/>
  <c r="F53" i="35"/>
  <c r="AA53" i="35" s="1"/>
  <c r="W52" i="35"/>
  <c r="V52" i="35"/>
  <c r="L52" i="35"/>
  <c r="I52" i="35"/>
  <c r="H52" i="35"/>
  <c r="G52" i="35"/>
  <c r="F52" i="35"/>
  <c r="AA52" i="35" s="1"/>
  <c r="W51" i="35"/>
  <c r="V51" i="35"/>
  <c r="L51" i="35"/>
  <c r="I51" i="35"/>
  <c r="H51" i="35"/>
  <c r="G51" i="35"/>
  <c r="F51" i="35"/>
  <c r="AA51" i="35" s="1"/>
  <c r="W50" i="35"/>
  <c r="V50" i="35"/>
  <c r="L50" i="35"/>
  <c r="I50" i="35"/>
  <c r="H50" i="35"/>
  <c r="G50" i="35"/>
  <c r="F50" i="35"/>
  <c r="AA50" i="35" s="1"/>
  <c r="W49" i="35"/>
  <c r="V49" i="35"/>
  <c r="F49" i="35"/>
  <c r="L49" i="35" s="1"/>
  <c r="W48" i="35"/>
  <c r="V48" i="35"/>
  <c r="L48" i="35"/>
  <c r="I48" i="35"/>
  <c r="H48" i="35"/>
  <c r="G48" i="35"/>
  <c r="F48" i="35"/>
  <c r="AA48" i="35" s="1"/>
  <c r="W47" i="35"/>
  <c r="V47" i="35"/>
  <c r="F47" i="35"/>
  <c r="W46" i="35"/>
  <c r="V46" i="35"/>
  <c r="L46" i="35"/>
  <c r="I46" i="35"/>
  <c r="H46" i="35"/>
  <c r="G46" i="35"/>
  <c r="F46" i="35"/>
  <c r="AA46" i="35" s="1"/>
  <c r="W45" i="35"/>
  <c r="V45" i="35"/>
  <c r="F45" i="35"/>
  <c r="W44" i="35"/>
  <c r="V44" i="35"/>
  <c r="L44" i="35"/>
  <c r="I44" i="35"/>
  <c r="H44" i="35"/>
  <c r="G44" i="35"/>
  <c r="F44" i="35"/>
  <c r="AA44" i="35" s="1"/>
  <c r="W43" i="35"/>
  <c r="V43" i="35"/>
  <c r="F43" i="35"/>
  <c r="AA43" i="35" s="1"/>
  <c r="W42" i="35"/>
  <c r="V42" i="35"/>
  <c r="L42" i="35"/>
  <c r="I42" i="35"/>
  <c r="H42" i="35"/>
  <c r="G42" i="35"/>
  <c r="F42" i="35"/>
  <c r="AA42" i="35" s="1"/>
  <c r="W41" i="35"/>
  <c r="V41" i="35"/>
  <c r="F41" i="35"/>
  <c r="AA41" i="35" s="1"/>
  <c r="W40" i="35"/>
  <c r="V40" i="35"/>
  <c r="L40" i="35"/>
  <c r="I40" i="35"/>
  <c r="H40" i="35"/>
  <c r="G40" i="35"/>
  <c r="F40" i="35"/>
  <c r="AA40" i="35" s="1"/>
  <c r="W39" i="35"/>
  <c r="V39" i="35"/>
  <c r="L39" i="35"/>
  <c r="I39" i="35"/>
  <c r="H39" i="35"/>
  <c r="G39" i="35"/>
  <c r="F39" i="35"/>
  <c r="AA39" i="35" s="1"/>
  <c r="W38" i="35"/>
  <c r="V38" i="35"/>
  <c r="L38" i="35"/>
  <c r="I38" i="35"/>
  <c r="H38" i="35"/>
  <c r="G38" i="35"/>
  <c r="F38" i="35"/>
  <c r="AA38" i="35" s="1"/>
  <c r="W37" i="35"/>
  <c r="V37" i="35"/>
  <c r="L37" i="35"/>
  <c r="I37" i="35"/>
  <c r="H37" i="35"/>
  <c r="G37" i="35"/>
  <c r="F37" i="35"/>
  <c r="AA37" i="35" s="1"/>
  <c r="G49" i="35" l="1"/>
  <c r="H49" i="35"/>
  <c r="I49" i="35"/>
  <c r="F110" i="33"/>
  <c r="AB110" i="33" s="1"/>
  <c r="L109" i="33"/>
  <c r="I109" i="33"/>
  <c r="H109" i="33"/>
  <c r="G109" i="33"/>
  <c r="F109" i="33"/>
  <c r="AB109" i="33" s="1"/>
  <c r="F108" i="33"/>
  <c r="AB108" i="33" s="1"/>
  <c r="L107" i="33"/>
  <c r="I107" i="33"/>
  <c r="H107" i="33"/>
  <c r="G107" i="33"/>
  <c r="F107" i="33"/>
  <c r="AB107" i="33" s="1"/>
  <c r="F106" i="33"/>
  <c r="AB106" i="33" s="1"/>
  <c r="L105" i="33"/>
  <c r="I105" i="33"/>
  <c r="H105" i="33"/>
  <c r="G105" i="33"/>
  <c r="F105" i="33"/>
  <c r="AB105" i="33" s="1"/>
  <c r="F104" i="33"/>
  <c r="AB104" i="33" s="1"/>
  <c r="L103" i="33"/>
  <c r="I103" i="33"/>
  <c r="H103" i="33"/>
  <c r="G103" i="33"/>
  <c r="F103" i="33"/>
  <c r="AB103" i="33" s="1"/>
  <c r="F102" i="33"/>
  <c r="AB102" i="33" s="1"/>
  <c r="L101" i="33"/>
  <c r="I101" i="33"/>
  <c r="H101" i="33"/>
  <c r="G101" i="33"/>
  <c r="F101" i="33"/>
  <c r="AB101" i="33" s="1"/>
  <c r="F100" i="33"/>
  <c r="AB100" i="33" s="1"/>
  <c r="L99" i="33"/>
  <c r="I99" i="33"/>
  <c r="H99" i="33"/>
  <c r="G99" i="33"/>
  <c r="F99" i="33"/>
  <c r="AB99" i="33" s="1"/>
  <c r="F98" i="33"/>
  <c r="AB98" i="33" s="1"/>
  <c r="L93" i="33"/>
  <c r="I93" i="33"/>
  <c r="H93" i="33"/>
  <c r="G93" i="33"/>
  <c r="F93" i="33"/>
  <c r="AB93" i="33" s="1"/>
  <c r="F92" i="33"/>
  <c r="AB92" i="33" s="1"/>
  <c r="L91" i="33"/>
  <c r="I91" i="33"/>
  <c r="H91" i="33"/>
  <c r="G91" i="33"/>
  <c r="F91" i="33"/>
  <c r="AB91" i="33" s="1"/>
  <c r="F90" i="33"/>
  <c r="AB90" i="33" s="1"/>
  <c r="L89" i="33"/>
  <c r="I89" i="33"/>
  <c r="H89" i="33"/>
  <c r="G89" i="33"/>
  <c r="F89" i="33"/>
  <c r="AB89" i="33" s="1"/>
  <c r="F88" i="33"/>
  <c r="AB88" i="33" s="1"/>
  <c r="L87" i="33"/>
  <c r="I87" i="33"/>
  <c r="H87" i="33"/>
  <c r="G87" i="33"/>
  <c r="F87" i="33"/>
  <c r="AB87" i="33" s="1"/>
  <c r="F86" i="33"/>
  <c r="AB86" i="33" s="1"/>
  <c r="L85" i="33"/>
  <c r="I85" i="33"/>
  <c r="H85" i="33"/>
  <c r="G85" i="33"/>
  <c r="F85" i="33"/>
  <c r="AB85" i="33" s="1"/>
  <c r="F84" i="33"/>
  <c r="AB84" i="33" s="1"/>
  <c r="L83" i="33"/>
  <c r="I83" i="33"/>
  <c r="H83" i="33"/>
  <c r="G83" i="33"/>
  <c r="F83" i="33"/>
  <c r="AB83" i="33" s="1"/>
  <c r="F82" i="33"/>
  <c r="AB82" i="33" s="1"/>
  <c r="L81" i="33"/>
  <c r="I81" i="33"/>
  <c r="H81" i="33"/>
  <c r="G81" i="33"/>
  <c r="F81" i="33"/>
  <c r="AB81" i="33" s="1"/>
  <c r="F80" i="33"/>
  <c r="AB80" i="33" s="1"/>
  <c r="L79" i="33"/>
  <c r="I79" i="33"/>
  <c r="H79" i="33"/>
  <c r="G79" i="33"/>
  <c r="F79" i="33"/>
  <c r="AB79" i="33" s="1"/>
  <c r="F78" i="33"/>
  <c r="AB78" i="33" s="1"/>
  <c r="L77" i="33"/>
  <c r="I77" i="33"/>
  <c r="H77" i="33"/>
  <c r="G77" i="33"/>
  <c r="F77" i="33"/>
  <c r="AB77" i="33" s="1"/>
  <c r="F76" i="33"/>
  <c r="AB76" i="33" s="1"/>
  <c r="L75" i="33"/>
  <c r="I75" i="33"/>
  <c r="H75" i="33"/>
  <c r="G75" i="33"/>
  <c r="F75" i="33"/>
  <c r="AB75" i="33" s="1"/>
  <c r="F74" i="33"/>
  <c r="AB74" i="33" s="1"/>
  <c r="F72" i="33"/>
  <c r="AB72" i="33" s="1"/>
  <c r="F73" i="33"/>
  <c r="AB73" i="33" s="1"/>
  <c r="G73" i="33"/>
  <c r="H73" i="33"/>
  <c r="I73" i="33"/>
  <c r="L73" i="33"/>
  <c r="I100" i="33" l="1"/>
  <c r="G98" i="33"/>
  <c r="L100" i="33"/>
  <c r="G100" i="33"/>
  <c r="H100" i="33"/>
  <c r="H98" i="33"/>
  <c r="I98" i="33"/>
  <c r="L98" i="33"/>
  <c r="H110" i="33"/>
  <c r="I108" i="33"/>
  <c r="L110" i="33"/>
  <c r="I110" i="33"/>
  <c r="G110" i="33"/>
  <c r="L108" i="33"/>
  <c r="G108" i="33"/>
  <c r="H108" i="33"/>
  <c r="F66" i="33"/>
  <c r="AB66" i="33" s="1"/>
  <c r="L65" i="33"/>
  <c r="I65" i="33"/>
  <c r="H65" i="33"/>
  <c r="G65" i="33"/>
  <c r="F65" i="33"/>
  <c r="AB65" i="33" s="1"/>
  <c r="F64" i="33"/>
  <c r="AB64" i="33" s="1"/>
  <c r="F67" i="33"/>
  <c r="AB67" i="33" s="1"/>
  <c r="G67" i="33"/>
  <c r="H67" i="33"/>
  <c r="I67" i="33"/>
  <c r="L67" i="33"/>
  <c r="F68" i="33"/>
  <c r="AB68" i="33" s="1"/>
  <c r="F69" i="33"/>
  <c r="AB69" i="33" s="1"/>
  <c r="G69" i="33"/>
  <c r="H69" i="33"/>
  <c r="I69" i="33"/>
  <c r="L69" i="33"/>
  <c r="F70" i="33"/>
  <c r="AB70" i="33" s="1"/>
  <c r="F71" i="33"/>
  <c r="AB71" i="33" s="1"/>
  <c r="G71" i="33"/>
  <c r="H71" i="33"/>
  <c r="I71" i="33"/>
  <c r="L71" i="33"/>
  <c r="F62" i="33"/>
  <c r="AB62" i="33" s="1"/>
  <c r="L61" i="33"/>
  <c r="I61" i="33"/>
  <c r="H61" i="33"/>
  <c r="G61" i="33"/>
  <c r="F61" i="33"/>
  <c r="AB61" i="33" s="1"/>
  <c r="F60" i="33"/>
  <c r="AB60" i="33" s="1"/>
  <c r="F58" i="33"/>
  <c r="AB58" i="33" s="1"/>
  <c r="L57" i="33"/>
  <c r="I57" i="33"/>
  <c r="H57" i="33"/>
  <c r="G57" i="33"/>
  <c r="F57" i="33"/>
  <c r="AB57" i="33" s="1"/>
  <c r="F56" i="33"/>
  <c r="AB56" i="33" s="1"/>
  <c r="F50" i="33"/>
  <c r="AB50" i="33" s="1"/>
  <c r="F51" i="33"/>
  <c r="AB51" i="33" s="1"/>
  <c r="G51" i="33"/>
  <c r="H51" i="33"/>
  <c r="I51" i="33"/>
  <c r="L51" i="33"/>
  <c r="F54" i="33"/>
  <c r="AB54" i="33" s="1"/>
  <c r="F55" i="33"/>
  <c r="AB55" i="33" s="1"/>
  <c r="G55" i="33"/>
  <c r="H55" i="33"/>
  <c r="I55" i="33"/>
  <c r="L55" i="33"/>
  <c r="F38" i="33"/>
  <c r="AB38" i="33" s="1"/>
  <c r="L39" i="33"/>
  <c r="I39" i="33"/>
  <c r="H39" i="33"/>
  <c r="G39" i="33"/>
  <c r="F39" i="33"/>
  <c r="AB39" i="33" s="1"/>
  <c r="F42" i="33"/>
  <c r="AB42" i="33" s="1"/>
  <c r="F44" i="33"/>
  <c r="AB44" i="33" s="1"/>
  <c r="F45" i="33"/>
  <c r="AB45" i="33" s="1"/>
  <c r="G45" i="33"/>
  <c r="H45" i="33"/>
  <c r="I45" i="33"/>
  <c r="L45" i="33"/>
  <c r="F46" i="33"/>
  <c r="AB46" i="33" s="1"/>
  <c r="F47" i="33"/>
  <c r="AB47" i="33" s="1"/>
  <c r="G47" i="33"/>
  <c r="H47" i="33"/>
  <c r="I47" i="33"/>
  <c r="L47" i="33"/>
  <c r="F48" i="33"/>
  <c r="AB48" i="33" s="1"/>
  <c r="F49" i="33"/>
  <c r="AB49" i="33" s="1"/>
  <c r="G49" i="33"/>
  <c r="H49" i="33"/>
  <c r="I49" i="33"/>
  <c r="L49" i="33"/>
  <c r="L31" i="33" l="1"/>
  <c r="I31" i="33"/>
  <c r="H31" i="33"/>
  <c r="G31" i="33"/>
  <c r="F31" i="33"/>
  <c r="AB31" i="33" s="1"/>
  <c r="F30" i="33"/>
  <c r="I41" i="35" l="1"/>
  <c r="L45" i="35"/>
  <c r="I45" i="35"/>
  <c r="L43" i="35"/>
  <c r="L47" i="35"/>
  <c r="G41" i="35"/>
  <c r="H41" i="35"/>
  <c r="G45" i="35"/>
  <c r="G43" i="35"/>
  <c r="H45" i="35"/>
  <c r="I47" i="35"/>
  <c r="G47" i="35"/>
  <c r="L41" i="35"/>
  <c r="H43" i="35"/>
  <c r="I43" i="35"/>
  <c r="H47" i="35"/>
  <c r="L74" i="33"/>
  <c r="G74" i="33"/>
  <c r="H84" i="33"/>
  <c r="I82" i="33"/>
  <c r="G84" i="33"/>
  <c r="L106" i="33"/>
  <c r="I74" i="33"/>
  <c r="I104" i="33"/>
  <c r="H88" i="33"/>
  <c r="I78" i="33"/>
  <c r="H74" i="33"/>
  <c r="I102" i="33"/>
  <c r="L88" i="33"/>
  <c r="I84" i="33"/>
  <c r="H92" i="33"/>
  <c r="H104" i="33"/>
  <c r="L72" i="33"/>
  <c r="H76" i="33"/>
  <c r="G82" i="33"/>
  <c r="G86" i="33"/>
  <c r="G90" i="33"/>
  <c r="G104" i="33"/>
  <c r="I72" i="33"/>
  <c r="I88" i="33"/>
  <c r="L80" i="33"/>
  <c r="G88" i="33"/>
  <c r="H106" i="33"/>
  <c r="L82" i="33"/>
  <c r="L86" i="33"/>
  <c r="L90" i="33"/>
  <c r="L104" i="33"/>
  <c r="H80" i="33"/>
  <c r="G72" i="33"/>
  <c r="I92" i="33"/>
  <c r="H102" i="33"/>
  <c r="G78" i="33"/>
  <c r="I90" i="33"/>
  <c r="I106" i="33"/>
  <c r="G80" i="33"/>
  <c r="H72" i="33"/>
  <c r="L84" i="33"/>
  <c r="G106" i="33"/>
  <c r="H78" i="33"/>
  <c r="L92" i="33"/>
  <c r="H90" i="33"/>
  <c r="L78" i="33"/>
  <c r="H86" i="33"/>
  <c r="G92" i="33"/>
  <c r="I80" i="33"/>
  <c r="H82" i="33"/>
  <c r="I86" i="33"/>
  <c r="G102" i="33"/>
  <c r="G76" i="33"/>
  <c r="I76" i="33"/>
  <c r="L102" i="33"/>
  <c r="L76" i="33"/>
  <c r="I50" i="33"/>
  <c r="G54" i="33"/>
  <c r="G66" i="33"/>
  <c r="I64" i="33"/>
  <c r="I56" i="33"/>
  <c r="L62" i="33"/>
  <c r="G58" i="33"/>
  <c r="L66" i="33"/>
  <c r="I60" i="33"/>
  <c r="I38" i="33"/>
  <c r="I58" i="33"/>
  <c r="L64" i="33"/>
  <c r="G70" i="33"/>
  <c r="L60" i="33"/>
  <c r="H58" i="33"/>
  <c r="H50" i="33"/>
  <c r="L42" i="33"/>
  <c r="L46" i="33"/>
  <c r="H48" i="33"/>
  <c r="L48" i="33"/>
  <c r="H64" i="33"/>
  <c r="H60" i="33"/>
  <c r="G56" i="33"/>
  <c r="G38" i="33"/>
  <c r="H44" i="33"/>
  <c r="G44" i="33"/>
  <c r="G64" i="33"/>
  <c r="L68" i="33"/>
  <c r="G60" i="33"/>
  <c r="H46" i="33"/>
  <c r="G42" i="33"/>
  <c r="L58" i="33"/>
  <c r="I62" i="33"/>
  <c r="I54" i="33"/>
  <c r="G62" i="33"/>
  <c r="G68" i="33"/>
  <c r="H70" i="33"/>
  <c r="H66" i="33"/>
  <c r="H68" i="33"/>
  <c r="H62" i="33"/>
  <c r="H56" i="33"/>
  <c r="L54" i="33"/>
  <c r="H54" i="33"/>
  <c r="L50" i="33"/>
  <c r="H38" i="33"/>
  <c r="G46" i="33"/>
  <c r="L44" i="33"/>
  <c r="G48" i="33"/>
  <c r="I70" i="33"/>
  <c r="G50" i="33"/>
  <c r="I46" i="33"/>
  <c r="I68" i="33"/>
  <c r="H42" i="33"/>
  <c r="I48" i="33"/>
  <c r="I42" i="33"/>
  <c r="I66" i="33"/>
  <c r="L70" i="33"/>
  <c r="L56" i="33"/>
  <c r="L38" i="33"/>
  <c r="I44" i="33"/>
  <c r="L30" i="33"/>
  <c r="I30" i="33"/>
  <c r="H30" i="33"/>
  <c r="G30" i="33"/>
  <c r="I43" i="33" l="1"/>
  <c r="F43" i="33"/>
  <c r="H43" i="33" l="1"/>
  <c r="AB43" i="33"/>
  <c r="G43" i="33"/>
  <c r="L43" i="33"/>
  <c r="G11" i="35" l="1"/>
  <c r="G13" i="35"/>
  <c r="G15" i="35"/>
  <c r="G17" i="35"/>
  <c r="G19" i="35"/>
  <c r="G27" i="35"/>
  <c r="G28" i="35"/>
  <c r="G29" i="35"/>
  <c r="G30" i="35"/>
  <c r="G31" i="35"/>
  <c r="G32" i="35"/>
  <c r="G34" i="35"/>
  <c r="G36" i="35"/>
  <c r="G55" i="35"/>
  <c r="G56" i="35"/>
  <c r="G57" i="35"/>
  <c r="G58" i="35"/>
  <c r="G59" i="35"/>
  <c r="G61" i="35"/>
  <c r="G63" i="35"/>
  <c r="G65" i="35"/>
  <c r="G67" i="35"/>
  <c r="G69" i="35"/>
  <c r="G71" i="35"/>
  <c r="G73" i="35"/>
  <c r="G75" i="35"/>
  <c r="G76" i="35"/>
  <c r="G77" i="35"/>
  <c r="G78" i="35"/>
  <c r="G79" i="35"/>
  <c r="G81" i="35"/>
  <c r="G83" i="35"/>
  <c r="G85" i="35"/>
  <c r="G87" i="35"/>
  <c r="G89" i="35"/>
  <c r="G91" i="35"/>
  <c r="G93" i="35"/>
  <c r="G95" i="35"/>
  <c r="G97" i="35"/>
  <c r="G99" i="35"/>
  <c r="G101" i="35"/>
  <c r="G103" i="35"/>
  <c r="G105" i="35"/>
  <c r="G107" i="35"/>
  <c r="G109" i="35"/>
  <c r="G111" i="35"/>
  <c r="G113" i="35"/>
  <c r="G115" i="35"/>
  <c r="G117" i="35"/>
  <c r="G123" i="35"/>
  <c r="G125" i="35"/>
  <c r="G126" i="35"/>
  <c r="G129" i="35"/>
  <c r="G131" i="35"/>
  <c r="G133" i="35"/>
  <c r="G135" i="35"/>
  <c r="G137" i="35"/>
  <c r="G139" i="35"/>
  <c r="G141" i="35"/>
  <c r="G143" i="35"/>
  <c r="G144" i="35"/>
  <c r="G146" i="35"/>
  <c r="G148" i="35"/>
  <c r="G149" i="35"/>
  <c r="G151" i="35"/>
  <c r="G153" i="35"/>
  <c r="G155" i="35"/>
  <c r="G157" i="35"/>
  <c r="G159" i="35"/>
  <c r="G161" i="35"/>
  <c r="G163" i="35"/>
  <c r="G164" i="35"/>
  <c r="G165" i="35"/>
  <c r="G166" i="35"/>
  <c r="G167" i="35"/>
  <c r="G168" i="35"/>
  <c r="G169" i="35"/>
  <c r="G170" i="35"/>
  <c r="G171" i="35"/>
  <c r="G172" i="35"/>
  <c r="G173" i="35"/>
  <c r="G174" i="35"/>
  <c r="G175" i="35"/>
  <c r="G176" i="35"/>
  <c r="G177" i="35"/>
  <c r="G178" i="35"/>
  <c r="G179" i="35"/>
  <c r="G180" i="35"/>
  <c r="G181" i="35"/>
  <c r="G182" i="35"/>
  <c r="G183" i="35"/>
  <c r="G184" i="35"/>
  <c r="G185" i="35"/>
  <c r="G186" i="35"/>
  <c r="G187" i="35"/>
  <c r="G188" i="35"/>
  <c r="G189" i="35"/>
  <c r="G190" i="35"/>
  <c r="G191" i="35"/>
  <c r="G192" i="35"/>
  <c r="G193" i="35"/>
  <c r="G194" i="35"/>
  <c r="G195" i="35"/>
  <c r="G196" i="35"/>
  <c r="G197" i="35"/>
  <c r="G198" i="35"/>
  <c r="G199" i="35"/>
  <c r="G200" i="35"/>
  <c r="G201" i="35"/>
  <c r="G202" i="35"/>
  <c r="G203" i="35"/>
  <c r="G204" i="35"/>
  <c r="G205" i="35"/>
  <c r="G206" i="35"/>
  <c r="G207" i="35"/>
  <c r="G208" i="35"/>
  <c r="G209" i="35"/>
  <c r="G210" i="35"/>
  <c r="G211" i="35"/>
  <c r="G212" i="35"/>
  <c r="G213" i="35"/>
  <c r="G214" i="35"/>
  <c r="G215" i="35"/>
  <c r="G216" i="35"/>
  <c r="G217" i="35"/>
  <c r="G218" i="35"/>
  <c r="G219" i="35"/>
  <c r="G220" i="35"/>
  <c r="G221" i="35"/>
  <c r="G222" i="35"/>
  <c r="G223" i="35"/>
  <c r="G224" i="35"/>
  <c r="G225" i="35"/>
  <c r="G226" i="35"/>
  <c r="G227" i="35"/>
  <c r="G228" i="35"/>
  <c r="G229" i="35"/>
  <c r="G230" i="35"/>
  <c r="G231" i="35"/>
  <c r="G232" i="35"/>
  <c r="G233" i="35"/>
  <c r="G234" i="35"/>
  <c r="G235" i="35"/>
  <c r="G236" i="35"/>
  <c r="G237" i="35"/>
  <c r="G238" i="35"/>
  <c r="G239" i="35"/>
  <c r="G240" i="35"/>
  <c r="G241" i="35"/>
  <c r="G242" i="35"/>
  <c r="G243" i="35"/>
  <c r="G244" i="35"/>
  <c r="G245" i="35"/>
  <c r="G246" i="35"/>
  <c r="G247" i="35"/>
  <c r="G248" i="35"/>
  <c r="G249" i="35"/>
  <c r="G250" i="35"/>
  <c r="G251" i="35"/>
  <c r="G252" i="35"/>
  <c r="G253" i="35"/>
  <c r="G254" i="35"/>
  <c r="G255" i="35"/>
  <c r="G256" i="35"/>
  <c r="G257" i="35"/>
  <c r="G258" i="35"/>
  <c r="G259" i="35"/>
  <c r="G260" i="35"/>
  <c r="G261" i="35"/>
  <c r="G262" i="35"/>
  <c r="G263" i="35"/>
  <c r="G264" i="35"/>
  <c r="G265" i="35"/>
  <c r="G266" i="35"/>
  <c r="G267" i="35"/>
  <c r="G268" i="35"/>
  <c r="G269" i="35"/>
  <c r="G270" i="35"/>
  <c r="G271" i="35"/>
  <c r="G272" i="35"/>
  <c r="G273" i="35"/>
  <c r="G274" i="35"/>
  <c r="G275" i="35"/>
  <c r="G276" i="35"/>
  <c r="G277" i="35"/>
  <c r="G278" i="35"/>
  <c r="G279" i="35"/>
  <c r="G280" i="35"/>
  <c r="G281" i="35"/>
  <c r="G282" i="35"/>
  <c r="G283" i="35"/>
  <c r="G284" i="35"/>
  <c r="G285" i="35"/>
  <c r="G286" i="35"/>
  <c r="G287" i="35"/>
  <c r="G288" i="35"/>
  <c r="G289" i="35"/>
  <c r="G290" i="35"/>
  <c r="G291" i="35"/>
  <c r="G292" i="35"/>
  <c r="G293" i="35"/>
  <c r="G294" i="35"/>
  <c r="G295" i="35"/>
  <c r="G296" i="35"/>
  <c r="G297" i="35"/>
  <c r="G298" i="35"/>
  <c r="G299" i="35"/>
  <c r="G300" i="35"/>
  <c r="G301" i="35"/>
  <c r="G302" i="35"/>
  <c r="G303" i="35"/>
  <c r="G304" i="35"/>
  <c r="G305" i="35"/>
  <c r="G306" i="35"/>
  <c r="G307" i="35"/>
  <c r="G308" i="35"/>
  <c r="G309" i="35"/>
  <c r="G310" i="35"/>
  <c r="G311" i="35"/>
  <c r="G312" i="35"/>
  <c r="G313" i="35"/>
  <c r="G314" i="35"/>
  <c r="G315" i="35"/>
  <c r="G316" i="35"/>
  <c r="G317" i="35"/>
  <c r="G318" i="35"/>
  <c r="G319" i="35"/>
  <c r="G320" i="35"/>
  <c r="G321" i="35"/>
  <c r="G322" i="35"/>
  <c r="G323" i="35"/>
  <c r="G324" i="35"/>
  <c r="G325" i="35"/>
  <c r="G326" i="35"/>
  <c r="G327" i="35"/>
  <c r="G328" i="35"/>
  <c r="G329" i="35"/>
  <c r="G330" i="35"/>
  <c r="G331" i="35"/>
  <c r="G332" i="35"/>
  <c r="G333" i="35"/>
  <c r="G334" i="35"/>
  <c r="G335" i="35"/>
  <c r="G336" i="35"/>
  <c r="G337" i="35"/>
  <c r="G338" i="35"/>
  <c r="G339" i="35"/>
  <c r="G340" i="35"/>
  <c r="G341" i="35"/>
  <c r="G342" i="35"/>
  <c r="G343" i="35"/>
  <c r="G344" i="35"/>
  <c r="G345" i="35"/>
  <c r="G346" i="35"/>
  <c r="G347" i="35"/>
  <c r="G348" i="35"/>
  <c r="G349" i="35"/>
  <c r="G350" i="35"/>
  <c r="G351" i="35"/>
  <c r="G352" i="35"/>
  <c r="G353" i="35"/>
  <c r="G354" i="35"/>
  <c r="G355" i="35"/>
  <c r="G356" i="35"/>
  <c r="G357" i="35"/>
  <c r="G358" i="35"/>
  <c r="G359" i="35"/>
  <c r="G360" i="35"/>
  <c r="G361" i="35"/>
  <c r="G362" i="35"/>
  <c r="G363" i="35"/>
  <c r="G364" i="35"/>
  <c r="G365" i="35"/>
  <c r="G366" i="35"/>
  <c r="G367" i="35"/>
  <c r="G368" i="35"/>
  <c r="G369" i="35"/>
  <c r="G370" i="35"/>
  <c r="G371" i="35"/>
  <c r="G372" i="35"/>
  <c r="G373" i="35"/>
  <c r="G374" i="35"/>
  <c r="G375" i="35"/>
  <c r="G376" i="35"/>
  <c r="G377" i="35"/>
  <c r="G378" i="35"/>
  <c r="G379" i="35"/>
  <c r="G380" i="35"/>
  <c r="G381" i="35"/>
  <c r="G382" i="35"/>
  <c r="G383" i="35"/>
  <c r="G384" i="35"/>
  <c r="G385" i="35"/>
  <c r="G386" i="35"/>
  <c r="G387" i="35"/>
  <c r="G388" i="35"/>
  <c r="G389" i="35"/>
  <c r="G390" i="35"/>
  <c r="G391" i="35"/>
  <c r="G392" i="35"/>
  <c r="G393" i="35"/>
  <c r="G394" i="35"/>
  <c r="G395" i="35"/>
  <c r="G396" i="35"/>
  <c r="G397" i="35"/>
  <c r="G398" i="35"/>
  <c r="G399" i="35"/>
  <c r="G400" i="35"/>
  <c r="G401" i="35"/>
  <c r="G402" i="35"/>
  <c r="G403" i="35"/>
  <c r="G404" i="35"/>
  <c r="G405" i="35"/>
  <c r="G406" i="35"/>
  <c r="G407" i="35"/>
  <c r="G408" i="35"/>
  <c r="G409" i="35"/>
  <c r="G410" i="35"/>
  <c r="G411" i="35"/>
  <c r="G412" i="35"/>
  <c r="G413" i="35"/>
  <c r="G414" i="35"/>
  <c r="G415" i="35"/>
  <c r="G416" i="35"/>
  <c r="G417" i="35"/>
  <c r="G418" i="35"/>
  <c r="G419" i="35"/>
  <c r="G420" i="35"/>
  <c r="G421" i="35"/>
  <c r="G422" i="35"/>
  <c r="G423" i="35"/>
  <c r="G424" i="35"/>
  <c r="G425" i="35"/>
  <c r="G426" i="35"/>
  <c r="G427" i="35"/>
  <c r="G428" i="35"/>
  <c r="G429" i="35"/>
  <c r="G430" i="35"/>
  <c r="G431" i="35"/>
  <c r="G432" i="35"/>
  <c r="G433" i="35"/>
  <c r="G434" i="35"/>
  <c r="G435" i="35"/>
  <c r="G436" i="35"/>
  <c r="G437" i="35"/>
  <c r="G438" i="35"/>
  <c r="G439" i="35"/>
  <c r="G440" i="35"/>
  <c r="G441" i="35"/>
  <c r="G442" i="35"/>
  <c r="G443" i="35"/>
  <c r="G444" i="35"/>
  <c r="G445" i="35"/>
  <c r="G446" i="35"/>
  <c r="G447" i="35"/>
  <c r="G448" i="35"/>
  <c r="G449" i="35"/>
  <c r="G450" i="35"/>
  <c r="G451" i="35"/>
  <c r="G452" i="35"/>
  <c r="G453" i="35"/>
  <c r="G454" i="35"/>
  <c r="G455" i="35"/>
  <c r="G456" i="35"/>
  <c r="G457" i="35"/>
  <c r="G458" i="35"/>
  <c r="G459" i="35"/>
  <c r="G460" i="35"/>
  <c r="G461" i="35"/>
  <c r="G462" i="35"/>
  <c r="G463" i="35"/>
  <c r="G464" i="35"/>
  <c r="G465" i="35"/>
  <c r="G466" i="35"/>
  <c r="G467" i="35"/>
  <c r="G468" i="35"/>
  <c r="G469" i="35"/>
  <c r="G470" i="35"/>
  <c r="G471" i="35"/>
  <c r="G472" i="35"/>
  <c r="G473" i="35"/>
  <c r="G474" i="35"/>
  <c r="G475" i="35"/>
  <c r="G476" i="35"/>
  <c r="G477" i="35"/>
  <c r="G478" i="35"/>
  <c r="G479" i="35"/>
  <c r="G480" i="35"/>
  <c r="G481" i="35"/>
  <c r="G482" i="35"/>
  <c r="G483" i="35"/>
  <c r="G484" i="35"/>
  <c r="G485" i="35"/>
  <c r="G486" i="35"/>
  <c r="G487" i="35"/>
  <c r="G488" i="35"/>
  <c r="G489" i="35"/>
  <c r="G490" i="35"/>
  <c r="G491" i="35"/>
  <c r="G492" i="35"/>
  <c r="G493" i="35"/>
  <c r="G494" i="35"/>
  <c r="G495" i="35"/>
  <c r="G496" i="35"/>
  <c r="G497" i="35"/>
  <c r="G498" i="35"/>
  <c r="G499" i="35"/>
  <c r="G500" i="35"/>
  <c r="G501" i="35"/>
  <c r="G502" i="35"/>
  <c r="G503" i="35"/>
  <c r="G504" i="35"/>
  <c r="G505" i="35"/>
  <c r="G506" i="35"/>
  <c r="G507" i="35"/>
  <c r="G508" i="35"/>
  <c r="G509" i="35"/>
  <c r="G510" i="35"/>
  <c r="G511" i="35"/>
  <c r="G512" i="35"/>
  <c r="G513" i="35"/>
  <c r="G514" i="35"/>
  <c r="G515" i="35"/>
  <c r="G516" i="35"/>
  <c r="G517" i="35"/>
  <c r="G518" i="35"/>
  <c r="H11" i="35"/>
  <c r="H13" i="35"/>
  <c r="H15" i="35"/>
  <c r="H17" i="35"/>
  <c r="H19" i="35"/>
  <c r="H27" i="35"/>
  <c r="H28" i="35"/>
  <c r="H29" i="35"/>
  <c r="H30" i="35"/>
  <c r="H31" i="35"/>
  <c r="H32" i="35"/>
  <c r="H34" i="35"/>
  <c r="H36" i="35"/>
  <c r="H55" i="35"/>
  <c r="H56" i="35"/>
  <c r="H57" i="35"/>
  <c r="H58" i="35"/>
  <c r="H59" i="35"/>
  <c r="H61" i="35"/>
  <c r="H63" i="35"/>
  <c r="H65" i="35"/>
  <c r="H67" i="35"/>
  <c r="H69" i="35"/>
  <c r="H71" i="35"/>
  <c r="H73" i="35"/>
  <c r="H75" i="35"/>
  <c r="H76" i="35"/>
  <c r="H77" i="35"/>
  <c r="H78" i="35"/>
  <c r="H79" i="35"/>
  <c r="H81" i="35"/>
  <c r="H83" i="35"/>
  <c r="H85" i="35"/>
  <c r="H87" i="35"/>
  <c r="H89" i="35"/>
  <c r="H91" i="35"/>
  <c r="H93" i="35"/>
  <c r="H95" i="35"/>
  <c r="H97" i="35"/>
  <c r="H99" i="35"/>
  <c r="H101" i="35"/>
  <c r="H103" i="35"/>
  <c r="H105" i="35"/>
  <c r="H107" i="35"/>
  <c r="H109" i="35"/>
  <c r="H111" i="35"/>
  <c r="H113" i="35"/>
  <c r="H115" i="35"/>
  <c r="H117" i="35"/>
  <c r="H123" i="35"/>
  <c r="H125" i="35"/>
  <c r="H126" i="35"/>
  <c r="H129" i="35"/>
  <c r="H131" i="35"/>
  <c r="H133" i="35"/>
  <c r="H135" i="35"/>
  <c r="H137" i="35"/>
  <c r="H139" i="35"/>
  <c r="H141" i="35"/>
  <c r="H143" i="35"/>
  <c r="H144" i="35"/>
  <c r="H146" i="35"/>
  <c r="H148" i="35"/>
  <c r="H149" i="35"/>
  <c r="H151" i="35"/>
  <c r="H153" i="35"/>
  <c r="H155" i="35"/>
  <c r="H157" i="35"/>
  <c r="H159" i="35"/>
  <c r="H161" i="35"/>
  <c r="H163" i="35"/>
  <c r="H164" i="35"/>
  <c r="H165" i="35"/>
  <c r="H166" i="35"/>
  <c r="H167" i="35"/>
  <c r="H168" i="35"/>
  <c r="H169" i="35"/>
  <c r="H170" i="35"/>
  <c r="H171" i="35"/>
  <c r="H172" i="35"/>
  <c r="H173" i="35"/>
  <c r="H174" i="35"/>
  <c r="H175" i="35"/>
  <c r="H176" i="35"/>
  <c r="H177" i="35"/>
  <c r="H178" i="35"/>
  <c r="H179" i="35"/>
  <c r="H180" i="35"/>
  <c r="H181" i="35"/>
  <c r="H182" i="35"/>
  <c r="H183" i="35"/>
  <c r="H184" i="35"/>
  <c r="H185" i="35"/>
  <c r="H186" i="35"/>
  <c r="H187" i="35"/>
  <c r="H188" i="35"/>
  <c r="H189" i="35"/>
  <c r="H190" i="35"/>
  <c r="H191" i="35"/>
  <c r="H192" i="35"/>
  <c r="H193" i="35"/>
  <c r="H194" i="35"/>
  <c r="H195" i="35"/>
  <c r="H196" i="35"/>
  <c r="H197" i="35"/>
  <c r="H198" i="35"/>
  <c r="H199" i="35"/>
  <c r="H200" i="35"/>
  <c r="H201" i="35"/>
  <c r="H202" i="35"/>
  <c r="H203" i="35"/>
  <c r="H204" i="35"/>
  <c r="H205" i="35"/>
  <c r="H206" i="35"/>
  <c r="H207" i="35"/>
  <c r="H208" i="35"/>
  <c r="H209" i="35"/>
  <c r="H210" i="35"/>
  <c r="H211" i="35"/>
  <c r="H212" i="35"/>
  <c r="H213" i="35"/>
  <c r="H214" i="35"/>
  <c r="H215" i="35"/>
  <c r="H216" i="35"/>
  <c r="H217" i="35"/>
  <c r="H218" i="35"/>
  <c r="H219" i="35"/>
  <c r="H220" i="35"/>
  <c r="H221" i="35"/>
  <c r="H222" i="35"/>
  <c r="H223" i="35"/>
  <c r="H224" i="35"/>
  <c r="H225" i="35"/>
  <c r="H226" i="35"/>
  <c r="H227" i="35"/>
  <c r="H228" i="35"/>
  <c r="H229" i="35"/>
  <c r="H230" i="35"/>
  <c r="H231" i="35"/>
  <c r="H232" i="35"/>
  <c r="H233" i="35"/>
  <c r="H234" i="35"/>
  <c r="H235" i="35"/>
  <c r="H236" i="35"/>
  <c r="H237" i="35"/>
  <c r="H238" i="35"/>
  <c r="H239" i="35"/>
  <c r="H240" i="35"/>
  <c r="H241" i="35"/>
  <c r="H242" i="35"/>
  <c r="H243" i="35"/>
  <c r="H244" i="35"/>
  <c r="H245" i="35"/>
  <c r="H246" i="35"/>
  <c r="H247" i="35"/>
  <c r="H248" i="35"/>
  <c r="H249" i="35"/>
  <c r="H250" i="35"/>
  <c r="H251" i="35"/>
  <c r="H252" i="35"/>
  <c r="H253" i="35"/>
  <c r="H254" i="35"/>
  <c r="H255" i="35"/>
  <c r="H256" i="35"/>
  <c r="H257" i="35"/>
  <c r="H258" i="35"/>
  <c r="H259" i="35"/>
  <c r="H260" i="35"/>
  <c r="H261" i="35"/>
  <c r="H262" i="35"/>
  <c r="H263" i="35"/>
  <c r="H264" i="35"/>
  <c r="H265" i="35"/>
  <c r="H266" i="35"/>
  <c r="H267" i="35"/>
  <c r="H268" i="35"/>
  <c r="H269" i="35"/>
  <c r="H270" i="35"/>
  <c r="H271" i="35"/>
  <c r="H272" i="35"/>
  <c r="H273" i="35"/>
  <c r="H274" i="35"/>
  <c r="H275" i="35"/>
  <c r="H276" i="35"/>
  <c r="H277" i="35"/>
  <c r="H278" i="35"/>
  <c r="H279" i="35"/>
  <c r="H280" i="35"/>
  <c r="H281" i="35"/>
  <c r="H282" i="35"/>
  <c r="H283" i="35"/>
  <c r="H284" i="35"/>
  <c r="H285" i="35"/>
  <c r="H286" i="35"/>
  <c r="H287" i="35"/>
  <c r="H288" i="35"/>
  <c r="H289" i="35"/>
  <c r="H290" i="35"/>
  <c r="H291" i="35"/>
  <c r="H292" i="35"/>
  <c r="H293" i="35"/>
  <c r="H294" i="35"/>
  <c r="H295" i="35"/>
  <c r="H296" i="35"/>
  <c r="H297" i="35"/>
  <c r="H298" i="35"/>
  <c r="H299" i="35"/>
  <c r="H300" i="35"/>
  <c r="H301" i="35"/>
  <c r="H302" i="35"/>
  <c r="H303" i="35"/>
  <c r="H304" i="35"/>
  <c r="H305" i="35"/>
  <c r="H306" i="35"/>
  <c r="H307" i="35"/>
  <c r="H308" i="35"/>
  <c r="H309" i="35"/>
  <c r="H310" i="35"/>
  <c r="H311" i="35"/>
  <c r="H312" i="35"/>
  <c r="H313" i="35"/>
  <c r="H314" i="35"/>
  <c r="H315" i="35"/>
  <c r="H316" i="35"/>
  <c r="H317" i="35"/>
  <c r="H318" i="35"/>
  <c r="H319" i="35"/>
  <c r="H320" i="35"/>
  <c r="H321" i="35"/>
  <c r="H322" i="35"/>
  <c r="H323" i="35"/>
  <c r="H324" i="35"/>
  <c r="H325" i="35"/>
  <c r="H326" i="35"/>
  <c r="H327" i="35"/>
  <c r="H328" i="35"/>
  <c r="H329" i="35"/>
  <c r="H330" i="35"/>
  <c r="H331" i="35"/>
  <c r="H332" i="35"/>
  <c r="H333" i="35"/>
  <c r="H334" i="35"/>
  <c r="H335" i="35"/>
  <c r="H336" i="35"/>
  <c r="H337" i="35"/>
  <c r="H338" i="35"/>
  <c r="H339" i="35"/>
  <c r="H340" i="35"/>
  <c r="H341" i="35"/>
  <c r="H342" i="35"/>
  <c r="H343" i="35"/>
  <c r="H344" i="35"/>
  <c r="H345" i="35"/>
  <c r="H346" i="35"/>
  <c r="H347" i="35"/>
  <c r="H348" i="35"/>
  <c r="H349" i="35"/>
  <c r="H350" i="35"/>
  <c r="H351" i="35"/>
  <c r="H352" i="35"/>
  <c r="H353" i="35"/>
  <c r="H354" i="35"/>
  <c r="H355" i="35"/>
  <c r="H356" i="35"/>
  <c r="H357" i="35"/>
  <c r="H358" i="35"/>
  <c r="H359" i="35"/>
  <c r="H360" i="35"/>
  <c r="H361" i="35"/>
  <c r="H362" i="35"/>
  <c r="H363" i="35"/>
  <c r="H364" i="35"/>
  <c r="H365" i="35"/>
  <c r="H366" i="35"/>
  <c r="H367" i="35"/>
  <c r="H368" i="35"/>
  <c r="H369" i="35"/>
  <c r="H370" i="35"/>
  <c r="H371" i="35"/>
  <c r="H372" i="35"/>
  <c r="H373" i="35"/>
  <c r="H374" i="35"/>
  <c r="H375" i="35"/>
  <c r="H376" i="35"/>
  <c r="H377" i="35"/>
  <c r="H378" i="35"/>
  <c r="H379" i="35"/>
  <c r="H380" i="35"/>
  <c r="H381" i="35"/>
  <c r="H382" i="35"/>
  <c r="H383" i="35"/>
  <c r="H384" i="35"/>
  <c r="H385" i="35"/>
  <c r="H386" i="35"/>
  <c r="H387" i="35"/>
  <c r="H388" i="35"/>
  <c r="H389" i="35"/>
  <c r="H390" i="35"/>
  <c r="H391" i="35"/>
  <c r="H392" i="35"/>
  <c r="H393" i="35"/>
  <c r="H394" i="35"/>
  <c r="H395" i="35"/>
  <c r="H396" i="35"/>
  <c r="H397" i="35"/>
  <c r="H398" i="35"/>
  <c r="H399" i="35"/>
  <c r="H400" i="35"/>
  <c r="H401" i="35"/>
  <c r="H402" i="35"/>
  <c r="H403" i="35"/>
  <c r="H404" i="35"/>
  <c r="H405" i="35"/>
  <c r="H406" i="35"/>
  <c r="H407" i="35"/>
  <c r="H408" i="35"/>
  <c r="H409" i="35"/>
  <c r="H410" i="35"/>
  <c r="H411" i="35"/>
  <c r="H412" i="35"/>
  <c r="H413" i="35"/>
  <c r="H414" i="35"/>
  <c r="H415" i="35"/>
  <c r="H416" i="35"/>
  <c r="H417" i="35"/>
  <c r="H418" i="35"/>
  <c r="H419" i="35"/>
  <c r="H420" i="35"/>
  <c r="H421" i="35"/>
  <c r="H422" i="35"/>
  <c r="H423" i="35"/>
  <c r="H424" i="35"/>
  <c r="H425" i="35"/>
  <c r="H426" i="35"/>
  <c r="H427" i="35"/>
  <c r="H428" i="35"/>
  <c r="H429" i="35"/>
  <c r="H430" i="35"/>
  <c r="H431" i="35"/>
  <c r="H432" i="35"/>
  <c r="H433" i="35"/>
  <c r="H434" i="35"/>
  <c r="H435" i="35"/>
  <c r="H436" i="35"/>
  <c r="H437" i="35"/>
  <c r="H438" i="35"/>
  <c r="H439" i="35"/>
  <c r="H440" i="35"/>
  <c r="H441" i="35"/>
  <c r="H442" i="35"/>
  <c r="H443" i="35"/>
  <c r="H444" i="35"/>
  <c r="H445" i="35"/>
  <c r="H446" i="35"/>
  <c r="H447" i="35"/>
  <c r="H448" i="35"/>
  <c r="H449" i="35"/>
  <c r="H450" i="35"/>
  <c r="H451" i="35"/>
  <c r="H452" i="35"/>
  <c r="H453" i="35"/>
  <c r="H454" i="35"/>
  <c r="H455" i="35"/>
  <c r="H456" i="35"/>
  <c r="H457" i="35"/>
  <c r="H458" i="35"/>
  <c r="H459" i="35"/>
  <c r="H460" i="35"/>
  <c r="H461" i="35"/>
  <c r="H462" i="35"/>
  <c r="H463" i="35"/>
  <c r="H464" i="35"/>
  <c r="H465" i="35"/>
  <c r="H466" i="35"/>
  <c r="H467" i="35"/>
  <c r="H468" i="35"/>
  <c r="H469" i="35"/>
  <c r="H470" i="35"/>
  <c r="H471" i="35"/>
  <c r="H472" i="35"/>
  <c r="H473" i="35"/>
  <c r="H474" i="35"/>
  <c r="H475" i="35"/>
  <c r="H476" i="35"/>
  <c r="H477" i="35"/>
  <c r="H478" i="35"/>
  <c r="H479" i="35"/>
  <c r="H480" i="35"/>
  <c r="H481" i="35"/>
  <c r="H482" i="35"/>
  <c r="H483" i="35"/>
  <c r="H484" i="35"/>
  <c r="H485" i="35"/>
  <c r="H486" i="35"/>
  <c r="H487" i="35"/>
  <c r="H488" i="35"/>
  <c r="H489" i="35"/>
  <c r="H490" i="35"/>
  <c r="H491" i="35"/>
  <c r="H492" i="35"/>
  <c r="H493" i="35"/>
  <c r="H494" i="35"/>
  <c r="H495" i="35"/>
  <c r="H496" i="35"/>
  <c r="H497" i="35"/>
  <c r="H498" i="35"/>
  <c r="H499" i="35"/>
  <c r="H500" i="35"/>
  <c r="H501" i="35"/>
  <c r="H502" i="35"/>
  <c r="H503" i="35"/>
  <c r="H504" i="35"/>
  <c r="H505" i="35"/>
  <c r="H506" i="35"/>
  <c r="H507" i="35"/>
  <c r="H508" i="35"/>
  <c r="H509" i="35"/>
  <c r="H510" i="35"/>
  <c r="H511" i="35"/>
  <c r="H512" i="35"/>
  <c r="H513" i="35"/>
  <c r="H514" i="35"/>
  <c r="H515" i="35"/>
  <c r="H516" i="35"/>
  <c r="H517" i="35"/>
  <c r="H518" i="35"/>
  <c r="I11" i="35"/>
  <c r="I13" i="35"/>
  <c r="I15" i="35"/>
  <c r="I17" i="35"/>
  <c r="I19" i="35"/>
  <c r="I27" i="35"/>
  <c r="I28" i="35"/>
  <c r="I29" i="35"/>
  <c r="I30" i="35"/>
  <c r="I31" i="35"/>
  <c r="I32" i="35"/>
  <c r="I34" i="35"/>
  <c r="I36" i="35"/>
  <c r="I55" i="35"/>
  <c r="I56" i="35"/>
  <c r="I57" i="35"/>
  <c r="I58" i="35"/>
  <c r="I59" i="35"/>
  <c r="I61" i="35"/>
  <c r="I63" i="35"/>
  <c r="I65" i="35"/>
  <c r="I67" i="35"/>
  <c r="I69" i="35"/>
  <c r="I71" i="35"/>
  <c r="I73" i="35"/>
  <c r="I75" i="35"/>
  <c r="I76" i="35"/>
  <c r="I77" i="35"/>
  <c r="I78" i="35"/>
  <c r="I79" i="35"/>
  <c r="I81" i="35"/>
  <c r="I83" i="35"/>
  <c r="I85" i="35"/>
  <c r="I87" i="35"/>
  <c r="I89" i="35"/>
  <c r="I91" i="35"/>
  <c r="I93" i="35"/>
  <c r="I95" i="35"/>
  <c r="I97" i="35"/>
  <c r="I99" i="35"/>
  <c r="I101" i="35"/>
  <c r="I103" i="35"/>
  <c r="I105" i="35"/>
  <c r="I107" i="35"/>
  <c r="I109" i="35"/>
  <c r="I111" i="35"/>
  <c r="I113" i="35"/>
  <c r="I115" i="35"/>
  <c r="I117" i="35"/>
  <c r="I123" i="35"/>
  <c r="I125" i="35"/>
  <c r="I126" i="35"/>
  <c r="I129" i="35"/>
  <c r="I131" i="35"/>
  <c r="I133" i="35"/>
  <c r="I135" i="35"/>
  <c r="I137" i="35"/>
  <c r="I139" i="35"/>
  <c r="I141" i="35"/>
  <c r="I143" i="35"/>
  <c r="I144" i="35"/>
  <c r="I146" i="35"/>
  <c r="I148" i="35"/>
  <c r="I149" i="35"/>
  <c r="I151" i="35"/>
  <c r="I153" i="35"/>
  <c r="I155" i="35"/>
  <c r="I157" i="35"/>
  <c r="I159" i="35"/>
  <c r="I161" i="35"/>
  <c r="I163" i="35"/>
  <c r="I164" i="35"/>
  <c r="I165" i="35"/>
  <c r="I166" i="35"/>
  <c r="I167" i="35"/>
  <c r="I168" i="35"/>
  <c r="I169" i="35"/>
  <c r="I170" i="35"/>
  <c r="I171" i="35"/>
  <c r="I172" i="35"/>
  <c r="I173" i="35"/>
  <c r="I174" i="35"/>
  <c r="I175" i="35"/>
  <c r="I176" i="35"/>
  <c r="I177" i="35"/>
  <c r="I178" i="35"/>
  <c r="I179" i="35"/>
  <c r="I180" i="35"/>
  <c r="I181" i="35"/>
  <c r="I182" i="35"/>
  <c r="I183" i="35"/>
  <c r="I184" i="35"/>
  <c r="I185" i="35"/>
  <c r="I186" i="35"/>
  <c r="I187" i="35"/>
  <c r="I188" i="35"/>
  <c r="I189" i="35"/>
  <c r="I190" i="35"/>
  <c r="I191" i="35"/>
  <c r="I192" i="35"/>
  <c r="I193" i="35"/>
  <c r="I194" i="35"/>
  <c r="I195" i="35"/>
  <c r="I196" i="35"/>
  <c r="I197" i="35"/>
  <c r="I198" i="35"/>
  <c r="I199" i="35"/>
  <c r="I200" i="35"/>
  <c r="I201" i="35"/>
  <c r="I202" i="35"/>
  <c r="I203" i="35"/>
  <c r="I204" i="35"/>
  <c r="I205" i="35"/>
  <c r="I206" i="35"/>
  <c r="I207" i="35"/>
  <c r="I208" i="35"/>
  <c r="I209" i="35"/>
  <c r="I210" i="35"/>
  <c r="I211" i="35"/>
  <c r="I212" i="35"/>
  <c r="I213" i="35"/>
  <c r="I214" i="35"/>
  <c r="I215" i="35"/>
  <c r="I216" i="35"/>
  <c r="I217" i="35"/>
  <c r="I218" i="35"/>
  <c r="I219" i="35"/>
  <c r="I220" i="35"/>
  <c r="I221" i="35"/>
  <c r="I222" i="35"/>
  <c r="I223" i="35"/>
  <c r="I224" i="35"/>
  <c r="I225" i="35"/>
  <c r="I226" i="35"/>
  <c r="I227" i="35"/>
  <c r="I228" i="35"/>
  <c r="I229" i="35"/>
  <c r="I230" i="35"/>
  <c r="I231" i="35"/>
  <c r="I232" i="35"/>
  <c r="I233" i="35"/>
  <c r="I234" i="35"/>
  <c r="I235" i="35"/>
  <c r="I236" i="35"/>
  <c r="I237" i="35"/>
  <c r="I238" i="35"/>
  <c r="I239" i="35"/>
  <c r="I240" i="35"/>
  <c r="I241" i="35"/>
  <c r="I242" i="35"/>
  <c r="I243" i="35"/>
  <c r="I244" i="35"/>
  <c r="I245" i="35"/>
  <c r="I246" i="35"/>
  <c r="I247" i="35"/>
  <c r="I248" i="35"/>
  <c r="I249" i="35"/>
  <c r="I250" i="35"/>
  <c r="I251" i="35"/>
  <c r="I252" i="35"/>
  <c r="I253" i="35"/>
  <c r="I254" i="35"/>
  <c r="I255" i="35"/>
  <c r="I256" i="35"/>
  <c r="I257" i="35"/>
  <c r="I258" i="35"/>
  <c r="I259" i="35"/>
  <c r="I260" i="35"/>
  <c r="I261" i="35"/>
  <c r="I262" i="35"/>
  <c r="I263" i="35"/>
  <c r="I264" i="35"/>
  <c r="I265" i="35"/>
  <c r="I266" i="35"/>
  <c r="I267" i="35"/>
  <c r="I268" i="35"/>
  <c r="I269" i="35"/>
  <c r="I270" i="35"/>
  <c r="I271" i="35"/>
  <c r="I272" i="35"/>
  <c r="I273" i="35"/>
  <c r="I274" i="35"/>
  <c r="I275" i="35"/>
  <c r="I276" i="35"/>
  <c r="I277" i="35"/>
  <c r="I278" i="35"/>
  <c r="I279" i="35"/>
  <c r="I280" i="35"/>
  <c r="I281" i="35"/>
  <c r="I282" i="35"/>
  <c r="I283" i="35"/>
  <c r="I284" i="35"/>
  <c r="I285" i="35"/>
  <c r="I286" i="35"/>
  <c r="I287" i="35"/>
  <c r="I288" i="35"/>
  <c r="I289" i="35"/>
  <c r="I290" i="35"/>
  <c r="I291" i="35"/>
  <c r="I292" i="35"/>
  <c r="I293" i="35"/>
  <c r="I294" i="35"/>
  <c r="I295" i="35"/>
  <c r="I296" i="35"/>
  <c r="I297" i="35"/>
  <c r="I298" i="35"/>
  <c r="I299" i="35"/>
  <c r="I300" i="35"/>
  <c r="I301" i="35"/>
  <c r="I302" i="35"/>
  <c r="I303" i="35"/>
  <c r="I304" i="35"/>
  <c r="I305" i="35"/>
  <c r="I306" i="35"/>
  <c r="I307" i="35"/>
  <c r="I308" i="35"/>
  <c r="I309" i="35"/>
  <c r="I310" i="35"/>
  <c r="I311" i="35"/>
  <c r="I312" i="35"/>
  <c r="I313" i="35"/>
  <c r="I314" i="35"/>
  <c r="I315" i="35"/>
  <c r="I316" i="35"/>
  <c r="I317" i="35"/>
  <c r="I318" i="35"/>
  <c r="I319" i="35"/>
  <c r="I320" i="35"/>
  <c r="I321" i="35"/>
  <c r="I322" i="35"/>
  <c r="I323" i="35"/>
  <c r="I324" i="35"/>
  <c r="I325" i="35"/>
  <c r="I326" i="35"/>
  <c r="I327" i="35"/>
  <c r="I328" i="35"/>
  <c r="I329" i="35"/>
  <c r="I330" i="35"/>
  <c r="I331" i="35"/>
  <c r="I332" i="35"/>
  <c r="I333" i="35"/>
  <c r="I334" i="35"/>
  <c r="I335" i="35"/>
  <c r="I336" i="35"/>
  <c r="I337" i="35"/>
  <c r="I338" i="35"/>
  <c r="I339" i="35"/>
  <c r="I340" i="35"/>
  <c r="I341" i="35"/>
  <c r="I342" i="35"/>
  <c r="I343" i="35"/>
  <c r="I344" i="35"/>
  <c r="I345" i="35"/>
  <c r="I346" i="35"/>
  <c r="I347" i="35"/>
  <c r="I348" i="35"/>
  <c r="I349" i="35"/>
  <c r="I350" i="35"/>
  <c r="I351" i="35"/>
  <c r="I352" i="35"/>
  <c r="I353" i="35"/>
  <c r="I354" i="35"/>
  <c r="I355" i="35"/>
  <c r="I356" i="35"/>
  <c r="I357" i="35"/>
  <c r="I358" i="35"/>
  <c r="I359" i="35"/>
  <c r="I360" i="35"/>
  <c r="I361" i="35"/>
  <c r="I362" i="35"/>
  <c r="I363" i="35"/>
  <c r="I364" i="35"/>
  <c r="I365" i="35"/>
  <c r="I366" i="35"/>
  <c r="I367" i="35"/>
  <c r="I368" i="35"/>
  <c r="I369" i="35"/>
  <c r="I370" i="35"/>
  <c r="I371" i="35"/>
  <c r="I372" i="35"/>
  <c r="I373" i="35"/>
  <c r="I374" i="35"/>
  <c r="I375" i="35"/>
  <c r="I376" i="35"/>
  <c r="I377" i="35"/>
  <c r="I378" i="35"/>
  <c r="I379" i="35"/>
  <c r="I380" i="35"/>
  <c r="I381" i="35"/>
  <c r="I382" i="35"/>
  <c r="I383" i="35"/>
  <c r="I384" i="35"/>
  <c r="I385" i="35"/>
  <c r="I386" i="35"/>
  <c r="I387" i="35"/>
  <c r="I388" i="35"/>
  <c r="I389" i="35"/>
  <c r="I390" i="35"/>
  <c r="I391" i="35"/>
  <c r="I392" i="35"/>
  <c r="I393" i="35"/>
  <c r="I394" i="35"/>
  <c r="I395" i="35"/>
  <c r="I396" i="35"/>
  <c r="I397" i="35"/>
  <c r="I398" i="35"/>
  <c r="I399" i="35"/>
  <c r="I400" i="35"/>
  <c r="I401" i="35"/>
  <c r="I402" i="35"/>
  <c r="I403" i="35"/>
  <c r="I404" i="35"/>
  <c r="I405" i="35"/>
  <c r="I406" i="35"/>
  <c r="I407" i="35"/>
  <c r="I408" i="35"/>
  <c r="I409" i="35"/>
  <c r="I410" i="35"/>
  <c r="I411" i="35"/>
  <c r="I412" i="35"/>
  <c r="I413" i="35"/>
  <c r="I414" i="35"/>
  <c r="I415" i="35"/>
  <c r="I416" i="35"/>
  <c r="I417" i="35"/>
  <c r="I418" i="35"/>
  <c r="I419" i="35"/>
  <c r="I420" i="35"/>
  <c r="I421" i="35"/>
  <c r="I422" i="35"/>
  <c r="I423" i="35"/>
  <c r="I424" i="35"/>
  <c r="I425" i="35"/>
  <c r="I426" i="35"/>
  <c r="I427" i="35"/>
  <c r="I428" i="35"/>
  <c r="I429" i="35"/>
  <c r="I430" i="35"/>
  <c r="I431" i="35"/>
  <c r="I432" i="35"/>
  <c r="I433" i="35"/>
  <c r="I434" i="35"/>
  <c r="I435" i="35"/>
  <c r="I436" i="35"/>
  <c r="I437" i="35"/>
  <c r="I438" i="35"/>
  <c r="I439" i="35"/>
  <c r="I440" i="35"/>
  <c r="I441" i="35"/>
  <c r="I442" i="35"/>
  <c r="I443" i="35"/>
  <c r="I444" i="35"/>
  <c r="I445" i="35"/>
  <c r="I446" i="35"/>
  <c r="I447" i="35"/>
  <c r="I448" i="35"/>
  <c r="I449" i="35"/>
  <c r="I450" i="35"/>
  <c r="I451" i="35"/>
  <c r="I452" i="35"/>
  <c r="I453" i="35"/>
  <c r="I454" i="35"/>
  <c r="I455" i="35"/>
  <c r="I456" i="35"/>
  <c r="I457" i="35"/>
  <c r="I458" i="35"/>
  <c r="I459" i="35"/>
  <c r="I460" i="35"/>
  <c r="I461" i="35"/>
  <c r="I462" i="35"/>
  <c r="I463" i="35"/>
  <c r="I464" i="35"/>
  <c r="I465" i="35"/>
  <c r="I466" i="35"/>
  <c r="I467" i="35"/>
  <c r="I468" i="35"/>
  <c r="I469" i="35"/>
  <c r="I470" i="35"/>
  <c r="I471" i="35"/>
  <c r="I472" i="35"/>
  <c r="I473" i="35"/>
  <c r="I474" i="35"/>
  <c r="I475" i="35"/>
  <c r="I476" i="35"/>
  <c r="I477" i="35"/>
  <c r="I478" i="35"/>
  <c r="I479" i="35"/>
  <c r="I480" i="35"/>
  <c r="I481" i="35"/>
  <c r="I482" i="35"/>
  <c r="I483" i="35"/>
  <c r="I484" i="35"/>
  <c r="I485" i="35"/>
  <c r="I486" i="35"/>
  <c r="I487" i="35"/>
  <c r="I488" i="35"/>
  <c r="I489" i="35"/>
  <c r="I490" i="35"/>
  <c r="I491" i="35"/>
  <c r="I492" i="35"/>
  <c r="I493" i="35"/>
  <c r="I494" i="35"/>
  <c r="I495" i="35"/>
  <c r="I496" i="35"/>
  <c r="I497" i="35"/>
  <c r="I498" i="35"/>
  <c r="I499" i="35"/>
  <c r="I500" i="35"/>
  <c r="I501" i="35"/>
  <c r="I502" i="35"/>
  <c r="I503" i="35"/>
  <c r="I504" i="35"/>
  <c r="I505" i="35"/>
  <c r="I506" i="35"/>
  <c r="I507" i="35"/>
  <c r="I508" i="35"/>
  <c r="I509" i="35"/>
  <c r="I510" i="35"/>
  <c r="I511" i="35"/>
  <c r="I512" i="35"/>
  <c r="I513" i="35"/>
  <c r="I514" i="35"/>
  <c r="I515" i="35"/>
  <c r="I516" i="35"/>
  <c r="I517" i="35"/>
  <c r="I518" i="35"/>
  <c r="L7" i="35"/>
  <c r="L11" i="35"/>
  <c r="L13" i="35"/>
  <c r="L15" i="35"/>
  <c r="L17" i="35"/>
  <c r="L19" i="35"/>
  <c r="L27" i="35"/>
  <c r="L28" i="35"/>
  <c r="L29" i="35"/>
  <c r="L30" i="35"/>
  <c r="L31" i="35"/>
  <c r="L32" i="35"/>
  <c r="L34" i="35"/>
  <c r="L36" i="35"/>
  <c r="L55" i="35"/>
  <c r="L56" i="35"/>
  <c r="L57" i="35"/>
  <c r="L58" i="35"/>
  <c r="L59" i="35"/>
  <c r="L61" i="35"/>
  <c r="L63" i="35"/>
  <c r="L65" i="35"/>
  <c r="L67" i="35"/>
  <c r="L69" i="35"/>
  <c r="L71" i="35"/>
  <c r="L73" i="35"/>
  <c r="L75" i="35"/>
  <c r="L76" i="35"/>
  <c r="L77" i="35"/>
  <c r="L78" i="35"/>
  <c r="L79" i="35"/>
  <c r="L81" i="35"/>
  <c r="L83" i="35"/>
  <c r="L85" i="35"/>
  <c r="L87" i="35"/>
  <c r="L89" i="35"/>
  <c r="L91" i="35"/>
  <c r="L93" i="35"/>
  <c r="L95" i="35"/>
  <c r="L97" i="35"/>
  <c r="L99" i="35"/>
  <c r="L101" i="35"/>
  <c r="L103" i="35"/>
  <c r="L105" i="35"/>
  <c r="L107" i="35"/>
  <c r="L109" i="35"/>
  <c r="L111" i="35"/>
  <c r="L113" i="35"/>
  <c r="L115" i="35"/>
  <c r="L117" i="35"/>
  <c r="L123" i="35"/>
  <c r="L125" i="35"/>
  <c r="L126" i="35"/>
  <c r="L129" i="35"/>
  <c r="L131" i="35"/>
  <c r="L133" i="35"/>
  <c r="L135" i="35"/>
  <c r="L137" i="35"/>
  <c r="L139" i="35"/>
  <c r="L141" i="35"/>
  <c r="L143" i="35"/>
  <c r="L144" i="35"/>
  <c r="L146" i="35"/>
  <c r="L148" i="35"/>
  <c r="L149" i="35"/>
  <c r="L151" i="35"/>
  <c r="L153" i="35"/>
  <c r="L155" i="35"/>
  <c r="L157" i="35"/>
  <c r="L159" i="35"/>
  <c r="L161" i="35"/>
  <c r="L163" i="35"/>
  <c r="L164" i="35"/>
  <c r="L165" i="35"/>
  <c r="L166" i="35"/>
  <c r="L167" i="35"/>
  <c r="L168" i="35"/>
  <c r="L169" i="35"/>
  <c r="L170" i="35"/>
  <c r="L171" i="35"/>
  <c r="L172" i="35"/>
  <c r="L173" i="35"/>
  <c r="L174" i="35"/>
  <c r="L175" i="35"/>
  <c r="L176" i="35"/>
  <c r="L177" i="35"/>
  <c r="L178" i="35"/>
  <c r="L179" i="35"/>
  <c r="L180" i="35"/>
  <c r="L181" i="35"/>
  <c r="L182" i="35"/>
  <c r="L183" i="35"/>
  <c r="L184" i="35"/>
  <c r="L185" i="35"/>
  <c r="L186" i="35"/>
  <c r="L187" i="35"/>
  <c r="L188" i="35"/>
  <c r="L189" i="35"/>
  <c r="L190" i="35"/>
  <c r="L191" i="35"/>
  <c r="L192" i="35"/>
  <c r="L193" i="35"/>
  <c r="L194" i="35"/>
  <c r="L195" i="35"/>
  <c r="L196" i="35"/>
  <c r="L197" i="35"/>
  <c r="L198" i="35"/>
  <c r="L199" i="35"/>
  <c r="L200" i="35"/>
  <c r="L201" i="35"/>
  <c r="L202" i="35"/>
  <c r="L203" i="35"/>
  <c r="L204" i="35"/>
  <c r="L205" i="35"/>
  <c r="L206" i="35"/>
  <c r="L207" i="35"/>
  <c r="L208" i="35"/>
  <c r="L209" i="35"/>
  <c r="L210" i="35"/>
  <c r="L211" i="35"/>
  <c r="L212" i="35"/>
  <c r="L213" i="35"/>
  <c r="L214" i="35"/>
  <c r="L215" i="35"/>
  <c r="L216" i="35"/>
  <c r="L217" i="35"/>
  <c r="L218" i="35"/>
  <c r="L219" i="35"/>
  <c r="L220" i="35"/>
  <c r="L221" i="35"/>
  <c r="L222" i="35"/>
  <c r="L223" i="35"/>
  <c r="L224" i="35"/>
  <c r="L225" i="35"/>
  <c r="L226" i="35"/>
  <c r="L227" i="35"/>
  <c r="L228" i="35"/>
  <c r="L229" i="35"/>
  <c r="L230" i="35"/>
  <c r="L231" i="35"/>
  <c r="L232" i="35"/>
  <c r="L233" i="35"/>
  <c r="L234" i="35"/>
  <c r="L235" i="35"/>
  <c r="L236" i="35"/>
  <c r="L237" i="35"/>
  <c r="L238" i="35"/>
  <c r="L239" i="35"/>
  <c r="L240" i="35"/>
  <c r="L241" i="35"/>
  <c r="L242" i="35"/>
  <c r="L243" i="35"/>
  <c r="L244" i="35"/>
  <c r="L245" i="35"/>
  <c r="L246" i="35"/>
  <c r="L247" i="35"/>
  <c r="L248" i="35"/>
  <c r="L249" i="35"/>
  <c r="L250" i="35"/>
  <c r="L251" i="35"/>
  <c r="L252" i="35"/>
  <c r="L253" i="35"/>
  <c r="L254" i="35"/>
  <c r="L255" i="35"/>
  <c r="L256" i="35"/>
  <c r="L257" i="35"/>
  <c r="L258" i="35"/>
  <c r="L259" i="35"/>
  <c r="L260" i="35"/>
  <c r="L261" i="35"/>
  <c r="L262" i="35"/>
  <c r="L263" i="35"/>
  <c r="L264" i="35"/>
  <c r="L265" i="35"/>
  <c r="L266" i="35"/>
  <c r="L267" i="35"/>
  <c r="L268" i="35"/>
  <c r="L269" i="35"/>
  <c r="L270" i="35"/>
  <c r="L271" i="35"/>
  <c r="L272" i="35"/>
  <c r="L273" i="35"/>
  <c r="L274" i="35"/>
  <c r="L275" i="35"/>
  <c r="L276" i="35"/>
  <c r="L277" i="35"/>
  <c r="L278" i="35"/>
  <c r="L279" i="35"/>
  <c r="L280" i="35"/>
  <c r="L281" i="35"/>
  <c r="L282" i="35"/>
  <c r="L283" i="35"/>
  <c r="L284" i="35"/>
  <c r="L285" i="35"/>
  <c r="L286" i="35"/>
  <c r="L287" i="35"/>
  <c r="L288" i="35"/>
  <c r="L289" i="35"/>
  <c r="L290" i="35"/>
  <c r="L291" i="35"/>
  <c r="L292" i="35"/>
  <c r="L293" i="35"/>
  <c r="L294" i="35"/>
  <c r="L295" i="35"/>
  <c r="L296" i="35"/>
  <c r="L297" i="35"/>
  <c r="L298" i="35"/>
  <c r="L299" i="35"/>
  <c r="L300" i="35"/>
  <c r="L301" i="35"/>
  <c r="L302" i="35"/>
  <c r="L303" i="35"/>
  <c r="L304" i="35"/>
  <c r="L305" i="35"/>
  <c r="L306" i="35"/>
  <c r="L307" i="35"/>
  <c r="L308" i="35"/>
  <c r="L309" i="35"/>
  <c r="L310" i="35"/>
  <c r="L311" i="35"/>
  <c r="L312" i="35"/>
  <c r="L313" i="35"/>
  <c r="L314" i="35"/>
  <c r="L315" i="35"/>
  <c r="L316" i="35"/>
  <c r="L317" i="35"/>
  <c r="L318" i="35"/>
  <c r="L319" i="35"/>
  <c r="L320" i="35"/>
  <c r="L321" i="35"/>
  <c r="L322" i="35"/>
  <c r="L323" i="35"/>
  <c r="L324" i="35"/>
  <c r="L325" i="35"/>
  <c r="L326" i="35"/>
  <c r="L327" i="35"/>
  <c r="L328" i="35"/>
  <c r="L329" i="35"/>
  <c r="L330" i="35"/>
  <c r="L331" i="35"/>
  <c r="L332" i="35"/>
  <c r="L333" i="35"/>
  <c r="L334" i="35"/>
  <c r="L335" i="35"/>
  <c r="L336" i="35"/>
  <c r="L337" i="35"/>
  <c r="L338" i="35"/>
  <c r="L339" i="35"/>
  <c r="L340" i="35"/>
  <c r="L341" i="35"/>
  <c r="L342" i="35"/>
  <c r="L343" i="35"/>
  <c r="L344" i="35"/>
  <c r="L345" i="35"/>
  <c r="L346" i="35"/>
  <c r="L347" i="35"/>
  <c r="L348" i="35"/>
  <c r="L349" i="35"/>
  <c r="L350" i="35"/>
  <c r="L351" i="35"/>
  <c r="L352" i="35"/>
  <c r="L353" i="35"/>
  <c r="L354" i="35"/>
  <c r="L355" i="35"/>
  <c r="L356" i="35"/>
  <c r="L357" i="35"/>
  <c r="L358" i="35"/>
  <c r="L359" i="35"/>
  <c r="L360" i="35"/>
  <c r="L361" i="35"/>
  <c r="L362" i="35"/>
  <c r="L363" i="35"/>
  <c r="L364" i="35"/>
  <c r="L365" i="35"/>
  <c r="L366" i="35"/>
  <c r="L367" i="35"/>
  <c r="L368" i="35"/>
  <c r="L369" i="35"/>
  <c r="L370" i="35"/>
  <c r="L371" i="35"/>
  <c r="L372" i="35"/>
  <c r="L373" i="35"/>
  <c r="L374" i="35"/>
  <c r="L375" i="35"/>
  <c r="L376" i="35"/>
  <c r="L377" i="35"/>
  <c r="L378" i="35"/>
  <c r="L379" i="35"/>
  <c r="L380" i="35"/>
  <c r="L381" i="35"/>
  <c r="L382" i="35"/>
  <c r="L383" i="35"/>
  <c r="L384" i="35"/>
  <c r="L385" i="35"/>
  <c r="L386" i="35"/>
  <c r="L387" i="35"/>
  <c r="L388" i="35"/>
  <c r="L389" i="35"/>
  <c r="L390" i="35"/>
  <c r="L391" i="35"/>
  <c r="L392" i="35"/>
  <c r="L393" i="35"/>
  <c r="L394" i="35"/>
  <c r="L395" i="35"/>
  <c r="L396" i="35"/>
  <c r="L397" i="35"/>
  <c r="L398" i="35"/>
  <c r="L399" i="35"/>
  <c r="L400" i="35"/>
  <c r="L401" i="35"/>
  <c r="L402" i="35"/>
  <c r="L403" i="35"/>
  <c r="L404" i="35"/>
  <c r="L405" i="35"/>
  <c r="L406" i="35"/>
  <c r="L407" i="35"/>
  <c r="L408" i="35"/>
  <c r="L409" i="35"/>
  <c r="L410" i="35"/>
  <c r="L411" i="35"/>
  <c r="L412" i="35"/>
  <c r="L413" i="35"/>
  <c r="L414" i="35"/>
  <c r="L415" i="35"/>
  <c r="L416" i="35"/>
  <c r="L417" i="35"/>
  <c r="L418" i="35"/>
  <c r="L419" i="35"/>
  <c r="L420" i="35"/>
  <c r="L421" i="35"/>
  <c r="L422" i="35"/>
  <c r="L423" i="35"/>
  <c r="L424" i="35"/>
  <c r="L425" i="35"/>
  <c r="L426" i="35"/>
  <c r="L427" i="35"/>
  <c r="L428" i="35"/>
  <c r="L429" i="35"/>
  <c r="L430" i="35"/>
  <c r="L431" i="35"/>
  <c r="L432" i="35"/>
  <c r="L433" i="35"/>
  <c r="L434" i="35"/>
  <c r="L435" i="35"/>
  <c r="L436" i="35"/>
  <c r="L437" i="35"/>
  <c r="L438" i="35"/>
  <c r="L439" i="35"/>
  <c r="L440" i="35"/>
  <c r="L441" i="35"/>
  <c r="L442" i="35"/>
  <c r="L443" i="35"/>
  <c r="L444" i="35"/>
  <c r="L445" i="35"/>
  <c r="L446" i="35"/>
  <c r="L447" i="35"/>
  <c r="L448" i="35"/>
  <c r="L449" i="35"/>
  <c r="L450" i="35"/>
  <c r="L451" i="35"/>
  <c r="L452" i="35"/>
  <c r="L453" i="35"/>
  <c r="L454" i="35"/>
  <c r="L455" i="35"/>
  <c r="L456" i="35"/>
  <c r="L457" i="35"/>
  <c r="L458" i="35"/>
  <c r="L459" i="35"/>
  <c r="L460" i="35"/>
  <c r="L461" i="35"/>
  <c r="L462" i="35"/>
  <c r="L463" i="35"/>
  <c r="L464" i="35"/>
  <c r="L465" i="35"/>
  <c r="L466" i="35"/>
  <c r="L467" i="35"/>
  <c r="L468" i="35"/>
  <c r="L469" i="35"/>
  <c r="L470" i="35"/>
  <c r="L471" i="35"/>
  <c r="L472" i="35"/>
  <c r="L473" i="35"/>
  <c r="L474" i="35"/>
  <c r="L475" i="35"/>
  <c r="L476" i="35"/>
  <c r="L477" i="35"/>
  <c r="L478" i="35"/>
  <c r="L479" i="35"/>
  <c r="L480" i="35"/>
  <c r="L481" i="35"/>
  <c r="L482" i="35"/>
  <c r="L483" i="35"/>
  <c r="L484" i="35"/>
  <c r="L485" i="35"/>
  <c r="L486" i="35"/>
  <c r="L487" i="35"/>
  <c r="L488" i="35"/>
  <c r="L489" i="35"/>
  <c r="L490" i="35"/>
  <c r="L491" i="35"/>
  <c r="L492" i="35"/>
  <c r="L493" i="35"/>
  <c r="L494" i="35"/>
  <c r="L495" i="35"/>
  <c r="L496" i="35"/>
  <c r="L497" i="35"/>
  <c r="L498" i="35"/>
  <c r="L499" i="35"/>
  <c r="L500" i="35"/>
  <c r="L501" i="35"/>
  <c r="L502" i="35"/>
  <c r="L503" i="35"/>
  <c r="L504" i="35"/>
  <c r="L505" i="35"/>
  <c r="L506" i="35"/>
  <c r="L507" i="35"/>
  <c r="L508" i="35"/>
  <c r="L509" i="35"/>
  <c r="L510" i="35"/>
  <c r="L511" i="35"/>
  <c r="L512" i="35"/>
  <c r="L513" i="35"/>
  <c r="L514" i="35"/>
  <c r="L515" i="35"/>
  <c r="L516" i="35"/>
  <c r="L517" i="35"/>
  <c r="L518" i="35"/>
  <c r="G7" i="35"/>
  <c r="H7" i="35"/>
  <c r="I7" i="35"/>
  <c r="V7" i="35"/>
  <c r="W7" i="35"/>
  <c r="G63" i="33" l="1"/>
  <c r="G128" i="33"/>
  <c r="G133" i="33"/>
  <c r="G135" i="33"/>
  <c r="G136" i="33"/>
  <c r="G137" i="33"/>
  <c r="G139" i="33"/>
  <c r="G145" i="33"/>
  <c r="G147" i="33"/>
  <c r="G149" i="33"/>
  <c r="G151" i="33"/>
  <c r="G153" i="33"/>
  <c r="G156" i="33"/>
  <c r="G158" i="33"/>
  <c r="G160" i="33"/>
  <c r="G162" i="33"/>
  <c r="G164" i="33"/>
  <c r="G166" i="33"/>
  <c r="G177" i="33"/>
  <c r="G178" i="33"/>
  <c r="G179" i="33"/>
  <c r="G180" i="33"/>
  <c r="G182" i="33"/>
  <c r="G184" i="33"/>
  <c r="G186" i="33"/>
  <c r="G188" i="33"/>
  <c r="G190" i="33"/>
  <c r="G192" i="33"/>
  <c r="G194" i="33"/>
  <c r="G198" i="33"/>
  <c r="G200" i="33"/>
  <c r="G202" i="33"/>
  <c r="G204" i="33"/>
  <c r="G206" i="33"/>
  <c r="G208" i="33"/>
  <c r="G210" i="33"/>
  <c r="G212" i="33"/>
  <c r="G214" i="33"/>
  <c r="G216" i="33"/>
  <c r="G218" i="33"/>
  <c r="G219" i="33"/>
  <c r="G220" i="33"/>
  <c r="G221" i="33"/>
  <c r="G222" i="33"/>
  <c r="G224" i="33"/>
  <c r="G226" i="33"/>
  <c r="G228" i="33"/>
  <c r="G230" i="33"/>
  <c r="G232" i="33"/>
  <c r="G234" i="33"/>
  <c r="G236" i="33"/>
  <c r="G238" i="33"/>
  <c r="G240" i="33"/>
  <c r="G241" i="33"/>
  <c r="G242" i="33"/>
  <c r="G243" i="33"/>
  <c r="G244" i="33"/>
  <c r="G245" i="33"/>
  <c r="G246" i="33"/>
  <c r="G247" i="33"/>
  <c r="G248" i="33"/>
  <c r="G249" i="33"/>
  <c r="G250" i="33"/>
  <c r="G251" i="33"/>
  <c r="G252" i="33"/>
  <c r="G253" i="33"/>
  <c r="G254" i="33"/>
  <c r="G255" i="33"/>
  <c r="G256" i="33"/>
  <c r="G257" i="33"/>
  <c r="G258" i="33"/>
  <c r="G259" i="33"/>
  <c r="G260" i="33"/>
  <c r="G261" i="33"/>
  <c r="G262" i="33"/>
  <c r="G263" i="33"/>
  <c r="G264" i="33"/>
  <c r="G265" i="33"/>
  <c r="G266" i="33"/>
  <c r="G267" i="33"/>
  <c r="G268" i="33"/>
  <c r="G269" i="33"/>
  <c r="G270" i="33"/>
  <c r="G271" i="33"/>
  <c r="G272" i="33"/>
  <c r="G273" i="33"/>
  <c r="G274" i="33"/>
  <c r="G275" i="33"/>
  <c r="G276" i="33"/>
  <c r="G277" i="33"/>
  <c r="G278" i="33"/>
  <c r="G279" i="33"/>
  <c r="G280" i="33"/>
  <c r="G281" i="33"/>
  <c r="G282" i="33"/>
  <c r="G283" i="33"/>
  <c r="G284" i="33"/>
  <c r="G285" i="33"/>
  <c r="G286" i="33"/>
  <c r="G287" i="33"/>
  <c r="G288" i="33"/>
  <c r="G289" i="33"/>
  <c r="G290" i="33"/>
  <c r="G291" i="33"/>
  <c r="G292" i="33"/>
  <c r="G293" i="33"/>
  <c r="G294" i="33"/>
  <c r="G295" i="33"/>
  <c r="G296" i="33"/>
  <c r="G297" i="33"/>
  <c r="G298" i="33"/>
  <c r="G299" i="33"/>
  <c r="G300" i="33"/>
  <c r="G301" i="33"/>
  <c r="G302" i="33"/>
  <c r="G303" i="33"/>
  <c r="G304" i="33"/>
  <c r="G305" i="33"/>
  <c r="G306" i="33"/>
  <c r="G307" i="33"/>
  <c r="G308" i="33"/>
  <c r="G309" i="33"/>
  <c r="G310" i="33"/>
  <c r="G311" i="33"/>
  <c r="G312" i="33"/>
  <c r="G313" i="33"/>
  <c r="G314" i="33"/>
  <c r="G315" i="33"/>
  <c r="G316" i="33"/>
  <c r="G317" i="33"/>
  <c r="G318" i="33"/>
  <c r="G319" i="33"/>
  <c r="G320" i="33"/>
  <c r="G321" i="33"/>
  <c r="G322" i="33"/>
  <c r="G323" i="33"/>
  <c r="G324" i="33"/>
  <c r="G325" i="33"/>
  <c r="G326" i="33"/>
  <c r="G327" i="33"/>
  <c r="G328" i="33"/>
  <c r="G329" i="33"/>
  <c r="G330" i="33"/>
  <c r="G331" i="33"/>
  <c r="G332" i="33"/>
  <c r="G333" i="33"/>
  <c r="G334" i="33"/>
  <c r="G335" i="33"/>
  <c r="G336" i="33"/>
  <c r="G337" i="33"/>
  <c r="G338" i="33"/>
  <c r="G339" i="33"/>
  <c r="G340" i="33"/>
  <c r="G341" i="33"/>
  <c r="G342" i="33"/>
  <c r="G343" i="33"/>
  <c r="G344" i="33"/>
  <c r="G345" i="33"/>
  <c r="G346" i="33"/>
  <c r="G347" i="33"/>
  <c r="G348" i="33"/>
  <c r="G349" i="33"/>
  <c r="G350" i="33"/>
  <c r="G351" i="33"/>
  <c r="G352" i="33"/>
  <c r="G353" i="33"/>
  <c r="G354" i="33"/>
  <c r="G355" i="33"/>
  <c r="G356" i="33"/>
  <c r="G357" i="33"/>
  <c r="G358" i="33"/>
  <c r="G359" i="33"/>
  <c r="G360" i="33"/>
  <c r="G361" i="33"/>
  <c r="G362" i="33"/>
  <c r="G363" i="33"/>
  <c r="G364" i="33"/>
  <c r="G365" i="33"/>
  <c r="G366" i="33"/>
  <c r="G367" i="33"/>
  <c r="G368" i="33"/>
  <c r="G369" i="33"/>
  <c r="G370" i="33"/>
  <c r="G371" i="33"/>
  <c r="G372" i="33"/>
  <c r="G373" i="33"/>
  <c r="G374" i="33"/>
  <c r="G375" i="33"/>
  <c r="G376" i="33"/>
  <c r="G377" i="33"/>
  <c r="G378" i="33"/>
  <c r="G379" i="33"/>
  <c r="G380" i="33"/>
  <c r="G381" i="33"/>
  <c r="G382" i="33"/>
  <c r="G383" i="33"/>
  <c r="G384" i="33"/>
  <c r="G385" i="33"/>
  <c r="G386" i="33"/>
  <c r="G387" i="33"/>
  <c r="G388" i="33"/>
  <c r="G389" i="33"/>
  <c r="G390" i="33"/>
  <c r="G391" i="33"/>
  <c r="G392" i="33"/>
  <c r="G393" i="33"/>
  <c r="G394" i="33"/>
  <c r="G395" i="33"/>
  <c r="G396" i="33"/>
  <c r="G397" i="33"/>
  <c r="G398" i="33"/>
  <c r="G399" i="33"/>
  <c r="G400" i="33"/>
  <c r="G401" i="33"/>
  <c r="G402" i="33"/>
  <c r="G403" i="33"/>
  <c r="G404" i="33"/>
  <c r="G405" i="33"/>
  <c r="G406" i="33"/>
  <c r="G407" i="33"/>
  <c r="G408" i="33"/>
  <c r="G409" i="33"/>
  <c r="G410" i="33"/>
  <c r="G411" i="33"/>
  <c r="G412" i="33"/>
  <c r="G413" i="33"/>
  <c r="G414" i="33"/>
  <c r="G415" i="33"/>
  <c r="G416" i="33"/>
  <c r="G417" i="33"/>
  <c r="G418" i="33"/>
  <c r="G419" i="33"/>
  <c r="G420" i="33"/>
  <c r="G421" i="33"/>
  <c r="G422" i="33"/>
  <c r="G423" i="33"/>
  <c r="G424" i="33"/>
  <c r="G425" i="33"/>
  <c r="G426" i="33"/>
  <c r="G427" i="33"/>
  <c r="G428" i="33"/>
  <c r="G429" i="33"/>
  <c r="G430" i="33"/>
  <c r="G431" i="33"/>
  <c r="G432" i="33"/>
  <c r="G433" i="33"/>
  <c r="G434" i="33"/>
  <c r="G435" i="33"/>
  <c r="G436" i="33"/>
  <c r="G437" i="33"/>
  <c r="G438" i="33"/>
  <c r="G439" i="33"/>
  <c r="G440" i="33"/>
  <c r="G441" i="33"/>
  <c r="G442" i="33"/>
  <c r="G443" i="33"/>
  <c r="G444" i="33"/>
  <c r="G445" i="33"/>
  <c r="G446" i="33"/>
  <c r="G447" i="33"/>
  <c r="G448" i="33"/>
  <c r="G449" i="33"/>
  <c r="G450" i="33"/>
  <c r="G451" i="33"/>
  <c r="G452" i="33"/>
  <c r="G453" i="33"/>
  <c r="G454" i="33"/>
  <c r="G455" i="33"/>
  <c r="G456" i="33"/>
  <c r="G457" i="33"/>
  <c r="G458" i="33"/>
  <c r="G459" i="33"/>
  <c r="G460" i="33"/>
  <c r="G461" i="33"/>
  <c r="G462" i="33"/>
  <c r="G463" i="33"/>
  <c r="G464" i="33"/>
  <c r="G465" i="33"/>
  <c r="G466" i="33"/>
  <c r="G467" i="33"/>
  <c r="G468" i="33"/>
  <c r="G469" i="33"/>
  <c r="G470" i="33"/>
  <c r="G471" i="33"/>
  <c r="G472" i="33"/>
  <c r="G473" i="33"/>
  <c r="G474" i="33"/>
  <c r="G475" i="33"/>
  <c r="G476" i="33"/>
  <c r="G477" i="33"/>
  <c r="G478" i="33"/>
  <c r="G479" i="33"/>
  <c r="G480" i="33"/>
  <c r="G481" i="33"/>
  <c r="G482" i="33"/>
  <c r="G483" i="33"/>
  <c r="G484" i="33"/>
  <c r="G485" i="33"/>
  <c r="G486" i="33"/>
  <c r="G487" i="33"/>
  <c r="G488" i="33"/>
  <c r="G489" i="33"/>
  <c r="G490" i="33"/>
  <c r="G491" i="33"/>
  <c r="G492" i="33"/>
  <c r="G493" i="33"/>
  <c r="G494" i="33"/>
  <c r="G495" i="33"/>
  <c r="G496" i="33"/>
  <c r="G497" i="33"/>
  <c r="G498" i="33"/>
  <c r="G499" i="33"/>
  <c r="G500" i="33"/>
  <c r="G501" i="33"/>
  <c r="G502" i="33"/>
  <c r="G503" i="33"/>
  <c r="G504" i="33"/>
  <c r="G505" i="33"/>
  <c r="G506" i="33"/>
  <c r="G507" i="33"/>
  <c r="G508" i="33"/>
  <c r="G509" i="33"/>
  <c r="G510" i="33"/>
  <c r="G511" i="33"/>
  <c r="G512" i="33"/>
  <c r="G513" i="33"/>
  <c r="G514" i="33"/>
  <c r="G515" i="33"/>
  <c r="G516" i="33"/>
  <c r="G517" i="33"/>
  <c r="G518" i="33"/>
  <c r="G519" i="33"/>
  <c r="G520" i="33"/>
  <c r="G521" i="33"/>
  <c r="G522" i="33"/>
  <c r="G523" i="33"/>
  <c r="G524" i="33"/>
  <c r="G525" i="33"/>
  <c r="G526" i="33"/>
  <c r="G527" i="33"/>
  <c r="G528" i="33"/>
  <c r="G529" i="33"/>
  <c r="G530" i="33"/>
  <c r="G531" i="33"/>
  <c r="G532" i="33"/>
  <c r="G533" i="33"/>
  <c r="G534" i="33"/>
  <c r="G535" i="33"/>
  <c r="G536" i="33"/>
  <c r="G537" i="33"/>
  <c r="G538" i="33"/>
  <c r="G539" i="33"/>
  <c r="G540" i="33"/>
  <c r="G541" i="33"/>
  <c r="G6" i="33"/>
  <c r="G8" i="33"/>
  <c r="G10" i="33"/>
  <c r="G12" i="33"/>
  <c r="G14" i="33"/>
  <c r="G16" i="33"/>
  <c r="G20" i="33"/>
  <c r="G18" i="33"/>
  <c r="G21" i="33"/>
  <c r="G23" i="33"/>
  <c r="G25" i="33"/>
  <c r="G27" i="33"/>
  <c r="G28" i="33"/>
  <c r="G29" i="33"/>
  <c r="H63" i="33"/>
  <c r="H128" i="33"/>
  <c r="H133" i="33"/>
  <c r="H135" i="33"/>
  <c r="H136" i="33"/>
  <c r="H137" i="33"/>
  <c r="H139" i="33"/>
  <c r="H145" i="33"/>
  <c r="H147" i="33"/>
  <c r="H149" i="33"/>
  <c r="H151" i="33"/>
  <c r="H153" i="33"/>
  <c r="H156" i="33"/>
  <c r="H158" i="33"/>
  <c r="H160" i="33"/>
  <c r="H162" i="33"/>
  <c r="H164" i="33"/>
  <c r="H166" i="33"/>
  <c r="H177" i="33"/>
  <c r="H178" i="33"/>
  <c r="H179" i="33"/>
  <c r="H180" i="33"/>
  <c r="H182" i="33"/>
  <c r="H184" i="33"/>
  <c r="H186" i="33"/>
  <c r="H188" i="33"/>
  <c r="H190" i="33"/>
  <c r="H192" i="33"/>
  <c r="H194" i="33"/>
  <c r="H198" i="33"/>
  <c r="H200" i="33"/>
  <c r="H202" i="33"/>
  <c r="H204" i="33"/>
  <c r="H206" i="33"/>
  <c r="H208" i="33"/>
  <c r="H210" i="33"/>
  <c r="H212" i="33"/>
  <c r="H214" i="33"/>
  <c r="H216" i="33"/>
  <c r="H218" i="33"/>
  <c r="H219" i="33"/>
  <c r="H220" i="33"/>
  <c r="H221" i="33"/>
  <c r="H222" i="33"/>
  <c r="H224" i="33"/>
  <c r="H226" i="33"/>
  <c r="H228" i="33"/>
  <c r="H230" i="33"/>
  <c r="H232" i="33"/>
  <c r="H234" i="33"/>
  <c r="H236" i="33"/>
  <c r="H238" i="33"/>
  <c r="H240" i="33"/>
  <c r="H241" i="33"/>
  <c r="H242" i="33"/>
  <c r="H243" i="33"/>
  <c r="H244" i="33"/>
  <c r="H245" i="33"/>
  <c r="H246" i="33"/>
  <c r="H247" i="33"/>
  <c r="H248" i="33"/>
  <c r="H249" i="33"/>
  <c r="H250" i="33"/>
  <c r="H251" i="33"/>
  <c r="H252" i="33"/>
  <c r="H253" i="33"/>
  <c r="H254" i="33"/>
  <c r="H255" i="33"/>
  <c r="H256" i="33"/>
  <c r="H257" i="33"/>
  <c r="H258" i="33"/>
  <c r="H259" i="33"/>
  <c r="H260" i="33"/>
  <c r="H261" i="33"/>
  <c r="H262" i="33"/>
  <c r="H263" i="33"/>
  <c r="H264" i="33"/>
  <c r="H265" i="33"/>
  <c r="H266" i="33"/>
  <c r="H267" i="33"/>
  <c r="H268" i="33"/>
  <c r="H269" i="33"/>
  <c r="H270" i="33"/>
  <c r="H271" i="33"/>
  <c r="H272" i="33"/>
  <c r="H273" i="33"/>
  <c r="H274" i="33"/>
  <c r="H275" i="33"/>
  <c r="H276" i="33"/>
  <c r="H277" i="33"/>
  <c r="H278" i="33"/>
  <c r="H279" i="33"/>
  <c r="H280" i="33"/>
  <c r="H281" i="33"/>
  <c r="H282" i="33"/>
  <c r="H283" i="33"/>
  <c r="H284" i="33"/>
  <c r="H285" i="33"/>
  <c r="H286" i="33"/>
  <c r="H287" i="33"/>
  <c r="H288" i="33"/>
  <c r="H289" i="33"/>
  <c r="H290" i="33"/>
  <c r="H291" i="33"/>
  <c r="H292" i="33"/>
  <c r="H293" i="33"/>
  <c r="H294" i="33"/>
  <c r="H295" i="33"/>
  <c r="H296" i="33"/>
  <c r="H297" i="33"/>
  <c r="H298" i="33"/>
  <c r="H299" i="33"/>
  <c r="H300" i="33"/>
  <c r="H301" i="33"/>
  <c r="H302" i="33"/>
  <c r="H303" i="33"/>
  <c r="H304" i="33"/>
  <c r="H305" i="33"/>
  <c r="H306" i="33"/>
  <c r="H307" i="33"/>
  <c r="H308" i="33"/>
  <c r="H309" i="33"/>
  <c r="H310" i="33"/>
  <c r="H311" i="33"/>
  <c r="H312" i="33"/>
  <c r="H313" i="33"/>
  <c r="H314" i="33"/>
  <c r="H315" i="33"/>
  <c r="H316" i="33"/>
  <c r="H317" i="33"/>
  <c r="H318" i="33"/>
  <c r="H319" i="33"/>
  <c r="H320" i="33"/>
  <c r="H321" i="33"/>
  <c r="H322" i="33"/>
  <c r="H323" i="33"/>
  <c r="H324" i="33"/>
  <c r="H325" i="33"/>
  <c r="H326" i="33"/>
  <c r="H327" i="33"/>
  <c r="H328" i="33"/>
  <c r="H329" i="33"/>
  <c r="H330" i="33"/>
  <c r="H331" i="33"/>
  <c r="H332" i="33"/>
  <c r="H333" i="33"/>
  <c r="H334" i="33"/>
  <c r="H335" i="33"/>
  <c r="H336" i="33"/>
  <c r="H337" i="33"/>
  <c r="H338" i="33"/>
  <c r="H339" i="33"/>
  <c r="H340" i="33"/>
  <c r="H341" i="33"/>
  <c r="H342" i="33"/>
  <c r="H343" i="33"/>
  <c r="H344" i="33"/>
  <c r="H345" i="33"/>
  <c r="H346" i="33"/>
  <c r="H347" i="33"/>
  <c r="H348" i="33"/>
  <c r="H349" i="33"/>
  <c r="H350" i="33"/>
  <c r="H351" i="33"/>
  <c r="H352" i="33"/>
  <c r="H353" i="33"/>
  <c r="H354" i="33"/>
  <c r="H355" i="33"/>
  <c r="H356" i="33"/>
  <c r="H357" i="33"/>
  <c r="H358" i="33"/>
  <c r="H359" i="33"/>
  <c r="H360" i="33"/>
  <c r="H361" i="33"/>
  <c r="H362" i="33"/>
  <c r="H363" i="33"/>
  <c r="H364" i="33"/>
  <c r="H365" i="33"/>
  <c r="H366" i="33"/>
  <c r="H367" i="33"/>
  <c r="H368" i="33"/>
  <c r="H369" i="33"/>
  <c r="H370" i="33"/>
  <c r="H371" i="33"/>
  <c r="H372" i="33"/>
  <c r="H373" i="33"/>
  <c r="H374" i="33"/>
  <c r="H375" i="33"/>
  <c r="H376" i="33"/>
  <c r="H377" i="33"/>
  <c r="H378" i="33"/>
  <c r="H379" i="33"/>
  <c r="H380" i="33"/>
  <c r="H381" i="33"/>
  <c r="H382" i="33"/>
  <c r="H383" i="33"/>
  <c r="H384" i="33"/>
  <c r="H385" i="33"/>
  <c r="H386" i="33"/>
  <c r="H387" i="33"/>
  <c r="H388" i="33"/>
  <c r="H389" i="33"/>
  <c r="H390" i="33"/>
  <c r="H391" i="33"/>
  <c r="H392" i="33"/>
  <c r="H393" i="33"/>
  <c r="H394" i="33"/>
  <c r="H395" i="33"/>
  <c r="H396" i="33"/>
  <c r="H397" i="33"/>
  <c r="H398" i="33"/>
  <c r="H399" i="33"/>
  <c r="H400" i="33"/>
  <c r="H401" i="33"/>
  <c r="H402" i="33"/>
  <c r="H403" i="33"/>
  <c r="H404" i="33"/>
  <c r="H405" i="33"/>
  <c r="H406" i="33"/>
  <c r="H407" i="33"/>
  <c r="H408" i="33"/>
  <c r="H409" i="33"/>
  <c r="H410" i="33"/>
  <c r="H411" i="33"/>
  <c r="H412" i="33"/>
  <c r="H413" i="33"/>
  <c r="H414" i="33"/>
  <c r="H415" i="33"/>
  <c r="H416" i="33"/>
  <c r="H417" i="33"/>
  <c r="H418" i="33"/>
  <c r="H419" i="33"/>
  <c r="H420" i="33"/>
  <c r="H421" i="33"/>
  <c r="H422" i="33"/>
  <c r="H423" i="33"/>
  <c r="H424" i="33"/>
  <c r="H425" i="33"/>
  <c r="H426" i="33"/>
  <c r="H427" i="33"/>
  <c r="H428" i="33"/>
  <c r="H429" i="33"/>
  <c r="H430" i="33"/>
  <c r="H431" i="33"/>
  <c r="H432" i="33"/>
  <c r="H433" i="33"/>
  <c r="H434" i="33"/>
  <c r="H435" i="33"/>
  <c r="H436" i="33"/>
  <c r="H437" i="33"/>
  <c r="H438" i="33"/>
  <c r="H439" i="33"/>
  <c r="H440" i="33"/>
  <c r="H441" i="33"/>
  <c r="H442" i="33"/>
  <c r="H443" i="33"/>
  <c r="H444" i="33"/>
  <c r="H445" i="33"/>
  <c r="H446" i="33"/>
  <c r="H447" i="33"/>
  <c r="H448" i="33"/>
  <c r="H449" i="33"/>
  <c r="H450" i="33"/>
  <c r="H451" i="33"/>
  <c r="H452" i="33"/>
  <c r="H453" i="33"/>
  <c r="H454" i="33"/>
  <c r="H455" i="33"/>
  <c r="H456" i="33"/>
  <c r="H457" i="33"/>
  <c r="H458" i="33"/>
  <c r="H459" i="33"/>
  <c r="H460" i="33"/>
  <c r="H461" i="33"/>
  <c r="H462" i="33"/>
  <c r="H463" i="33"/>
  <c r="H464" i="33"/>
  <c r="H465" i="33"/>
  <c r="H466" i="33"/>
  <c r="H467" i="33"/>
  <c r="H468" i="33"/>
  <c r="H469" i="33"/>
  <c r="H470" i="33"/>
  <c r="H471" i="33"/>
  <c r="H472" i="33"/>
  <c r="H473" i="33"/>
  <c r="H474" i="33"/>
  <c r="H475" i="33"/>
  <c r="H476" i="33"/>
  <c r="H477" i="33"/>
  <c r="H478" i="33"/>
  <c r="H479" i="33"/>
  <c r="H480" i="33"/>
  <c r="H481" i="33"/>
  <c r="H482" i="33"/>
  <c r="H483" i="33"/>
  <c r="H484" i="33"/>
  <c r="H485" i="33"/>
  <c r="H486" i="33"/>
  <c r="H487" i="33"/>
  <c r="H488" i="33"/>
  <c r="H489" i="33"/>
  <c r="H490" i="33"/>
  <c r="H491" i="33"/>
  <c r="H492" i="33"/>
  <c r="H493" i="33"/>
  <c r="H494" i="33"/>
  <c r="H495" i="33"/>
  <c r="H496" i="33"/>
  <c r="H497" i="33"/>
  <c r="H498" i="33"/>
  <c r="H499" i="33"/>
  <c r="H500" i="33"/>
  <c r="H501" i="33"/>
  <c r="H502" i="33"/>
  <c r="H503" i="33"/>
  <c r="H504" i="33"/>
  <c r="H505" i="33"/>
  <c r="H506" i="33"/>
  <c r="H507" i="33"/>
  <c r="H508" i="33"/>
  <c r="H509" i="33"/>
  <c r="H510" i="33"/>
  <c r="H511" i="33"/>
  <c r="H512" i="33"/>
  <c r="H513" i="33"/>
  <c r="H514" i="33"/>
  <c r="H515" i="33"/>
  <c r="H516" i="33"/>
  <c r="H517" i="33"/>
  <c r="H518" i="33"/>
  <c r="H519" i="33"/>
  <c r="H520" i="33"/>
  <c r="H521" i="33"/>
  <c r="H522" i="33"/>
  <c r="H523" i="33"/>
  <c r="H524" i="33"/>
  <c r="H525" i="33"/>
  <c r="H526" i="33"/>
  <c r="H527" i="33"/>
  <c r="H528" i="33"/>
  <c r="H529" i="33"/>
  <c r="H530" i="33"/>
  <c r="H531" i="33"/>
  <c r="H532" i="33"/>
  <c r="H533" i="33"/>
  <c r="H534" i="33"/>
  <c r="H535" i="33"/>
  <c r="H536" i="33"/>
  <c r="H537" i="33"/>
  <c r="H538" i="33"/>
  <c r="H539" i="33"/>
  <c r="H540" i="33"/>
  <c r="H541" i="33"/>
  <c r="H6" i="33"/>
  <c r="H8" i="33"/>
  <c r="H10" i="33"/>
  <c r="H12" i="33"/>
  <c r="H14" i="33"/>
  <c r="H16" i="33"/>
  <c r="H20" i="33"/>
  <c r="H18" i="33"/>
  <c r="H21" i="33"/>
  <c r="H23" i="33"/>
  <c r="H25" i="33"/>
  <c r="H27" i="33"/>
  <c r="H28" i="33"/>
  <c r="H29" i="33"/>
  <c r="I63" i="33"/>
  <c r="I128" i="33"/>
  <c r="I133" i="33"/>
  <c r="I135" i="33"/>
  <c r="I136" i="33"/>
  <c r="I137" i="33"/>
  <c r="I139" i="33"/>
  <c r="I145" i="33"/>
  <c r="I147" i="33"/>
  <c r="I149" i="33"/>
  <c r="I151" i="33"/>
  <c r="I153" i="33"/>
  <c r="I156" i="33"/>
  <c r="I158" i="33"/>
  <c r="I160" i="33"/>
  <c r="I162" i="33"/>
  <c r="I164" i="33"/>
  <c r="I166" i="33"/>
  <c r="I177" i="33"/>
  <c r="I178" i="33"/>
  <c r="I179" i="33"/>
  <c r="I180" i="33"/>
  <c r="I182" i="33"/>
  <c r="I184" i="33"/>
  <c r="I186" i="33"/>
  <c r="I188" i="33"/>
  <c r="I190" i="33"/>
  <c r="I192" i="33"/>
  <c r="I194" i="33"/>
  <c r="I198" i="33"/>
  <c r="I200" i="33"/>
  <c r="I202" i="33"/>
  <c r="I204" i="33"/>
  <c r="I206" i="33"/>
  <c r="I208" i="33"/>
  <c r="I210" i="33"/>
  <c r="I212" i="33"/>
  <c r="I214" i="33"/>
  <c r="I216" i="33"/>
  <c r="I218" i="33"/>
  <c r="I219" i="33"/>
  <c r="I220" i="33"/>
  <c r="I221" i="33"/>
  <c r="I222" i="33"/>
  <c r="I224" i="33"/>
  <c r="I226" i="33"/>
  <c r="I228" i="33"/>
  <c r="I230" i="33"/>
  <c r="I232" i="33"/>
  <c r="I234" i="33"/>
  <c r="I236" i="33"/>
  <c r="I238" i="33"/>
  <c r="I240" i="33"/>
  <c r="I241" i="33"/>
  <c r="I242" i="33"/>
  <c r="I243" i="33"/>
  <c r="I244" i="33"/>
  <c r="I245" i="33"/>
  <c r="I246" i="33"/>
  <c r="I247" i="33"/>
  <c r="I248" i="33"/>
  <c r="I249" i="33"/>
  <c r="I250" i="33"/>
  <c r="I251" i="33"/>
  <c r="I252" i="33"/>
  <c r="I253" i="33"/>
  <c r="I254" i="33"/>
  <c r="I255" i="33"/>
  <c r="I256" i="33"/>
  <c r="I257" i="33"/>
  <c r="I258" i="33"/>
  <c r="I259" i="33"/>
  <c r="I260" i="33"/>
  <c r="I261" i="33"/>
  <c r="I262" i="33"/>
  <c r="I263" i="33"/>
  <c r="I264" i="33"/>
  <c r="I265" i="33"/>
  <c r="I266" i="33"/>
  <c r="I267" i="33"/>
  <c r="I268" i="33"/>
  <c r="I269" i="33"/>
  <c r="I270" i="33"/>
  <c r="I271" i="33"/>
  <c r="I272" i="33"/>
  <c r="I273" i="33"/>
  <c r="I274" i="33"/>
  <c r="I275" i="33"/>
  <c r="I276" i="33"/>
  <c r="I277" i="33"/>
  <c r="I278" i="33"/>
  <c r="I279" i="33"/>
  <c r="I280" i="33"/>
  <c r="I281" i="33"/>
  <c r="I282" i="33"/>
  <c r="I283" i="33"/>
  <c r="I284" i="33"/>
  <c r="I285" i="33"/>
  <c r="I286" i="33"/>
  <c r="I287" i="33"/>
  <c r="I288" i="33"/>
  <c r="I289" i="33"/>
  <c r="I290" i="33"/>
  <c r="I291" i="33"/>
  <c r="I292" i="33"/>
  <c r="I293" i="33"/>
  <c r="I294" i="33"/>
  <c r="I295" i="33"/>
  <c r="I296" i="33"/>
  <c r="I297" i="33"/>
  <c r="I298" i="33"/>
  <c r="I299" i="33"/>
  <c r="I300" i="33"/>
  <c r="I301" i="33"/>
  <c r="I302" i="33"/>
  <c r="I303" i="33"/>
  <c r="I304" i="33"/>
  <c r="I305" i="33"/>
  <c r="I306" i="33"/>
  <c r="I307" i="33"/>
  <c r="I308" i="33"/>
  <c r="I309" i="33"/>
  <c r="I310" i="33"/>
  <c r="I311" i="33"/>
  <c r="I312" i="33"/>
  <c r="I313" i="33"/>
  <c r="I314" i="33"/>
  <c r="I315" i="33"/>
  <c r="I316" i="33"/>
  <c r="I317" i="33"/>
  <c r="I318" i="33"/>
  <c r="I319" i="33"/>
  <c r="I320" i="33"/>
  <c r="I321" i="33"/>
  <c r="I322" i="33"/>
  <c r="I323" i="33"/>
  <c r="I324" i="33"/>
  <c r="I325" i="33"/>
  <c r="I326" i="33"/>
  <c r="I327" i="33"/>
  <c r="I328" i="33"/>
  <c r="I329" i="33"/>
  <c r="I330" i="33"/>
  <c r="I331" i="33"/>
  <c r="I332" i="33"/>
  <c r="I333" i="33"/>
  <c r="I334" i="33"/>
  <c r="I335" i="33"/>
  <c r="I336" i="33"/>
  <c r="I337" i="33"/>
  <c r="I338" i="33"/>
  <c r="I339" i="33"/>
  <c r="I340" i="33"/>
  <c r="I341" i="33"/>
  <c r="I342" i="33"/>
  <c r="I343" i="33"/>
  <c r="I344" i="33"/>
  <c r="I345" i="33"/>
  <c r="I346" i="33"/>
  <c r="I347" i="33"/>
  <c r="I348" i="33"/>
  <c r="I349" i="33"/>
  <c r="I350" i="33"/>
  <c r="I351" i="33"/>
  <c r="I352" i="33"/>
  <c r="I353" i="33"/>
  <c r="I354" i="33"/>
  <c r="I355" i="33"/>
  <c r="I356" i="33"/>
  <c r="I357" i="33"/>
  <c r="I358" i="33"/>
  <c r="I359" i="33"/>
  <c r="I360" i="33"/>
  <c r="I361" i="33"/>
  <c r="I362" i="33"/>
  <c r="I363" i="33"/>
  <c r="I364" i="33"/>
  <c r="I365" i="33"/>
  <c r="I366" i="33"/>
  <c r="I367" i="33"/>
  <c r="I368" i="33"/>
  <c r="I369" i="33"/>
  <c r="I370" i="33"/>
  <c r="I371" i="33"/>
  <c r="I372" i="33"/>
  <c r="I373" i="33"/>
  <c r="I374" i="33"/>
  <c r="I375" i="33"/>
  <c r="I376" i="33"/>
  <c r="I377" i="33"/>
  <c r="I378" i="33"/>
  <c r="I379" i="33"/>
  <c r="I380" i="33"/>
  <c r="I381" i="33"/>
  <c r="I382" i="33"/>
  <c r="I383" i="33"/>
  <c r="I384" i="33"/>
  <c r="I385" i="33"/>
  <c r="I386" i="33"/>
  <c r="I387" i="33"/>
  <c r="I388" i="33"/>
  <c r="I389" i="33"/>
  <c r="I390" i="33"/>
  <c r="I391" i="33"/>
  <c r="I392" i="33"/>
  <c r="I393" i="33"/>
  <c r="I394" i="33"/>
  <c r="I395" i="33"/>
  <c r="I396" i="33"/>
  <c r="I397" i="33"/>
  <c r="I398" i="33"/>
  <c r="I399" i="33"/>
  <c r="I400" i="33"/>
  <c r="I401" i="33"/>
  <c r="I402" i="33"/>
  <c r="I403" i="33"/>
  <c r="I404" i="33"/>
  <c r="I405" i="33"/>
  <c r="I406" i="33"/>
  <c r="I407" i="33"/>
  <c r="I408" i="33"/>
  <c r="I409" i="33"/>
  <c r="I410" i="33"/>
  <c r="I411" i="33"/>
  <c r="I412" i="33"/>
  <c r="I413" i="33"/>
  <c r="I414" i="33"/>
  <c r="I415" i="33"/>
  <c r="I416" i="33"/>
  <c r="I417" i="33"/>
  <c r="I418" i="33"/>
  <c r="I419" i="33"/>
  <c r="I420" i="33"/>
  <c r="I421" i="33"/>
  <c r="I422" i="33"/>
  <c r="I423" i="33"/>
  <c r="I424" i="33"/>
  <c r="I425" i="33"/>
  <c r="I426" i="33"/>
  <c r="I427" i="33"/>
  <c r="I428" i="33"/>
  <c r="I429" i="33"/>
  <c r="I430" i="33"/>
  <c r="I431" i="33"/>
  <c r="I432" i="33"/>
  <c r="I433" i="33"/>
  <c r="I434" i="33"/>
  <c r="I435" i="33"/>
  <c r="I436" i="33"/>
  <c r="I437" i="33"/>
  <c r="I438" i="33"/>
  <c r="I439" i="33"/>
  <c r="I440" i="33"/>
  <c r="I441" i="33"/>
  <c r="I442" i="33"/>
  <c r="I443" i="33"/>
  <c r="I444" i="33"/>
  <c r="I445" i="33"/>
  <c r="I446" i="33"/>
  <c r="I447" i="33"/>
  <c r="I448" i="33"/>
  <c r="I449" i="33"/>
  <c r="I450" i="33"/>
  <c r="I451" i="33"/>
  <c r="I452" i="33"/>
  <c r="I453" i="33"/>
  <c r="I454" i="33"/>
  <c r="I455" i="33"/>
  <c r="I456" i="33"/>
  <c r="I457" i="33"/>
  <c r="I458" i="33"/>
  <c r="I459" i="33"/>
  <c r="I460" i="33"/>
  <c r="I461" i="33"/>
  <c r="I462" i="33"/>
  <c r="I463" i="33"/>
  <c r="I464" i="33"/>
  <c r="I465" i="33"/>
  <c r="I466" i="33"/>
  <c r="I467" i="33"/>
  <c r="I468" i="33"/>
  <c r="I469" i="33"/>
  <c r="I470" i="33"/>
  <c r="I471" i="33"/>
  <c r="I472" i="33"/>
  <c r="I473" i="33"/>
  <c r="I474" i="33"/>
  <c r="I475" i="33"/>
  <c r="I476" i="33"/>
  <c r="I477" i="33"/>
  <c r="I478" i="33"/>
  <c r="I479" i="33"/>
  <c r="I480" i="33"/>
  <c r="I481" i="33"/>
  <c r="I482" i="33"/>
  <c r="I483" i="33"/>
  <c r="I484" i="33"/>
  <c r="I485" i="33"/>
  <c r="I486" i="33"/>
  <c r="I487" i="33"/>
  <c r="I488" i="33"/>
  <c r="I489" i="33"/>
  <c r="I490" i="33"/>
  <c r="I491" i="33"/>
  <c r="I492" i="33"/>
  <c r="I493" i="33"/>
  <c r="I494" i="33"/>
  <c r="I495" i="33"/>
  <c r="I496" i="33"/>
  <c r="I497" i="33"/>
  <c r="I498" i="33"/>
  <c r="I499" i="33"/>
  <c r="I500" i="33"/>
  <c r="I501" i="33"/>
  <c r="I502" i="33"/>
  <c r="I503" i="33"/>
  <c r="I504" i="33"/>
  <c r="I505" i="33"/>
  <c r="I506" i="33"/>
  <c r="I507" i="33"/>
  <c r="I508" i="33"/>
  <c r="I509" i="33"/>
  <c r="I510" i="33"/>
  <c r="I511" i="33"/>
  <c r="I512" i="33"/>
  <c r="I513" i="33"/>
  <c r="I514" i="33"/>
  <c r="I515" i="33"/>
  <c r="I516" i="33"/>
  <c r="I517" i="33"/>
  <c r="I518" i="33"/>
  <c r="I519" i="33"/>
  <c r="I520" i="33"/>
  <c r="I521" i="33"/>
  <c r="I522" i="33"/>
  <c r="I523" i="33"/>
  <c r="I524" i="33"/>
  <c r="I525" i="33"/>
  <c r="I526" i="33"/>
  <c r="I527" i="33"/>
  <c r="I528" i="33"/>
  <c r="I529" i="33"/>
  <c r="I530" i="33"/>
  <c r="I531" i="33"/>
  <c r="I532" i="33"/>
  <c r="I533" i="33"/>
  <c r="I534" i="33"/>
  <c r="I535" i="33"/>
  <c r="I536" i="33"/>
  <c r="I537" i="33"/>
  <c r="I538" i="33"/>
  <c r="I539" i="33"/>
  <c r="I540" i="33"/>
  <c r="I541" i="33"/>
  <c r="I6" i="33"/>
  <c r="I8" i="33"/>
  <c r="I10" i="33"/>
  <c r="I12" i="33"/>
  <c r="I14" i="33"/>
  <c r="I16" i="33"/>
  <c r="I20" i="33"/>
  <c r="I18" i="33"/>
  <c r="I21" i="33"/>
  <c r="I23" i="33"/>
  <c r="I25" i="33"/>
  <c r="I27" i="33"/>
  <c r="I28" i="33"/>
  <c r="I29" i="33"/>
  <c r="L63" i="33"/>
  <c r="L128" i="33"/>
  <c r="L133" i="33"/>
  <c r="L135" i="33"/>
  <c r="L136" i="33"/>
  <c r="L137" i="33"/>
  <c r="L139" i="33"/>
  <c r="L145" i="33"/>
  <c r="L147" i="33"/>
  <c r="L149" i="33"/>
  <c r="L151" i="33"/>
  <c r="L153" i="33"/>
  <c r="L156" i="33"/>
  <c r="L158" i="33"/>
  <c r="L160" i="33"/>
  <c r="L162" i="33"/>
  <c r="L164" i="33"/>
  <c r="L166" i="33"/>
  <c r="L177" i="33"/>
  <c r="L178" i="33"/>
  <c r="L179" i="33"/>
  <c r="L180" i="33"/>
  <c r="L182" i="33"/>
  <c r="L184" i="33"/>
  <c r="L186" i="33"/>
  <c r="L188" i="33"/>
  <c r="L190" i="33"/>
  <c r="L192" i="33"/>
  <c r="L194" i="33"/>
  <c r="L198" i="33"/>
  <c r="L200" i="33"/>
  <c r="L202" i="33"/>
  <c r="L204" i="33"/>
  <c r="L206" i="33"/>
  <c r="L208" i="33"/>
  <c r="L210" i="33"/>
  <c r="L212" i="33"/>
  <c r="L214" i="33"/>
  <c r="L216" i="33"/>
  <c r="L218" i="33"/>
  <c r="L219" i="33"/>
  <c r="L220" i="33"/>
  <c r="L221" i="33"/>
  <c r="L222" i="33"/>
  <c r="L224" i="33"/>
  <c r="L226" i="33"/>
  <c r="L228" i="33"/>
  <c r="L230" i="33"/>
  <c r="L232" i="33"/>
  <c r="L234" i="33"/>
  <c r="L236" i="33"/>
  <c r="L238" i="33"/>
  <c r="L240" i="33"/>
  <c r="L241" i="33"/>
  <c r="L242" i="33"/>
  <c r="L243" i="33"/>
  <c r="L244" i="33"/>
  <c r="L245" i="33"/>
  <c r="L246" i="33"/>
  <c r="L247" i="33"/>
  <c r="L248" i="33"/>
  <c r="L249" i="33"/>
  <c r="L250" i="33"/>
  <c r="L251" i="33"/>
  <c r="L252" i="33"/>
  <c r="L253" i="33"/>
  <c r="L254" i="33"/>
  <c r="L255" i="33"/>
  <c r="L256" i="33"/>
  <c r="L257" i="33"/>
  <c r="L258" i="33"/>
  <c r="L259" i="33"/>
  <c r="L260" i="33"/>
  <c r="L261" i="33"/>
  <c r="L262" i="33"/>
  <c r="L263" i="33"/>
  <c r="L264" i="33"/>
  <c r="L265" i="33"/>
  <c r="L266" i="33"/>
  <c r="L267" i="33"/>
  <c r="L268" i="33"/>
  <c r="L269" i="33"/>
  <c r="L270" i="33"/>
  <c r="L271" i="33"/>
  <c r="L272" i="33"/>
  <c r="L273" i="33"/>
  <c r="L274" i="33"/>
  <c r="L275" i="33"/>
  <c r="L276" i="33"/>
  <c r="L277" i="33"/>
  <c r="L278" i="33"/>
  <c r="L279" i="33"/>
  <c r="L280" i="33"/>
  <c r="L281" i="33"/>
  <c r="L282" i="33"/>
  <c r="L283" i="33"/>
  <c r="L284" i="33"/>
  <c r="L285" i="33"/>
  <c r="L286" i="33"/>
  <c r="L287" i="33"/>
  <c r="L288" i="33"/>
  <c r="L289" i="33"/>
  <c r="L290" i="33"/>
  <c r="L291" i="33"/>
  <c r="L292" i="33"/>
  <c r="L293" i="33"/>
  <c r="L294" i="33"/>
  <c r="L295" i="33"/>
  <c r="L296" i="33"/>
  <c r="L297" i="33"/>
  <c r="L298" i="33"/>
  <c r="L299" i="33"/>
  <c r="L300" i="33"/>
  <c r="L301" i="33"/>
  <c r="L302" i="33"/>
  <c r="L303" i="33"/>
  <c r="L304" i="33"/>
  <c r="L305" i="33"/>
  <c r="L306" i="33"/>
  <c r="L307" i="33"/>
  <c r="L308" i="33"/>
  <c r="L309" i="33"/>
  <c r="L310" i="33"/>
  <c r="L311" i="33"/>
  <c r="L312" i="33"/>
  <c r="L313" i="33"/>
  <c r="L314" i="33"/>
  <c r="L315" i="33"/>
  <c r="L316" i="33"/>
  <c r="L317" i="33"/>
  <c r="L318" i="33"/>
  <c r="L319" i="33"/>
  <c r="L320" i="33"/>
  <c r="L321" i="33"/>
  <c r="L322" i="33"/>
  <c r="L323" i="33"/>
  <c r="L324" i="33"/>
  <c r="L325" i="33"/>
  <c r="L326" i="33"/>
  <c r="L327" i="33"/>
  <c r="L328" i="33"/>
  <c r="L329" i="33"/>
  <c r="L330" i="33"/>
  <c r="L331" i="33"/>
  <c r="L332" i="33"/>
  <c r="L333" i="33"/>
  <c r="L334" i="33"/>
  <c r="L335" i="33"/>
  <c r="L336" i="33"/>
  <c r="L337" i="33"/>
  <c r="L338" i="33"/>
  <c r="L339" i="33"/>
  <c r="L340" i="33"/>
  <c r="L341" i="33"/>
  <c r="L342" i="33"/>
  <c r="L343" i="33"/>
  <c r="L344" i="33"/>
  <c r="L345" i="33"/>
  <c r="L346" i="33"/>
  <c r="L347" i="33"/>
  <c r="L348" i="33"/>
  <c r="L349" i="33"/>
  <c r="L350" i="33"/>
  <c r="L351" i="33"/>
  <c r="L352" i="33"/>
  <c r="L353" i="33"/>
  <c r="L354" i="33"/>
  <c r="L355" i="33"/>
  <c r="L356" i="33"/>
  <c r="L357" i="33"/>
  <c r="L358" i="33"/>
  <c r="L359" i="33"/>
  <c r="L360" i="33"/>
  <c r="L361" i="33"/>
  <c r="L362" i="33"/>
  <c r="L363" i="33"/>
  <c r="L364" i="33"/>
  <c r="L365" i="33"/>
  <c r="L366" i="33"/>
  <c r="L367" i="33"/>
  <c r="L368" i="33"/>
  <c r="L369" i="33"/>
  <c r="L370" i="33"/>
  <c r="L371" i="33"/>
  <c r="L372" i="33"/>
  <c r="L373" i="33"/>
  <c r="L374" i="33"/>
  <c r="L375" i="33"/>
  <c r="L376" i="33"/>
  <c r="L377" i="33"/>
  <c r="L378" i="33"/>
  <c r="L379" i="33"/>
  <c r="L380" i="33"/>
  <c r="L381" i="33"/>
  <c r="L382" i="33"/>
  <c r="L383" i="33"/>
  <c r="L384" i="33"/>
  <c r="L385" i="33"/>
  <c r="L386" i="33"/>
  <c r="L387" i="33"/>
  <c r="L388" i="33"/>
  <c r="L389" i="33"/>
  <c r="L390" i="33"/>
  <c r="L391" i="33"/>
  <c r="L392" i="33"/>
  <c r="L393" i="33"/>
  <c r="L394" i="33"/>
  <c r="L395" i="33"/>
  <c r="L396" i="33"/>
  <c r="L397" i="33"/>
  <c r="L398" i="33"/>
  <c r="L399" i="33"/>
  <c r="L400" i="33"/>
  <c r="L401" i="33"/>
  <c r="L402" i="33"/>
  <c r="L403" i="33"/>
  <c r="L404" i="33"/>
  <c r="L405" i="33"/>
  <c r="L406" i="33"/>
  <c r="L407" i="33"/>
  <c r="L408" i="33"/>
  <c r="L409" i="33"/>
  <c r="L410" i="33"/>
  <c r="L411" i="33"/>
  <c r="L412" i="33"/>
  <c r="L413" i="33"/>
  <c r="L414" i="33"/>
  <c r="L415" i="33"/>
  <c r="L416" i="33"/>
  <c r="L417" i="33"/>
  <c r="L418" i="33"/>
  <c r="L419" i="33"/>
  <c r="L420" i="33"/>
  <c r="L421" i="33"/>
  <c r="L422" i="33"/>
  <c r="L423" i="33"/>
  <c r="L424" i="33"/>
  <c r="L425" i="33"/>
  <c r="L426" i="33"/>
  <c r="L427" i="33"/>
  <c r="L428" i="33"/>
  <c r="L429" i="33"/>
  <c r="L430" i="33"/>
  <c r="L431" i="33"/>
  <c r="L432" i="33"/>
  <c r="L433" i="33"/>
  <c r="L434" i="33"/>
  <c r="L435" i="33"/>
  <c r="L436" i="33"/>
  <c r="L437" i="33"/>
  <c r="L438" i="33"/>
  <c r="L439" i="33"/>
  <c r="L440" i="33"/>
  <c r="L441" i="33"/>
  <c r="L442" i="33"/>
  <c r="L443" i="33"/>
  <c r="L444" i="33"/>
  <c r="L445" i="33"/>
  <c r="L446" i="33"/>
  <c r="L447" i="33"/>
  <c r="L448" i="33"/>
  <c r="L449" i="33"/>
  <c r="L450" i="33"/>
  <c r="L451" i="33"/>
  <c r="L452" i="33"/>
  <c r="L453" i="33"/>
  <c r="L454" i="33"/>
  <c r="L455" i="33"/>
  <c r="L456" i="33"/>
  <c r="L457" i="33"/>
  <c r="L458" i="33"/>
  <c r="L459" i="33"/>
  <c r="L460" i="33"/>
  <c r="L461" i="33"/>
  <c r="L462" i="33"/>
  <c r="L463" i="33"/>
  <c r="L464" i="33"/>
  <c r="L465" i="33"/>
  <c r="L466" i="33"/>
  <c r="L467" i="33"/>
  <c r="L468" i="33"/>
  <c r="L469" i="33"/>
  <c r="L470" i="33"/>
  <c r="L471" i="33"/>
  <c r="L472" i="33"/>
  <c r="L473" i="33"/>
  <c r="L474" i="33"/>
  <c r="L475" i="33"/>
  <c r="L476" i="33"/>
  <c r="L477" i="33"/>
  <c r="L478" i="33"/>
  <c r="L479" i="33"/>
  <c r="L480" i="33"/>
  <c r="L481" i="33"/>
  <c r="L482" i="33"/>
  <c r="L483" i="33"/>
  <c r="L484" i="33"/>
  <c r="L485" i="33"/>
  <c r="L486" i="33"/>
  <c r="L487" i="33"/>
  <c r="L488" i="33"/>
  <c r="L489" i="33"/>
  <c r="L490" i="33"/>
  <c r="L491" i="33"/>
  <c r="L492" i="33"/>
  <c r="L493" i="33"/>
  <c r="L494" i="33"/>
  <c r="L495" i="33"/>
  <c r="L496" i="33"/>
  <c r="L497" i="33"/>
  <c r="L498" i="33"/>
  <c r="L499" i="33"/>
  <c r="L500" i="33"/>
  <c r="L501" i="33"/>
  <c r="L502" i="33"/>
  <c r="L503" i="33"/>
  <c r="L504" i="33"/>
  <c r="L505" i="33"/>
  <c r="L506" i="33"/>
  <c r="L507" i="33"/>
  <c r="L508" i="33"/>
  <c r="L509" i="33"/>
  <c r="L510" i="33"/>
  <c r="L511" i="33"/>
  <c r="L512" i="33"/>
  <c r="L513" i="33"/>
  <c r="L514" i="33"/>
  <c r="L515" i="33"/>
  <c r="L516" i="33"/>
  <c r="L517" i="33"/>
  <c r="L518" i="33"/>
  <c r="L519" i="33"/>
  <c r="L520" i="33"/>
  <c r="L521" i="33"/>
  <c r="L522" i="33"/>
  <c r="L523" i="33"/>
  <c r="L524" i="33"/>
  <c r="L525" i="33"/>
  <c r="L526" i="33"/>
  <c r="L527" i="33"/>
  <c r="L528" i="33"/>
  <c r="L529" i="33"/>
  <c r="L530" i="33"/>
  <c r="L531" i="33"/>
  <c r="L532" i="33"/>
  <c r="L533" i="33"/>
  <c r="L534" i="33"/>
  <c r="L535" i="33"/>
  <c r="L536" i="33"/>
  <c r="L537" i="33"/>
  <c r="L538" i="33"/>
  <c r="L539" i="33"/>
  <c r="L540" i="33"/>
  <c r="L541" i="33"/>
  <c r="L6" i="33"/>
  <c r="L8" i="33"/>
  <c r="L10" i="33"/>
  <c r="L12" i="33"/>
  <c r="L14" i="33"/>
  <c r="L16" i="33"/>
  <c r="L20" i="33"/>
  <c r="L18" i="33"/>
  <c r="L21" i="33"/>
  <c r="L23" i="33"/>
  <c r="L25" i="33"/>
  <c r="L27" i="33"/>
  <c r="L28" i="33"/>
  <c r="L29" i="33"/>
  <c r="F40" i="33" l="1"/>
  <c r="AB40" i="33" s="1"/>
  <c r="F37" i="33"/>
  <c r="AB37" i="33" s="1"/>
  <c r="H40" i="33" l="1"/>
  <c r="G40" i="33"/>
  <c r="I40" i="33"/>
  <c r="L40" i="33"/>
  <c r="G37" i="33"/>
  <c r="H37" i="33"/>
  <c r="I37" i="33"/>
  <c r="L37" i="33"/>
  <c r="F10" i="35" l="1"/>
  <c r="AA10" i="35" s="1"/>
  <c r="F11" i="35"/>
  <c r="AA11" i="35" s="1"/>
  <c r="F12" i="35"/>
  <c r="AA12" i="35" s="1"/>
  <c r="F13" i="35"/>
  <c r="AA13" i="35" s="1"/>
  <c r="F14" i="35"/>
  <c r="AA14" i="35" s="1"/>
  <c r="F15" i="35"/>
  <c r="AA15" i="35" s="1"/>
  <c r="F16" i="35"/>
  <c r="AA16" i="35" s="1"/>
  <c r="F17" i="35"/>
  <c r="AA17" i="35" s="1"/>
  <c r="F18" i="35"/>
  <c r="AA18" i="35" s="1"/>
  <c r="F19" i="35"/>
  <c r="AA19" i="35" s="1"/>
  <c r="F20" i="35"/>
  <c r="AA20" i="35" s="1"/>
  <c r="F21" i="35"/>
  <c r="AA21" i="35" s="1"/>
  <c r="F22" i="35"/>
  <c r="AA22" i="35" s="1"/>
  <c r="F23" i="35"/>
  <c r="AA23" i="35" s="1"/>
  <c r="F24" i="35"/>
  <c r="AA24" i="35" s="1"/>
  <c r="F25" i="35"/>
  <c r="AA25" i="35" s="1"/>
  <c r="F26" i="35"/>
  <c r="V26" i="35" s="1"/>
  <c r="F27" i="35"/>
  <c r="AA27" i="35" s="1"/>
  <c r="F28" i="35"/>
  <c r="AA28" i="35" s="1"/>
  <c r="F29" i="35"/>
  <c r="AA29" i="35" s="1"/>
  <c r="F30" i="35"/>
  <c r="AA30" i="35" s="1"/>
  <c r="F31" i="35"/>
  <c r="AA31" i="35" s="1"/>
  <c r="F32" i="35"/>
  <c r="AA32" i="35" s="1"/>
  <c r="F33" i="35"/>
  <c r="AA33" i="35" s="1"/>
  <c r="F34" i="35"/>
  <c r="AA34" i="35" s="1"/>
  <c r="F35" i="35"/>
  <c r="AA35" i="35" s="1"/>
  <c r="F36" i="35"/>
  <c r="AA36" i="35" s="1"/>
  <c r="F55" i="35"/>
  <c r="AA55" i="35" s="1"/>
  <c r="F56" i="35"/>
  <c r="AA56" i="35" s="1"/>
  <c r="F57" i="35"/>
  <c r="AA57" i="35" s="1"/>
  <c r="F58" i="35"/>
  <c r="AA58" i="35" s="1"/>
  <c r="F59" i="35"/>
  <c r="AA59" i="35" s="1"/>
  <c r="F60" i="35"/>
  <c r="AA60" i="35" s="1"/>
  <c r="F61" i="35"/>
  <c r="AA61" i="35" s="1"/>
  <c r="F62" i="35"/>
  <c r="AA62" i="35" s="1"/>
  <c r="F63" i="35"/>
  <c r="AA63" i="35" s="1"/>
  <c r="F64" i="35"/>
  <c r="AA64" i="35" s="1"/>
  <c r="F65" i="35"/>
  <c r="AA65" i="35" s="1"/>
  <c r="F66" i="35"/>
  <c r="AA66" i="35" s="1"/>
  <c r="F67" i="35"/>
  <c r="AA67" i="35" s="1"/>
  <c r="F68" i="35"/>
  <c r="AA68" i="35" s="1"/>
  <c r="F69" i="35"/>
  <c r="AA69" i="35" s="1"/>
  <c r="F70" i="35"/>
  <c r="AA70" i="35" s="1"/>
  <c r="F71" i="35"/>
  <c r="AA71" i="35" s="1"/>
  <c r="F72" i="35"/>
  <c r="AA72" i="35" s="1"/>
  <c r="F73" i="35"/>
  <c r="AA73" i="35" s="1"/>
  <c r="F74" i="35"/>
  <c r="AA74" i="35" s="1"/>
  <c r="F75" i="35"/>
  <c r="AA75" i="35" s="1"/>
  <c r="F76" i="35"/>
  <c r="AA76" i="35" s="1"/>
  <c r="F77" i="35"/>
  <c r="AA77" i="35" s="1"/>
  <c r="F78" i="35"/>
  <c r="AA78" i="35" s="1"/>
  <c r="F79" i="35"/>
  <c r="AA79" i="35" s="1"/>
  <c r="F80" i="35"/>
  <c r="AA80" i="35" s="1"/>
  <c r="F81" i="35"/>
  <c r="AA81" i="35" s="1"/>
  <c r="F82" i="35"/>
  <c r="AA82" i="35" s="1"/>
  <c r="F83" i="35"/>
  <c r="AA83" i="35" s="1"/>
  <c r="F84" i="35"/>
  <c r="AA84" i="35" s="1"/>
  <c r="F85" i="35"/>
  <c r="AA85" i="35" s="1"/>
  <c r="F86" i="35"/>
  <c r="AA86" i="35" s="1"/>
  <c r="F87" i="35"/>
  <c r="AA87" i="35" s="1"/>
  <c r="F88" i="35"/>
  <c r="AA88" i="35" s="1"/>
  <c r="F89" i="35"/>
  <c r="AA89" i="35" s="1"/>
  <c r="F90" i="35"/>
  <c r="AA90" i="35" s="1"/>
  <c r="F91" i="35"/>
  <c r="AA91" i="35" s="1"/>
  <c r="F92" i="35"/>
  <c r="AA92" i="35" s="1"/>
  <c r="F93" i="35"/>
  <c r="AA93" i="35" s="1"/>
  <c r="F94" i="35"/>
  <c r="AA94" i="35" s="1"/>
  <c r="F95" i="35"/>
  <c r="AA95" i="35" s="1"/>
  <c r="F96" i="35"/>
  <c r="AA96" i="35" s="1"/>
  <c r="F97" i="35"/>
  <c r="AA97" i="35" s="1"/>
  <c r="F98" i="35"/>
  <c r="AA98" i="35" s="1"/>
  <c r="F99" i="35"/>
  <c r="AA99" i="35" s="1"/>
  <c r="F100" i="35"/>
  <c r="AA100" i="35" s="1"/>
  <c r="F101" i="35"/>
  <c r="AA101" i="35" s="1"/>
  <c r="F102" i="35"/>
  <c r="AA102" i="35" s="1"/>
  <c r="F103" i="35"/>
  <c r="AA103" i="35" s="1"/>
  <c r="F104" i="35"/>
  <c r="AA104" i="35" s="1"/>
  <c r="F105" i="35"/>
  <c r="AA105" i="35" s="1"/>
  <c r="F106" i="35"/>
  <c r="AA106" i="35" s="1"/>
  <c r="F107" i="35"/>
  <c r="AA107" i="35" s="1"/>
  <c r="F108" i="35"/>
  <c r="F109" i="35"/>
  <c r="AA109" i="35" s="1"/>
  <c r="F110" i="35"/>
  <c r="F111" i="35"/>
  <c r="AA111" i="35" s="1"/>
  <c r="F112" i="35"/>
  <c r="AA112" i="35" s="1"/>
  <c r="F113" i="35"/>
  <c r="AA113" i="35" s="1"/>
  <c r="F114" i="35"/>
  <c r="AA114" i="35" s="1"/>
  <c r="F115" i="35"/>
  <c r="AA115" i="35" s="1"/>
  <c r="F116" i="35"/>
  <c r="AA116" i="35" s="1"/>
  <c r="F117" i="35"/>
  <c r="AA117" i="35" s="1"/>
  <c r="F122" i="35"/>
  <c r="AA122" i="35" s="1"/>
  <c r="F123" i="35"/>
  <c r="AA123" i="35" s="1"/>
  <c r="F124" i="35"/>
  <c r="AA124" i="35" s="1"/>
  <c r="F125" i="35"/>
  <c r="AA125" i="35" s="1"/>
  <c r="F126" i="35"/>
  <c r="AA126" i="35" s="1"/>
  <c r="F127" i="35"/>
  <c r="AA127" i="35" s="1"/>
  <c r="F128" i="35"/>
  <c r="AA128" i="35" s="1"/>
  <c r="F129" i="35"/>
  <c r="AA129" i="35" s="1"/>
  <c r="F130" i="35"/>
  <c r="AA130" i="35" s="1"/>
  <c r="F131" i="35"/>
  <c r="AA131" i="35" s="1"/>
  <c r="F132" i="35"/>
  <c r="AA132" i="35" s="1"/>
  <c r="F133" i="35"/>
  <c r="AA133" i="35" s="1"/>
  <c r="F134" i="35"/>
  <c r="AA134" i="35" s="1"/>
  <c r="F135" i="35"/>
  <c r="AA135" i="35" s="1"/>
  <c r="F136" i="35"/>
  <c r="AA136" i="35" s="1"/>
  <c r="F137" i="35"/>
  <c r="AA137" i="35" s="1"/>
  <c r="F138" i="35"/>
  <c r="AA138" i="35" s="1"/>
  <c r="F139" i="35"/>
  <c r="AA139" i="35" s="1"/>
  <c r="F140" i="35"/>
  <c r="AA140" i="35" s="1"/>
  <c r="F141" i="35"/>
  <c r="AA141" i="35" s="1"/>
  <c r="F142" i="35"/>
  <c r="AA142" i="35" s="1"/>
  <c r="F143" i="35"/>
  <c r="AA143" i="35" s="1"/>
  <c r="F144" i="35"/>
  <c r="AA144" i="35" s="1"/>
  <c r="F145" i="35"/>
  <c r="AA145" i="35" s="1"/>
  <c r="F146" i="35"/>
  <c r="AA146" i="35" s="1"/>
  <c r="F147" i="35"/>
  <c r="AA147" i="35" s="1"/>
  <c r="F148" i="35"/>
  <c r="AA148" i="35" s="1"/>
  <c r="F149" i="35"/>
  <c r="AA149" i="35" s="1"/>
  <c r="F150" i="35"/>
  <c r="AA150" i="35" s="1"/>
  <c r="F151" i="35"/>
  <c r="AA151" i="35" s="1"/>
  <c r="F152" i="35"/>
  <c r="AA152" i="35" s="1"/>
  <c r="F153" i="35"/>
  <c r="AA153" i="35" s="1"/>
  <c r="F154" i="35"/>
  <c r="F155" i="35"/>
  <c r="AA155" i="35" s="1"/>
  <c r="F156" i="35"/>
  <c r="F157" i="35"/>
  <c r="AA157" i="35" s="1"/>
  <c r="F158" i="35"/>
  <c r="F159" i="35"/>
  <c r="AA159" i="35" s="1"/>
  <c r="F160" i="35"/>
  <c r="F161" i="35"/>
  <c r="AA161" i="35" s="1"/>
  <c r="F162" i="35"/>
  <c r="F163" i="35"/>
  <c r="AA163" i="35" s="1"/>
  <c r="F164" i="35"/>
  <c r="AA164" i="35" s="1"/>
  <c r="F165" i="35"/>
  <c r="AA165" i="35" s="1"/>
  <c r="F166" i="35"/>
  <c r="AA166" i="35" s="1"/>
  <c r="F167" i="35"/>
  <c r="AA167" i="35" s="1"/>
  <c r="F168" i="35"/>
  <c r="AA168" i="35" s="1"/>
  <c r="F169" i="35"/>
  <c r="AA169" i="35" s="1"/>
  <c r="F170" i="35"/>
  <c r="AA170" i="35" s="1"/>
  <c r="F171" i="35"/>
  <c r="AA171" i="35" s="1"/>
  <c r="F172" i="35"/>
  <c r="AA172" i="35" s="1"/>
  <c r="F173" i="35"/>
  <c r="AA173" i="35" s="1"/>
  <c r="F174" i="35"/>
  <c r="AA174" i="35" s="1"/>
  <c r="F175" i="35"/>
  <c r="AA175" i="35" s="1"/>
  <c r="F176" i="35"/>
  <c r="AA176" i="35" s="1"/>
  <c r="F177" i="35"/>
  <c r="AA177" i="35" s="1"/>
  <c r="F178" i="35"/>
  <c r="AA178" i="35" s="1"/>
  <c r="F179" i="35"/>
  <c r="AA179" i="35" s="1"/>
  <c r="F180" i="35"/>
  <c r="AA180" i="35" s="1"/>
  <c r="F181" i="35"/>
  <c r="AA181" i="35" s="1"/>
  <c r="F182" i="35"/>
  <c r="AA182" i="35" s="1"/>
  <c r="F183" i="35"/>
  <c r="AA183" i="35" s="1"/>
  <c r="F184" i="35"/>
  <c r="AA184" i="35" s="1"/>
  <c r="F185" i="35"/>
  <c r="AA185" i="35" s="1"/>
  <c r="F186" i="35"/>
  <c r="AA186" i="35" s="1"/>
  <c r="F187" i="35"/>
  <c r="AA187" i="35" s="1"/>
  <c r="F188" i="35"/>
  <c r="AA188" i="35" s="1"/>
  <c r="F189" i="35"/>
  <c r="AA189" i="35" s="1"/>
  <c r="F190" i="35"/>
  <c r="AA190" i="35" s="1"/>
  <c r="F191" i="35"/>
  <c r="AA191" i="35" s="1"/>
  <c r="F192" i="35"/>
  <c r="AA192" i="35" s="1"/>
  <c r="F193" i="35"/>
  <c r="AA193" i="35" s="1"/>
  <c r="F194" i="35"/>
  <c r="AA194" i="35" s="1"/>
  <c r="F195" i="35"/>
  <c r="AA195" i="35" s="1"/>
  <c r="F196" i="35"/>
  <c r="AA196" i="35" s="1"/>
  <c r="F197" i="35"/>
  <c r="AA197" i="35" s="1"/>
  <c r="F198" i="35"/>
  <c r="AA198" i="35" s="1"/>
  <c r="F199" i="35"/>
  <c r="AA199" i="35" s="1"/>
  <c r="F200" i="35"/>
  <c r="AA200" i="35" s="1"/>
  <c r="F201" i="35"/>
  <c r="AA201" i="35" s="1"/>
  <c r="F202" i="35"/>
  <c r="AA202" i="35" s="1"/>
  <c r="F203" i="35"/>
  <c r="AA203" i="35" s="1"/>
  <c r="F204" i="35"/>
  <c r="AA204" i="35" s="1"/>
  <c r="F205" i="35"/>
  <c r="AA205" i="35" s="1"/>
  <c r="F206" i="35"/>
  <c r="AA206" i="35" s="1"/>
  <c r="F207" i="35"/>
  <c r="AA207" i="35" s="1"/>
  <c r="F208" i="35"/>
  <c r="AA208" i="35" s="1"/>
  <c r="F209" i="35"/>
  <c r="AA209" i="35" s="1"/>
  <c r="F210" i="35"/>
  <c r="AA210" i="35" s="1"/>
  <c r="F211" i="35"/>
  <c r="AA211" i="35" s="1"/>
  <c r="F212" i="35"/>
  <c r="AA212" i="35" s="1"/>
  <c r="F213" i="35"/>
  <c r="AA213" i="35" s="1"/>
  <c r="F214" i="35"/>
  <c r="AA214" i="35" s="1"/>
  <c r="F215" i="35"/>
  <c r="AA215" i="35" s="1"/>
  <c r="F216" i="35"/>
  <c r="AA216" i="35" s="1"/>
  <c r="F217" i="35"/>
  <c r="AA217" i="35" s="1"/>
  <c r="F218" i="35"/>
  <c r="AA218" i="35" s="1"/>
  <c r="F219" i="35"/>
  <c r="AA219" i="35" s="1"/>
  <c r="F220" i="35"/>
  <c r="AA220" i="35" s="1"/>
  <c r="F221" i="35"/>
  <c r="AA221" i="35" s="1"/>
  <c r="F222" i="35"/>
  <c r="AA222" i="35" s="1"/>
  <c r="F223" i="35"/>
  <c r="AA223" i="35" s="1"/>
  <c r="F224" i="35"/>
  <c r="AA224" i="35" s="1"/>
  <c r="F225" i="35"/>
  <c r="AA225" i="35" s="1"/>
  <c r="F226" i="35"/>
  <c r="AA226" i="35" s="1"/>
  <c r="F227" i="35"/>
  <c r="AA227" i="35" s="1"/>
  <c r="F228" i="35"/>
  <c r="AA228" i="35" s="1"/>
  <c r="F229" i="35"/>
  <c r="AA229" i="35" s="1"/>
  <c r="F230" i="35"/>
  <c r="AA230" i="35" s="1"/>
  <c r="F231" i="35"/>
  <c r="AA231" i="35" s="1"/>
  <c r="F232" i="35"/>
  <c r="AA232" i="35" s="1"/>
  <c r="F233" i="35"/>
  <c r="AA233" i="35" s="1"/>
  <c r="F234" i="35"/>
  <c r="AA234" i="35" s="1"/>
  <c r="F235" i="35"/>
  <c r="AA235" i="35" s="1"/>
  <c r="F236" i="35"/>
  <c r="AA236" i="35" s="1"/>
  <c r="F237" i="35"/>
  <c r="AA237" i="35" s="1"/>
  <c r="F238" i="35"/>
  <c r="AA238" i="35" s="1"/>
  <c r="F239" i="35"/>
  <c r="AA239" i="35" s="1"/>
  <c r="F240" i="35"/>
  <c r="AA240" i="35" s="1"/>
  <c r="F241" i="35"/>
  <c r="AA241" i="35" s="1"/>
  <c r="F242" i="35"/>
  <c r="AA242" i="35" s="1"/>
  <c r="F243" i="35"/>
  <c r="AA243" i="35" s="1"/>
  <c r="F244" i="35"/>
  <c r="AA244" i="35" s="1"/>
  <c r="F245" i="35"/>
  <c r="AA245" i="35" s="1"/>
  <c r="F246" i="35"/>
  <c r="AA246" i="35" s="1"/>
  <c r="F247" i="35"/>
  <c r="AA247" i="35" s="1"/>
  <c r="F248" i="35"/>
  <c r="AA248" i="35" s="1"/>
  <c r="F249" i="35"/>
  <c r="AA249" i="35" s="1"/>
  <c r="F250" i="35"/>
  <c r="AA250" i="35" s="1"/>
  <c r="F251" i="35"/>
  <c r="AA251" i="35" s="1"/>
  <c r="F252" i="35"/>
  <c r="AA252" i="35" s="1"/>
  <c r="F253" i="35"/>
  <c r="AA253" i="35" s="1"/>
  <c r="F254" i="35"/>
  <c r="AA254" i="35" s="1"/>
  <c r="F255" i="35"/>
  <c r="AA255" i="35" s="1"/>
  <c r="F256" i="35"/>
  <c r="AA256" i="35" s="1"/>
  <c r="F257" i="35"/>
  <c r="AA257" i="35" s="1"/>
  <c r="F258" i="35"/>
  <c r="AA258" i="35" s="1"/>
  <c r="F259" i="35"/>
  <c r="AA259" i="35" s="1"/>
  <c r="F260" i="35"/>
  <c r="AA260" i="35" s="1"/>
  <c r="F261" i="35"/>
  <c r="AA261" i="35" s="1"/>
  <c r="F262" i="35"/>
  <c r="AA262" i="35" s="1"/>
  <c r="F263" i="35"/>
  <c r="AA263" i="35" s="1"/>
  <c r="F264" i="35"/>
  <c r="AA264" i="35" s="1"/>
  <c r="F265" i="35"/>
  <c r="AA265" i="35" s="1"/>
  <c r="F266" i="35"/>
  <c r="AA266" i="35" s="1"/>
  <c r="F267" i="35"/>
  <c r="AA267" i="35" s="1"/>
  <c r="F268" i="35"/>
  <c r="AA268" i="35" s="1"/>
  <c r="F269" i="35"/>
  <c r="AA269" i="35" s="1"/>
  <c r="F270" i="35"/>
  <c r="AA270" i="35" s="1"/>
  <c r="F271" i="35"/>
  <c r="AA271" i="35" s="1"/>
  <c r="F272" i="35"/>
  <c r="AA272" i="35" s="1"/>
  <c r="F273" i="35"/>
  <c r="AA273" i="35" s="1"/>
  <c r="F274" i="35"/>
  <c r="AA274" i="35" s="1"/>
  <c r="F275" i="35"/>
  <c r="AA275" i="35" s="1"/>
  <c r="F276" i="35"/>
  <c r="AA276" i="35" s="1"/>
  <c r="F277" i="35"/>
  <c r="AA277" i="35" s="1"/>
  <c r="F278" i="35"/>
  <c r="AA278" i="35" s="1"/>
  <c r="F279" i="35"/>
  <c r="AA279" i="35" s="1"/>
  <c r="F280" i="35"/>
  <c r="AA280" i="35" s="1"/>
  <c r="F281" i="35"/>
  <c r="AA281" i="35" s="1"/>
  <c r="F282" i="35"/>
  <c r="AA282" i="35" s="1"/>
  <c r="F283" i="35"/>
  <c r="AA283" i="35" s="1"/>
  <c r="F284" i="35"/>
  <c r="AA284" i="35" s="1"/>
  <c r="F285" i="35"/>
  <c r="AA285" i="35" s="1"/>
  <c r="F286" i="35"/>
  <c r="AA286" i="35" s="1"/>
  <c r="F287" i="35"/>
  <c r="AA287" i="35" s="1"/>
  <c r="F288" i="35"/>
  <c r="AA288" i="35" s="1"/>
  <c r="F289" i="35"/>
  <c r="AA289" i="35" s="1"/>
  <c r="F290" i="35"/>
  <c r="AA290" i="35" s="1"/>
  <c r="F291" i="35"/>
  <c r="AA291" i="35" s="1"/>
  <c r="F292" i="35"/>
  <c r="AA292" i="35" s="1"/>
  <c r="F293" i="35"/>
  <c r="AA293" i="35" s="1"/>
  <c r="F294" i="35"/>
  <c r="AA294" i="35" s="1"/>
  <c r="F295" i="35"/>
  <c r="AA295" i="35" s="1"/>
  <c r="F296" i="35"/>
  <c r="AA296" i="35" s="1"/>
  <c r="F297" i="35"/>
  <c r="AA297" i="35" s="1"/>
  <c r="F298" i="35"/>
  <c r="AA298" i="35" s="1"/>
  <c r="F299" i="35"/>
  <c r="AA299" i="35" s="1"/>
  <c r="F300" i="35"/>
  <c r="AA300" i="35" s="1"/>
  <c r="F301" i="35"/>
  <c r="AA301" i="35" s="1"/>
  <c r="F302" i="35"/>
  <c r="AA302" i="35" s="1"/>
  <c r="F303" i="35"/>
  <c r="AA303" i="35" s="1"/>
  <c r="F304" i="35"/>
  <c r="AA304" i="35" s="1"/>
  <c r="F305" i="35"/>
  <c r="AA305" i="35" s="1"/>
  <c r="F306" i="35"/>
  <c r="AA306" i="35" s="1"/>
  <c r="F307" i="35"/>
  <c r="AA307" i="35" s="1"/>
  <c r="F308" i="35"/>
  <c r="AA308" i="35" s="1"/>
  <c r="F309" i="35"/>
  <c r="AA309" i="35" s="1"/>
  <c r="F310" i="35"/>
  <c r="AA310" i="35" s="1"/>
  <c r="F311" i="35"/>
  <c r="AA311" i="35" s="1"/>
  <c r="F312" i="35"/>
  <c r="AA312" i="35" s="1"/>
  <c r="F313" i="35"/>
  <c r="AA313" i="35" s="1"/>
  <c r="F314" i="35"/>
  <c r="AA314" i="35" s="1"/>
  <c r="F315" i="35"/>
  <c r="AA315" i="35" s="1"/>
  <c r="F316" i="35"/>
  <c r="AA316" i="35" s="1"/>
  <c r="F317" i="35"/>
  <c r="AA317" i="35" s="1"/>
  <c r="F318" i="35"/>
  <c r="AA318" i="35" s="1"/>
  <c r="F319" i="35"/>
  <c r="AA319" i="35" s="1"/>
  <c r="F320" i="35"/>
  <c r="AA320" i="35" s="1"/>
  <c r="F321" i="35"/>
  <c r="AA321" i="35" s="1"/>
  <c r="F322" i="35"/>
  <c r="AA322" i="35" s="1"/>
  <c r="F323" i="35"/>
  <c r="AA323" i="35" s="1"/>
  <c r="F324" i="35"/>
  <c r="AA324" i="35" s="1"/>
  <c r="F325" i="35"/>
  <c r="AA325" i="35" s="1"/>
  <c r="F326" i="35"/>
  <c r="AA326" i="35" s="1"/>
  <c r="F327" i="35"/>
  <c r="AA327" i="35" s="1"/>
  <c r="F328" i="35"/>
  <c r="AA328" i="35" s="1"/>
  <c r="F329" i="35"/>
  <c r="AA329" i="35" s="1"/>
  <c r="F330" i="35"/>
  <c r="AA330" i="35" s="1"/>
  <c r="F331" i="35"/>
  <c r="AA331" i="35" s="1"/>
  <c r="F332" i="35"/>
  <c r="AA332" i="35" s="1"/>
  <c r="F333" i="35"/>
  <c r="AA333" i="35" s="1"/>
  <c r="F334" i="35"/>
  <c r="AA334" i="35" s="1"/>
  <c r="F335" i="35"/>
  <c r="AA335" i="35" s="1"/>
  <c r="F336" i="35"/>
  <c r="AA336" i="35" s="1"/>
  <c r="F337" i="35"/>
  <c r="AA337" i="35" s="1"/>
  <c r="F338" i="35"/>
  <c r="AA338" i="35" s="1"/>
  <c r="F339" i="35"/>
  <c r="AA339" i="35" s="1"/>
  <c r="F340" i="35"/>
  <c r="AA340" i="35" s="1"/>
  <c r="F341" i="35"/>
  <c r="AA341" i="35" s="1"/>
  <c r="F342" i="35"/>
  <c r="AA342" i="35" s="1"/>
  <c r="F343" i="35"/>
  <c r="AA343" i="35" s="1"/>
  <c r="F344" i="35"/>
  <c r="AA344" i="35" s="1"/>
  <c r="F345" i="35"/>
  <c r="AA345" i="35" s="1"/>
  <c r="F346" i="35"/>
  <c r="AA346" i="35" s="1"/>
  <c r="F347" i="35"/>
  <c r="AA347" i="35" s="1"/>
  <c r="F348" i="35"/>
  <c r="AA348" i="35" s="1"/>
  <c r="F349" i="35"/>
  <c r="AA349" i="35" s="1"/>
  <c r="F350" i="35"/>
  <c r="AA350" i="35" s="1"/>
  <c r="F351" i="35"/>
  <c r="AA351" i="35" s="1"/>
  <c r="F352" i="35"/>
  <c r="AA352" i="35" s="1"/>
  <c r="F353" i="35"/>
  <c r="AA353" i="35" s="1"/>
  <c r="F354" i="35"/>
  <c r="AA354" i="35" s="1"/>
  <c r="F355" i="35"/>
  <c r="AA355" i="35" s="1"/>
  <c r="F356" i="35"/>
  <c r="AA356" i="35" s="1"/>
  <c r="F357" i="35"/>
  <c r="AA357" i="35" s="1"/>
  <c r="F358" i="35"/>
  <c r="AA358" i="35" s="1"/>
  <c r="F359" i="35"/>
  <c r="AA359" i="35" s="1"/>
  <c r="F360" i="35"/>
  <c r="AA360" i="35" s="1"/>
  <c r="F361" i="35"/>
  <c r="AA361" i="35" s="1"/>
  <c r="F362" i="35"/>
  <c r="AA362" i="35" s="1"/>
  <c r="F363" i="35"/>
  <c r="AA363" i="35" s="1"/>
  <c r="F364" i="35"/>
  <c r="AA364" i="35" s="1"/>
  <c r="F365" i="35"/>
  <c r="AA365" i="35" s="1"/>
  <c r="F366" i="35"/>
  <c r="AA366" i="35" s="1"/>
  <c r="F367" i="35"/>
  <c r="AA367" i="35" s="1"/>
  <c r="F368" i="35"/>
  <c r="AA368" i="35" s="1"/>
  <c r="F369" i="35"/>
  <c r="AA369" i="35" s="1"/>
  <c r="F370" i="35"/>
  <c r="AA370" i="35" s="1"/>
  <c r="F371" i="35"/>
  <c r="AA371" i="35" s="1"/>
  <c r="F372" i="35"/>
  <c r="AA372" i="35" s="1"/>
  <c r="F373" i="35"/>
  <c r="AA373" i="35" s="1"/>
  <c r="F374" i="35"/>
  <c r="AA374" i="35" s="1"/>
  <c r="F375" i="35"/>
  <c r="AA375" i="35" s="1"/>
  <c r="F376" i="35"/>
  <c r="AA376" i="35" s="1"/>
  <c r="F377" i="35"/>
  <c r="AA377" i="35" s="1"/>
  <c r="F378" i="35"/>
  <c r="AA378" i="35" s="1"/>
  <c r="F379" i="35"/>
  <c r="AA379" i="35" s="1"/>
  <c r="F380" i="35"/>
  <c r="AA380" i="35" s="1"/>
  <c r="F381" i="35"/>
  <c r="AA381" i="35" s="1"/>
  <c r="F382" i="35"/>
  <c r="AA382" i="35" s="1"/>
  <c r="F383" i="35"/>
  <c r="AA383" i="35" s="1"/>
  <c r="F384" i="35"/>
  <c r="AA384" i="35" s="1"/>
  <c r="F385" i="35"/>
  <c r="AA385" i="35" s="1"/>
  <c r="F386" i="35"/>
  <c r="AA386" i="35" s="1"/>
  <c r="F387" i="35"/>
  <c r="AA387" i="35" s="1"/>
  <c r="F388" i="35"/>
  <c r="AA388" i="35" s="1"/>
  <c r="F389" i="35"/>
  <c r="AA389" i="35" s="1"/>
  <c r="F390" i="35"/>
  <c r="AA390" i="35" s="1"/>
  <c r="F391" i="35"/>
  <c r="AA391" i="35" s="1"/>
  <c r="F392" i="35"/>
  <c r="AA392" i="35" s="1"/>
  <c r="F393" i="35"/>
  <c r="AA393" i="35" s="1"/>
  <c r="F394" i="35"/>
  <c r="AA394" i="35" s="1"/>
  <c r="F395" i="35"/>
  <c r="AA395" i="35" s="1"/>
  <c r="F396" i="35"/>
  <c r="AA396" i="35" s="1"/>
  <c r="F397" i="35"/>
  <c r="AA397" i="35" s="1"/>
  <c r="F398" i="35"/>
  <c r="AA398" i="35" s="1"/>
  <c r="F399" i="35"/>
  <c r="AA399" i="35" s="1"/>
  <c r="F400" i="35"/>
  <c r="AA400" i="35" s="1"/>
  <c r="F401" i="35"/>
  <c r="AA401" i="35" s="1"/>
  <c r="F402" i="35"/>
  <c r="AA402" i="35" s="1"/>
  <c r="F403" i="35"/>
  <c r="AA403" i="35" s="1"/>
  <c r="F404" i="35"/>
  <c r="AA404" i="35" s="1"/>
  <c r="F405" i="35"/>
  <c r="AA405" i="35" s="1"/>
  <c r="F406" i="35"/>
  <c r="AA406" i="35" s="1"/>
  <c r="F407" i="35"/>
  <c r="AA407" i="35" s="1"/>
  <c r="F408" i="35"/>
  <c r="AA408" i="35" s="1"/>
  <c r="F409" i="35"/>
  <c r="AA409" i="35" s="1"/>
  <c r="F410" i="35"/>
  <c r="AA410" i="35" s="1"/>
  <c r="F411" i="35"/>
  <c r="AA411" i="35" s="1"/>
  <c r="F412" i="35"/>
  <c r="AA412" i="35" s="1"/>
  <c r="F413" i="35"/>
  <c r="AA413" i="35" s="1"/>
  <c r="F414" i="35"/>
  <c r="AA414" i="35" s="1"/>
  <c r="F415" i="35"/>
  <c r="AA415" i="35" s="1"/>
  <c r="F416" i="35"/>
  <c r="AA416" i="35" s="1"/>
  <c r="F417" i="35"/>
  <c r="AA417" i="35" s="1"/>
  <c r="F418" i="35"/>
  <c r="AA418" i="35" s="1"/>
  <c r="F419" i="35"/>
  <c r="AA419" i="35" s="1"/>
  <c r="F420" i="35"/>
  <c r="AA420" i="35" s="1"/>
  <c r="F421" i="35"/>
  <c r="AA421" i="35" s="1"/>
  <c r="F422" i="35"/>
  <c r="AA422" i="35" s="1"/>
  <c r="F423" i="35"/>
  <c r="AA423" i="35" s="1"/>
  <c r="F424" i="35"/>
  <c r="AA424" i="35" s="1"/>
  <c r="F425" i="35"/>
  <c r="AA425" i="35" s="1"/>
  <c r="F426" i="35"/>
  <c r="AA426" i="35" s="1"/>
  <c r="F427" i="35"/>
  <c r="AA427" i="35" s="1"/>
  <c r="F428" i="35"/>
  <c r="AA428" i="35" s="1"/>
  <c r="F429" i="35"/>
  <c r="AA429" i="35" s="1"/>
  <c r="F430" i="35"/>
  <c r="AA430" i="35" s="1"/>
  <c r="F431" i="35"/>
  <c r="AA431" i="35" s="1"/>
  <c r="F432" i="35"/>
  <c r="AA432" i="35" s="1"/>
  <c r="F433" i="35"/>
  <c r="AA433" i="35" s="1"/>
  <c r="F434" i="35"/>
  <c r="AA434" i="35" s="1"/>
  <c r="F435" i="35"/>
  <c r="AA435" i="35" s="1"/>
  <c r="F436" i="35"/>
  <c r="AA436" i="35" s="1"/>
  <c r="F437" i="35"/>
  <c r="AA437" i="35" s="1"/>
  <c r="F438" i="35"/>
  <c r="AA438" i="35" s="1"/>
  <c r="F439" i="35"/>
  <c r="AA439" i="35" s="1"/>
  <c r="F440" i="35"/>
  <c r="AA440" i="35" s="1"/>
  <c r="F441" i="35"/>
  <c r="AA441" i="35" s="1"/>
  <c r="F442" i="35"/>
  <c r="AA442" i="35" s="1"/>
  <c r="F443" i="35"/>
  <c r="AA443" i="35" s="1"/>
  <c r="F444" i="35"/>
  <c r="AA444" i="35" s="1"/>
  <c r="F445" i="35"/>
  <c r="AA445" i="35" s="1"/>
  <c r="F446" i="35"/>
  <c r="AA446" i="35" s="1"/>
  <c r="F447" i="35"/>
  <c r="AA447" i="35" s="1"/>
  <c r="F448" i="35"/>
  <c r="AA448" i="35" s="1"/>
  <c r="F449" i="35"/>
  <c r="AA449" i="35" s="1"/>
  <c r="F450" i="35"/>
  <c r="AA450" i="35" s="1"/>
  <c r="F451" i="35"/>
  <c r="AA451" i="35" s="1"/>
  <c r="F452" i="35"/>
  <c r="AA452" i="35" s="1"/>
  <c r="F453" i="35"/>
  <c r="AA453" i="35" s="1"/>
  <c r="F454" i="35"/>
  <c r="AA454" i="35" s="1"/>
  <c r="F455" i="35"/>
  <c r="AA455" i="35" s="1"/>
  <c r="F456" i="35"/>
  <c r="AA456" i="35" s="1"/>
  <c r="F457" i="35"/>
  <c r="AA457" i="35" s="1"/>
  <c r="F458" i="35"/>
  <c r="AA458" i="35" s="1"/>
  <c r="F459" i="35"/>
  <c r="AA459" i="35" s="1"/>
  <c r="F460" i="35"/>
  <c r="AA460" i="35" s="1"/>
  <c r="F461" i="35"/>
  <c r="AA461" i="35" s="1"/>
  <c r="F462" i="35"/>
  <c r="AA462" i="35" s="1"/>
  <c r="F463" i="35"/>
  <c r="AA463" i="35" s="1"/>
  <c r="F464" i="35"/>
  <c r="AA464" i="35" s="1"/>
  <c r="F465" i="35"/>
  <c r="AA465" i="35" s="1"/>
  <c r="F466" i="35"/>
  <c r="AA466" i="35" s="1"/>
  <c r="F467" i="35"/>
  <c r="AA467" i="35" s="1"/>
  <c r="F468" i="35"/>
  <c r="AA468" i="35" s="1"/>
  <c r="F469" i="35"/>
  <c r="AA469" i="35" s="1"/>
  <c r="F470" i="35"/>
  <c r="AA470" i="35" s="1"/>
  <c r="F471" i="35"/>
  <c r="AA471" i="35" s="1"/>
  <c r="F472" i="35"/>
  <c r="AA472" i="35" s="1"/>
  <c r="F473" i="35"/>
  <c r="AA473" i="35" s="1"/>
  <c r="F474" i="35"/>
  <c r="AA474" i="35" s="1"/>
  <c r="F475" i="35"/>
  <c r="AA475" i="35" s="1"/>
  <c r="F476" i="35"/>
  <c r="AA476" i="35" s="1"/>
  <c r="F477" i="35"/>
  <c r="AA477" i="35" s="1"/>
  <c r="F478" i="35"/>
  <c r="AA478" i="35" s="1"/>
  <c r="F479" i="35"/>
  <c r="AA479" i="35" s="1"/>
  <c r="F480" i="35"/>
  <c r="AA480" i="35" s="1"/>
  <c r="F481" i="35"/>
  <c r="AA481" i="35" s="1"/>
  <c r="F482" i="35"/>
  <c r="AA482" i="35" s="1"/>
  <c r="F483" i="35"/>
  <c r="AA483" i="35" s="1"/>
  <c r="F484" i="35"/>
  <c r="AA484" i="35" s="1"/>
  <c r="F485" i="35"/>
  <c r="AA485" i="35" s="1"/>
  <c r="F486" i="35"/>
  <c r="AA486" i="35" s="1"/>
  <c r="F487" i="35"/>
  <c r="AA487" i="35" s="1"/>
  <c r="F488" i="35"/>
  <c r="AA488" i="35" s="1"/>
  <c r="F489" i="35"/>
  <c r="AA489" i="35" s="1"/>
  <c r="F490" i="35"/>
  <c r="AA490" i="35" s="1"/>
  <c r="F491" i="35"/>
  <c r="AA491" i="35" s="1"/>
  <c r="F492" i="35"/>
  <c r="AA492" i="35" s="1"/>
  <c r="F493" i="35"/>
  <c r="AA493" i="35" s="1"/>
  <c r="F494" i="35"/>
  <c r="AA494" i="35" s="1"/>
  <c r="F495" i="35"/>
  <c r="AA495" i="35" s="1"/>
  <c r="F496" i="35"/>
  <c r="AA496" i="35" s="1"/>
  <c r="F497" i="35"/>
  <c r="AA497" i="35" s="1"/>
  <c r="F498" i="35"/>
  <c r="AA498" i="35" s="1"/>
  <c r="F499" i="35"/>
  <c r="AA499" i="35" s="1"/>
  <c r="F500" i="35"/>
  <c r="AA500" i="35" s="1"/>
  <c r="F501" i="35"/>
  <c r="AA501" i="35" s="1"/>
  <c r="F502" i="35"/>
  <c r="AA502" i="35" s="1"/>
  <c r="F503" i="35"/>
  <c r="AA503" i="35" s="1"/>
  <c r="F504" i="35"/>
  <c r="AA504" i="35" s="1"/>
  <c r="F505" i="35"/>
  <c r="AA505" i="35" s="1"/>
  <c r="F506" i="35"/>
  <c r="AA506" i="35" s="1"/>
  <c r="F507" i="35"/>
  <c r="AA507" i="35" s="1"/>
  <c r="F508" i="35"/>
  <c r="AA508" i="35" s="1"/>
  <c r="F509" i="35"/>
  <c r="AA509" i="35" s="1"/>
  <c r="F510" i="35"/>
  <c r="AA510" i="35" s="1"/>
  <c r="F511" i="35"/>
  <c r="AA511" i="35" s="1"/>
  <c r="F512" i="35"/>
  <c r="AA512" i="35" s="1"/>
  <c r="F513" i="35"/>
  <c r="AA513" i="35" s="1"/>
  <c r="F514" i="35"/>
  <c r="AA514" i="35" s="1"/>
  <c r="F515" i="35"/>
  <c r="AA515" i="35" s="1"/>
  <c r="F516" i="35"/>
  <c r="AA516" i="35" s="1"/>
  <c r="F517" i="35"/>
  <c r="AA517" i="35" s="1"/>
  <c r="F518" i="35"/>
  <c r="AA518" i="35" s="1"/>
  <c r="F9" i="35"/>
  <c r="AA9" i="35" s="1"/>
  <c r="F8" i="35"/>
  <c r="AA8" i="35" s="1"/>
  <c r="F7" i="35"/>
  <c r="AA7" i="35" s="1"/>
  <c r="F6" i="35"/>
  <c r="AA6" i="35" s="1"/>
  <c r="AA162" i="35" l="1"/>
  <c r="I162" i="35"/>
  <c r="L162" i="35"/>
  <c r="H162" i="35"/>
  <c r="G162" i="35"/>
  <c r="AA160" i="35"/>
  <c r="G160" i="35"/>
  <c r="H160" i="35"/>
  <c r="I160" i="35"/>
  <c r="L160" i="35"/>
  <c r="AA158" i="35"/>
  <c r="G158" i="35"/>
  <c r="L158" i="35"/>
  <c r="H158" i="35"/>
  <c r="I158" i="35"/>
  <c r="AA156" i="35"/>
  <c r="H156" i="35"/>
  <c r="L156" i="35"/>
  <c r="G156" i="35"/>
  <c r="I156" i="35"/>
  <c r="AA154" i="35"/>
  <c r="I154" i="35"/>
  <c r="L154" i="35"/>
  <c r="H154" i="35"/>
  <c r="G154" i="35"/>
  <c r="H124" i="35"/>
  <c r="L124" i="35"/>
  <c r="I124" i="35"/>
  <c r="G124" i="35"/>
  <c r="H152" i="35"/>
  <c r="L152" i="35"/>
  <c r="G152" i="35"/>
  <c r="I152" i="35"/>
  <c r="I150" i="35"/>
  <c r="L150" i="35"/>
  <c r="H150" i="35"/>
  <c r="G150" i="35"/>
  <c r="G147" i="35"/>
  <c r="H147" i="35"/>
  <c r="I147" i="35"/>
  <c r="L147" i="35"/>
  <c r="H145" i="35"/>
  <c r="I145" i="35"/>
  <c r="L145" i="35"/>
  <c r="G145" i="35"/>
  <c r="L142" i="35"/>
  <c r="G142" i="35"/>
  <c r="I142" i="35"/>
  <c r="H142" i="35"/>
  <c r="G140" i="35"/>
  <c r="I140" i="35"/>
  <c r="L140" i="35"/>
  <c r="H140" i="35"/>
  <c r="L138" i="35"/>
  <c r="G138" i="35"/>
  <c r="H138" i="35"/>
  <c r="I138" i="35"/>
  <c r="I136" i="35"/>
  <c r="H136" i="35"/>
  <c r="G136" i="35"/>
  <c r="L136" i="35"/>
  <c r="L134" i="35"/>
  <c r="G134" i="35"/>
  <c r="I134" i="35"/>
  <c r="H134" i="35"/>
  <c r="G132" i="35"/>
  <c r="L132" i="35"/>
  <c r="I132" i="35"/>
  <c r="H132" i="35"/>
  <c r="L130" i="35"/>
  <c r="H130" i="35"/>
  <c r="G130" i="35"/>
  <c r="I130" i="35"/>
  <c r="I128" i="35"/>
  <c r="G128" i="35"/>
  <c r="L128" i="35"/>
  <c r="H128" i="35"/>
  <c r="H122" i="35"/>
  <c r="L122" i="35"/>
  <c r="G122" i="35"/>
  <c r="I122" i="35"/>
  <c r="I70" i="35"/>
  <c r="L70" i="35"/>
  <c r="G70" i="35"/>
  <c r="H70" i="35"/>
  <c r="I116" i="35"/>
  <c r="G116" i="35"/>
  <c r="L116" i="35"/>
  <c r="H116" i="35"/>
  <c r="G114" i="35"/>
  <c r="I114" i="35"/>
  <c r="H114" i="35"/>
  <c r="L114" i="35"/>
  <c r="I112" i="35"/>
  <c r="L112" i="35"/>
  <c r="G112" i="35"/>
  <c r="H112" i="35"/>
  <c r="G110" i="35"/>
  <c r="H110" i="35"/>
  <c r="I110" i="35"/>
  <c r="L110" i="35"/>
  <c r="I127" i="35"/>
  <c r="G127" i="35"/>
  <c r="L127" i="35"/>
  <c r="H127" i="35"/>
  <c r="L108" i="35"/>
  <c r="G108" i="35"/>
  <c r="I108" i="35"/>
  <c r="H108" i="35"/>
  <c r="G106" i="35"/>
  <c r="I106" i="35"/>
  <c r="L106" i="35"/>
  <c r="H106" i="35"/>
  <c r="L104" i="35"/>
  <c r="G104" i="35"/>
  <c r="H104" i="35"/>
  <c r="I104" i="35"/>
  <c r="I102" i="35"/>
  <c r="G102" i="35"/>
  <c r="L102" i="35"/>
  <c r="H102" i="35"/>
  <c r="L100" i="35"/>
  <c r="H100" i="35"/>
  <c r="G100" i="35"/>
  <c r="I100" i="35"/>
  <c r="G98" i="35"/>
  <c r="I98" i="35"/>
  <c r="L98" i="35"/>
  <c r="H98" i="35"/>
  <c r="L96" i="35"/>
  <c r="G96" i="35"/>
  <c r="H96" i="35"/>
  <c r="I96" i="35"/>
  <c r="I94" i="35"/>
  <c r="H94" i="35"/>
  <c r="G94" i="35"/>
  <c r="L94" i="35"/>
  <c r="L92" i="35"/>
  <c r="G92" i="35"/>
  <c r="I92" i="35"/>
  <c r="H92" i="35"/>
  <c r="G90" i="35"/>
  <c r="H90" i="35"/>
  <c r="I90" i="35"/>
  <c r="L90" i="35"/>
  <c r="L88" i="35"/>
  <c r="G88" i="35"/>
  <c r="I88" i="35"/>
  <c r="H88" i="35"/>
  <c r="I86" i="35"/>
  <c r="H86" i="35"/>
  <c r="G86" i="35"/>
  <c r="L86" i="35"/>
  <c r="H80" i="35"/>
  <c r="L80" i="35"/>
  <c r="G80" i="35"/>
  <c r="I80" i="35"/>
  <c r="I84" i="35"/>
  <c r="L84" i="35"/>
  <c r="H84" i="35"/>
  <c r="G84" i="35"/>
  <c r="G82" i="35"/>
  <c r="H82" i="35"/>
  <c r="I82" i="35"/>
  <c r="L82" i="35"/>
  <c r="I74" i="35"/>
  <c r="G74" i="35"/>
  <c r="L74" i="35"/>
  <c r="H74" i="35"/>
  <c r="L72" i="35"/>
  <c r="G72" i="35"/>
  <c r="I72" i="35"/>
  <c r="H72" i="35"/>
  <c r="I68" i="35"/>
  <c r="L68" i="35"/>
  <c r="H68" i="35"/>
  <c r="G68" i="35"/>
  <c r="G66" i="35"/>
  <c r="H66" i="35"/>
  <c r="I66" i="35"/>
  <c r="L66" i="35"/>
  <c r="G64" i="35"/>
  <c r="L64" i="35"/>
  <c r="H64" i="35"/>
  <c r="I64" i="35"/>
  <c r="H14" i="35"/>
  <c r="H62" i="35"/>
  <c r="I62" i="35"/>
  <c r="L62" i="35"/>
  <c r="G62" i="35"/>
  <c r="I60" i="35"/>
  <c r="L60" i="35"/>
  <c r="H60" i="35"/>
  <c r="G60" i="35"/>
  <c r="I24" i="35"/>
  <c r="L24" i="35"/>
  <c r="G24" i="35"/>
  <c r="H24" i="35"/>
  <c r="V6" i="35"/>
  <c r="W6" i="35"/>
  <c r="V8" i="35"/>
  <c r="W8" i="35"/>
  <c r="L20" i="35"/>
  <c r="G20" i="35"/>
  <c r="H20" i="35"/>
  <c r="I20" i="35"/>
  <c r="G16" i="35"/>
  <c r="H16" i="35"/>
  <c r="L16" i="35"/>
  <c r="I16" i="35"/>
  <c r="G12" i="35"/>
  <c r="H12" i="35"/>
  <c r="L12" i="35"/>
  <c r="I12" i="35"/>
  <c r="G35" i="35"/>
  <c r="H35" i="35"/>
  <c r="I35" i="35"/>
  <c r="L35" i="35"/>
  <c r="L33" i="35"/>
  <c r="H33" i="35"/>
  <c r="I33" i="35"/>
  <c r="G33" i="35"/>
  <c r="G6" i="35"/>
  <c r="I6" i="35"/>
  <c r="L6" i="35"/>
  <c r="H6" i="35"/>
  <c r="G8" i="35"/>
  <c r="I8" i="35"/>
  <c r="L8" i="35"/>
  <c r="H8" i="35"/>
  <c r="H26" i="35"/>
  <c r="I26" i="35"/>
  <c r="G26" i="35"/>
  <c r="L26" i="35"/>
  <c r="I22" i="35"/>
  <c r="L22" i="35"/>
  <c r="G22" i="35"/>
  <c r="H22" i="35"/>
  <c r="I18" i="35"/>
  <c r="L18" i="35"/>
  <c r="G18" i="35"/>
  <c r="H18" i="35"/>
  <c r="I14" i="35"/>
  <c r="G14" i="35"/>
  <c r="L14" i="35"/>
  <c r="I10" i="35"/>
  <c r="G10" i="35"/>
  <c r="H10" i="35"/>
  <c r="L10" i="35"/>
  <c r="H25" i="35"/>
  <c r="I25" i="35"/>
  <c r="L25" i="35"/>
  <c r="G25" i="35"/>
  <c r="H23" i="35"/>
  <c r="I23" i="35"/>
  <c r="G23" i="35"/>
  <c r="L23" i="35"/>
  <c r="H21" i="35"/>
  <c r="G21" i="35"/>
  <c r="I21" i="35"/>
  <c r="L21" i="35"/>
  <c r="H9" i="35"/>
  <c r="I9" i="35"/>
  <c r="G9" i="35"/>
  <c r="L9" i="35"/>
  <c r="W9" i="35"/>
  <c r="V9" i="35"/>
  <c r="AB4" i="20"/>
  <c r="AB5" i="20"/>
  <c r="AB6" i="20"/>
  <c r="AB7" i="20"/>
  <c r="AB8" i="20"/>
  <c r="AB9" i="20"/>
  <c r="AB10" i="20"/>
  <c r="AB11" i="20"/>
  <c r="AB12" i="20"/>
  <c r="AB13" i="20"/>
  <c r="AB14" i="20"/>
  <c r="AB15" i="20"/>
  <c r="AB16" i="20"/>
  <c r="AB17" i="20"/>
  <c r="AB18" i="20"/>
  <c r="AB19" i="20"/>
  <c r="AB20" i="20"/>
  <c r="AB21" i="20"/>
  <c r="AB22" i="20"/>
  <c r="AB23" i="20"/>
  <c r="AB24" i="20"/>
  <c r="AB25" i="20"/>
  <c r="AB26" i="20"/>
  <c r="AB27" i="20"/>
  <c r="AB28" i="20"/>
  <c r="AB29" i="20"/>
  <c r="AB30" i="20"/>
  <c r="AB31" i="20"/>
  <c r="AB32" i="20"/>
  <c r="AB33" i="20"/>
  <c r="AB34" i="20"/>
  <c r="AB35" i="20"/>
  <c r="AB36" i="20"/>
  <c r="AB37" i="20"/>
  <c r="AB38" i="20"/>
  <c r="AB39" i="20"/>
  <c r="AB40" i="20"/>
  <c r="AB41" i="20"/>
  <c r="AB42" i="20"/>
  <c r="AB43" i="20"/>
  <c r="AB44" i="20"/>
  <c r="AB45" i="20"/>
  <c r="AB46" i="20"/>
  <c r="AB47" i="20"/>
  <c r="AB48" i="20"/>
  <c r="AB49" i="20"/>
  <c r="AB50" i="20"/>
  <c r="AB51" i="20"/>
  <c r="AB52" i="20"/>
  <c r="AB53" i="20"/>
  <c r="AB54" i="20"/>
  <c r="AB55" i="20"/>
  <c r="AB56" i="20"/>
  <c r="AB57" i="20"/>
  <c r="AB58" i="20"/>
  <c r="AB59" i="20"/>
  <c r="AB60" i="20"/>
  <c r="AB61" i="20"/>
  <c r="AB62" i="20"/>
  <c r="AB63" i="20"/>
  <c r="AB64" i="20"/>
  <c r="AB65" i="20"/>
  <c r="AB66" i="20"/>
  <c r="AB67" i="20"/>
  <c r="AB68" i="20"/>
  <c r="AB69" i="20"/>
  <c r="AB70" i="20"/>
  <c r="AB71" i="20"/>
  <c r="AB72" i="20"/>
  <c r="AB73" i="20"/>
  <c r="AB74" i="20"/>
  <c r="AB75" i="20"/>
  <c r="AB76" i="20"/>
  <c r="AB77" i="20"/>
  <c r="AB78" i="20"/>
  <c r="AB79" i="20"/>
  <c r="AB80" i="20"/>
  <c r="AB81" i="20"/>
  <c r="AB82" i="20"/>
  <c r="AB83" i="20"/>
  <c r="AB84" i="20"/>
  <c r="AB85" i="20"/>
  <c r="AB86" i="20"/>
  <c r="AB87" i="20"/>
  <c r="AB88" i="20"/>
  <c r="AB89" i="20"/>
  <c r="AB90" i="20"/>
  <c r="AB91" i="20"/>
  <c r="AB92" i="20"/>
  <c r="AB93" i="20"/>
  <c r="AB94" i="20"/>
  <c r="AB95" i="20"/>
  <c r="AB96" i="20"/>
  <c r="AB97" i="20"/>
  <c r="AB98" i="20"/>
  <c r="AB99" i="20"/>
  <c r="AB100" i="20"/>
  <c r="AB101" i="20"/>
  <c r="AB102" i="20"/>
  <c r="AB103" i="20"/>
  <c r="AB104" i="20"/>
  <c r="AB105" i="20"/>
  <c r="AB106" i="20"/>
  <c r="AB107" i="20"/>
  <c r="AB108" i="20"/>
  <c r="AB109" i="20"/>
  <c r="AB110" i="20"/>
  <c r="AB111" i="20"/>
  <c r="AB112" i="20"/>
  <c r="AB113" i="20"/>
  <c r="AB114" i="20"/>
  <c r="AB115" i="20"/>
  <c r="AB116" i="20"/>
  <c r="AB117" i="20"/>
  <c r="AB118" i="20"/>
  <c r="AB119" i="20"/>
  <c r="AB120" i="20"/>
  <c r="AB121" i="20"/>
  <c r="AB122" i="20"/>
  <c r="AB123" i="20"/>
  <c r="AB124" i="20"/>
  <c r="AB125" i="20"/>
  <c r="AB126" i="20"/>
  <c r="AB127" i="20"/>
  <c r="AB128" i="20"/>
  <c r="AB129" i="20"/>
  <c r="AB130" i="20"/>
  <c r="AB131" i="20"/>
  <c r="AB132" i="20"/>
  <c r="AB133" i="20"/>
  <c r="AB134" i="20"/>
  <c r="AB135" i="20"/>
  <c r="AB136" i="20"/>
  <c r="AB137" i="20"/>
  <c r="AB138" i="20"/>
  <c r="AB139" i="20"/>
  <c r="AB140" i="20"/>
  <c r="AB141" i="20"/>
  <c r="AB142" i="20"/>
  <c r="AB143" i="20"/>
  <c r="AB144" i="20"/>
  <c r="AB145" i="20"/>
  <c r="AB146" i="20"/>
  <c r="AB147" i="20"/>
  <c r="AB148" i="20"/>
  <c r="AB149" i="20"/>
  <c r="AB150" i="20"/>
  <c r="AB151" i="20"/>
  <c r="AB152" i="20"/>
  <c r="AB153" i="20"/>
  <c r="AB154" i="20"/>
  <c r="AB155" i="20"/>
  <c r="AB156" i="20"/>
  <c r="AB157" i="20"/>
  <c r="AB158" i="20"/>
  <c r="AB159" i="20"/>
  <c r="AB160" i="20"/>
  <c r="AB161" i="20"/>
  <c r="AB162" i="20"/>
  <c r="AB163" i="20"/>
  <c r="AB164" i="20"/>
  <c r="AB165" i="20"/>
  <c r="AB166" i="20"/>
  <c r="AB167" i="20"/>
  <c r="AB168" i="20"/>
  <c r="AB169" i="20"/>
  <c r="AB170" i="20"/>
  <c r="AB171" i="20"/>
  <c r="AB172" i="20"/>
  <c r="AB173" i="20"/>
  <c r="AB174" i="20"/>
  <c r="AB175" i="20"/>
  <c r="AB176" i="20"/>
  <c r="AB177" i="20"/>
  <c r="AB178" i="20"/>
  <c r="AB179" i="20"/>
  <c r="AB180" i="20"/>
  <c r="AB181" i="20"/>
  <c r="AB182" i="20"/>
  <c r="AB183" i="20"/>
  <c r="AB184" i="20"/>
  <c r="AB185" i="20"/>
  <c r="AB186" i="20"/>
  <c r="AB187" i="20"/>
  <c r="AB188" i="20"/>
  <c r="AB189" i="20"/>
  <c r="AB190" i="20"/>
  <c r="AB191" i="20"/>
  <c r="AB192" i="20"/>
  <c r="AB193" i="20"/>
  <c r="AB194" i="20"/>
  <c r="AB195" i="20"/>
  <c r="AB196" i="20"/>
  <c r="AB197" i="20"/>
  <c r="AB198" i="20"/>
  <c r="AB199" i="20"/>
  <c r="AB200" i="20"/>
  <c r="AB201" i="20"/>
  <c r="AB202" i="20"/>
  <c r="AB203" i="20"/>
  <c r="AB204" i="20"/>
  <c r="AB205" i="20"/>
  <c r="AB206" i="20"/>
  <c r="AB207" i="20"/>
  <c r="AB208" i="20"/>
  <c r="AB209" i="20"/>
  <c r="AB210" i="20"/>
  <c r="AB211" i="20"/>
  <c r="AB212" i="20"/>
  <c r="AB213" i="20"/>
  <c r="AB214" i="20"/>
  <c r="AB215" i="20"/>
  <c r="AB216" i="20"/>
  <c r="AB217" i="20"/>
  <c r="AB218" i="20"/>
  <c r="AB219" i="20"/>
  <c r="AB220" i="20"/>
  <c r="AB221" i="20"/>
  <c r="AB222" i="20"/>
  <c r="AB223" i="20"/>
  <c r="AB224" i="20"/>
  <c r="AB225" i="20"/>
  <c r="AB226" i="20"/>
  <c r="AB227" i="20"/>
  <c r="AB228" i="20"/>
  <c r="AB229" i="20"/>
  <c r="AB230" i="20"/>
  <c r="AB231" i="20"/>
  <c r="AB232" i="20"/>
  <c r="AB233" i="20"/>
  <c r="AB234" i="20"/>
  <c r="AB235" i="20"/>
  <c r="AB236" i="20"/>
  <c r="AB237" i="20"/>
  <c r="AB238" i="20"/>
  <c r="AB239" i="20"/>
  <c r="AB240" i="20"/>
  <c r="AB241" i="20"/>
  <c r="AB242" i="20"/>
  <c r="AB243" i="20"/>
  <c r="AB244" i="20"/>
  <c r="AB245" i="20"/>
  <c r="AB246" i="20"/>
  <c r="AB247" i="20"/>
  <c r="AB248" i="20"/>
  <c r="AB249" i="20"/>
  <c r="AB250" i="20"/>
  <c r="AB251" i="20"/>
  <c r="AB252" i="20"/>
  <c r="AB253" i="20"/>
  <c r="AB254" i="20"/>
  <c r="AB255" i="20"/>
  <c r="AB256" i="20"/>
  <c r="AB257" i="20"/>
  <c r="AB258" i="20"/>
  <c r="AB259" i="20"/>
  <c r="AB260" i="20"/>
  <c r="AB261" i="20"/>
  <c r="AB262" i="20"/>
  <c r="AB263" i="20"/>
  <c r="AB264" i="20"/>
  <c r="AB265" i="20"/>
  <c r="AB266" i="20"/>
  <c r="AB267" i="20"/>
  <c r="AB268" i="20"/>
  <c r="AB269" i="20"/>
  <c r="AB270" i="20"/>
  <c r="AB271" i="20"/>
  <c r="AB272" i="20"/>
  <c r="AB273" i="20"/>
  <c r="AB274" i="20"/>
  <c r="AB275" i="20"/>
  <c r="AB276" i="20"/>
  <c r="AB277" i="20"/>
  <c r="AB278" i="20"/>
  <c r="AB279" i="20"/>
  <c r="AB280" i="20"/>
  <c r="AB281" i="20"/>
  <c r="AB282" i="20"/>
  <c r="AB283" i="20"/>
  <c r="AB284" i="20"/>
  <c r="AB285" i="20"/>
  <c r="AB286" i="20"/>
  <c r="AB287" i="20"/>
  <c r="AB288" i="20"/>
  <c r="AB289" i="20"/>
  <c r="AB290" i="20"/>
  <c r="AB291" i="20"/>
  <c r="AB292" i="20"/>
  <c r="AB293" i="20"/>
  <c r="AB294" i="20"/>
  <c r="AB295" i="20"/>
  <c r="AB296" i="20"/>
  <c r="AB297" i="20"/>
  <c r="AB298" i="20"/>
  <c r="AB299" i="20"/>
  <c r="AB300" i="20"/>
  <c r="AB301" i="20"/>
  <c r="AB302" i="20"/>
  <c r="AB303" i="20"/>
  <c r="AB304" i="20"/>
  <c r="AB305" i="20"/>
  <c r="AB306" i="20"/>
  <c r="AB307" i="20"/>
  <c r="AB308" i="20"/>
  <c r="AB309" i="20"/>
  <c r="AB310" i="20"/>
  <c r="AB311" i="20"/>
  <c r="AB312" i="20"/>
  <c r="AB313" i="20"/>
  <c r="AB314" i="20"/>
  <c r="AB315" i="20"/>
  <c r="AB316" i="20"/>
  <c r="AB317" i="20"/>
  <c r="AB318" i="20"/>
  <c r="AB319" i="20"/>
  <c r="AB320" i="20"/>
  <c r="AB321" i="20"/>
  <c r="AB322" i="20"/>
  <c r="AB323" i="20"/>
  <c r="AB324" i="20"/>
  <c r="AB325" i="20"/>
  <c r="AB326" i="20"/>
  <c r="AB327" i="20"/>
  <c r="AB328" i="20"/>
  <c r="AB329" i="20"/>
  <c r="AB330" i="20"/>
  <c r="AB331" i="20"/>
  <c r="AB332" i="20"/>
  <c r="AB333" i="20"/>
  <c r="AB334" i="20"/>
  <c r="AB335" i="20"/>
  <c r="AB336" i="20"/>
  <c r="AB337" i="20"/>
  <c r="AB338" i="20"/>
  <c r="AB339" i="20"/>
  <c r="AB340" i="20"/>
  <c r="AB341" i="20"/>
  <c r="AB342" i="20"/>
  <c r="AB343" i="20"/>
  <c r="AB344" i="20"/>
  <c r="AB345" i="20"/>
  <c r="AB346" i="20"/>
  <c r="AB347" i="20"/>
  <c r="AB348" i="20"/>
  <c r="AB349" i="20"/>
  <c r="AB350" i="20"/>
  <c r="AB351" i="20"/>
  <c r="AB352" i="20"/>
  <c r="AB353" i="20"/>
  <c r="AB354" i="20"/>
  <c r="AB355" i="20"/>
  <c r="AB356" i="20"/>
  <c r="AB357" i="20"/>
  <c r="AB358" i="20"/>
  <c r="AB359" i="20"/>
  <c r="AB360" i="20"/>
  <c r="AB361" i="20"/>
  <c r="AB362" i="20"/>
  <c r="AB363" i="20"/>
  <c r="AB364" i="20"/>
  <c r="AB365" i="20"/>
  <c r="AB366" i="20"/>
  <c r="AB367" i="20"/>
  <c r="AB368" i="20"/>
  <c r="AB369" i="20"/>
  <c r="AB370" i="20"/>
  <c r="AB371" i="20"/>
  <c r="AB372" i="20"/>
  <c r="AB373" i="20"/>
  <c r="AB374" i="20"/>
  <c r="AB375" i="20"/>
  <c r="AB376" i="20"/>
  <c r="AB377" i="20"/>
  <c r="AB378" i="20"/>
  <c r="AB379" i="20"/>
  <c r="AB380" i="20"/>
  <c r="AB381" i="20"/>
  <c r="AB382" i="20"/>
  <c r="AB383" i="20"/>
  <c r="AB384" i="20"/>
  <c r="AB385" i="20"/>
  <c r="AB386" i="20"/>
  <c r="AB387" i="20"/>
  <c r="AB388" i="20"/>
  <c r="AB389" i="20"/>
  <c r="AB390" i="20"/>
  <c r="AB391" i="20"/>
  <c r="AB392" i="20"/>
  <c r="AB393" i="20"/>
  <c r="AB394" i="20"/>
  <c r="AB395" i="20"/>
  <c r="AB396" i="20"/>
  <c r="AB397" i="20"/>
  <c r="AB398" i="20"/>
  <c r="AB399" i="20"/>
  <c r="AB400" i="20"/>
  <c r="AB401" i="20"/>
  <c r="AB402" i="20"/>
  <c r="AB403" i="20"/>
  <c r="AB404" i="20"/>
  <c r="AB405" i="20"/>
  <c r="AB406" i="20"/>
  <c r="AB407" i="20"/>
  <c r="AB408" i="20"/>
  <c r="AB409" i="20"/>
  <c r="AB410" i="20"/>
  <c r="AB411" i="20"/>
  <c r="AB412" i="20"/>
  <c r="AB413" i="20"/>
  <c r="AB414" i="20"/>
  <c r="AB415" i="20"/>
  <c r="AB416" i="20"/>
  <c r="AB417" i="20"/>
  <c r="AB418" i="20"/>
  <c r="AB419" i="20"/>
  <c r="AB420" i="20"/>
  <c r="AB421" i="20"/>
  <c r="AB422" i="20"/>
  <c r="AB423" i="20"/>
  <c r="AB424" i="20"/>
  <c r="AB425" i="20"/>
  <c r="AB426" i="20"/>
  <c r="AB427" i="20"/>
  <c r="AB428" i="20"/>
  <c r="AB429" i="20"/>
  <c r="AB430" i="20"/>
  <c r="AB431" i="20"/>
  <c r="AB432" i="20"/>
  <c r="AB433" i="20"/>
  <c r="AB434" i="20"/>
  <c r="AB435" i="20"/>
  <c r="AB436" i="20"/>
  <c r="AB437" i="20"/>
  <c r="AB438" i="20"/>
  <c r="AB439" i="20"/>
  <c r="AB440" i="20"/>
  <c r="AB441" i="20"/>
  <c r="AB442" i="20"/>
  <c r="AB443" i="20"/>
  <c r="AB444" i="20"/>
  <c r="AB445" i="20"/>
  <c r="AB446" i="20"/>
  <c r="AB447" i="20"/>
  <c r="AB448" i="20"/>
  <c r="AB449" i="20"/>
  <c r="AB450" i="20"/>
  <c r="AB451" i="20"/>
  <c r="AB452" i="20"/>
  <c r="AB453" i="20"/>
  <c r="AB454" i="20"/>
  <c r="AB455" i="20"/>
  <c r="AB456" i="20"/>
  <c r="AB457" i="20"/>
  <c r="AB458" i="20"/>
  <c r="AB459" i="20"/>
  <c r="AB460" i="20"/>
  <c r="AB461" i="20"/>
  <c r="AB462" i="20"/>
  <c r="AB463" i="20"/>
  <c r="AB464" i="20"/>
  <c r="AB465" i="20"/>
  <c r="AB466" i="20"/>
  <c r="AB467" i="20"/>
  <c r="AB468" i="20"/>
  <c r="AB469" i="20"/>
  <c r="AB470" i="20"/>
  <c r="AB471" i="20"/>
  <c r="AB472" i="20"/>
  <c r="AB473" i="20"/>
  <c r="AB474" i="20"/>
  <c r="AB475" i="20"/>
  <c r="AB476" i="20"/>
  <c r="AB477" i="20"/>
  <c r="AB478" i="20"/>
  <c r="AB479" i="20"/>
  <c r="AB480" i="20"/>
  <c r="AB481" i="20"/>
  <c r="AB482" i="20"/>
  <c r="AB483" i="20"/>
  <c r="AB484" i="20"/>
  <c r="AB485" i="20"/>
  <c r="AB486" i="20"/>
  <c r="AB487" i="20"/>
  <c r="AB488" i="20"/>
  <c r="AB489" i="20"/>
  <c r="AB490" i="20"/>
  <c r="AB491" i="20"/>
  <c r="AB492" i="20"/>
  <c r="AB493" i="20"/>
  <c r="AB494" i="20"/>
  <c r="AB495" i="20"/>
  <c r="AB496" i="20"/>
  <c r="AB497" i="20"/>
  <c r="AB498" i="20"/>
  <c r="AB499" i="20"/>
  <c r="AB500" i="20"/>
  <c r="AB501" i="20"/>
  <c r="AB502" i="20"/>
  <c r="AB503" i="20"/>
  <c r="AB504" i="20"/>
  <c r="AB505" i="20"/>
  <c r="AB506" i="20"/>
  <c r="AB507" i="20"/>
  <c r="AB508" i="20"/>
  <c r="AB509" i="20"/>
  <c r="AB510" i="20"/>
  <c r="AB511" i="20"/>
  <c r="AB512" i="20"/>
  <c r="AB513" i="20"/>
  <c r="AB514" i="20"/>
  <c r="AB515" i="20"/>
  <c r="AB516" i="20"/>
  <c r="AB517" i="20"/>
  <c r="AB518" i="20"/>
  <c r="AB519" i="20"/>
  <c r="AB520" i="20"/>
  <c r="AB521" i="20"/>
  <c r="AB522" i="20"/>
  <c r="AB523" i="20"/>
  <c r="AB524" i="20"/>
  <c r="AB525" i="20"/>
  <c r="AB526" i="20"/>
  <c r="AB527" i="20"/>
  <c r="AB528" i="20"/>
  <c r="AB529" i="20"/>
  <c r="AB530" i="20"/>
  <c r="AB531" i="20"/>
  <c r="AB532" i="20"/>
  <c r="AB533" i="20"/>
  <c r="AB534" i="20"/>
  <c r="AB535" i="20"/>
  <c r="AB536" i="20"/>
  <c r="AB537" i="20"/>
  <c r="AB538" i="20"/>
  <c r="AB539" i="20"/>
  <c r="AB540" i="20"/>
  <c r="AB541" i="20"/>
  <c r="AB542" i="20"/>
  <c r="AB543" i="20"/>
  <c r="AB544" i="20"/>
  <c r="AB545" i="20"/>
  <c r="AB546" i="20"/>
  <c r="AB547" i="20"/>
  <c r="AB548" i="20"/>
  <c r="AB549" i="20"/>
  <c r="AB550" i="20"/>
  <c r="AB551" i="20"/>
  <c r="AB552" i="20"/>
  <c r="AB553" i="20"/>
  <c r="AB554" i="20"/>
  <c r="AB555" i="20"/>
  <c r="AB556" i="20"/>
  <c r="AB557" i="20"/>
  <c r="AB558" i="20"/>
  <c r="AB559" i="20"/>
  <c r="AB560" i="20"/>
  <c r="AB561" i="20"/>
  <c r="AB562" i="20"/>
  <c r="AB563" i="20"/>
  <c r="AB564" i="20"/>
  <c r="AB565" i="20"/>
  <c r="AB566" i="20"/>
  <c r="AB567" i="20"/>
  <c r="AB568" i="20"/>
  <c r="AB569" i="20"/>
  <c r="AB570" i="20"/>
  <c r="AB571" i="20"/>
  <c r="AB572" i="20"/>
  <c r="AB573" i="20"/>
  <c r="AB574" i="20"/>
  <c r="AB575" i="20"/>
  <c r="AB576" i="20"/>
  <c r="AB577" i="20"/>
  <c r="AB578" i="20"/>
  <c r="AB579" i="20"/>
  <c r="AB580" i="20"/>
  <c r="AB581" i="20"/>
  <c r="AB582" i="20"/>
  <c r="AB583" i="20"/>
  <c r="AB584" i="20"/>
  <c r="AB585" i="20"/>
  <c r="AB586" i="20"/>
  <c r="AB587" i="20"/>
  <c r="AB588" i="20"/>
  <c r="AB589" i="20"/>
  <c r="AB590" i="20"/>
  <c r="AB591" i="20"/>
  <c r="AB592" i="20"/>
  <c r="AB593" i="20"/>
  <c r="AB594" i="20"/>
  <c r="AB595" i="20"/>
  <c r="AB596" i="20"/>
  <c r="AB597" i="20"/>
  <c r="AB598" i="20"/>
  <c r="AB599" i="20"/>
  <c r="AB600" i="20"/>
  <c r="AB601" i="20"/>
  <c r="AB602" i="20"/>
  <c r="AB603" i="20"/>
  <c r="AB604" i="20"/>
  <c r="AB605" i="20"/>
  <c r="AB606" i="20"/>
  <c r="AB607" i="20"/>
  <c r="AB608" i="20"/>
  <c r="AB609" i="20"/>
  <c r="AB610" i="20"/>
  <c r="AB611" i="20"/>
  <c r="AB612" i="20"/>
  <c r="AB613" i="20"/>
  <c r="AB614" i="20"/>
  <c r="AB615" i="20"/>
  <c r="AB616" i="20"/>
  <c r="AB617" i="20"/>
  <c r="AB618" i="20"/>
  <c r="AB619" i="20"/>
  <c r="AB620" i="20"/>
  <c r="AB621" i="20"/>
  <c r="AB622" i="20"/>
  <c r="AB623" i="20"/>
  <c r="AB624" i="20"/>
  <c r="AB625" i="20"/>
  <c r="AB626" i="20"/>
  <c r="AB627" i="20"/>
  <c r="AB628" i="20"/>
  <c r="AB629" i="20"/>
  <c r="AB630" i="20"/>
  <c r="AB631" i="20"/>
  <c r="AB632" i="20"/>
  <c r="AB633" i="20"/>
  <c r="AB634" i="20"/>
  <c r="AB635" i="20"/>
  <c r="AB636" i="20"/>
  <c r="AB637" i="20"/>
  <c r="AB638" i="20"/>
  <c r="AB639" i="20"/>
  <c r="AB640" i="20"/>
  <c r="AB641" i="20"/>
  <c r="AB642" i="20"/>
  <c r="AB643" i="20"/>
  <c r="AB644" i="20"/>
  <c r="AB645" i="20"/>
  <c r="AB646" i="20"/>
  <c r="AB647" i="20"/>
  <c r="AB648" i="20"/>
  <c r="AB649" i="20"/>
  <c r="AB650" i="20"/>
  <c r="AB651" i="20"/>
  <c r="AB652" i="20"/>
  <c r="AB653" i="20"/>
  <c r="AB654" i="20"/>
  <c r="AB655" i="20"/>
  <c r="AB656" i="20"/>
  <c r="AB657" i="20"/>
  <c r="AB658" i="20"/>
  <c r="AB659" i="20"/>
  <c r="AB660" i="20"/>
  <c r="AB661" i="20"/>
  <c r="AB662" i="20"/>
  <c r="AB663" i="20"/>
  <c r="AB664" i="20"/>
  <c r="AB665" i="20"/>
  <c r="AB666" i="20"/>
  <c r="AB667" i="20"/>
  <c r="AB668" i="20"/>
  <c r="AB669" i="20"/>
  <c r="AB670" i="20"/>
  <c r="AB671" i="20"/>
  <c r="AB672" i="20"/>
  <c r="AB673" i="20"/>
  <c r="AB674" i="20"/>
  <c r="AB675" i="20"/>
  <c r="AB676" i="20"/>
  <c r="AB677" i="20"/>
  <c r="AB678" i="20"/>
  <c r="AB679" i="20"/>
  <c r="AB680" i="20"/>
  <c r="AB681" i="20"/>
  <c r="AB682" i="20"/>
  <c r="AB683" i="20"/>
  <c r="AB684" i="20"/>
  <c r="AB685" i="20"/>
  <c r="AB686" i="20"/>
  <c r="AB687" i="20"/>
  <c r="AB688" i="20"/>
  <c r="AB689" i="20"/>
  <c r="AB690" i="20"/>
  <c r="AB691" i="20"/>
  <c r="AB692" i="20"/>
  <c r="AB693" i="20"/>
  <c r="AB694" i="20"/>
  <c r="AB695" i="20"/>
  <c r="AB696" i="20"/>
  <c r="AB697" i="20"/>
  <c r="AB698" i="20"/>
  <c r="AB699" i="20"/>
  <c r="AB700" i="20"/>
  <c r="AB701" i="20"/>
  <c r="AB702" i="20"/>
  <c r="AB703" i="20"/>
  <c r="AB704" i="20"/>
  <c r="AB705" i="20"/>
  <c r="AB706" i="20"/>
  <c r="AB707" i="20"/>
  <c r="AB708" i="20"/>
  <c r="AB709" i="20"/>
  <c r="AB710" i="20"/>
  <c r="AB711" i="20"/>
  <c r="AB712" i="20"/>
  <c r="AB713" i="20"/>
  <c r="AB714" i="20"/>
  <c r="AB715" i="20"/>
  <c r="AB716" i="20"/>
  <c r="AB717" i="20"/>
  <c r="AB718" i="20"/>
  <c r="AB719" i="20"/>
  <c r="AB720" i="20"/>
  <c r="AB721" i="20"/>
  <c r="AB722" i="20"/>
  <c r="AB723" i="20"/>
  <c r="AB724" i="20"/>
  <c r="AB725" i="20"/>
  <c r="AB726" i="20"/>
  <c r="AB727" i="20"/>
  <c r="AB728" i="20"/>
  <c r="AB729" i="20"/>
  <c r="AB730" i="20"/>
  <c r="AB731" i="20"/>
  <c r="AB732" i="20"/>
  <c r="AB733" i="20"/>
  <c r="AB734" i="20"/>
  <c r="AB735" i="20"/>
  <c r="AB736" i="20"/>
  <c r="AB737" i="20"/>
  <c r="AB738" i="20"/>
  <c r="AB739" i="20"/>
  <c r="AB740" i="20"/>
  <c r="AB741" i="20"/>
  <c r="AB742" i="20"/>
  <c r="AB743" i="20"/>
  <c r="AB744" i="20"/>
  <c r="AB745" i="20"/>
  <c r="AB746" i="20"/>
  <c r="AB747" i="20"/>
  <c r="AB748" i="20"/>
  <c r="AB749" i="20"/>
  <c r="AB750" i="20"/>
  <c r="AB751" i="20"/>
  <c r="AB752" i="20"/>
  <c r="AB753" i="20"/>
  <c r="AB754" i="20"/>
  <c r="AB755" i="20"/>
  <c r="AB756" i="20"/>
  <c r="AB757" i="20"/>
  <c r="AB758" i="20"/>
  <c r="AB759" i="20"/>
  <c r="AB760" i="20"/>
  <c r="AB761" i="20"/>
  <c r="AB762" i="20"/>
  <c r="AB763" i="20"/>
  <c r="AB764" i="20"/>
  <c r="AB765" i="20"/>
  <c r="AB766" i="20"/>
  <c r="AB767" i="20"/>
  <c r="AB768" i="20"/>
  <c r="AB769" i="20"/>
  <c r="AB770" i="20"/>
  <c r="AB771" i="20"/>
  <c r="AB772" i="20"/>
  <c r="AB773" i="20"/>
  <c r="AB774" i="20"/>
  <c r="AB775" i="20"/>
  <c r="AB776" i="20"/>
  <c r="AB777" i="20"/>
  <c r="AB778" i="20"/>
  <c r="AB779" i="20"/>
  <c r="AB780" i="20"/>
  <c r="AB781" i="20"/>
  <c r="AB782" i="20"/>
  <c r="AA4" i="20"/>
  <c r="AA5" i="20"/>
  <c r="AA6" i="20"/>
  <c r="AA7" i="20"/>
  <c r="AA8" i="20"/>
  <c r="AA9" i="20"/>
  <c r="AA10" i="20"/>
  <c r="AA11" i="20"/>
  <c r="AA12" i="20"/>
  <c r="AA13" i="20"/>
  <c r="AA14" i="20"/>
  <c r="AA15" i="20"/>
  <c r="AA16" i="20"/>
  <c r="AA17" i="20"/>
  <c r="AA18" i="20"/>
  <c r="AA19" i="20"/>
  <c r="AA20" i="20"/>
  <c r="AA21" i="20"/>
  <c r="AA22" i="20"/>
  <c r="AA23" i="20"/>
  <c r="AA24" i="20"/>
  <c r="AA25" i="20"/>
  <c r="AA26" i="20"/>
  <c r="AA27" i="20"/>
  <c r="AA28" i="20"/>
  <c r="AA29" i="20"/>
  <c r="AA30" i="20"/>
  <c r="AA31" i="20"/>
  <c r="AA32" i="20"/>
  <c r="AA33" i="20"/>
  <c r="AA34" i="20"/>
  <c r="AA35" i="20"/>
  <c r="AA36" i="20"/>
  <c r="AA37" i="20"/>
  <c r="AA38" i="20"/>
  <c r="AA39" i="20"/>
  <c r="AA40" i="20"/>
  <c r="AA41" i="20"/>
  <c r="AA42" i="20"/>
  <c r="AA43" i="20"/>
  <c r="AA44" i="20"/>
  <c r="AA45" i="20"/>
  <c r="AA46" i="20"/>
  <c r="AA47" i="20"/>
  <c r="AA48" i="20"/>
  <c r="AA49" i="20"/>
  <c r="AA50" i="20"/>
  <c r="AA51" i="20"/>
  <c r="AA52" i="20"/>
  <c r="AA53" i="20"/>
  <c r="AA54" i="20"/>
  <c r="AA55" i="20"/>
  <c r="AA56" i="20"/>
  <c r="AA57" i="20"/>
  <c r="AA58" i="20"/>
  <c r="AA59" i="20"/>
  <c r="AA60" i="20"/>
  <c r="AA61" i="20"/>
  <c r="AA62" i="20"/>
  <c r="AA63" i="20"/>
  <c r="AA64" i="20"/>
  <c r="AA65" i="20"/>
  <c r="AA66" i="20"/>
  <c r="AA67" i="20"/>
  <c r="AA68" i="20"/>
  <c r="AA69" i="20"/>
  <c r="AA70" i="20"/>
  <c r="AA71" i="20"/>
  <c r="AA72" i="20"/>
  <c r="AA73" i="20"/>
  <c r="AA74" i="20"/>
  <c r="AA75" i="20"/>
  <c r="AA76" i="20"/>
  <c r="AA77" i="20"/>
  <c r="AA78" i="20"/>
  <c r="AA79" i="20"/>
  <c r="AA80" i="20"/>
  <c r="AA81" i="20"/>
  <c r="AA82" i="20"/>
  <c r="AA83" i="20"/>
  <c r="AA84" i="20"/>
  <c r="AA85" i="20"/>
  <c r="AA86" i="20"/>
  <c r="AA87" i="20"/>
  <c r="AA88" i="20"/>
  <c r="AA89" i="20"/>
  <c r="AA90" i="20"/>
  <c r="AA91" i="20"/>
  <c r="AA92" i="20"/>
  <c r="AA93" i="20"/>
  <c r="AA94" i="20"/>
  <c r="AA95" i="20"/>
  <c r="AA96" i="20"/>
  <c r="AA97" i="20"/>
  <c r="AA98" i="20"/>
  <c r="AA99" i="20"/>
  <c r="AA100" i="20"/>
  <c r="AA101" i="20"/>
  <c r="AA102" i="20"/>
  <c r="AA103" i="20"/>
  <c r="AA104" i="20"/>
  <c r="AA105" i="20"/>
  <c r="AA106" i="20"/>
  <c r="AA107" i="20"/>
  <c r="AA108" i="20"/>
  <c r="AA109" i="20"/>
  <c r="AA110" i="20"/>
  <c r="AA111" i="20"/>
  <c r="AA112" i="20"/>
  <c r="AA113" i="20"/>
  <c r="AA114" i="20"/>
  <c r="AA115" i="20"/>
  <c r="AA116" i="20"/>
  <c r="AA117" i="20"/>
  <c r="AA118" i="20"/>
  <c r="AA119" i="20"/>
  <c r="AA120" i="20"/>
  <c r="AA121" i="20"/>
  <c r="AA122" i="20"/>
  <c r="AA123" i="20"/>
  <c r="AA124" i="20"/>
  <c r="AA125" i="20"/>
  <c r="AA126" i="20"/>
  <c r="AA127" i="20"/>
  <c r="AA128" i="20"/>
  <c r="AA129" i="20"/>
  <c r="AA130" i="20"/>
  <c r="AA131" i="20"/>
  <c r="AA132" i="20"/>
  <c r="AA133" i="20"/>
  <c r="AA134" i="20"/>
  <c r="AA135" i="20"/>
  <c r="AA136" i="20"/>
  <c r="AA137" i="20"/>
  <c r="AA138" i="20"/>
  <c r="AA139" i="20"/>
  <c r="AA140" i="20"/>
  <c r="AA141" i="20"/>
  <c r="AA142" i="20"/>
  <c r="AA143" i="20"/>
  <c r="AA144" i="20"/>
  <c r="AA145" i="20"/>
  <c r="AA146" i="20"/>
  <c r="AA147" i="20"/>
  <c r="AA148" i="20"/>
  <c r="AA149" i="20"/>
  <c r="AA150" i="20"/>
  <c r="AA151" i="20"/>
  <c r="AA152" i="20"/>
  <c r="AA153" i="20"/>
  <c r="AA154" i="20"/>
  <c r="AA155" i="20"/>
  <c r="AA156" i="20"/>
  <c r="AA157" i="20"/>
  <c r="AA158" i="20"/>
  <c r="AA159" i="20"/>
  <c r="AA160" i="20"/>
  <c r="AA161" i="20"/>
  <c r="AA162" i="20"/>
  <c r="AA163" i="20"/>
  <c r="AA164" i="20"/>
  <c r="AA165" i="20"/>
  <c r="AA166" i="20"/>
  <c r="AA167" i="20"/>
  <c r="AA168" i="20"/>
  <c r="AA169" i="20"/>
  <c r="AA170" i="20"/>
  <c r="AA171" i="20"/>
  <c r="AA172" i="20"/>
  <c r="AA173" i="20"/>
  <c r="AA174" i="20"/>
  <c r="AA175" i="20"/>
  <c r="AA176" i="20"/>
  <c r="AA177" i="20"/>
  <c r="AA178" i="20"/>
  <c r="AA179" i="20"/>
  <c r="AA180" i="20"/>
  <c r="AA181" i="20"/>
  <c r="AA182" i="20"/>
  <c r="AA183" i="20"/>
  <c r="AA184" i="20"/>
  <c r="AA185" i="20"/>
  <c r="AA186" i="20"/>
  <c r="AA187" i="20"/>
  <c r="AA188" i="20"/>
  <c r="AA189" i="20"/>
  <c r="AA190" i="20"/>
  <c r="AA191" i="20"/>
  <c r="AA192" i="20"/>
  <c r="AA193" i="20"/>
  <c r="AA194" i="20"/>
  <c r="AA195" i="20"/>
  <c r="AA196" i="20"/>
  <c r="AA197" i="20"/>
  <c r="AA198" i="20"/>
  <c r="AA199" i="20"/>
  <c r="AA200" i="20"/>
  <c r="AA201" i="20"/>
  <c r="AA202" i="20"/>
  <c r="AA203" i="20"/>
  <c r="AA204" i="20"/>
  <c r="AA205" i="20"/>
  <c r="AA206" i="20"/>
  <c r="AA207" i="20"/>
  <c r="AA208" i="20"/>
  <c r="AA209" i="20"/>
  <c r="AA210" i="20"/>
  <c r="AA211" i="20"/>
  <c r="AA212" i="20"/>
  <c r="AA213" i="20"/>
  <c r="AA214" i="20"/>
  <c r="AA215" i="20"/>
  <c r="AA216" i="20"/>
  <c r="AA217" i="20"/>
  <c r="AA218" i="20"/>
  <c r="AA219" i="20"/>
  <c r="AA220" i="20"/>
  <c r="AA221" i="20"/>
  <c r="AA222" i="20"/>
  <c r="AA223" i="20"/>
  <c r="AA224" i="20"/>
  <c r="AA225" i="20"/>
  <c r="AA226" i="20"/>
  <c r="AA227" i="20"/>
  <c r="AA228" i="20"/>
  <c r="AA229" i="20"/>
  <c r="AA230" i="20"/>
  <c r="AA231" i="20"/>
  <c r="AA232" i="20"/>
  <c r="AA233" i="20"/>
  <c r="AA234" i="20"/>
  <c r="AA235" i="20"/>
  <c r="AA236" i="20"/>
  <c r="AA237" i="20"/>
  <c r="AA238" i="20"/>
  <c r="AA239" i="20"/>
  <c r="AA240" i="20"/>
  <c r="AA241" i="20"/>
  <c r="AA242" i="20"/>
  <c r="AA243" i="20"/>
  <c r="AA244" i="20"/>
  <c r="AA245" i="20"/>
  <c r="AA246" i="20"/>
  <c r="AA247" i="20"/>
  <c r="AA248" i="20"/>
  <c r="AA249" i="20"/>
  <c r="AA250" i="20"/>
  <c r="AA251" i="20"/>
  <c r="AA252" i="20"/>
  <c r="AA253" i="20"/>
  <c r="AA254" i="20"/>
  <c r="AA255" i="20"/>
  <c r="AA256" i="20"/>
  <c r="AA257" i="20"/>
  <c r="AA258" i="20"/>
  <c r="AA259" i="20"/>
  <c r="AA260" i="20"/>
  <c r="AA261" i="20"/>
  <c r="AA262" i="20"/>
  <c r="AA263" i="20"/>
  <c r="AA264" i="20"/>
  <c r="AA265" i="20"/>
  <c r="AA266" i="20"/>
  <c r="AA267" i="20"/>
  <c r="AA268" i="20"/>
  <c r="AA269" i="20"/>
  <c r="AA270" i="20"/>
  <c r="AA271" i="20"/>
  <c r="AA272" i="20"/>
  <c r="AA273" i="20"/>
  <c r="AA274" i="20"/>
  <c r="AA275" i="20"/>
  <c r="AA276" i="20"/>
  <c r="AA277" i="20"/>
  <c r="AA278" i="20"/>
  <c r="AA279" i="20"/>
  <c r="AA280" i="20"/>
  <c r="AA281" i="20"/>
  <c r="AA282" i="20"/>
  <c r="AA283" i="20"/>
  <c r="AA284" i="20"/>
  <c r="AA285" i="20"/>
  <c r="AA286" i="20"/>
  <c r="AA287" i="20"/>
  <c r="AA288" i="20"/>
  <c r="AA289" i="20"/>
  <c r="AA290" i="20"/>
  <c r="AA291" i="20"/>
  <c r="AA292" i="20"/>
  <c r="AA293" i="20"/>
  <c r="AA294" i="20"/>
  <c r="AA295" i="20"/>
  <c r="AA296" i="20"/>
  <c r="AA297" i="20"/>
  <c r="AA298" i="20"/>
  <c r="AA299" i="20"/>
  <c r="AA300" i="20"/>
  <c r="AA301" i="20"/>
  <c r="AA302" i="20"/>
  <c r="AA303" i="20"/>
  <c r="AA304" i="20"/>
  <c r="AA305" i="20"/>
  <c r="AA306" i="20"/>
  <c r="AA307" i="20"/>
  <c r="AA308" i="20"/>
  <c r="AA309" i="20"/>
  <c r="AA310" i="20"/>
  <c r="AA311" i="20"/>
  <c r="AA312" i="20"/>
  <c r="AA313" i="20"/>
  <c r="AA314" i="20"/>
  <c r="AA315" i="20"/>
  <c r="AA316" i="20"/>
  <c r="AA317" i="20"/>
  <c r="AA318" i="20"/>
  <c r="AA319" i="20"/>
  <c r="AA320" i="20"/>
  <c r="AA321" i="20"/>
  <c r="AA322" i="20"/>
  <c r="AA323" i="20"/>
  <c r="AA324" i="20"/>
  <c r="AA325" i="20"/>
  <c r="AA326" i="20"/>
  <c r="AA327" i="20"/>
  <c r="AA328" i="20"/>
  <c r="AA329" i="20"/>
  <c r="AA330" i="20"/>
  <c r="AA331" i="20"/>
  <c r="AA332" i="20"/>
  <c r="AA333" i="20"/>
  <c r="AA334" i="20"/>
  <c r="AA335" i="20"/>
  <c r="AA336" i="20"/>
  <c r="AA337" i="20"/>
  <c r="AA338" i="20"/>
  <c r="AA339" i="20"/>
  <c r="AA340" i="20"/>
  <c r="AA341" i="20"/>
  <c r="AA342" i="20"/>
  <c r="AA343" i="20"/>
  <c r="AA344" i="20"/>
  <c r="AA345" i="20"/>
  <c r="AA346" i="20"/>
  <c r="AA347" i="20"/>
  <c r="AA348" i="20"/>
  <c r="AA349" i="20"/>
  <c r="AA350" i="20"/>
  <c r="AA351" i="20"/>
  <c r="AA352" i="20"/>
  <c r="AA353" i="20"/>
  <c r="AA354" i="20"/>
  <c r="AA355" i="20"/>
  <c r="AA356" i="20"/>
  <c r="AA357" i="20"/>
  <c r="AA358" i="20"/>
  <c r="AA359" i="20"/>
  <c r="AA360" i="20"/>
  <c r="AA361" i="20"/>
  <c r="AA362" i="20"/>
  <c r="AA363" i="20"/>
  <c r="AA364" i="20"/>
  <c r="AA365" i="20"/>
  <c r="AA366" i="20"/>
  <c r="AA367" i="20"/>
  <c r="AA368" i="20"/>
  <c r="AA369" i="20"/>
  <c r="AA370" i="20"/>
  <c r="AA371" i="20"/>
  <c r="AA372" i="20"/>
  <c r="AA373" i="20"/>
  <c r="AA374" i="20"/>
  <c r="AA375" i="20"/>
  <c r="AA376" i="20"/>
  <c r="AA377" i="20"/>
  <c r="AA378" i="20"/>
  <c r="AA379" i="20"/>
  <c r="AA380" i="20"/>
  <c r="AA381" i="20"/>
  <c r="AA382" i="20"/>
  <c r="AA383" i="20"/>
  <c r="AA384" i="20"/>
  <c r="AA385" i="20"/>
  <c r="AA386" i="20"/>
  <c r="AA387" i="20"/>
  <c r="AA388" i="20"/>
  <c r="AA389" i="20"/>
  <c r="AA390" i="20"/>
  <c r="AA391" i="20"/>
  <c r="AA392" i="20"/>
  <c r="AA393" i="20"/>
  <c r="AA394" i="20"/>
  <c r="AA395" i="20"/>
  <c r="AA396" i="20"/>
  <c r="AA397" i="20"/>
  <c r="AA398" i="20"/>
  <c r="AA399" i="20"/>
  <c r="AA400" i="20"/>
  <c r="AA401" i="20"/>
  <c r="AA402" i="20"/>
  <c r="AA403" i="20"/>
  <c r="AA404" i="20"/>
  <c r="AA405" i="20"/>
  <c r="AA406" i="20"/>
  <c r="AA407" i="20"/>
  <c r="AA408" i="20"/>
  <c r="AA409" i="20"/>
  <c r="AA410" i="20"/>
  <c r="AA411" i="20"/>
  <c r="AA412" i="20"/>
  <c r="AA413" i="20"/>
  <c r="AA414" i="20"/>
  <c r="AA415" i="20"/>
  <c r="AA416" i="20"/>
  <c r="AA417" i="20"/>
  <c r="AA418" i="20"/>
  <c r="AA419" i="20"/>
  <c r="AA420" i="20"/>
  <c r="AA421" i="20"/>
  <c r="AA422" i="20"/>
  <c r="AA423" i="20"/>
  <c r="AA424" i="20"/>
  <c r="AA425" i="20"/>
  <c r="AA426" i="20"/>
  <c r="AA427" i="20"/>
  <c r="AA428" i="20"/>
  <c r="AA429" i="20"/>
  <c r="AA430" i="20"/>
  <c r="AA431" i="20"/>
  <c r="AA432" i="20"/>
  <c r="AA433" i="20"/>
  <c r="AA434" i="20"/>
  <c r="AA435" i="20"/>
  <c r="AA436" i="20"/>
  <c r="AA437" i="20"/>
  <c r="AA438" i="20"/>
  <c r="AA439" i="20"/>
  <c r="AA440" i="20"/>
  <c r="AA441" i="20"/>
  <c r="AA442" i="20"/>
  <c r="AA443" i="20"/>
  <c r="AA444" i="20"/>
  <c r="AA445" i="20"/>
  <c r="AA446" i="20"/>
  <c r="AA447" i="20"/>
  <c r="AA448" i="20"/>
  <c r="AA449" i="20"/>
  <c r="AA450" i="20"/>
  <c r="AA451" i="20"/>
  <c r="AA452" i="20"/>
  <c r="AA453" i="20"/>
  <c r="AA454" i="20"/>
  <c r="AA455" i="20"/>
  <c r="AA456" i="20"/>
  <c r="AA457" i="20"/>
  <c r="AA458" i="20"/>
  <c r="AA459" i="20"/>
  <c r="AA460" i="20"/>
  <c r="AA461" i="20"/>
  <c r="AA462" i="20"/>
  <c r="AA463" i="20"/>
  <c r="AA464" i="20"/>
  <c r="AA465" i="20"/>
  <c r="AA466" i="20"/>
  <c r="AA467" i="20"/>
  <c r="AA468" i="20"/>
  <c r="AA469" i="20"/>
  <c r="AA470" i="20"/>
  <c r="AA471" i="20"/>
  <c r="AA472" i="20"/>
  <c r="AA473" i="20"/>
  <c r="AA474" i="20"/>
  <c r="AA475" i="20"/>
  <c r="AA476" i="20"/>
  <c r="AA477" i="20"/>
  <c r="AA478" i="20"/>
  <c r="AA479" i="20"/>
  <c r="AA480" i="20"/>
  <c r="AA481" i="20"/>
  <c r="AA482" i="20"/>
  <c r="AA483" i="20"/>
  <c r="AA484" i="20"/>
  <c r="AA485" i="20"/>
  <c r="AA486" i="20"/>
  <c r="AA487" i="20"/>
  <c r="AA488" i="20"/>
  <c r="AA489" i="20"/>
  <c r="AA490" i="20"/>
  <c r="AA491" i="20"/>
  <c r="AA492" i="20"/>
  <c r="AA493" i="20"/>
  <c r="AA494" i="20"/>
  <c r="AA495" i="20"/>
  <c r="AA496" i="20"/>
  <c r="AA497" i="20"/>
  <c r="AA498" i="20"/>
  <c r="AA499" i="20"/>
  <c r="AA500" i="20"/>
  <c r="AA501" i="20"/>
  <c r="AA502" i="20"/>
  <c r="AA503" i="20"/>
  <c r="AA504" i="20"/>
  <c r="AA505" i="20"/>
  <c r="AA506" i="20"/>
  <c r="AA507" i="20"/>
  <c r="AA508" i="20"/>
  <c r="AA509" i="20"/>
  <c r="AA510" i="20"/>
  <c r="AA511" i="20"/>
  <c r="AA512" i="20"/>
  <c r="AA513" i="20"/>
  <c r="AA514" i="20"/>
  <c r="AA515" i="20"/>
  <c r="AA516" i="20"/>
  <c r="AA517" i="20"/>
  <c r="AA518" i="20"/>
  <c r="AA519" i="20"/>
  <c r="AA520" i="20"/>
  <c r="AA521" i="20"/>
  <c r="AA522" i="20"/>
  <c r="AA523" i="20"/>
  <c r="AA524" i="20"/>
  <c r="AA525" i="20"/>
  <c r="AA526" i="20"/>
  <c r="AA527" i="20"/>
  <c r="AA528" i="20"/>
  <c r="AA529" i="20"/>
  <c r="AA530" i="20"/>
  <c r="AA531" i="20"/>
  <c r="AA532" i="20"/>
  <c r="AA533" i="20"/>
  <c r="AA534" i="20"/>
  <c r="AA535" i="20"/>
  <c r="AA536" i="20"/>
  <c r="AA537" i="20"/>
  <c r="AA538" i="20"/>
  <c r="AA539" i="20"/>
  <c r="AA540" i="20"/>
  <c r="AA541" i="20"/>
  <c r="AA542" i="20"/>
  <c r="AA543" i="20"/>
  <c r="AA544" i="20"/>
  <c r="AA545" i="20"/>
  <c r="AA546" i="20"/>
  <c r="AA547" i="20"/>
  <c r="AA548" i="20"/>
  <c r="AA549" i="20"/>
  <c r="AA550" i="20"/>
  <c r="AA551" i="20"/>
  <c r="AA552" i="20"/>
  <c r="AA553" i="20"/>
  <c r="AA554" i="20"/>
  <c r="AA555" i="20"/>
  <c r="AA556" i="20"/>
  <c r="AA557" i="20"/>
  <c r="AA558" i="20"/>
  <c r="AA559" i="20"/>
  <c r="AA560" i="20"/>
  <c r="AA561" i="20"/>
  <c r="AA562" i="20"/>
  <c r="AA563" i="20"/>
  <c r="AA564" i="20"/>
  <c r="AA565" i="20"/>
  <c r="AA566" i="20"/>
  <c r="AA567" i="20"/>
  <c r="AA568" i="20"/>
  <c r="AA569" i="20"/>
  <c r="AA570" i="20"/>
  <c r="AA571" i="20"/>
  <c r="AA572" i="20"/>
  <c r="AA573" i="20"/>
  <c r="AA574" i="20"/>
  <c r="AA575" i="20"/>
  <c r="AA576" i="20"/>
  <c r="AA577" i="20"/>
  <c r="AA578" i="20"/>
  <c r="AA579" i="20"/>
  <c r="AA580" i="20"/>
  <c r="AA581" i="20"/>
  <c r="AA582" i="20"/>
  <c r="AA583" i="20"/>
  <c r="AA584" i="20"/>
  <c r="AA585" i="20"/>
  <c r="AA586" i="20"/>
  <c r="AA587" i="20"/>
  <c r="AA588" i="20"/>
  <c r="AA589" i="20"/>
  <c r="AA590" i="20"/>
  <c r="AA591" i="20"/>
  <c r="AA592" i="20"/>
  <c r="AA593" i="20"/>
  <c r="AA594" i="20"/>
  <c r="AA595" i="20"/>
  <c r="AA596" i="20"/>
  <c r="AA597" i="20"/>
  <c r="AA598" i="20"/>
  <c r="AA599" i="20"/>
  <c r="AA600" i="20"/>
  <c r="AA601" i="20"/>
  <c r="AA602" i="20"/>
  <c r="AA603" i="20"/>
  <c r="AA604" i="20"/>
  <c r="AA605" i="20"/>
  <c r="AA606" i="20"/>
  <c r="AA607" i="20"/>
  <c r="AA608" i="20"/>
  <c r="AA609" i="20"/>
  <c r="AA610" i="20"/>
  <c r="AA611" i="20"/>
  <c r="AA612" i="20"/>
  <c r="AA613" i="20"/>
  <c r="AA614" i="20"/>
  <c r="AA615" i="20"/>
  <c r="AA616" i="20"/>
  <c r="AA617" i="20"/>
  <c r="AA618" i="20"/>
  <c r="AA619" i="20"/>
  <c r="AA620" i="20"/>
  <c r="AA621" i="20"/>
  <c r="AA622" i="20"/>
  <c r="AA623" i="20"/>
  <c r="AA624" i="20"/>
  <c r="AA625" i="20"/>
  <c r="AA626" i="20"/>
  <c r="AA627" i="20"/>
  <c r="AA628" i="20"/>
  <c r="AA629" i="20"/>
  <c r="AA630" i="20"/>
  <c r="AA631" i="20"/>
  <c r="AA632" i="20"/>
  <c r="AA633" i="20"/>
  <c r="AA634" i="20"/>
  <c r="AA635" i="20"/>
  <c r="AA636" i="20"/>
  <c r="AA637" i="20"/>
  <c r="AA638" i="20"/>
  <c r="AA639" i="20"/>
  <c r="AA640" i="20"/>
  <c r="AA641" i="20"/>
  <c r="AA642" i="20"/>
  <c r="AA643" i="20"/>
  <c r="AA644" i="20"/>
  <c r="AA645" i="20"/>
  <c r="AA646" i="20"/>
  <c r="AA647" i="20"/>
  <c r="AA648" i="20"/>
  <c r="AA649" i="20"/>
  <c r="AA650" i="20"/>
  <c r="AA651" i="20"/>
  <c r="AA652" i="20"/>
  <c r="AA653" i="20"/>
  <c r="AA654" i="20"/>
  <c r="AA655" i="20"/>
  <c r="AA656" i="20"/>
  <c r="AA657" i="20"/>
  <c r="AA658" i="20"/>
  <c r="AA659" i="20"/>
  <c r="AA660" i="20"/>
  <c r="AA661" i="20"/>
  <c r="AA662" i="20"/>
  <c r="AA663" i="20"/>
  <c r="AA664" i="20"/>
  <c r="AA665" i="20"/>
  <c r="AA666" i="20"/>
  <c r="AA667" i="20"/>
  <c r="AA668" i="20"/>
  <c r="AA669" i="20"/>
  <c r="AA670" i="20"/>
  <c r="AA671" i="20"/>
  <c r="AA672" i="20"/>
  <c r="AA673" i="20"/>
  <c r="AA674" i="20"/>
  <c r="AA675" i="20"/>
  <c r="AA676" i="20"/>
  <c r="AA677" i="20"/>
  <c r="AA678" i="20"/>
  <c r="AA679" i="20"/>
  <c r="AA680" i="20"/>
  <c r="AA681" i="20"/>
  <c r="AA682" i="20"/>
  <c r="AA683" i="20"/>
  <c r="AA684" i="20"/>
  <c r="AA685" i="20"/>
  <c r="AA686" i="20"/>
  <c r="AA687" i="20"/>
  <c r="AA688" i="20"/>
  <c r="AA689" i="20"/>
  <c r="AA690" i="20"/>
  <c r="AA691" i="20"/>
  <c r="AA692" i="20"/>
  <c r="AA693" i="20"/>
  <c r="AA694" i="20"/>
  <c r="AA695" i="20"/>
  <c r="AA696" i="20"/>
  <c r="AA697" i="20"/>
  <c r="AA698" i="20"/>
  <c r="AA699" i="20"/>
  <c r="AA700" i="20"/>
  <c r="AA701" i="20"/>
  <c r="AA702" i="20"/>
  <c r="AA703" i="20"/>
  <c r="AA704" i="20"/>
  <c r="AA705" i="20"/>
  <c r="AA706" i="20"/>
  <c r="AA707" i="20"/>
  <c r="AA708" i="20"/>
  <c r="AA709" i="20"/>
  <c r="AA710" i="20"/>
  <c r="AA711" i="20"/>
  <c r="AA712" i="20"/>
  <c r="AA713" i="20"/>
  <c r="AA714" i="20"/>
  <c r="AA715" i="20"/>
  <c r="AA716" i="20"/>
  <c r="AA717" i="20"/>
  <c r="AA718" i="20"/>
  <c r="AA719" i="20"/>
  <c r="AA720" i="20"/>
  <c r="AA721" i="20"/>
  <c r="AA722" i="20"/>
  <c r="AA723" i="20"/>
  <c r="AA724" i="20"/>
  <c r="AA725" i="20"/>
  <c r="AA726" i="20"/>
  <c r="AA727" i="20"/>
  <c r="AA728" i="20"/>
  <c r="AA729" i="20"/>
  <c r="AA730" i="20"/>
  <c r="AA731" i="20"/>
  <c r="AA732" i="20"/>
  <c r="AA733" i="20"/>
  <c r="AA734" i="20"/>
  <c r="AA735" i="20"/>
  <c r="AA736" i="20"/>
  <c r="AA737" i="20"/>
  <c r="AA738" i="20"/>
  <c r="AA739" i="20"/>
  <c r="AA740" i="20"/>
  <c r="AA741" i="20"/>
  <c r="AA742" i="20"/>
  <c r="AA743" i="20"/>
  <c r="AA744" i="20"/>
  <c r="AA745" i="20"/>
  <c r="AA746" i="20"/>
  <c r="AA747" i="20"/>
  <c r="AA748" i="20"/>
  <c r="AA749" i="20"/>
  <c r="AA750" i="20"/>
  <c r="AA751" i="20"/>
  <c r="AA752" i="20"/>
  <c r="AA753" i="20"/>
  <c r="AA754" i="20"/>
  <c r="AA755" i="20"/>
  <c r="AA756" i="20"/>
  <c r="AA757" i="20"/>
  <c r="AA758" i="20"/>
  <c r="AA759" i="20"/>
  <c r="AA760" i="20"/>
  <c r="AA761" i="20"/>
  <c r="AA762" i="20"/>
  <c r="AA763" i="20"/>
  <c r="AA764" i="20"/>
  <c r="AA765" i="20"/>
  <c r="AA766" i="20"/>
  <c r="AA767" i="20"/>
  <c r="AA768" i="20"/>
  <c r="AA769" i="20"/>
  <c r="AA770" i="20"/>
  <c r="AA771" i="20"/>
  <c r="AA772" i="20"/>
  <c r="AA773" i="20"/>
  <c r="AA774" i="20"/>
  <c r="AA775" i="20"/>
  <c r="AA776" i="20"/>
  <c r="AA777" i="20"/>
  <c r="AA778" i="20"/>
  <c r="AA779" i="20"/>
  <c r="AA780" i="20"/>
  <c r="AA781" i="20"/>
  <c r="AA782" i="20"/>
  <c r="AB3" i="20"/>
  <c r="AA3" i="20"/>
  <c r="W10" i="35"/>
  <c r="W11" i="35"/>
  <c r="W12" i="35"/>
  <c r="W13" i="35"/>
  <c r="W14" i="35"/>
  <c r="W15" i="35"/>
  <c r="W16" i="35"/>
  <c r="W17" i="35"/>
  <c r="W18" i="35"/>
  <c r="W19" i="35"/>
  <c r="W20" i="35"/>
  <c r="W21" i="35"/>
  <c r="W22" i="35"/>
  <c r="W23" i="35"/>
  <c r="W24" i="35"/>
  <c r="W25" i="35"/>
  <c r="W26" i="35"/>
  <c r="W27" i="35"/>
  <c r="W28" i="35"/>
  <c r="W29" i="35"/>
  <c r="W30" i="35"/>
  <c r="W31" i="35"/>
  <c r="W32" i="35"/>
  <c r="W33" i="35"/>
  <c r="W34" i="35"/>
  <c r="W35" i="35"/>
  <c r="W36" i="35"/>
  <c r="W55" i="35"/>
  <c r="W56" i="35"/>
  <c r="W57" i="35"/>
  <c r="W58" i="35"/>
  <c r="W59" i="35"/>
  <c r="W60" i="35"/>
  <c r="W61" i="35"/>
  <c r="W62" i="35"/>
  <c r="W63" i="35"/>
  <c r="W64" i="35"/>
  <c r="W65" i="35"/>
  <c r="W66" i="35"/>
  <c r="W67" i="35"/>
  <c r="W68" i="35"/>
  <c r="W69" i="35"/>
  <c r="W70" i="35"/>
  <c r="W71" i="35"/>
  <c r="W72" i="35"/>
  <c r="W73" i="35"/>
  <c r="W74" i="35"/>
  <c r="W75" i="35"/>
  <c r="W76" i="35"/>
  <c r="W77" i="35"/>
  <c r="W78" i="35"/>
  <c r="W79" i="35"/>
  <c r="W80" i="35"/>
  <c r="W81" i="35"/>
  <c r="W82" i="35"/>
  <c r="W83" i="35"/>
  <c r="W84" i="35"/>
  <c r="W85" i="35"/>
  <c r="W86" i="35"/>
  <c r="W87" i="35"/>
  <c r="W88" i="35"/>
  <c r="W89" i="35"/>
  <c r="W90" i="35"/>
  <c r="W91" i="35"/>
  <c r="W92" i="35"/>
  <c r="W93" i="35"/>
  <c r="W94" i="35"/>
  <c r="W95" i="35"/>
  <c r="W96" i="35"/>
  <c r="W97" i="35"/>
  <c r="W98" i="35"/>
  <c r="W99" i="35"/>
  <c r="W100" i="35"/>
  <c r="W101" i="35"/>
  <c r="W102" i="35"/>
  <c r="W103" i="35"/>
  <c r="W104" i="35"/>
  <c r="W105" i="35"/>
  <c r="W106" i="35"/>
  <c r="W107" i="35"/>
  <c r="W108" i="35"/>
  <c r="W109" i="35"/>
  <c r="W110" i="35"/>
  <c r="W111" i="35"/>
  <c r="W112" i="35"/>
  <c r="W113" i="35"/>
  <c r="W114" i="35"/>
  <c r="W115" i="35"/>
  <c r="W116" i="35"/>
  <c r="W117" i="35"/>
  <c r="W122" i="35"/>
  <c r="W123" i="35"/>
  <c r="W124" i="35"/>
  <c r="W125" i="35"/>
  <c r="W126" i="35"/>
  <c r="W127" i="35"/>
  <c r="W128" i="35"/>
  <c r="W129" i="35"/>
  <c r="W130" i="35"/>
  <c r="W131" i="35"/>
  <c r="W132" i="35"/>
  <c r="W133" i="35"/>
  <c r="W134" i="35"/>
  <c r="W135" i="35"/>
  <c r="W136" i="35"/>
  <c r="W137" i="35"/>
  <c r="W138" i="35"/>
  <c r="W139" i="35"/>
  <c r="W140" i="35"/>
  <c r="W141" i="35"/>
  <c r="W142" i="35"/>
  <c r="W144" i="35"/>
  <c r="W145" i="35"/>
  <c r="W146" i="35"/>
  <c r="W147" i="35"/>
  <c r="W149" i="35"/>
  <c r="W150" i="35"/>
  <c r="W151" i="35"/>
  <c r="W152" i="35"/>
  <c r="W153" i="35"/>
  <c r="W154" i="35"/>
  <c r="W155" i="35"/>
  <c r="W156" i="35"/>
  <c r="W157" i="35"/>
  <c r="W158" i="35"/>
  <c r="W159" i="35"/>
  <c r="W160" i="35"/>
  <c r="W161" i="35"/>
  <c r="W162" i="35"/>
  <c r="W163" i="35"/>
  <c r="W164" i="35"/>
  <c r="W165" i="35"/>
  <c r="W166" i="35"/>
  <c r="W167" i="35"/>
  <c r="W168" i="35"/>
  <c r="W169" i="35"/>
  <c r="W170" i="35"/>
  <c r="W171" i="35"/>
  <c r="W172" i="35"/>
  <c r="W173" i="35"/>
  <c r="W174" i="35"/>
  <c r="W175" i="35"/>
  <c r="W176" i="35"/>
  <c r="W177" i="35"/>
  <c r="W178" i="35"/>
  <c r="W179" i="35"/>
  <c r="W180" i="35"/>
  <c r="W181" i="35"/>
  <c r="W182" i="35"/>
  <c r="W183" i="35"/>
  <c r="W184" i="35"/>
  <c r="W185" i="35"/>
  <c r="W186" i="35"/>
  <c r="W187" i="35"/>
  <c r="W188" i="35"/>
  <c r="W189" i="35"/>
  <c r="W190" i="35"/>
  <c r="W191" i="35"/>
  <c r="W192" i="35"/>
  <c r="W193" i="35"/>
  <c r="W194" i="35"/>
  <c r="W195" i="35"/>
  <c r="W196" i="35"/>
  <c r="W197" i="35"/>
  <c r="W198" i="35"/>
  <c r="W199" i="35"/>
  <c r="W200" i="35"/>
  <c r="W201" i="35"/>
  <c r="W202" i="35"/>
  <c r="W203" i="35"/>
  <c r="W204" i="35"/>
  <c r="W205" i="35"/>
  <c r="W206" i="35"/>
  <c r="W207" i="35"/>
  <c r="W208" i="35"/>
  <c r="W209" i="35"/>
  <c r="W210" i="35"/>
  <c r="W211" i="35"/>
  <c r="W212" i="35"/>
  <c r="W213" i="35"/>
  <c r="W214" i="35"/>
  <c r="W215" i="35"/>
  <c r="W216" i="35"/>
  <c r="W217" i="35"/>
  <c r="W218" i="35"/>
  <c r="W219" i="35"/>
  <c r="W220" i="35"/>
  <c r="W221" i="35"/>
  <c r="W222" i="35"/>
  <c r="W223" i="35"/>
  <c r="W224" i="35"/>
  <c r="W225" i="35"/>
  <c r="W226" i="35"/>
  <c r="W227" i="35"/>
  <c r="W228" i="35"/>
  <c r="W229" i="35"/>
  <c r="W230" i="35"/>
  <c r="W231" i="35"/>
  <c r="W232" i="35"/>
  <c r="W233" i="35"/>
  <c r="W234" i="35"/>
  <c r="W235" i="35"/>
  <c r="W236" i="35"/>
  <c r="W237" i="35"/>
  <c r="W238" i="35"/>
  <c r="W239" i="35"/>
  <c r="W240" i="35"/>
  <c r="W241" i="35"/>
  <c r="W242" i="35"/>
  <c r="W243" i="35"/>
  <c r="W244" i="35"/>
  <c r="W245" i="35"/>
  <c r="W246" i="35"/>
  <c r="W247" i="35"/>
  <c r="W248" i="35"/>
  <c r="W249" i="35"/>
  <c r="W250" i="35"/>
  <c r="W251" i="35"/>
  <c r="W252" i="35"/>
  <c r="W253" i="35"/>
  <c r="W254" i="35"/>
  <c r="W255" i="35"/>
  <c r="W256" i="35"/>
  <c r="W257" i="35"/>
  <c r="W258" i="35"/>
  <c r="W259" i="35"/>
  <c r="W260" i="35"/>
  <c r="W261" i="35"/>
  <c r="W262" i="35"/>
  <c r="W263" i="35"/>
  <c r="W264" i="35"/>
  <c r="W265" i="35"/>
  <c r="W266" i="35"/>
  <c r="W267" i="35"/>
  <c r="W268" i="35"/>
  <c r="W269" i="35"/>
  <c r="W270" i="35"/>
  <c r="W271" i="35"/>
  <c r="W272" i="35"/>
  <c r="W273" i="35"/>
  <c r="W274" i="35"/>
  <c r="W275" i="35"/>
  <c r="W276" i="35"/>
  <c r="W277" i="35"/>
  <c r="W278" i="35"/>
  <c r="W279" i="35"/>
  <c r="W280" i="35"/>
  <c r="W281" i="35"/>
  <c r="W282" i="35"/>
  <c r="W283" i="35"/>
  <c r="W284" i="35"/>
  <c r="W285" i="35"/>
  <c r="W286" i="35"/>
  <c r="W287" i="35"/>
  <c r="W288" i="35"/>
  <c r="W289" i="35"/>
  <c r="W290" i="35"/>
  <c r="W291" i="35"/>
  <c r="W292" i="35"/>
  <c r="W293" i="35"/>
  <c r="W294" i="35"/>
  <c r="W295" i="35"/>
  <c r="W296" i="35"/>
  <c r="W297" i="35"/>
  <c r="W298" i="35"/>
  <c r="W299" i="35"/>
  <c r="W300" i="35"/>
  <c r="W301" i="35"/>
  <c r="W302" i="35"/>
  <c r="W303" i="35"/>
  <c r="W304" i="35"/>
  <c r="W305" i="35"/>
  <c r="W306" i="35"/>
  <c r="W307" i="35"/>
  <c r="W308" i="35"/>
  <c r="W309" i="35"/>
  <c r="W310" i="35"/>
  <c r="W311" i="35"/>
  <c r="W312" i="35"/>
  <c r="W313" i="35"/>
  <c r="W314" i="35"/>
  <c r="W315" i="35"/>
  <c r="W316" i="35"/>
  <c r="W317" i="35"/>
  <c r="W318" i="35"/>
  <c r="W319" i="35"/>
  <c r="W320" i="35"/>
  <c r="W321" i="35"/>
  <c r="W322" i="35"/>
  <c r="W323" i="35"/>
  <c r="W324" i="35"/>
  <c r="W325" i="35"/>
  <c r="W326" i="35"/>
  <c r="W327" i="35"/>
  <c r="W328" i="35"/>
  <c r="W329" i="35"/>
  <c r="W330" i="35"/>
  <c r="W331" i="35"/>
  <c r="W332" i="35"/>
  <c r="W333" i="35"/>
  <c r="W334" i="35"/>
  <c r="W335" i="35"/>
  <c r="W336" i="35"/>
  <c r="W337" i="35"/>
  <c r="W338" i="35"/>
  <c r="W339" i="35"/>
  <c r="W340" i="35"/>
  <c r="W341" i="35"/>
  <c r="W342" i="35"/>
  <c r="W343" i="35"/>
  <c r="W344" i="35"/>
  <c r="W345" i="35"/>
  <c r="W346" i="35"/>
  <c r="W347" i="35"/>
  <c r="W348" i="35"/>
  <c r="W349" i="35"/>
  <c r="W350" i="35"/>
  <c r="W351" i="35"/>
  <c r="W352" i="35"/>
  <c r="W353" i="35"/>
  <c r="W354" i="35"/>
  <c r="W355" i="35"/>
  <c r="W356" i="35"/>
  <c r="W357" i="35"/>
  <c r="W358" i="35"/>
  <c r="W359" i="35"/>
  <c r="W360" i="35"/>
  <c r="W361" i="35"/>
  <c r="W362" i="35"/>
  <c r="W363" i="35"/>
  <c r="W364" i="35"/>
  <c r="W365" i="35"/>
  <c r="W366" i="35"/>
  <c r="W367" i="35"/>
  <c r="W368" i="35"/>
  <c r="W369" i="35"/>
  <c r="W370" i="35"/>
  <c r="W371" i="35"/>
  <c r="W372" i="35"/>
  <c r="W373" i="35"/>
  <c r="W374" i="35"/>
  <c r="W375" i="35"/>
  <c r="W376" i="35"/>
  <c r="W377" i="35"/>
  <c r="W378" i="35"/>
  <c r="W379" i="35"/>
  <c r="W380" i="35"/>
  <c r="W381" i="35"/>
  <c r="W382" i="35"/>
  <c r="W383" i="35"/>
  <c r="W384" i="35"/>
  <c r="W385" i="35"/>
  <c r="W386" i="35"/>
  <c r="W387" i="35"/>
  <c r="W388" i="35"/>
  <c r="W389" i="35"/>
  <c r="W390" i="35"/>
  <c r="W391" i="35"/>
  <c r="W392" i="35"/>
  <c r="W393" i="35"/>
  <c r="W394" i="35"/>
  <c r="W395" i="35"/>
  <c r="W396" i="35"/>
  <c r="W397" i="35"/>
  <c r="W398" i="35"/>
  <c r="W399" i="35"/>
  <c r="W400" i="35"/>
  <c r="W401" i="35"/>
  <c r="W402" i="35"/>
  <c r="W403" i="35"/>
  <c r="W404" i="35"/>
  <c r="W405" i="35"/>
  <c r="W406" i="35"/>
  <c r="W407" i="35"/>
  <c r="W408" i="35"/>
  <c r="W409" i="35"/>
  <c r="W410" i="35"/>
  <c r="W411" i="35"/>
  <c r="W412" i="35"/>
  <c r="W413" i="35"/>
  <c r="W414" i="35"/>
  <c r="W415" i="35"/>
  <c r="W416" i="35"/>
  <c r="W417" i="35"/>
  <c r="W418" i="35"/>
  <c r="W419" i="35"/>
  <c r="W420" i="35"/>
  <c r="W421" i="35"/>
  <c r="W422" i="35"/>
  <c r="W423" i="35"/>
  <c r="W424" i="35"/>
  <c r="W425" i="35"/>
  <c r="W426" i="35"/>
  <c r="W427" i="35"/>
  <c r="W428" i="35"/>
  <c r="W429" i="35"/>
  <c r="W430" i="35"/>
  <c r="W431" i="35"/>
  <c r="W432" i="35"/>
  <c r="W433" i="35"/>
  <c r="W434" i="35"/>
  <c r="W435" i="35"/>
  <c r="W436" i="35"/>
  <c r="W437" i="35"/>
  <c r="W438" i="35"/>
  <c r="W439" i="35"/>
  <c r="W440" i="35"/>
  <c r="W441" i="35"/>
  <c r="W442" i="35"/>
  <c r="W443" i="35"/>
  <c r="W444" i="35"/>
  <c r="W445" i="35"/>
  <c r="W446" i="35"/>
  <c r="W447" i="35"/>
  <c r="W448" i="35"/>
  <c r="W449" i="35"/>
  <c r="W450" i="35"/>
  <c r="W451" i="35"/>
  <c r="W452" i="35"/>
  <c r="W453" i="35"/>
  <c r="W454" i="35"/>
  <c r="W455" i="35"/>
  <c r="W456" i="35"/>
  <c r="W457" i="35"/>
  <c r="W458" i="35"/>
  <c r="W459" i="35"/>
  <c r="W460" i="35"/>
  <c r="W461" i="35"/>
  <c r="W462" i="35"/>
  <c r="W463" i="35"/>
  <c r="W464" i="35"/>
  <c r="W465" i="35"/>
  <c r="W466" i="35"/>
  <c r="W467" i="35"/>
  <c r="W468" i="35"/>
  <c r="W469" i="35"/>
  <c r="W470" i="35"/>
  <c r="W471" i="35"/>
  <c r="W472" i="35"/>
  <c r="W473" i="35"/>
  <c r="W474" i="35"/>
  <c r="W475" i="35"/>
  <c r="W476" i="35"/>
  <c r="W477" i="35"/>
  <c r="W478" i="35"/>
  <c r="W479" i="35"/>
  <c r="W480" i="35"/>
  <c r="W481" i="35"/>
  <c r="W482" i="35"/>
  <c r="W483" i="35"/>
  <c r="W484" i="35"/>
  <c r="W485" i="35"/>
  <c r="W486" i="35"/>
  <c r="W487" i="35"/>
  <c r="W488" i="35"/>
  <c r="W489" i="35"/>
  <c r="W490" i="35"/>
  <c r="W491" i="35"/>
  <c r="W492" i="35"/>
  <c r="W493" i="35"/>
  <c r="W494" i="35"/>
  <c r="W495" i="35"/>
  <c r="W496" i="35"/>
  <c r="W497" i="35"/>
  <c r="W498" i="35"/>
  <c r="W499" i="35"/>
  <c r="W500" i="35"/>
  <c r="W501" i="35"/>
  <c r="W502" i="35"/>
  <c r="W503" i="35"/>
  <c r="W504" i="35"/>
  <c r="W505" i="35"/>
  <c r="W506" i="35"/>
  <c r="W507" i="35"/>
  <c r="W508" i="35"/>
  <c r="W509" i="35"/>
  <c r="W510" i="35"/>
  <c r="W511" i="35"/>
  <c r="W512" i="35"/>
  <c r="W513" i="35"/>
  <c r="W514" i="35"/>
  <c r="W515" i="35"/>
  <c r="W516" i="35"/>
  <c r="W517" i="35"/>
  <c r="W518" i="35"/>
  <c r="V10" i="35"/>
  <c r="V11" i="35"/>
  <c r="V12" i="35"/>
  <c r="V13" i="35"/>
  <c r="V14" i="35"/>
  <c r="V15" i="35"/>
  <c r="V16" i="35"/>
  <c r="V17" i="35"/>
  <c r="V18" i="35"/>
  <c r="V19" i="35"/>
  <c r="V20" i="35"/>
  <c r="V21" i="35"/>
  <c r="V22" i="35"/>
  <c r="V23" i="35"/>
  <c r="V24" i="35"/>
  <c r="V25" i="35"/>
  <c r="V27" i="35"/>
  <c r="V28" i="35"/>
  <c r="V29" i="35"/>
  <c r="V30" i="35"/>
  <c r="V31" i="35"/>
  <c r="V32" i="35"/>
  <c r="V33" i="35"/>
  <c r="V34" i="35"/>
  <c r="V35" i="35"/>
  <c r="V36" i="35"/>
  <c r="V55" i="35"/>
  <c r="V56" i="35"/>
  <c r="V57" i="35"/>
  <c r="V58" i="35"/>
  <c r="V59" i="35"/>
  <c r="V60" i="35"/>
  <c r="V61" i="35"/>
  <c r="V62" i="35"/>
  <c r="V63" i="35"/>
  <c r="V64" i="35"/>
  <c r="V65" i="35"/>
  <c r="V66" i="35"/>
  <c r="V67" i="35"/>
  <c r="V68" i="35"/>
  <c r="V69" i="35"/>
  <c r="V70" i="35"/>
  <c r="V71" i="35"/>
  <c r="V72" i="35"/>
  <c r="V73" i="35"/>
  <c r="V74" i="35"/>
  <c r="V75" i="35"/>
  <c r="V76" i="35"/>
  <c r="V77" i="35"/>
  <c r="V78" i="35"/>
  <c r="V79" i="35"/>
  <c r="V80" i="35"/>
  <c r="V81" i="35"/>
  <c r="V82" i="35"/>
  <c r="V83" i="35"/>
  <c r="V84" i="35"/>
  <c r="V85" i="35"/>
  <c r="V86" i="35"/>
  <c r="V87" i="35"/>
  <c r="V88" i="35"/>
  <c r="V89" i="35"/>
  <c r="V90" i="35"/>
  <c r="V91" i="35"/>
  <c r="V92" i="35"/>
  <c r="V93" i="35"/>
  <c r="V94" i="35"/>
  <c r="V95" i="35"/>
  <c r="V96" i="35"/>
  <c r="V97" i="35"/>
  <c r="V98" i="35"/>
  <c r="V99" i="35"/>
  <c r="V100" i="35"/>
  <c r="V101" i="35"/>
  <c r="V102" i="35"/>
  <c r="V103" i="35"/>
  <c r="V104" i="35"/>
  <c r="V105" i="35"/>
  <c r="V106" i="35"/>
  <c r="V107" i="35"/>
  <c r="V108" i="35"/>
  <c r="V109" i="35"/>
  <c r="V110" i="35"/>
  <c r="V111" i="35"/>
  <c r="V112" i="35"/>
  <c r="V113" i="35"/>
  <c r="V114" i="35"/>
  <c r="V115" i="35"/>
  <c r="V116" i="35"/>
  <c r="V117" i="35"/>
  <c r="V122" i="35"/>
  <c r="V123" i="35"/>
  <c r="V124" i="35"/>
  <c r="V125" i="35"/>
  <c r="V126" i="35"/>
  <c r="V127" i="35"/>
  <c r="V128" i="35"/>
  <c r="V129" i="35"/>
  <c r="V130" i="35"/>
  <c r="V131" i="35"/>
  <c r="V132" i="35"/>
  <c r="V133" i="35"/>
  <c r="V134" i="35"/>
  <c r="V135" i="35"/>
  <c r="V136" i="35"/>
  <c r="V137" i="35"/>
  <c r="V138" i="35"/>
  <c r="V139" i="35"/>
  <c r="V140" i="35"/>
  <c r="V141" i="35"/>
  <c r="V142" i="35"/>
  <c r="V144" i="35"/>
  <c r="V145" i="35"/>
  <c r="V146" i="35"/>
  <c r="V147" i="35"/>
  <c r="V149" i="35"/>
  <c r="V150" i="35"/>
  <c r="V151" i="35"/>
  <c r="V152" i="35"/>
  <c r="V153" i="35"/>
  <c r="V154" i="35"/>
  <c r="V155" i="35"/>
  <c r="V156" i="35"/>
  <c r="V157" i="35"/>
  <c r="V158" i="35"/>
  <c r="V159" i="35"/>
  <c r="V160" i="35"/>
  <c r="V161" i="35"/>
  <c r="V162" i="35"/>
  <c r="V163" i="35"/>
  <c r="V164" i="35"/>
  <c r="V165" i="35"/>
  <c r="V166" i="35"/>
  <c r="V167" i="35"/>
  <c r="V168" i="35"/>
  <c r="V169" i="35"/>
  <c r="V170" i="35"/>
  <c r="V171" i="35"/>
  <c r="V172" i="35"/>
  <c r="V173" i="35"/>
  <c r="V174" i="35"/>
  <c r="V175" i="35"/>
  <c r="V176" i="35"/>
  <c r="V177" i="35"/>
  <c r="V178" i="35"/>
  <c r="V179" i="35"/>
  <c r="V180" i="35"/>
  <c r="V181" i="35"/>
  <c r="V182" i="35"/>
  <c r="V183" i="35"/>
  <c r="V184" i="35"/>
  <c r="V185" i="35"/>
  <c r="V186" i="35"/>
  <c r="V187" i="35"/>
  <c r="V188" i="35"/>
  <c r="V189" i="35"/>
  <c r="V190" i="35"/>
  <c r="V191" i="35"/>
  <c r="V192" i="35"/>
  <c r="V193" i="35"/>
  <c r="V194" i="35"/>
  <c r="V195" i="35"/>
  <c r="V196" i="35"/>
  <c r="V197" i="35"/>
  <c r="V198" i="35"/>
  <c r="V199" i="35"/>
  <c r="V200" i="35"/>
  <c r="V201" i="35"/>
  <c r="V202" i="35"/>
  <c r="V203" i="35"/>
  <c r="V204" i="35"/>
  <c r="V205" i="35"/>
  <c r="V206" i="35"/>
  <c r="V207" i="35"/>
  <c r="V208" i="35"/>
  <c r="V209" i="35"/>
  <c r="V210" i="35"/>
  <c r="V211" i="35"/>
  <c r="V212" i="35"/>
  <c r="V213" i="35"/>
  <c r="V214" i="35"/>
  <c r="V215" i="35"/>
  <c r="V216" i="35"/>
  <c r="V217" i="35"/>
  <c r="V218" i="35"/>
  <c r="V219" i="35"/>
  <c r="V220" i="35"/>
  <c r="V221" i="35"/>
  <c r="V222" i="35"/>
  <c r="V223" i="35"/>
  <c r="V224" i="35"/>
  <c r="V225" i="35"/>
  <c r="V226" i="35"/>
  <c r="V227" i="35"/>
  <c r="V228" i="35"/>
  <c r="V229" i="35"/>
  <c r="V230" i="35"/>
  <c r="V231" i="35"/>
  <c r="V232" i="35"/>
  <c r="V233" i="35"/>
  <c r="V234" i="35"/>
  <c r="V235" i="35"/>
  <c r="V236" i="35"/>
  <c r="V237" i="35"/>
  <c r="V238" i="35"/>
  <c r="V239" i="35"/>
  <c r="V240" i="35"/>
  <c r="V241" i="35"/>
  <c r="V242" i="35"/>
  <c r="V243" i="35"/>
  <c r="V244" i="35"/>
  <c r="V245" i="35"/>
  <c r="V246" i="35"/>
  <c r="V247" i="35"/>
  <c r="V248" i="35"/>
  <c r="V249" i="35"/>
  <c r="V250" i="35"/>
  <c r="V251" i="35"/>
  <c r="V252" i="35"/>
  <c r="V253" i="35"/>
  <c r="V254" i="35"/>
  <c r="V255" i="35"/>
  <c r="V256" i="35"/>
  <c r="V257" i="35"/>
  <c r="V258" i="35"/>
  <c r="V259" i="35"/>
  <c r="V260" i="35"/>
  <c r="V261" i="35"/>
  <c r="V262" i="35"/>
  <c r="V263" i="35"/>
  <c r="V264" i="35"/>
  <c r="V265" i="35"/>
  <c r="V266" i="35"/>
  <c r="V267" i="35"/>
  <c r="V268" i="35"/>
  <c r="V269" i="35"/>
  <c r="V270" i="35"/>
  <c r="V271" i="35"/>
  <c r="V272" i="35"/>
  <c r="V273" i="35"/>
  <c r="V274" i="35"/>
  <c r="V275" i="35"/>
  <c r="V276" i="35"/>
  <c r="V277" i="35"/>
  <c r="V278" i="35"/>
  <c r="V279" i="35"/>
  <c r="V280" i="35"/>
  <c r="V281" i="35"/>
  <c r="V282" i="35"/>
  <c r="V283" i="35"/>
  <c r="V284" i="35"/>
  <c r="V285" i="35"/>
  <c r="V286" i="35"/>
  <c r="V287" i="35"/>
  <c r="V288" i="35"/>
  <c r="V289" i="35"/>
  <c r="V290" i="35"/>
  <c r="V291" i="35"/>
  <c r="V292" i="35"/>
  <c r="V293" i="35"/>
  <c r="V294" i="35"/>
  <c r="V295" i="35"/>
  <c r="V296" i="35"/>
  <c r="V297" i="35"/>
  <c r="V298" i="35"/>
  <c r="V299" i="35"/>
  <c r="V300" i="35"/>
  <c r="V301" i="35"/>
  <c r="V302" i="35"/>
  <c r="V303" i="35"/>
  <c r="V304" i="35"/>
  <c r="V305" i="35"/>
  <c r="V306" i="35"/>
  <c r="V307" i="35"/>
  <c r="V308" i="35"/>
  <c r="V309" i="35"/>
  <c r="V310" i="35"/>
  <c r="V311" i="35"/>
  <c r="V312" i="35"/>
  <c r="V313" i="35"/>
  <c r="V314" i="35"/>
  <c r="V315" i="35"/>
  <c r="V316" i="35"/>
  <c r="V317" i="35"/>
  <c r="V318" i="35"/>
  <c r="V319" i="35"/>
  <c r="V320" i="35"/>
  <c r="V321" i="35"/>
  <c r="V322" i="35"/>
  <c r="V323" i="35"/>
  <c r="V324" i="35"/>
  <c r="V325" i="35"/>
  <c r="V326" i="35"/>
  <c r="V327" i="35"/>
  <c r="V328" i="35"/>
  <c r="V329" i="35"/>
  <c r="V330" i="35"/>
  <c r="V331" i="35"/>
  <c r="V332" i="35"/>
  <c r="V333" i="35"/>
  <c r="V334" i="35"/>
  <c r="V335" i="35"/>
  <c r="V336" i="35"/>
  <c r="V337" i="35"/>
  <c r="V338" i="35"/>
  <c r="V339" i="35"/>
  <c r="V340" i="35"/>
  <c r="V341" i="35"/>
  <c r="V342" i="35"/>
  <c r="V343" i="35"/>
  <c r="V344" i="35"/>
  <c r="V345" i="35"/>
  <c r="V346" i="35"/>
  <c r="V347" i="35"/>
  <c r="V348" i="35"/>
  <c r="V349" i="35"/>
  <c r="V350" i="35"/>
  <c r="V351" i="35"/>
  <c r="V352" i="35"/>
  <c r="V353" i="35"/>
  <c r="V354" i="35"/>
  <c r="V355" i="35"/>
  <c r="V356" i="35"/>
  <c r="V357" i="35"/>
  <c r="V358" i="35"/>
  <c r="V359" i="35"/>
  <c r="V360" i="35"/>
  <c r="V361" i="35"/>
  <c r="V362" i="35"/>
  <c r="V363" i="35"/>
  <c r="V364" i="35"/>
  <c r="V365" i="35"/>
  <c r="V366" i="35"/>
  <c r="V367" i="35"/>
  <c r="V368" i="35"/>
  <c r="V369" i="35"/>
  <c r="V370" i="35"/>
  <c r="V371" i="35"/>
  <c r="V372" i="35"/>
  <c r="V373" i="35"/>
  <c r="V374" i="35"/>
  <c r="V375" i="35"/>
  <c r="V376" i="35"/>
  <c r="V377" i="35"/>
  <c r="V378" i="35"/>
  <c r="V379" i="35"/>
  <c r="V380" i="35"/>
  <c r="V381" i="35"/>
  <c r="V382" i="35"/>
  <c r="V383" i="35"/>
  <c r="V384" i="35"/>
  <c r="V385" i="35"/>
  <c r="V386" i="35"/>
  <c r="V387" i="35"/>
  <c r="V388" i="35"/>
  <c r="V389" i="35"/>
  <c r="V390" i="35"/>
  <c r="V391" i="35"/>
  <c r="V392" i="35"/>
  <c r="V393" i="35"/>
  <c r="V394" i="35"/>
  <c r="V395" i="35"/>
  <c r="V396" i="35"/>
  <c r="V397" i="35"/>
  <c r="V398" i="35"/>
  <c r="V399" i="35"/>
  <c r="V400" i="35"/>
  <c r="V401" i="35"/>
  <c r="V402" i="35"/>
  <c r="V403" i="35"/>
  <c r="V404" i="35"/>
  <c r="V405" i="35"/>
  <c r="V406" i="35"/>
  <c r="V407" i="35"/>
  <c r="V408" i="35"/>
  <c r="V409" i="35"/>
  <c r="V410" i="35"/>
  <c r="V411" i="35"/>
  <c r="V412" i="35"/>
  <c r="V413" i="35"/>
  <c r="V414" i="35"/>
  <c r="V415" i="35"/>
  <c r="V416" i="35"/>
  <c r="V417" i="35"/>
  <c r="V418" i="35"/>
  <c r="V419" i="35"/>
  <c r="V420" i="35"/>
  <c r="V421" i="35"/>
  <c r="V422" i="35"/>
  <c r="V423" i="35"/>
  <c r="V424" i="35"/>
  <c r="V425" i="35"/>
  <c r="V426" i="35"/>
  <c r="V427" i="35"/>
  <c r="V428" i="35"/>
  <c r="V429" i="35"/>
  <c r="V430" i="35"/>
  <c r="V431" i="35"/>
  <c r="V432" i="35"/>
  <c r="V433" i="35"/>
  <c r="V434" i="35"/>
  <c r="V435" i="35"/>
  <c r="V436" i="35"/>
  <c r="V437" i="35"/>
  <c r="V438" i="35"/>
  <c r="V439" i="35"/>
  <c r="V440" i="35"/>
  <c r="V441" i="35"/>
  <c r="V442" i="35"/>
  <c r="V443" i="35"/>
  <c r="V444" i="35"/>
  <c r="V445" i="35"/>
  <c r="V446" i="35"/>
  <c r="V447" i="35"/>
  <c r="V448" i="35"/>
  <c r="V449" i="35"/>
  <c r="V450" i="35"/>
  <c r="V451" i="35"/>
  <c r="V452" i="35"/>
  <c r="V453" i="35"/>
  <c r="V454" i="35"/>
  <c r="V455" i="35"/>
  <c r="V456" i="35"/>
  <c r="V457" i="35"/>
  <c r="V458" i="35"/>
  <c r="V459" i="35"/>
  <c r="V460" i="35"/>
  <c r="V461" i="35"/>
  <c r="V462" i="35"/>
  <c r="V463" i="35"/>
  <c r="V464" i="35"/>
  <c r="V465" i="35"/>
  <c r="V466" i="35"/>
  <c r="V467" i="35"/>
  <c r="V468" i="35"/>
  <c r="V469" i="35"/>
  <c r="V470" i="35"/>
  <c r="V471" i="35"/>
  <c r="V472" i="35"/>
  <c r="V473" i="35"/>
  <c r="V474" i="35"/>
  <c r="V475" i="35"/>
  <c r="V476" i="35"/>
  <c r="V477" i="35"/>
  <c r="V478" i="35"/>
  <c r="V479" i="35"/>
  <c r="V480" i="35"/>
  <c r="V481" i="35"/>
  <c r="V482" i="35"/>
  <c r="V483" i="35"/>
  <c r="V484" i="35"/>
  <c r="V485" i="35"/>
  <c r="V486" i="35"/>
  <c r="V487" i="35"/>
  <c r="V488" i="35"/>
  <c r="V489" i="35"/>
  <c r="V490" i="35"/>
  <c r="V491" i="35"/>
  <c r="V492" i="35"/>
  <c r="V493" i="35"/>
  <c r="V494" i="35"/>
  <c r="V495" i="35"/>
  <c r="V496" i="35"/>
  <c r="V497" i="35"/>
  <c r="V498" i="35"/>
  <c r="V499" i="35"/>
  <c r="V500" i="35"/>
  <c r="V501" i="35"/>
  <c r="V502" i="35"/>
  <c r="V503" i="35"/>
  <c r="V504" i="35"/>
  <c r="V505" i="35"/>
  <c r="V506" i="35"/>
  <c r="V507" i="35"/>
  <c r="V508" i="35"/>
  <c r="V509" i="35"/>
  <c r="V510" i="35"/>
  <c r="V511" i="35"/>
  <c r="V512" i="35"/>
  <c r="V513" i="35"/>
  <c r="V514" i="35"/>
  <c r="V515" i="35"/>
  <c r="V516" i="35"/>
  <c r="V517" i="35"/>
  <c r="V518" i="35"/>
  <c r="Z57" i="20" l="1"/>
  <c r="Z56" i="20"/>
  <c r="Z55" i="20"/>
  <c r="Z54" i="20"/>
  <c r="Z53" i="20"/>
  <c r="Z52" i="20"/>
  <c r="Z51" i="20"/>
  <c r="Z50" i="20"/>
  <c r="Z49" i="20"/>
  <c r="Z48" i="20"/>
  <c r="Z47" i="20"/>
  <c r="Z46" i="20"/>
  <c r="Z45" i="20"/>
  <c r="Z44" i="20"/>
  <c r="Z43" i="20"/>
  <c r="Z42" i="20"/>
  <c r="Z41" i="20"/>
  <c r="Z40" i="20"/>
  <c r="Z39" i="20"/>
  <c r="Z38" i="20"/>
  <c r="Z37" i="20"/>
  <c r="Z36" i="20"/>
  <c r="Z35" i="20"/>
  <c r="Z34" i="20"/>
  <c r="Z33" i="20"/>
  <c r="Z32" i="20"/>
  <c r="Z31" i="20"/>
  <c r="Z30" i="20"/>
  <c r="Z29" i="20"/>
  <c r="Z28" i="20"/>
  <c r="Z27" i="20"/>
  <c r="Z26" i="20"/>
  <c r="Z25" i="20"/>
  <c r="Z24" i="20"/>
  <c r="Z23" i="20"/>
  <c r="Z22" i="20"/>
  <c r="Z21" i="20"/>
  <c r="Z20" i="20"/>
  <c r="Z19" i="20"/>
  <c r="Z18" i="20"/>
  <c r="Z17" i="20"/>
  <c r="Z16" i="20"/>
  <c r="Z15" i="20"/>
  <c r="Z14" i="20"/>
  <c r="Z13" i="20"/>
  <c r="Z12" i="20"/>
  <c r="Z11" i="20"/>
  <c r="Z10" i="20"/>
  <c r="Z9" i="20"/>
  <c r="Z8" i="20"/>
  <c r="Z7" i="20"/>
  <c r="Z6" i="20"/>
  <c r="Z5" i="20"/>
  <c r="Z4" i="20"/>
  <c r="Z63" i="20"/>
  <c r="Z62" i="20"/>
  <c r="Z61" i="20"/>
  <c r="Z60" i="20"/>
  <c r="Z59" i="20"/>
  <c r="Z58" i="20"/>
  <c r="Z782" i="20"/>
  <c r="Z781" i="20"/>
  <c r="Z780" i="20"/>
  <c r="Z779" i="20"/>
  <c r="Z778" i="20"/>
  <c r="Z777" i="20"/>
  <c r="Z776" i="20"/>
  <c r="Z775" i="20"/>
  <c r="Z774" i="20"/>
  <c r="Z773" i="20"/>
  <c r="Z772" i="20"/>
  <c r="Z771" i="20"/>
  <c r="Z770" i="20"/>
  <c r="Z769" i="20"/>
  <c r="Z768" i="20"/>
  <c r="Z767" i="20"/>
  <c r="Z766" i="20"/>
  <c r="Z765" i="20"/>
  <c r="Z764" i="20"/>
  <c r="Z763" i="20"/>
  <c r="Z762" i="20"/>
  <c r="Z761" i="20"/>
  <c r="Z760" i="20"/>
  <c r="Z759" i="20"/>
  <c r="Z758" i="20"/>
  <c r="Z757" i="20"/>
  <c r="Z756" i="20"/>
  <c r="Z755" i="20"/>
  <c r="Z754" i="20"/>
  <c r="Z753" i="20"/>
  <c r="Z752" i="20"/>
  <c r="Z751" i="20"/>
  <c r="Z750" i="20"/>
  <c r="Z749" i="20"/>
  <c r="Z748" i="20"/>
  <c r="Z747" i="20"/>
  <c r="Z746" i="20"/>
  <c r="Z745" i="20"/>
  <c r="Z744" i="20"/>
  <c r="Z743" i="20"/>
  <c r="Z742" i="20"/>
  <c r="Z741" i="20"/>
  <c r="Z740" i="20"/>
  <c r="Z739" i="20"/>
  <c r="Z738" i="20"/>
  <c r="Z737" i="20"/>
  <c r="Z736" i="20"/>
  <c r="Z735" i="20"/>
  <c r="Z734" i="20"/>
  <c r="Z733" i="20"/>
  <c r="Z732" i="20"/>
  <c r="Z731" i="20"/>
  <c r="Z730" i="20"/>
  <c r="Z729" i="20"/>
  <c r="Z728" i="20"/>
  <c r="Z727" i="20"/>
  <c r="Z726" i="20"/>
  <c r="Z725" i="20"/>
  <c r="Z724" i="20"/>
  <c r="Z723" i="20"/>
  <c r="Z722" i="20"/>
  <c r="Z721" i="20"/>
  <c r="Z720" i="20"/>
  <c r="Z719" i="20"/>
  <c r="Z718" i="20"/>
  <c r="Z717" i="20"/>
  <c r="Z716" i="20"/>
  <c r="Z715" i="20"/>
  <c r="Z714" i="20"/>
  <c r="Z713" i="20"/>
  <c r="Z712" i="20"/>
  <c r="Z711" i="20"/>
  <c r="Z710" i="20"/>
  <c r="Z709" i="20"/>
  <c r="Z708" i="20"/>
  <c r="Z707" i="20"/>
  <c r="Z706" i="20"/>
  <c r="Z705" i="20"/>
  <c r="Z704" i="20"/>
  <c r="Z703" i="20"/>
  <c r="Z702" i="20"/>
  <c r="Z701" i="20"/>
  <c r="Z700" i="20"/>
  <c r="Z699" i="20"/>
  <c r="Z698" i="20"/>
  <c r="Z697" i="20"/>
  <c r="Z696" i="20"/>
  <c r="Z695" i="20"/>
  <c r="Z694" i="20"/>
  <c r="Z693" i="20"/>
  <c r="Z692" i="20"/>
  <c r="Z691" i="20"/>
  <c r="Z690" i="20"/>
  <c r="Z689" i="20"/>
  <c r="Z688" i="20"/>
  <c r="Z687" i="20"/>
  <c r="Z686" i="20"/>
  <c r="Z685" i="20"/>
  <c r="Z684" i="20"/>
  <c r="Z683" i="20"/>
  <c r="Z682" i="20"/>
  <c r="Z681" i="20"/>
  <c r="Z680" i="20"/>
  <c r="Z679" i="20"/>
  <c r="Z678" i="20"/>
  <c r="Z677" i="20"/>
  <c r="Z676" i="20"/>
  <c r="Z675" i="20"/>
  <c r="Z674" i="20"/>
  <c r="Z673" i="20"/>
  <c r="Z672" i="20"/>
  <c r="Z671" i="20"/>
  <c r="Z670" i="20"/>
  <c r="Z669" i="20"/>
  <c r="Z668" i="20"/>
  <c r="Z667" i="20"/>
  <c r="Z666" i="20"/>
  <c r="Z665" i="20"/>
  <c r="Z664" i="20"/>
  <c r="Z663" i="20"/>
  <c r="Z662" i="20"/>
  <c r="Z661" i="20"/>
  <c r="Z660" i="20"/>
  <c r="Z659" i="20"/>
  <c r="Z658" i="20"/>
  <c r="Z657" i="20"/>
  <c r="Z656" i="20"/>
  <c r="Z655" i="20"/>
  <c r="Z654" i="20"/>
  <c r="Z653" i="20"/>
  <c r="Z652" i="20"/>
  <c r="Z651" i="20"/>
  <c r="Z650" i="20"/>
  <c r="Z649" i="20"/>
  <c r="Z648" i="20"/>
  <c r="Z647" i="20"/>
  <c r="Z646" i="20"/>
  <c r="Z645" i="20"/>
  <c r="Z644" i="20"/>
  <c r="Z643" i="20"/>
  <c r="Z642" i="20"/>
  <c r="Z641" i="20"/>
  <c r="Z640" i="20"/>
  <c r="Z639" i="20"/>
  <c r="Z638" i="20"/>
  <c r="Z637" i="20"/>
  <c r="Z636" i="20"/>
  <c r="Z635" i="20"/>
  <c r="Z634" i="20"/>
  <c r="Z633" i="20"/>
  <c r="Z632" i="20"/>
  <c r="Z631" i="20"/>
  <c r="Z630" i="20"/>
  <c r="Z629" i="20"/>
  <c r="Z628" i="20"/>
  <c r="Z627" i="20"/>
  <c r="Z626" i="20"/>
  <c r="Z625" i="20"/>
  <c r="Z624" i="20"/>
  <c r="Z623" i="20"/>
  <c r="Z622" i="20"/>
  <c r="Z621" i="20"/>
  <c r="Z620" i="20"/>
  <c r="Z619" i="20"/>
  <c r="Z618" i="20"/>
  <c r="Z617" i="20"/>
  <c r="Z616" i="20"/>
  <c r="Z615" i="20"/>
  <c r="Z614" i="20"/>
  <c r="Z613" i="20"/>
  <c r="Z612" i="20"/>
  <c r="Z611" i="20"/>
  <c r="Z610" i="20"/>
  <c r="Z609" i="20"/>
  <c r="Z608" i="20"/>
  <c r="Z607" i="20"/>
  <c r="Z606" i="20"/>
  <c r="Z605" i="20"/>
  <c r="Z604" i="20"/>
  <c r="Z603" i="20"/>
  <c r="Z602" i="20"/>
  <c r="Z601" i="20"/>
  <c r="Z600" i="20"/>
  <c r="Z599" i="20"/>
  <c r="Z598" i="20"/>
  <c r="Z597" i="20"/>
  <c r="Z596" i="20"/>
  <c r="Z595" i="20"/>
  <c r="Z594" i="20"/>
  <c r="Z593" i="20"/>
  <c r="Z592" i="20"/>
  <c r="Z591" i="20"/>
  <c r="Z590" i="20"/>
  <c r="Z589" i="20"/>
  <c r="Z588" i="20"/>
  <c r="Z587" i="20"/>
  <c r="Z586" i="20"/>
  <c r="Z585" i="20"/>
  <c r="Z584" i="20"/>
  <c r="Z583" i="20"/>
  <c r="Z582" i="20"/>
  <c r="Z581" i="20"/>
  <c r="Z580" i="20"/>
  <c r="Z579" i="20"/>
  <c r="Z578" i="20"/>
  <c r="Z577" i="20"/>
  <c r="Z576" i="20"/>
  <c r="Z575" i="20"/>
  <c r="Z574" i="20"/>
  <c r="Z573" i="20"/>
  <c r="Z572" i="20"/>
  <c r="Z571" i="20"/>
  <c r="Z570" i="20"/>
  <c r="Z569" i="20"/>
  <c r="Z568" i="20"/>
  <c r="Z567" i="20"/>
  <c r="Z566" i="20"/>
  <c r="Z565" i="20"/>
  <c r="Z564" i="20"/>
  <c r="Z563" i="20"/>
  <c r="Z562" i="20"/>
  <c r="Z561" i="20"/>
  <c r="Z560" i="20"/>
  <c r="Z559" i="20"/>
  <c r="Z558" i="20"/>
  <c r="Z557" i="20"/>
  <c r="Z556" i="20"/>
  <c r="Z555" i="20"/>
  <c r="Z554" i="20"/>
  <c r="Z553" i="20"/>
  <c r="Z552" i="20"/>
  <c r="Z551" i="20"/>
  <c r="Z550" i="20"/>
  <c r="Z549" i="20"/>
  <c r="Z548" i="20"/>
  <c r="Z547" i="20"/>
  <c r="Z546" i="20"/>
  <c r="Z545" i="20"/>
  <c r="Z544" i="20"/>
  <c r="Z543" i="20"/>
  <c r="Z542" i="20"/>
  <c r="Z541" i="20"/>
  <c r="Z540" i="20"/>
  <c r="Z539" i="20"/>
  <c r="Z538" i="20"/>
  <c r="Z537" i="20"/>
  <c r="Z536" i="20"/>
  <c r="Z535" i="20"/>
  <c r="Z534" i="20"/>
  <c r="Z533" i="20"/>
  <c r="Z532" i="20"/>
  <c r="Z531" i="20"/>
  <c r="Z530" i="20"/>
  <c r="Z529" i="20"/>
  <c r="Z528" i="20"/>
  <c r="Z527" i="20"/>
  <c r="Z526" i="20"/>
  <c r="Z525" i="20"/>
  <c r="Z524" i="20"/>
  <c r="Z523" i="20"/>
  <c r="Z522" i="20"/>
  <c r="Z521" i="20"/>
  <c r="Z520" i="20"/>
  <c r="Z519" i="20"/>
  <c r="Z518" i="20"/>
  <c r="Z517" i="20"/>
  <c r="Z516" i="20"/>
  <c r="Z515" i="20"/>
  <c r="Z514" i="20"/>
  <c r="Z513" i="20"/>
  <c r="Z512" i="20"/>
  <c r="Z511" i="20"/>
  <c r="Z510" i="20"/>
  <c r="Z509" i="20"/>
  <c r="Z508" i="20"/>
  <c r="Z507" i="20"/>
  <c r="Z506" i="20"/>
  <c r="Z505" i="20"/>
  <c r="Z504" i="20"/>
  <c r="Z503" i="20"/>
  <c r="Z502" i="20"/>
  <c r="Z501" i="20"/>
  <c r="Z500" i="20"/>
  <c r="Z499" i="20"/>
  <c r="Z498" i="20"/>
  <c r="Z497" i="20"/>
  <c r="Z496" i="20"/>
  <c r="Z495" i="20"/>
  <c r="Z494" i="20"/>
  <c r="Z493" i="20"/>
  <c r="Z492" i="20"/>
  <c r="Z491" i="20"/>
  <c r="Z490" i="20"/>
  <c r="Z489" i="20"/>
  <c r="Z488" i="20"/>
  <c r="Z487" i="20"/>
  <c r="Z486" i="20"/>
  <c r="Z485" i="20"/>
  <c r="Z484" i="20"/>
  <c r="Z483" i="20"/>
  <c r="Z482" i="20"/>
  <c r="Z481" i="20"/>
  <c r="Z480" i="20"/>
  <c r="Z479" i="20"/>
  <c r="Z478" i="20"/>
  <c r="Z477" i="20"/>
  <c r="Z476" i="20"/>
  <c r="Z475" i="20"/>
  <c r="Z474" i="20"/>
  <c r="Z473" i="20"/>
  <c r="Z472" i="20"/>
  <c r="Z471" i="20"/>
  <c r="Z470" i="20"/>
  <c r="Z469" i="20"/>
  <c r="Z468" i="20"/>
  <c r="Z467" i="20"/>
  <c r="Z466" i="20"/>
  <c r="Z465" i="20"/>
  <c r="Z464" i="20"/>
  <c r="Z463" i="20"/>
  <c r="Z462" i="20"/>
  <c r="Z461" i="20"/>
  <c r="Z460" i="20"/>
  <c r="Z459" i="20"/>
  <c r="Z458" i="20"/>
  <c r="Z457" i="20"/>
  <c r="Z456" i="20"/>
  <c r="Z455" i="20"/>
  <c r="Z454" i="20"/>
  <c r="Z453" i="20"/>
  <c r="Z452" i="20"/>
  <c r="Z451" i="20"/>
  <c r="Z450" i="20"/>
  <c r="Z449" i="20"/>
  <c r="Z448" i="20"/>
  <c r="Z447" i="20"/>
  <c r="Z446" i="20"/>
  <c r="Z445" i="20"/>
  <c r="Z444" i="20"/>
  <c r="Z443" i="20"/>
  <c r="Z442" i="20"/>
  <c r="Z441" i="20"/>
  <c r="Z440" i="20"/>
  <c r="Z439" i="20"/>
  <c r="Z438" i="20"/>
  <c r="Z437" i="20"/>
  <c r="Z436" i="20"/>
  <c r="Z435" i="20"/>
  <c r="Z434" i="20"/>
  <c r="Z433" i="20"/>
  <c r="Z432" i="20"/>
  <c r="Z431" i="20"/>
  <c r="Z430" i="20"/>
  <c r="Z429" i="20"/>
  <c r="Z428" i="20"/>
  <c r="Z427" i="20"/>
  <c r="Z426" i="20"/>
  <c r="Z425" i="20"/>
  <c r="Z424" i="20"/>
  <c r="Z423" i="20"/>
  <c r="Z422" i="20"/>
  <c r="Z421" i="20"/>
  <c r="Z420" i="20"/>
  <c r="Z419" i="20"/>
  <c r="Z418" i="20"/>
  <c r="Z417" i="20"/>
  <c r="Z416" i="20"/>
  <c r="Z415" i="20"/>
  <c r="Z414" i="20"/>
  <c r="Z413" i="20"/>
  <c r="Z412" i="20"/>
  <c r="Z411" i="20"/>
  <c r="Z410" i="20"/>
  <c r="Z409" i="20"/>
  <c r="Z408" i="20"/>
  <c r="Z407" i="20"/>
  <c r="Z406" i="20"/>
  <c r="Z405" i="20"/>
  <c r="Z404" i="20"/>
  <c r="Z403" i="20"/>
  <c r="Z402" i="20"/>
  <c r="Z401" i="20"/>
  <c r="Z400" i="20"/>
  <c r="Z399" i="20"/>
  <c r="Z398" i="20"/>
  <c r="Z397" i="20"/>
  <c r="Z396" i="20"/>
  <c r="Z395" i="20"/>
  <c r="Z394" i="20"/>
  <c r="Z393" i="20"/>
  <c r="Z392" i="20"/>
  <c r="Z391" i="20"/>
  <c r="Z390" i="20"/>
  <c r="Z389" i="20"/>
  <c r="Z388" i="20"/>
  <c r="Z387" i="20"/>
  <c r="Z386" i="20"/>
  <c r="Z385" i="20"/>
  <c r="Z384" i="20"/>
  <c r="Z383" i="20"/>
  <c r="Z382" i="20"/>
  <c r="Z381" i="20"/>
  <c r="Z380" i="20"/>
  <c r="Z379" i="20"/>
  <c r="Z378" i="20"/>
  <c r="Z377" i="20"/>
  <c r="Z376" i="20"/>
  <c r="Z375" i="20"/>
  <c r="Z374" i="20"/>
  <c r="Z373" i="20"/>
  <c r="Z372" i="20"/>
  <c r="Z371" i="20"/>
  <c r="Z370" i="20"/>
  <c r="Z369" i="20"/>
  <c r="Z368" i="20"/>
  <c r="Z367" i="20"/>
  <c r="Z366" i="20"/>
  <c r="Z365" i="20"/>
  <c r="Z364" i="20"/>
  <c r="Z363" i="20"/>
  <c r="Z362" i="20"/>
  <c r="Z361" i="20"/>
  <c r="Z360" i="20"/>
  <c r="Z359" i="20"/>
  <c r="Z358" i="20"/>
  <c r="Z357" i="20"/>
  <c r="Z356" i="20"/>
  <c r="Z355" i="20"/>
  <c r="Z354" i="20"/>
  <c r="Z353" i="20"/>
  <c r="Z352" i="20"/>
  <c r="Z351" i="20"/>
  <c r="Z350" i="20"/>
  <c r="Z349" i="20"/>
  <c r="Z348" i="20"/>
  <c r="Z347" i="20"/>
  <c r="Z346" i="20"/>
  <c r="Z345" i="20"/>
  <c r="Z344" i="20"/>
  <c r="Z343" i="20"/>
  <c r="Z342" i="20"/>
  <c r="Z341" i="20"/>
  <c r="Z340" i="20"/>
  <c r="Z339" i="20"/>
  <c r="Z338" i="20"/>
  <c r="Z337" i="20"/>
  <c r="Z336" i="20"/>
  <c r="Z335" i="20"/>
  <c r="Z334" i="20"/>
  <c r="Z333" i="20"/>
  <c r="Z332" i="20"/>
  <c r="Z331" i="20"/>
  <c r="Z330" i="20"/>
  <c r="Z329" i="20"/>
  <c r="Z328" i="20"/>
  <c r="Z327" i="20"/>
  <c r="Z326" i="20"/>
  <c r="Z325" i="20"/>
  <c r="Z324" i="20"/>
  <c r="Z323" i="20"/>
  <c r="Z322" i="20"/>
  <c r="Z321" i="20"/>
  <c r="Z320" i="20"/>
  <c r="Z319" i="20"/>
  <c r="Z318" i="20"/>
  <c r="Z317" i="20"/>
  <c r="Z316" i="20"/>
  <c r="Z315" i="20"/>
  <c r="Z314" i="20"/>
  <c r="Z313" i="20"/>
  <c r="Z312" i="20"/>
  <c r="Z311" i="20"/>
  <c r="Z310" i="20"/>
  <c r="Z309" i="20"/>
  <c r="Z308" i="20"/>
  <c r="Z307" i="20"/>
  <c r="Z306" i="20"/>
  <c r="Z305" i="20"/>
  <c r="Z304" i="20"/>
  <c r="Z303" i="20"/>
  <c r="Z302" i="20"/>
  <c r="Z301" i="20"/>
  <c r="Z300" i="20"/>
  <c r="Z299" i="20"/>
  <c r="Z298" i="20"/>
  <c r="Z297" i="20"/>
  <c r="Z296" i="20"/>
  <c r="Z295" i="20"/>
  <c r="Z294" i="20"/>
  <c r="Z293" i="20"/>
  <c r="Z292" i="20"/>
  <c r="Z291" i="20"/>
  <c r="Z290" i="20"/>
  <c r="Z289" i="20"/>
  <c r="Z288" i="20"/>
  <c r="Z287" i="20"/>
  <c r="Z286" i="20"/>
  <c r="Z285" i="20"/>
  <c r="Z284" i="20"/>
  <c r="Z283" i="20"/>
  <c r="Z282" i="20"/>
  <c r="Z281" i="20"/>
  <c r="Z280" i="20"/>
  <c r="Z279" i="20"/>
  <c r="Z278" i="20"/>
  <c r="Z277" i="20"/>
  <c r="Z276" i="20"/>
  <c r="Z275" i="20"/>
  <c r="Z274" i="20"/>
  <c r="Z273" i="20"/>
  <c r="Z272" i="20"/>
  <c r="Z271" i="20"/>
  <c r="Z270" i="20"/>
  <c r="Z269" i="20"/>
  <c r="Z268" i="20"/>
  <c r="Z267" i="20"/>
  <c r="Z266" i="20"/>
  <c r="Z265" i="20"/>
  <c r="Z264" i="20"/>
  <c r="Z263" i="20"/>
  <c r="Z262" i="20"/>
  <c r="Z261" i="20"/>
  <c r="Z260" i="20"/>
  <c r="Z259" i="20"/>
  <c r="Z258" i="20"/>
  <c r="Z257" i="20"/>
  <c r="Z256" i="20"/>
  <c r="Z255" i="20"/>
  <c r="Z254" i="20"/>
  <c r="Z253" i="20"/>
  <c r="Z252" i="20"/>
  <c r="Z251" i="20"/>
  <c r="Z250" i="20"/>
  <c r="Z249" i="20"/>
  <c r="Z248" i="20"/>
  <c r="Z247" i="20"/>
  <c r="Z246" i="20"/>
  <c r="Z245" i="20"/>
  <c r="Z244" i="20"/>
  <c r="Z243" i="20"/>
  <c r="Z242" i="20"/>
  <c r="Z241" i="20"/>
  <c r="Z240" i="20"/>
  <c r="Z239" i="20"/>
  <c r="Z238" i="20"/>
  <c r="Z237" i="20"/>
  <c r="Z236" i="20"/>
  <c r="Z235" i="20"/>
  <c r="Z234" i="20"/>
  <c r="Z233" i="20"/>
  <c r="Z232" i="20"/>
  <c r="Z231" i="20"/>
  <c r="Z230" i="20"/>
  <c r="Z229" i="20"/>
  <c r="Z228" i="20"/>
  <c r="Z227" i="20"/>
  <c r="Z226" i="20"/>
  <c r="Z225" i="20"/>
  <c r="Z224" i="20"/>
  <c r="Z223" i="20"/>
  <c r="Z222" i="20"/>
  <c r="Z221" i="20"/>
  <c r="Z220" i="20"/>
  <c r="Z219" i="20"/>
  <c r="Z218" i="20"/>
  <c r="Z217" i="20"/>
  <c r="Z216" i="20"/>
  <c r="Z215" i="20"/>
  <c r="Z214" i="20"/>
  <c r="Z213" i="20"/>
  <c r="Z212" i="20"/>
  <c r="Z211" i="20"/>
  <c r="Z210" i="20"/>
  <c r="Z209" i="20"/>
  <c r="Z208" i="20"/>
  <c r="Z207" i="20"/>
  <c r="Z206" i="20"/>
  <c r="Z205" i="20"/>
  <c r="Z204" i="20"/>
  <c r="Z203" i="20"/>
  <c r="Z202" i="20"/>
  <c r="Z201" i="20"/>
  <c r="Z200" i="20"/>
  <c r="Z199" i="20"/>
  <c r="Z198" i="20"/>
  <c r="Z197" i="20"/>
  <c r="Z196" i="20"/>
  <c r="Z195" i="20"/>
  <c r="Z194" i="20"/>
  <c r="Z193" i="20"/>
  <c r="Z192" i="20"/>
  <c r="Z191" i="20"/>
  <c r="Z190" i="20"/>
  <c r="Z189" i="20"/>
  <c r="Z188" i="20"/>
  <c r="Z187" i="20"/>
  <c r="Z186" i="20"/>
  <c r="Z185" i="20"/>
  <c r="Z184" i="20"/>
  <c r="Z183" i="20"/>
  <c r="Z182" i="20"/>
  <c r="Z181" i="20"/>
  <c r="Z180" i="20"/>
  <c r="Z179" i="20"/>
  <c r="Z178" i="20"/>
  <c r="Z177" i="20"/>
  <c r="Z176" i="20"/>
  <c r="Z175" i="20"/>
  <c r="Z174" i="20"/>
  <c r="Z173" i="20"/>
  <c r="Z172" i="20"/>
  <c r="Z171" i="20"/>
  <c r="Z170" i="20"/>
  <c r="Z169" i="20"/>
  <c r="Z168" i="20"/>
  <c r="Z167" i="20"/>
  <c r="Z166" i="20"/>
  <c r="Z165" i="20"/>
  <c r="Z164" i="20"/>
  <c r="Z163" i="20"/>
  <c r="Z162" i="20"/>
  <c r="Z161" i="20"/>
  <c r="Z160" i="20"/>
  <c r="Z159" i="20"/>
  <c r="Z158" i="20"/>
  <c r="Z157" i="20"/>
  <c r="Z156" i="20"/>
  <c r="Z155" i="20"/>
  <c r="Z154" i="20"/>
  <c r="Z153" i="20"/>
  <c r="Z152" i="20"/>
  <c r="Z151" i="20"/>
  <c r="Z150" i="20"/>
  <c r="Z149" i="20"/>
  <c r="Z148" i="20"/>
  <c r="Z147" i="20"/>
  <c r="Z146" i="20"/>
  <c r="Z145" i="20"/>
  <c r="Z144" i="20"/>
  <c r="Z143" i="20"/>
  <c r="Z142" i="20"/>
  <c r="Z141" i="20"/>
  <c r="Z140" i="20"/>
  <c r="Z139" i="20"/>
  <c r="Z138" i="20"/>
  <c r="Z137" i="20"/>
  <c r="Z136" i="20"/>
  <c r="Z135" i="20"/>
  <c r="Z134" i="20"/>
  <c r="Z133" i="20"/>
  <c r="Z132" i="20"/>
  <c r="Z131" i="20"/>
  <c r="Z130" i="20"/>
  <c r="Z129" i="20"/>
  <c r="Z128" i="20"/>
  <c r="Z127" i="20"/>
  <c r="Z126" i="20"/>
  <c r="Z125" i="20"/>
  <c r="Z124" i="20"/>
  <c r="Z123" i="20"/>
  <c r="Z122" i="20"/>
  <c r="Z121" i="20"/>
  <c r="Z120" i="20"/>
  <c r="Z119" i="20"/>
  <c r="Z118" i="20"/>
  <c r="Z117" i="20"/>
  <c r="Z116" i="20"/>
  <c r="Z115" i="20"/>
  <c r="Z114" i="20"/>
  <c r="Z113" i="20"/>
  <c r="Z112" i="20"/>
  <c r="Z111" i="20"/>
  <c r="Z110" i="20"/>
  <c r="Z109" i="20"/>
  <c r="Z108" i="20"/>
  <c r="Z107" i="20"/>
  <c r="Z106" i="20"/>
  <c r="Z105" i="20"/>
  <c r="Z104" i="20"/>
  <c r="Z103" i="20"/>
  <c r="Z102" i="20"/>
  <c r="Z101" i="20"/>
  <c r="Z100" i="20"/>
  <c r="Z99" i="20"/>
  <c r="Z98" i="20"/>
  <c r="Z97" i="20"/>
  <c r="Z96" i="20"/>
  <c r="Z95" i="20"/>
  <c r="Z94" i="20"/>
  <c r="Z93" i="20"/>
  <c r="Z92" i="20"/>
  <c r="Z91" i="20"/>
  <c r="Z90" i="20"/>
  <c r="Z89" i="20"/>
  <c r="Z88" i="20"/>
  <c r="Z87" i="20"/>
  <c r="Z86" i="20"/>
  <c r="Z85" i="20"/>
  <c r="Z84" i="20"/>
  <c r="Z83" i="20"/>
  <c r="Z82" i="20"/>
  <c r="Z81" i="20"/>
  <c r="Z80" i="20"/>
  <c r="Z79" i="20"/>
  <c r="Z78" i="20"/>
  <c r="Z77" i="20"/>
  <c r="Z76" i="20"/>
  <c r="Z75" i="20"/>
  <c r="Z74" i="20"/>
  <c r="Z73" i="20"/>
  <c r="Z72" i="20"/>
  <c r="Z71" i="20"/>
  <c r="Z70" i="20"/>
  <c r="Z69" i="20"/>
  <c r="Z68" i="20"/>
  <c r="Z67" i="20"/>
  <c r="Z66" i="20"/>
  <c r="Z65" i="20"/>
  <c r="Z64" i="20"/>
  <c r="Z3" i="20"/>
  <c r="F18" i="33" l="1"/>
  <c r="AB18" i="33" s="1"/>
  <c r="AE5" i="35" l="1"/>
  <c r="F5" i="35"/>
  <c r="AA5" i="35" s="1"/>
  <c r="AF5" i="33"/>
  <c r="V5" i="35" l="1"/>
  <c r="L5" i="35"/>
  <c r="H5" i="35"/>
  <c r="W5" i="35"/>
  <c r="I5" i="35"/>
  <c r="G5" i="35"/>
  <c r="AF5" i="35"/>
  <c r="F541" i="33"/>
  <c r="AB541" i="33" s="1"/>
  <c r="F540" i="33"/>
  <c r="AB540" i="33" s="1"/>
  <c r="F539" i="33"/>
  <c r="AB539" i="33" s="1"/>
  <c r="F538" i="33"/>
  <c r="AB538" i="33" s="1"/>
  <c r="F537" i="33"/>
  <c r="AB537" i="33" s="1"/>
  <c r="F536" i="33"/>
  <c r="AB536" i="33" s="1"/>
  <c r="F535" i="33"/>
  <c r="AB535" i="33" s="1"/>
  <c r="F534" i="33"/>
  <c r="AB534" i="33" s="1"/>
  <c r="F533" i="33"/>
  <c r="AB533" i="33" s="1"/>
  <c r="F532" i="33"/>
  <c r="AB532" i="33" s="1"/>
  <c r="F531" i="33"/>
  <c r="AB531" i="33" s="1"/>
  <c r="F530" i="33"/>
  <c r="AB530" i="33" s="1"/>
  <c r="F529" i="33"/>
  <c r="AB529" i="33" s="1"/>
  <c r="F528" i="33"/>
  <c r="AB528" i="33" s="1"/>
  <c r="F527" i="33"/>
  <c r="AB527" i="33" s="1"/>
  <c r="F526" i="33"/>
  <c r="AB526" i="33" s="1"/>
  <c r="F525" i="33"/>
  <c r="AB525" i="33" s="1"/>
  <c r="F524" i="33"/>
  <c r="AB524" i="33" s="1"/>
  <c r="F523" i="33"/>
  <c r="AB523" i="33" s="1"/>
  <c r="F522" i="33"/>
  <c r="AB522" i="33" s="1"/>
  <c r="F521" i="33"/>
  <c r="AB521" i="33" s="1"/>
  <c r="F520" i="33"/>
  <c r="AB520" i="33" s="1"/>
  <c r="F519" i="33"/>
  <c r="AB519" i="33" s="1"/>
  <c r="F518" i="33"/>
  <c r="AB518" i="33" s="1"/>
  <c r="F517" i="33"/>
  <c r="AB517" i="33" s="1"/>
  <c r="F516" i="33"/>
  <c r="AB516" i="33" s="1"/>
  <c r="F515" i="33"/>
  <c r="AB515" i="33" s="1"/>
  <c r="F514" i="33"/>
  <c r="AB514" i="33" s="1"/>
  <c r="F513" i="33"/>
  <c r="AB513" i="33" s="1"/>
  <c r="F512" i="33"/>
  <c r="AB512" i="33" s="1"/>
  <c r="F511" i="33"/>
  <c r="AB511" i="33" s="1"/>
  <c r="F510" i="33"/>
  <c r="AB510" i="33" s="1"/>
  <c r="F509" i="33"/>
  <c r="AB509" i="33" s="1"/>
  <c r="F508" i="33"/>
  <c r="AB508" i="33" s="1"/>
  <c r="F507" i="33"/>
  <c r="AB507" i="33" s="1"/>
  <c r="F506" i="33"/>
  <c r="AB506" i="33" s="1"/>
  <c r="F505" i="33"/>
  <c r="AB505" i="33" s="1"/>
  <c r="F504" i="33"/>
  <c r="AB504" i="33" s="1"/>
  <c r="F503" i="33"/>
  <c r="AB503" i="33" s="1"/>
  <c r="F502" i="33"/>
  <c r="AB502" i="33" s="1"/>
  <c r="F501" i="33"/>
  <c r="AB501" i="33" s="1"/>
  <c r="F500" i="33"/>
  <c r="AB500" i="33" s="1"/>
  <c r="F499" i="33"/>
  <c r="AB499" i="33" s="1"/>
  <c r="F498" i="33"/>
  <c r="AB498" i="33" s="1"/>
  <c r="F497" i="33"/>
  <c r="AB497" i="33" s="1"/>
  <c r="F496" i="33"/>
  <c r="AB496" i="33" s="1"/>
  <c r="F495" i="33"/>
  <c r="AB495" i="33" s="1"/>
  <c r="F494" i="33"/>
  <c r="AB494" i="33" s="1"/>
  <c r="F493" i="33"/>
  <c r="AB493" i="33" s="1"/>
  <c r="F492" i="33"/>
  <c r="AB492" i="33" s="1"/>
  <c r="F491" i="33"/>
  <c r="AB491" i="33" s="1"/>
  <c r="F490" i="33"/>
  <c r="AB490" i="33" s="1"/>
  <c r="F489" i="33"/>
  <c r="AB489" i="33" s="1"/>
  <c r="F488" i="33"/>
  <c r="AB488" i="33" s="1"/>
  <c r="F487" i="33"/>
  <c r="AB487" i="33" s="1"/>
  <c r="F486" i="33"/>
  <c r="AB486" i="33" s="1"/>
  <c r="F485" i="33"/>
  <c r="AB485" i="33" s="1"/>
  <c r="F484" i="33"/>
  <c r="AB484" i="33" s="1"/>
  <c r="F483" i="33"/>
  <c r="AB483" i="33" s="1"/>
  <c r="F482" i="33"/>
  <c r="AB482" i="33" s="1"/>
  <c r="F481" i="33"/>
  <c r="AB481" i="33" s="1"/>
  <c r="F480" i="33"/>
  <c r="AB480" i="33" s="1"/>
  <c r="F479" i="33"/>
  <c r="AB479" i="33" s="1"/>
  <c r="F478" i="33"/>
  <c r="AB478" i="33" s="1"/>
  <c r="F477" i="33"/>
  <c r="AB477" i="33" s="1"/>
  <c r="F476" i="33"/>
  <c r="AB476" i="33" s="1"/>
  <c r="F475" i="33"/>
  <c r="AB475" i="33" s="1"/>
  <c r="F474" i="33"/>
  <c r="AB474" i="33" s="1"/>
  <c r="F473" i="33"/>
  <c r="AB473" i="33" s="1"/>
  <c r="F472" i="33"/>
  <c r="AB472" i="33" s="1"/>
  <c r="F471" i="33"/>
  <c r="AB471" i="33" s="1"/>
  <c r="F470" i="33"/>
  <c r="AB470" i="33" s="1"/>
  <c r="F469" i="33"/>
  <c r="AB469" i="33" s="1"/>
  <c r="F468" i="33"/>
  <c r="AB468" i="33" s="1"/>
  <c r="F467" i="33"/>
  <c r="AB467" i="33" s="1"/>
  <c r="F466" i="33"/>
  <c r="AB466" i="33" s="1"/>
  <c r="F465" i="33"/>
  <c r="AB465" i="33" s="1"/>
  <c r="F464" i="33"/>
  <c r="AB464" i="33" s="1"/>
  <c r="F463" i="33"/>
  <c r="AB463" i="33" s="1"/>
  <c r="F462" i="33"/>
  <c r="AB462" i="33" s="1"/>
  <c r="F461" i="33"/>
  <c r="AB461" i="33" s="1"/>
  <c r="F460" i="33"/>
  <c r="AB460" i="33" s="1"/>
  <c r="F459" i="33"/>
  <c r="AB459" i="33" s="1"/>
  <c r="F458" i="33"/>
  <c r="AB458" i="33" s="1"/>
  <c r="F457" i="33"/>
  <c r="AB457" i="33" s="1"/>
  <c r="F456" i="33"/>
  <c r="AB456" i="33" s="1"/>
  <c r="F455" i="33"/>
  <c r="AB455" i="33" s="1"/>
  <c r="F454" i="33"/>
  <c r="AB454" i="33" s="1"/>
  <c r="F453" i="33"/>
  <c r="AB453" i="33" s="1"/>
  <c r="F452" i="33"/>
  <c r="AB452" i="33" s="1"/>
  <c r="F451" i="33"/>
  <c r="AB451" i="33" s="1"/>
  <c r="F450" i="33"/>
  <c r="AB450" i="33" s="1"/>
  <c r="F449" i="33"/>
  <c r="AB449" i="33" s="1"/>
  <c r="F448" i="33"/>
  <c r="AB448" i="33" s="1"/>
  <c r="F447" i="33"/>
  <c r="AB447" i="33" s="1"/>
  <c r="F446" i="33"/>
  <c r="AB446" i="33" s="1"/>
  <c r="F445" i="33"/>
  <c r="AB445" i="33" s="1"/>
  <c r="F444" i="33"/>
  <c r="AB444" i="33" s="1"/>
  <c r="F443" i="33"/>
  <c r="AB443" i="33" s="1"/>
  <c r="F442" i="33"/>
  <c r="AB442" i="33" s="1"/>
  <c r="F441" i="33"/>
  <c r="AB441" i="33" s="1"/>
  <c r="F440" i="33"/>
  <c r="AB440" i="33" s="1"/>
  <c r="F439" i="33"/>
  <c r="AB439" i="33" s="1"/>
  <c r="F438" i="33"/>
  <c r="AB438" i="33" s="1"/>
  <c r="F437" i="33"/>
  <c r="AB437" i="33" s="1"/>
  <c r="F436" i="33"/>
  <c r="AB436" i="33" s="1"/>
  <c r="F435" i="33"/>
  <c r="AB435" i="33" s="1"/>
  <c r="F434" i="33"/>
  <c r="AB434" i="33" s="1"/>
  <c r="F433" i="33"/>
  <c r="AB433" i="33" s="1"/>
  <c r="F432" i="33"/>
  <c r="AB432" i="33" s="1"/>
  <c r="F431" i="33"/>
  <c r="AB431" i="33" s="1"/>
  <c r="F430" i="33"/>
  <c r="AB430" i="33" s="1"/>
  <c r="F429" i="33"/>
  <c r="AB429" i="33" s="1"/>
  <c r="F428" i="33"/>
  <c r="AB428" i="33" s="1"/>
  <c r="F427" i="33"/>
  <c r="AB427" i="33" s="1"/>
  <c r="F426" i="33"/>
  <c r="AB426" i="33" s="1"/>
  <c r="F425" i="33"/>
  <c r="AB425" i="33" s="1"/>
  <c r="F424" i="33"/>
  <c r="AB424" i="33" s="1"/>
  <c r="F423" i="33"/>
  <c r="AB423" i="33" s="1"/>
  <c r="F422" i="33"/>
  <c r="AB422" i="33" s="1"/>
  <c r="F421" i="33"/>
  <c r="AB421" i="33" s="1"/>
  <c r="F420" i="33"/>
  <c r="AB420" i="33" s="1"/>
  <c r="F419" i="33"/>
  <c r="AB419" i="33" s="1"/>
  <c r="F418" i="33"/>
  <c r="AB418" i="33" s="1"/>
  <c r="F417" i="33"/>
  <c r="AB417" i="33" s="1"/>
  <c r="F416" i="33"/>
  <c r="AB416" i="33" s="1"/>
  <c r="F415" i="33"/>
  <c r="AB415" i="33" s="1"/>
  <c r="F414" i="33"/>
  <c r="AB414" i="33" s="1"/>
  <c r="F413" i="33"/>
  <c r="AB413" i="33" s="1"/>
  <c r="F412" i="33"/>
  <c r="AB412" i="33" s="1"/>
  <c r="F411" i="33"/>
  <c r="AB411" i="33" s="1"/>
  <c r="F410" i="33"/>
  <c r="AB410" i="33" s="1"/>
  <c r="F409" i="33"/>
  <c r="AB409" i="33" s="1"/>
  <c r="F408" i="33"/>
  <c r="AB408" i="33" s="1"/>
  <c r="F407" i="33"/>
  <c r="AB407" i="33" s="1"/>
  <c r="F406" i="33"/>
  <c r="AB406" i="33" s="1"/>
  <c r="F405" i="33"/>
  <c r="AB405" i="33" s="1"/>
  <c r="F404" i="33"/>
  <c r="AB404" i="33" s="1"/>
  <c r="F403" i="33"/>
  <c r="AB403" i="33" s="1"/>
  <c r="F402" i="33"/>
  <c r="AB402" i="33" s="1"/>
  <c r="F401" i="33"/>
  <c r="AB401" i="33" s="1"/>
  <c r="F400" i="33"/>
  <c r="AB400" i="33" s="1"/>
  <c r="F399" i="33"/>
  <c r="AB399" i="33" s="1"/>
  <c r="F398" i="33"/>
  <c r="AB398" i="33" s="1"/>
  <c r="F397" i="33"/>
  <c r="AB397" i="33" s="1"/>
  <c r="F396" i="33"/>
  <c r="AB396" i="33" s="1"/>
  <c r="F395" i="33"/>
  <c r="AB395" i="33" s="1"/>
  <c r="F394" i="33"/>
  <c r="AB394" i="33" s="1"/>
  <c r="F393" i="33"/>
  <c r="AB393" i="33" s="1"/>
  <c r="F392" i="33"/>
  <c r="AB392" i="33" s="1"/>
  <c r="F391" i="33"/>
  <c r="AB391" i="33" s="1"/>
  <c r="F390" i="33"/>
  <c r="AB390" i="33" s="1"/>
  <c r="F389" i="33"/>
  <c r="AB389" i="33" s="1"/>
  <c r="F388" i="33"/>
  <c r="AB388" i="33" s="1"/>
  <c r="F387" i="33"/>
  <c r="AB387" i="33" s="1"/>
  <c r="F386" i="33"/>
  <c r="AB386" i="33" s="1"/>
  <c r="F385" i="33"/>
  <c r="AB385" i="33" s="1"/>
  <c r="F384" i="33"/>
  <c r="AB384" i="33" s="1"/>
  <c r="F383" i="33"/>
  <c r="AB383" i="33" s="1"/>
  <c r="F382" i="33"/>
  <c r="AB382" i="33" s="1"/>
  <c r="F381" i="33"/>
  <c r="AB381" i="33" s="1"/>
  <c r="F380" i="33"/>
  <c r="AB380" i="33" s="1"/>
  <c r="F379" i="33"/>
  <c r="AB379" i="33" s="1"/>
  <c r="F378" i="33"/>
  <c r="AB378" i="33" s="1"/>
  <c r="F377" i="33"/>
  <c r="AB377" i="33" s="1"/>
  <c r="F376" i="33"/>
  <c r="AB376" i="33" s="1"/>
  <c r="F375" i="33"/>
  <c r="AB375" i="33" s="1"/>
  <c r="F374" i="33"/>
  <c r="AB374" i="33" s="1"/>
  <c r="F373" i="33"/>
  <c r="AB373" i="33" s="1"/>
  <c r="F372" i="33"/>
  <c r="AB372" i="33" s="1"/>
  <c r="F371" i="33"/>
  <c r="AB371" i="33" s="1"/>
  <c r="F370" i="33"/>
  <c r="AB370" i="33" s="1"/>
  <c r="F369" i="33"/>
  <c r="AB369" i="33" s="1"/>
  <c r="F368" i="33"/>
  <c r="AB368" i="33" s="1"/>
  <c r="F367" i="33"/>
  <c r="AB367" i="33" s="1"/>
  <c r="F366" i="33"/>
  <c r="AB366" i="33" s="1"/>
  <c r="F365" i="33"/>
  <c r="AB365" i="33" s="1"/>
  <c r="F364" i="33"/>
  <c r="AB364" i="33" s="1"/>
  <c r="F363" i="33"/>
  <c r="AB363" i="33" s="1"/>
  <c r="F362" i="33"/>
  <c r="AB362" i="33" s="1"/>
  <c r="F361" i="33"/>
  <c r="AB361" i="33" s="1"/>
  <c r="F360" i="33"/>
  <c r="AB360" i="33" s="1"/>
  <c r="F359" i="33"/>
  <c r="AB359" i="33" s="1"/>
  <c r="F358" i="33"/>
  <c r="AB358" i="33" s="1"/>
  <c r="F357" i="33"/>
  <c r="AB357" i="33" s="1"/>
  <c r="F356" i="33"/>
  <c r="AB356" i="33" s="1"/>
  <c r="F355" i="33"/>
  <c r="AB355" i="33" s="1"/>
  <c r="F354" i="33"/>
  <c r="AB354" i="33" s="1"/>
  <c r="F353" i="33"/>
  <c r="AB353" i="33" s="1"/>
  <c r="F352" i="33"/>
  <c r="AB352" i="33" s="1"/>
  <c r="F351" i="33"/>
  <c r="AB351" i="33" s="1"/>
  <c r="F350" i="33"/>
  <c r="AB350" i="33" s="1"/>
  <c r="F349" i="33"/>
  <c r="AB349" i="33" s="1"/>
  <c r="F348" i="33"/>
  <c r="AB348" i="33" s="1"/>
  <c r="F347" i="33"/>
  <c r="AB347" i="33" s="1"/>
  <c r="F346" i="33"/>
  <c r="AB346" i="33" s="1"/>
  <c r="F345" i="33"/>
  <c r="AB345" i="33" s="1"/>
  <c r="F344" i="33"/>
  <c r="AB344" i="33" s="1"/>
  <c r="F343" i="33"/>
  <c r="AB343" i="33" s="1"/>
  <c r="F342" i="33"/>
  <c r="AB342" i="33" s="1"/>
  <c r="F341" i="33"/>
  <c r="AB341" i="33" s="1"/>
  <c r="F340" i="33"/>
  <c r="AB340" i="33" s="1"/>
  <c r="F339" i="33"/>
  <c r="AB339" i="33" s="1"/>
  <c r="F338" i="33"/>
  <c r="AB338" i="33" s="1"/>
  <c r="F337" i="33"/>
  <c r="AB337" i="33" s="1"/>
  <c r="F336" i="33"/>
  <c r="AB336" i="33" s="1"/>
  <c r="F335" i="33"/>
  <c r="AB335" i="33" s="1"/>
  <c r="F334" i="33"/>
  <c r="AB334" i="33" s="1"/>
  <c r="F333" i="33"/>
  <c r="AB333" i="33" s="1"/>
  <c r="F332" i="33"/>
  <c r="AB332" i="33" s="1"/>
  <c r="F331" i="33"/>
  <c r="AB331" i="33" s="1"/>
  <c r="F330" i="33"/>
  <c r="AB330" i="33" s="1"/>
  <c r="F329" i="33"/>
  <c r="AB329" i="33" s="1"/>
  <c r="F328" i="33"/>
  <c r="AB328" i="33" s="1"/>
  <c r="F327" i="33"/>
  <c r="AB327" i="33" s="1"/>
  <c r="F326" i="33"/>
  <c r="AB326" i="33" s="1"/>
  <c r="F325" i="33"/>
  <c r="AB325" i="33" s="1"/>
  <c r="F324" i="33"/>
  <c r="AB324" i="33" s="1"/>
  <c r="F323" i="33"/>
  <c r="AB323" i="33" s="1"/>
  <c r="F322" i="33"/>
  <c r="AB322" i="33" s="1"/>
  <c r="F321" i="33"/>
  <c r="AB321" i="33" s="1"/>
  <c r="F320" i="33"/>
  <c r="AB320" i="33" s="1"/>
  <c r="F319" i="33"/>
  <c r="AB319" i="33" s="1"/>
  <c r="F318" i="33"/>
  <c r="AB318" i="33" s="1"/>
  <c r="F317" i="33"/>
  <c r="AB317" i="33" s="1"/>
  <c r="F316" i="33"/>
  <c r="AB316" i="33" s="1"/>
  <c r="F315" i="33"/>
  <c r="AB315" i="33" s="1"/>
  <c r="F314" i="33"/>
  <c r="AB314" i="33" s="1"/>
  <c r="F313" i="33"/>
  <c r="AB313" i="33" s="1"/>
  <c r="F312" i="33"/>
  <c r="AB312" i="33" s="1"/>
  <c r="F311" i="33"/>
  <c r="AB311" i="33" s="1"/>
  <c r="F310" i="33"/>
  <c r="AB310" i="33" s="1"/>
  <c r="F309" i="33"/>
  <c r="AB309" i="33" s="1"/>
  <c r="F308" i="33"/>
  <c r="AB308" i="33" s="1"/>
  <c r="F307" i="33"/>
  <c r="AB307" i="33" s="1"/>
  <c r="F306" i="33"/>
  <c r="AB306" i="33" s="1"/>
  <c r="F305" i="33"/>
  <c r="AB305" i="33" s="1"/>
  <c r="F304" i="33"/>
  <c r="AB304" i="33" s="1"/>
  <c r="F303" i="33"/>
  <c r="AB303" i="33" s="1"/>
  <c r="F302" i="33"/>
  <c r="AB302" i="33" s="1"/>
  <c r="F301" i="33"/>
  <c r="AB301" i="33" s="1"/>
  <c r="F300" i="33"/>
  <c r="AB300" i="33" s="1"/>
  <c r="F299" i="33"/>
  <c r="AB299" i="33" s="1"/>
  <c r="F298" i="33"/>
  <c r="AB298" i="33" s="1"/>
  <c r="F297" i="33"/>
  <c r="AB297" i="33" s="1"/>
  <c r="F296" i="33"/>
  <c r="AB296" i="33" s="1"/>
  <c r="F295" i="33"/>
  <c r="AB295" i="33" s="1"/>
  <c r="F294" i="33"/>
  <c r="AB294" i="33" s="1"/>
  <c r="F293" i="33"/>
  <c r="AB293" i="33" s="1"/>
  <c r="F292" i="33"/>
  <c r="AB292" i="33" s="1"/>
  <c r="F291" i="33"/>
  <c r="AB291" i="33" s="1"/>
  <c r="F290" i="33"/>
  <c r="AB290" i="33" s="1"/>
  <c r="F289" i="33"/>
  <c r="AB289" i="33" s="1"/>
  <c r="F288" i="33"/>
  <c r="AB288" i="33" s="1"/>
  <c r="F287" i="33"/>
  <c r="AB287" i="33" s="1"/>
  <c r="F286" i="33"/>
  <c r="AB286" i="33" s="1"/>
  <c r="F285" i="33"/>
  <c r="AB285" i="33" s="1"/>
  <c r="F284" i="33"/>
  <c r="AB284" i="33" s="1"/>
  <c r="F283" i="33"/>
  <c r="AB283" i="33" s="1"/>
  <c r="F282" i="33"/>
  <c r="AB282" i="33" s="1"/>
  <c r="F281" i="33"/>
  <c r="AB281" i="33" s="1"/>
  <c r="F280" i="33"/>
  <c r="AB280" i="33" s="1"/>
  <c r="F279" i="33"/>
  <c r="AB279" i="33" s="1"/>
  <c r="F278" i="33"/>
  <c r="AB278" i="33" s="1"/>
  <c r="F277" i="33"/>
  <c r="AB277" i="33" s="1"/>
  <c r="F276" i="33"/>
  <c r="AB276" i="33" s="1"/>
  <c r="F275" i="33"/>
  <c r="AB275" i="33" s="1"/>
  <c r="F274" i="33"/>
  <c r="AB274" i="33" s="1"/>
  <c r="F273" i="33"/>
  <c r="AB273" i="33" s="1"/>
  <c r="F272" i="33"/>
  <c r="AB272" i="33" s="1"/>
  <c r="F271" i="33"/>
  <c r="AB271" i="33" s="1"/>
  <c r="F270" i="33"/>
  <c r="AB270" i="33" s="1"/>
  <c r="F269" i="33"/>
  <c r="AB269" i="33" s="1"/>
  <c r="F268" i="33"/>
  <c r="AB268" i="33" s="1"/>
  <c r="F267" i="33"/>
  <c r="AB267" i="33" s="1"/>
  <c r="F266" i="33"/>
  <c r="AB266" i="33" s="1"/>
  <c r="F265" i="33"/>
  <c r="AB265" i="33" s="1"/>
  <c r="F264" i="33"/>
  <c r="AB264" i="33" s="1"/>
  <c r="F263" i="33"/>
  <c r="AB263" i="33" s="1"/>
  <c r="F262" i="33"/>
  <c r="AB262" i="33" s="1"/>
  <c r="F261" i="33"/>
  <c r="AB261" i="33" s="1"/>
  <c r="F260" i="33"/>
  <c r="AB260" i="33" s="1"/>
  <c r="F259" i="33"/>
  <c r="AB259" i="33" s="1"/>
  <c r="F258" i="33"/>
  <c r="AB258" i="33" s="1"/>
  <c r="F257" i="33"/>
  <c r="AB257" i="33" s="1"/>
  <c r="F256" i="33"/>
  <c r="AB256" i="33" s="1"/>
  <c r="F255" i="33"/>
  <c r="AB255" i="33" s="1"/>
  <c r="F254" i="33"/>
  <c r="AB254" i="33" s="1"/>
  <c r="F253" i="33"/>
  <c r="AB253" i="33" s="1"/>
  <c r="F252" i="33"/>
  <c r="AB252" i="33" s="1"/>
  <c r="F251" i="33"/>
  <c r="AB251" i="33" s="1"/>
  <c r="F250" i="33"/>
  <c r="AB250" i="33" s="1"/>
  <c r="F249" i="33"/>
  <c r="AB249" i="33" s="1"/>
  <c r="F248" i="33"/>
  <c r="AB248" i="33" s="1"/>
  <c r="F247" i="33"/>
  <c r="AB247" i="33" s="1"/>
  <c r="F246" i="33"/>
  <c r="AB246" i="33" s="1"/>
  <c r="F245" i="33"/>
  <c r="AB245" i="33" s="1"/>
  <c r="F244" i="33"/>
  <c r="AB244" i="33" s="1"/>
  <c r="F243" i="33"/>
  <c r="AB243" i="33" s="1"/>
  <c r="F242" i="33"/>
  <c r="AB242" i="33" s="1"/>
  <c r="F241" i="33"/>
  <c r="AB241" i="33" s="1"/>
  <c r="F240" i="33"/>
  <c r="AB240" i="33" s="1"/>
  <c r="F239" i="33"/>
  <c r="F238" i="33"/>
  <c r="AB238" i="33" s="1"/>
  <c r="F237" i="33"/>
  <c r="F236" i="33"/>
  <c r="AB236" i="33" s="1"/>
  <c r="F235" i="33"/>
  <c r="F234" i="33"/>
  <c r="AB234" i="33" s="1"/>
  <c r="F233" i="33"/>
  <c r="F232" i="33"/>
  <c r="AB232" i="33" s="1"/>
  <c r="F231" i="33"/>
  <c r="F230" i="33"/>
  <c r="AB230" i="33" s="1"/>
  <c r="F229" i="33"/>
  <c r="F228" i="33"/>
  <c r="AB228" i="33" s="1"/>
  <c r="F227" i="33"/>
  <c r="F226" i="33"/>
  <c r="AB226" i="33" s="1"/>
  <c r="F225" i="33"/>
  <c r="F224" i="33"/>
  <c r="AB224" i="33" s="1"/>
  <c r="F223" i="33"/>
  <c r="F222" i="33"/>
  <c r="AB222" i="33" s="1"/>
  <c r="F221" i="33"/>
  <c r="AB221" i="33" s="1"/>
  <c r="F220" i="33"/>
  <c r="AB220" i="33" s="1"/>
  <c r="F219" i="33"/>
  <c r="AB219" i="33" s="1"/>
  <c r="F218" i="33"/>
  <c r="AB218" i="33" s="1"/>
  <c r="F217" i="33"/>
  <c r="F216" i="33"/>
  <c r="AB216" i="33" s="1"/>
  <c r="F215" i="33"/>
  <c r="F214" i="33"/>
  <c r="AB214" i="33" s="1"/>
  <c r="F213" i="33"/>
  <c r="F212" i="33"/>
  <c r="AB212" i="33" s="1"/>
  <c r="F211" i="33"/>
  <c r="F210" i="33"/>
  <c r="AB210" i="33" s="1"/>
  <c r="F209" i="33"/>
  <c r="F208" i="33"/>
  <c r="AB208" i="33" s="1"/>
  <c r="F207" i="33"/>
  <c r="F206" i="33"/>
  <c r="AB206" i="33" s="1"/>
  <c r="F205" i="33"/>
  <c r="F204" i="33"/>
  <c r="AB204" i="33" s="1"/>
  <c r="F203" i="33"/>
  <c r="F202" i="33"/>
  <c r="AB202" i="33" s="1"/>
  <c r="F201" i="33"/>
  <c r="F200" i="33"/>
  <c r="AB200" i="33" s="1"/>
  <c r="F199" i="33"/>
  <c r="F198" i="33"/>
  <c r="AB198" i="33" s="1"/>
  <c r="F197" i="33"/>
  <c r="F196" i="33"/>
  <c r="F195" i="33"/>
  <c r="F194" i="33"/>
  <c r="AB194" i="33" s="1"/>
  <c r="F192" i="33"/>
  <c r="AB192" i="33" s="1"/>
  <c r="F191" i="33"/>
  <c r="F190" i="33"/>
  <c r="AB190" i="33" s="1"/>
  <c r="F189" i="33"/>
  <c r="F188" i="33"/>
  <c r="AB188" i="33" s="1"/>
  <c r="F187" i="33"/>
  <c r="F186" i="33"/>
  <c r="AB186" i="33" s="1"/>
  <c r="F185" i="33"/>
  <c r="F184" i="33"/>
  <c r="F183" i="33"/>
  <c r="F182" i="33"/>
  <c r="AB182" i="33" s="1"/>
  <c r="F181" i="33"/>
  <c r="F180" i="33"/>
  <c r="AB180" i="33" s="1"/>
  <c r="F179" i="33"/>
  <c r="AB179" i="33" s="1"/>
  <c r="F178" i="33"/>
  <c r="AB178" i="33" s="1"/>
  <c r="F177" i="33"/>
  <c r="AB177" i="33" s="1"/>
  <c r="F167" i="33"/>
  <c r="F166" i="33"/>
  <c r="AB166" i="33" s="1"/>
  <c r="F165" i="33"/>
  <c r="F164" i="33"/>
  <c r="AB164" i="33" s="1"/>
  <c r="F163" i="33"/>
  <c r="AB163" i="33" s="1"/>
  <c r="F162" i="33"/>
  <c r="AB162" i="33" s="1"/>
  <c r="F161" i="33"/>
  <c r="AB161" i="33" s="1"/>
  <c r="F160" i="33"/>
  <c r="AB160" i="33" s="1"/>
  <c r="F159" i="33"/>
  <c r="AB159" i="33" s="1"/>
  <c r="F158" i="33"/>
  <c r="AB158" i="33" s="1"/>
  <c r="F157" i="33"/>
  <c r="AB157" i="33" s="1"/>
  <c r="F156" i="33"/>
  <c r="AB156" i="33" s="1"/>
  <c r="F155" i="33"/>
  <c r="AB155" i="33" s="1"/>
  <c r="F154" i="33"/>
  <c r="AB154" i="33" s="1"/>
  <c r="F153" i="33"/>
  <c r="AB153" i="33" s="1"/>
  <c r="F152" i="33"/>
  <c r="AB152" i="33" s="1"/>
  <c r="F151" i="33"/>
  <c r="AB151" i="33" s="1"/>
  <c r="F150" i="33"/>
  <c r="AB150" i="33" s="1"/>
  <c r="F149" i="33"/>
  <c r="AB149" i="33" s="1"/>
  <c r="F148" i="33"/>
  <c r="F147" i="33"/>
  <c r="AB147" i="33" s="1"/>
  <c r="F145" i="33"/>
  <c r="AB145" i="33" s="1"/>
  <c r="F144" i="33"/>
  <c r="F142" i="33"/>
  <c r="AB142" i="33" s="1"/>
  <c r="F141" i="33"/>
  <c r="AB141" i="33" s="1"/>
  <c r="F140" i="33"/>
  <c r="AB140" i="33" s="1"/>
  <c r="F139" i="33"/>
  <c r="AB139" i="33" s="1"/>
  <c r="F138" i="33"/>
  <c r="AB138" i="33" s="1"/>
  <c r="F137" i="33"/>
  <c r="AB137" i="33" s="1"/>
  <c r="F136" i="33"/>
  <c r="AB136" i="33" s="1"/>
  <c r="F135" i="33"/>
  <c r="AB135" i="33" s="1"/>
  <c r="F134" i="33"/>
  <c r="AB134" i="33" s="1"/>
  <c r="F133" i="33"/>
  <c r="AB133" i="33" s="1"/>
  <c r="F132" i="33"/>
  <c r="AB132" i="33" s="1"/>
  <c r="F131" i="33"/>
  <c r="AB131" i="33" s="1"/>
  <c r="F130" i="33"/>
  <c r="AB130" i="33" s="1"/>
  <c r="F129" i="33"/>
  <c r="AB129" i="33" s="1"/>
  <c r="F128" i="33"/>
  <c r="AB128" i="33" s="1"/>
  <c r="F127" i="33"/>
  <c r="AB127" i="33" s="1"/>
  <c r="F126" i="33"/>
  <c r="AB126" i="33" s="1"/>
  <c r="F125" i="33"/>
  <c r="AB125" i="33" s="1"/>
  <c r="F124" i="33"/>
  <c r="AB124" i="33" s="1"/>
  <c r="F123" i="33"/>
  <c r="AB123" i="33" s="1"/>
  <c r="F122" i="33"/>
  <c r="AB122" i="33" s="1"/>
  <c r="F111" i="33"/>
  <c r="AB111" i="33" s="1"/>
  <c r="F63" i="33"/>
  <c r="AB63" i="33" s="1"/>
  <c r="F59" i="33"/>
  <c r="AB59" i="33" s="1"/>
  <c r="F41" i="33"/>
  <c r="AB41" i="33" s="1"/>
  <c r="F36" i="33"/>
  <c r="AB36" i="33" s="1"/>
  <c r="F35" i="33"/>
  <c r="AB35" i="33" s="1"/>
  <c r="F34" i="33"/>
  <c r="F33" i="33"/>
  <c r="AB33" i="33" s="1"/>
  <c r="F32" i="33"/>
  <c r="AB32" i="33" s="1"/>
  <c r="F29" i="33"/>
  <c r="AB29" i="33" s="1"/>
  <c r="F28" i="33"/>
  <c r="AB28" i="33" s="1"/>
  <c r="F27" i="33"/>
  <c r="AB27" i="33" s="1"/>
  <c r="F26" i="33"/>
  <c r="AB26" i="33" s="1"/>
  <c r="F25" i="33"/>
  <c r="AB25" i="33" s="1"/>
  <c r="F24" i="33"/>
  <c r="F23" i="33"/>
  <c r="AB23" i="33" s="1"/>
  <c r="F22" i="33"/>
  <c r="AB22" i="33" s="1"/>
  <c r="F21" i="33"/>
  <c r="AB21" i="33" s="1"/>
  <c r="F17" i="33"/>
  <c r="AB17" i="33" s="1"/>
  <c r="F20" i="33"/>
  <c r="AB20" i="33" s="1"/>
  <c r="F19" i="33"/>
  <c r="AB19" i="33" s="1"/>
  <c r="F16" i="33"/>
  <c r="AB16" i="33" s="1"/>
  <c r="F15" i="33"/>
  <c r="AB15" i="33" s="1"/>
  <c r="F14" i="33"/>
  <c r="AB14" i="33" s="1"/>
  <c r="F13" i="33"/>
  <c r="AB13" i="33" s="1"/>
  <c r="F12" i="33"/>
  <c r="AB12" i="33" s="1"/>
  <c r="F11" i="33"/>
  <c r="AB11" i="33" s="1"/>
  <c r="F10" i="33"/>
  <c r="AB10" i="33" s="1"/>
  <c r="F9" i="33"/>
  <c r="AB9" i="33" s="1"/>
  <c r="F8" i="33"/>
  <c r="AB8" i="33" s="1"/>
  <c r="F7" i="33"/>
  <c r="AB7" i="33" s="1"/>
  <c r="F6" i="33"/>
  <c r="AB6" i="33" s="1"/>
  <c r="F5" i="33"/>
  <c r="AB5" i="33" s="1"/>
  <c r="AB144" i="33" l="1"/>
  <c r="AB167" i="33"/>
  <c r="H167" i="33"/>
  <c r="L167" i="33"/>
  <c r="G167" i="33"/>
  <c r="I167" i="33"/>
  <c r="AB165" i="33"/>
  <c r="H165" i="33"/>
  <c r="I165" i="33"/>
  <c r="G165" i="33"/>
  <c r="L165" i="33"/>
  <c r="AB181" i="33"/>
  <c r="AB183" i="33"/>
  <c r="H148" i="33"/>
  <c r="I148" i="33"/>
  <c r="AB148" i="33"/>
  <c r="AB239" i="33"/>
  <c r="H239" i="33"/>
  <c r="I239" i="33"/>
  <c r="L239" i="33"/>
  <c r="G239" i="33"/>
  <c r="AB237" i="33"/>
  <c r="I237" i="33"/>
  <c r="L237" i="33"/>
  <c r="G237" i="33"/>
  <c r="H237" i="33"/>
  <c r="AB235" i="33"/>
  <c r="L235" i="33"/>
  <c r="G235" i="33"/>
  <c r="I235" i="33"/>
  <c r="H235" i="33"/>
  <c r="AB233" i="33"/>
  <c r="G233" i="33"/>
  <c r="I233" i="33"/>
  <c r="L233" i="33"/>
  <c r="H233" i="33"/>
  <c r="AB231" i="33"/>
  <c r="H231" i="33"/>
  <c r="G231" i="33"/>
  <c r="L231" i="33"/>
  <c r="I231" i="33"/>
  <c r="AB229" i="33"/>
  <c r="I229" i="33"/>
  <c r="L229" i="33"/>
  <c r="G229" i="33"/>
  <c r="H229" i="33"/>
  <c r="AB227" i="33"/>
  <c r="G227" i="33"/>
  <c r="I227" i="33"/>
  <c r="H227" i="33"/>
  <c r="L227" i="33"/>
  <c r="AB225" i="33"/>
  <c r="G225" i="33"/>
  <c r="L225" i="33"/>
  <c r="I225" i="33"/>
  <c r="H225" i="33"/>
  <c r="AB223" i="33"/>
  <c r="H223" i="33"/>
  <c r="I223" i="33"/>
  <c r="L223" i="33"/>
  <c r="G223" i="33"/>
  <c r="AB217" i="33"/>
  <c r="I217" i="33"/>
  <c r="L217" i="33"/>
  <c r="H217" i="33"/>
  <c r="G217" i="33"/>
  <c r="AB215" i="33"/>
  <c r="G215" i="33"/>
  <c r="I215" i="33"/>
  <c r="H215" i="33"/>
  <c r="L215" i="33"/>
  <c r="AB213" i="33"/>
  <c r="G213" i="33"/>
  <c r="L213" i="33"/>
  <c r="H213" i="33"/>
  <c r="I213" i="33"/>
  <c r="AB211" i="33"/>
  <c r="H211" i="33"/>
  <c r="I211" i="33"/>
  <c r="L211" i="33"/>
  <c r="G211" i="33"/>
  <c r="AB209" i="33"/>
  <c r="I209" i="33"/>
  <c r="L209" i="33"/>
  <c r="H209" i="33"/>
  <c r="G209" i="33"/>
  <c r="AB207" i="33"/>
  <c r="L207" i="33"/>
  <c r="G207" i="33"/>
  <c r="I207" i="33"/>
  <c r="H207" i="33"/>
  <c r="AB187" i="33"/>
  <c r="G187" i="33"/>
  <c r="H187" i="33"/>
  <c r="L187" i="33"/>
  <c r="I187" i="33"/>
  <c r="AB205" i="33"/>
  <c r="G205" i="33"/>
  <c r="H205" i="33"/>
  <c r="I205" i="33"/>
  <c r="L205" i="33"/>
  <c r="AB203" i="33"/>
  <c r="G203" i="33"/>
  <c r="H203" i="33"/>
  <c r="L203" i="33"/>
  <c r="I203" i="33"/>
  <c r="AB201" i="33"/>
  <c r="H201" i="33"/>
  <c r="L201" i="33"/>
  <c r="G201" i="33"/>
  <c r="I201" i="33"/>
  <c r="AB199" i="33"/>
  <c r="I199" i="33"/>
  <c r="H199" i="33"/>
  <c r="G199" i="33"/>
  <c r="L199" i="33"/>
  <c r="AB197" i="33"/>
  <c r="G197" i="33"/>
  <c r="H197" i="33"/>
  <c r="I197" i="33"/>
  <c r="L197" i="33"/>
  <c r="AB196" i="33"/>
  <c r="L196" i="33"/>
  <c r="G196" i="33"/>
  <c r="I196" i="33"/>
  <c r="H196" i="33"/>
  <c r="AB195" i="33"/>
  <c r="H195" i="33"/>
  <c r="G195" i="33"/>
  <c r="I195" i="33"/>
  <c r="L195" i="33"/>
  <c r="AB193" i="33"/>
  <c r="AB191" i="33"/>
  <c r="G191" i="33"/>
  <c r="H191" i="33"/>
  <c r="I191" i="33"/>
  <c r="L191" i="33"/>
  <c r="AB189" i="33"/>
  <c r="I189" i="33"/>
  <c r="G189" i="33"/>
  <c r="L189" i="33"/>
  <c r="H189" i="33"/>
  <c r="AB185" i="33"/>
  <c r="H185" i="33"/>
  <c r="L185" i="33"/>
  <c r="G185" i="33"/>
  <c r="I185" i="33"/>
  <c r="I183" i="33"/>
  <c r="H183" i="33"/>
  <c r="G183" i="33"/>
  <c r="L183" i="33"/>
  <c r="G181" i="33"/>
  <c r="H181" i="33"/>
  <c r="I181" i="33"/>
  <c r="L181" i="33"/>
  <c r="L163" i="33"/>
  <c r="G163" i="33"/>
  <c r="I163" i="33"/>
  <c r="H163" i="33"/>
  <c r="G161" i="33"/>
  <c r="H161" i="33"/>
  <c r="L161" i="33"/>
  <c r="I161" i="33"/>
  <c r="G159" i="33"/>
  <c r="H159" i="33"/>
  <c r="I159" i="33"/>
  <c r="L159" i="33"/>
  <c r="I157" i="33"/>
  <c r="H157" i="33"/>
  <c r="L157" i="33"/>
  <c r="G157" i="33"/>
  <c r="G155" i="33"/>
  <c r="I155" i="33"/>
  <c r="H155" i="33"/>
  <c r="L155" i="33"/>
  <c r="H154" i="33"/>
  <c r="G154" i="33"/>
  <c r="L154" i="33"/>
  <c r="I154" i="33"/>
  <c r="G152" i="33"/>
  <c r="H152" i="33"/>
  <c r="I152" i="33"/>
  <c r="L152" i="33"/>
  <c r="H150" i="33"/>
  <c r="I150" i="33"/>
  <c r="L150" i="33"/>
  <c r="G150" i="33"/>
  <c r="L148" i="33"/>
  <c r="G148" i="33"/>
  <c r="H146" i="33"/>
  <c r="L146" i="33"/>
  <c r="I146" i="33"/>
  <c r="G144" i="33"/>
  <c r="H144" i="33"/>
  <c r="I144" i="33"/>
  <c r="L144" i="33"/>
  <c r="H141" i="33"/>
  <c r="I141" i="33"/>
  <c r="L141" i="33"/>
  <c r="G141" i="33"/>
  <c r="H138" i="33"/>
  <c r="L138" i="33"/>
  <c r="G138" i="33"/>
  <c r="I138" i="33"/>
  <c r="I130" i="33"/>
  <c r="G130" i="33"/>
  <c r="L130" i="33"/>
  <c r="H130" i="33"/>
  <c r="G125" i="33"/>
  <c r="H125" i="33"/>
  <c r="I125" i="33"/>
  <c r="L125" i="33"/>
  <c r="H142" i="33"/>
  <c r="G142" i="33"/>
  <c r="I142" i="33"/>
  <c r="L142" i="33"/>
  <c r="L140" i="33"/>
  <c r="I140" i="33"/>
  <c r="G140" i="33"/>
  <c r="H140" i="33"/>
  <c r="G134" i="33"/>
  <c r="I134" i="33"/>
  <c r="H134" i="33"/>
  <c r="L134" i="33"/>
  <c r="L132" i="33"/>
  <c r="I132" i="33"/>
  <c r="H132" i="33"/>
  <c r="G132" i="33"/>
  <c r="G131" i="33"/>
  <c r="H131" i="33"/>
  <c r="I131" i="33"/>
  <c r="L131" i="33"/>
  <c r="I129" i="33"/>
  <c r="L129" i="33"/>
  <c r="G129" i="33"/>
  <c r="H129" i="33"/>
  <c r="G127" i="33"/>
  <c r="I127" i="33"/>
  <c r="H127" i="33"/>
  <c r="L127" i="33"/>
  <c r="H126" i="33"/>
  <c r="G126" i="33"/>
  <c r="L126" i="33"/>
  <c r="I126" i="33"/>
  <c r="G124" i="33"/>
  <c r="H124" i="33"/>
  <c r="I124" i="33"/>
  <c r="L124" i="33"/>
  <c r="G123" i="33"/>
  <c r="H123" i="33"/>
  <c r="L123" i="33"/>
  <c r="I123" i="33"/>
  <c r="G122" i="33"/>
  <c r="I122" i="33"/>
  <c r="H122" i="33"/>
  <c r="L122" i="33"/>
  <c r="H22" i="33"/>
  <c r="I22" i="33"/>
  <c r="G22" i="33"/>
  <c r="L22" i="33"/>
  <c r="H32" i="33"/>
  <c r="I32" i="33"/>
  <c r="G32" i="33"/>
  <c r="L32" i="33"/>
  <c r="G24" i="33"/>
  <c r="H24" i="33"/>
  <c r="I24" i="33"/>
  <c r="L24" i="33"/>
  <c r="G9" i="33"/>
  <c r="H9" i="33"/>
  <c r="I9" i="33"/>
  <c r="L9" i="33"/>
  <c r="G26" i="33"/>
  <c r="L26" i="33"/>
  <c r="H26" i="33"/>
  <c r="I26" i="33"/>
  <c r="G36" i="33"/>
  <c r="H36" i="33"/>
  <c r="I36" i="33"/>
  <c r="L36" i="33"/>
  <c r="G11" i="33"/>
  <c r="H11" i="33"/>
  <c r="I11" i="33"/>
  <c r="L11" i="33"/>
  <c r="G17" i="33"/>
  <c r="H17" i="33"/>
  <c r="I17" i="33"/>
  <c r="L17" i="33"/>
  <c r="G34" i="33"/>
  <c r="H34" i="33"/>
  <c r="I34" i="33"/>
  <c r="L34" i="33"/>
  <c r="G111" i="33"/>
  <c r="I111" i="33"/>
  <c r="H111" i="33"/>
  <c r="L111" i="33"/>
  <c r="H59" i="33"/>
  <c r="L59" i="33"/>
  <c r="G59" i="33"/>
  <c r="I59" i="33"/>
  <c r="G33" i="33"/>
  <c r="H33" i="33"/>
  <c r="I33" i="33"/>
  <c r="L33" i="33"/>
  <c r="G15" i="33"/>
  <c r="H15" i="33"/>
  <c r="I15" i="33"/>
  <c r="L15" i="33"/>
  <c r="L35" i="33"/>
  <c r="G35" i="33"/>
  <c r="H35" i="33"/>
  <c r="I35" i="33"/>
  <c r="L5" i="33"/>
  <c r="G5" i="33"/>
  <c r="H5" i="33"/>
  <c r="I5" i="33"/>
  <c r="L13" i="33"/>
  <c r="G13" i="33"/>
  <c r="H13" i="33"/>
  <c r="I13" i="33"/>
  <c r="L19" i="33"/>
  <c r="G19" i="33"/>
  <c r="H19" i="33"/>
  <c r="I19" i="33"/>
  <c r="L41" i="33"/>
  <c r="G41" i="33"/>
  <c r="H41" i="33"/>
  <c r="I41" i="33"/>
  <c r="G7" i="33"/>
  <c r="H7" i="33"/>
  <c r="I7" i="33"/>
  <c r="L7" i="33"/>
</calcChain>
</file>

<file path=xl/sharedStrings.xml><?xml version="1.0" encoding="utf-8"?>
<sst xmlns="http://schemas.openxmlformats.org/spreadsheetml/2006/main" count="8684" uniqueCount="781">
  <si>
    <t>生産課
コード</t>
  </si>
  <si>
    <t>部課
コード</t>
  </si>
  <si>
    <t>ユーザ
コード</t>
  </si>
  <si>
    <t>ユーザ
翻訳</t>
    <rPh sb="4" eb="6">
      <t>ホンヤク</t>
    </rPh>
    <phoneticPr fontId="22"/>
  </si>
  <si>
    <t>社外
タイプ</t>
    <phoneticPr fontId="16"/>
  </si>
  <si>
    <t>検査表
（要不要）</t>
  </si>
  <si>
    <t>TAF</t>
    <phoneticPr fontId="13"/>
  </si>
  <si>
    <t>製品区分</t>
  </si>
  <si>
    <t>内輸
区分</t>
  </si>
  <si>
    <t>品名</t>
    <rPh sb="0" eb="2">
      <t>ヒンメイ</t>
    </rPh>
    <phoneticPr fontId="22"/>
  </si>
  <si>
    <t>ﾀｲﾌﾟ</t>
  </si>
  <si>
    <t>表示製品名</t>
    <rPh sb="0" eb="2">
      <t>ヒョウジ</t>
    </rPh>
    <rPh sb="2" eb="5">
      <t>セイヒンメイ</t>
    </rPh>
    <phoneticPr fontId="22"/>
  </si>
  <si>
    <t>加工CO＆品番&amp;原反幅</t>
    <rPh sb="0" eb="1">
      <t>カ</t>
    </rPh>
    <rPh sb="1" eb="2">
      <t>コウ</t>
    </rPh>
    <rPh sb="5" eb="7">
      <t>ヒンバン</t>
    </rPh>
    <rPh sb="8" eb="10">
      <t>ゲンタン</t>
    </rPh>
    <rPh sb="10" eb="11">
      <t>ハバ</t>
    </rPh>
    <phoneticPr fontId="13"/>
  </si>
  <si>
    <t>加工CO＆品番&amp;基準幅</t>
    <rPh sb="0" eb="1">
      <t>カ</t>
    </rPh>
    <rPh sb="1" eb="2">
      <t>コウ</t>
    </rPh>
    <rPh sb="5" eb="7">
      <t>ヒンバン</t>
    </rPh>
    <rPh sb="8" eb="10">
      <t>キジュン</t>
    </rPh>
    <rPh sb="10" eb="11">
      <t>ハバ</t>
    </rPh>
    <phoneticPr fontId="13"/>
  </si>
  <si>
    <t>品番</t>
  </si>
  <si>
    <t>原価区分</t>
    <rPh sb="0" eb="2">
      <t>ゲンカ</t>
    </rPh>
    <rPh sb="2" eb="4">
      <t>クブン</t>
    </rPh>
    <phoneticPr fontId="22"/>
  </si>
  <si>
    <t>原反タイプ</t>
    <rPh sb="0" eb="2">
      <t>ゲンタン</t>
    </rPh>
    <phoneticPr fontId="16"/>
  </si>
  <si>
    <t>原反幅</t>
    <rPh sb="0" eb="2">
      <t>ゲンタン</t>
    </rPh>
    <phoneticPr fontId="16"/>
  </si>
  <si>
    <t>原反
長さ</t>
    <rPh sb="0" eb="2">
      <t>ゲンタン</t>
    </rPh>
    <phoneticPr fontId="16"/>
  </si>
  <si>
    <t>実製品
幅</t>
    <rPh sb="0" eb="1">
      <t>ジツ</t>
    </rPh>
    <rPh sb="1" eb="3">
      <t>セイヒン</t>
    </rPh>
    <phoneticPr fontId="22"/>
  </si>
  <si>
    <t>基準幅</t>
    <rPh sb="0" eb="2">
      <t>キジュン</t>
    </rPh>
    <rPh sb="2" eb="3">
      <t>ハバ</t>
    </rPh>
    <phoneticPr fontId="22"/>
  </si>
  <si>
    <t>製品
長さ</t>
    <rPh sb="0" eb="2">
      <t>セイヒン</t>
    </rPh>
    <phoneticPr fontId="16"/>
  </si>
  <si>
    <t>製品
規格</t>
    <rPh sb="0" eb="2">
      <t>セイヒン</t>
    </rPh>
    <phoneticPr fontId="16"/>
  </si>
  <si>
    <t>加工ﾏｼﾝ</t>
    <rPh sb="0" eb="2">
      <t>カコウ</t>
    </rPh>
    <phoneticPr fontId="47"/>
  </si>
  <si>
    <t>次工程</t>
    <rPh sb="0" eb="3">
      <t>ジコウテイ</t>
    </rPh>
    <phoneticPr fontId="19"/>
  </si>
  <si>
    <t>コア径</t>
    <rPh sb="2" eb="3">
      <t>ケイ</t>
    </rPh>
    <phoneticPr fontId="16"/>
  </si>
  <si>
    <t>コアタイプ</t>
  </si>
  <si>
    <t>サイズ(㎜)</t>
  </si>
  <si>
    <t>スリット
コア径</t>
    <rPh sb="7" eb="8">
      <t>ケイ</t>
    </rPh>
    <phoneticPr fontId="16"/>
  </si>
  <si>
    <t>スリット
コアタイプ</t>
    <phoneticPr fontId="16"/>
  </si>
  <si>
    <t>スリット
コア幅</t>
    <rPh sb="7" eb="8">
      <t>ハバ</t>
    </rPh>
    <phoneticPr fontId="16"/>
  </si>
  <si>
    <t>巻足し
本数</t>
    <rPh sb="0" eb="2">
      <t>マキタ</t>
    </rPh>
    <rPh sb="4" eb="6">
      <t>ホンスウ</t>
    </rPh>
    <phoneticPr fontId="13"/>
  </si>
  <si>
    <t>巻足し
コアタイプ</t>
    <rPh sb="0" eb="2">
      <t>マキタ</t>
    </rPh>
    <phoneticPr fontId="13"/>
  </si>
  <si>
    <t>エージング
日数</t>
    <rPh sb="6" eb="8">
      <t>ニッスウ</t>
    </rPh>
    <phoneticPr fontId="16"/>
  </si>
  <si>
    <t>入庫までのリードタイム</t>
    <rPh sb="0" eb="2">
      <t>ニュウコ</t>
    </rPh>
    <phoneticPr fontId="16"/>
  </si>
  <si>
    <t>パナック㈱亀山工場</t>
    <phoneticPr fontId="16"/>
  </si>
  <si>
    <t>3F1A</t>
    <phoneticPr fontId="16"/>
  </si>
  <si>
    <t>要</t>
    <rPh sb="0" eb="1">
      <t>ヨウ</t>
    </rPh>
    <phoneticPr fontId="22"/>
  </si>
  <si>
    <t>S</t>
    <phoneticPr fontId="16"/>
  </si>
  <si>
    <t>Y</t>
    <phoneticPr fontId="16"/>
  </si>
  <si>
    <t>CERA</t>
    <phoneticPr fontId="16"/>
  </si>
  <si>
    <t>BKE09</t>
    <phoneticPr fontId="16"/>
  </si>
  <si>
    <t>セラピール　ＢＫＥ（０９）</t>
    <phoneticPr fontId="16"/>
  </si>
  <si>
    <t>XD500P</t>
  </si>
  <si>
    <t>CF2</t>
  </si>
  <si>
    <t>直出し</t>
    <rPh sb="0" eb="2">
      <t>チョクダ</t>
    </rPh>
    <phoneticPr fontId="16"/>
  </si>
  <si>
    <t>6ｲﾝﾁABS</t>
    <phoneticPr fontId="16"/>
  </si>
  <si>
    <t>パナック㈱亀山工場</t>
  </si>
  <si>
    <t>3F1A</t>
  </si>
  <si>
    <t>S</t>
  </si>
  <si>
    <t>N</t>
  </si>
  <si>
    <t>CERA</t>
  </si>
  <si>
    <t>BKE09</t>
  </si>
  <si>
    <t>セラピール　ＢＫＥ（０９）</t>
  </si>
  <si>
    <t>6ｲﾝﾁFWP</t>
    <phoneticPr fontId="16"/>
  </si>
  <si>
    <t>MK1</t>
    <phoneticPr fontId="16"/>
  </si>
  <si>
    <t>要</t>
    <rPh sb="0" eb="1">
      <t>ヨウ</t>
    </rPh>
    <phoneticPr fontId="21"/>
  </si>
  <si>
    <t>半直</t>
    <rPh sb="0" eb="2">
      <t>ハンチョク</t>
    </rPh>
    <phoneticPr fontId="16"/>
  </si>
  <si>
    <t>Y</t>
  </si>
  <si>
    <t>BKERXPT</t>
  </si>
  <si>
    <t>セラピール　ＢＫＥ（ＲＸ）</t>
  </si>
  <si>
    <t>R75X</t>
  </si>
  <si>
    <t>㈱巴川製紙所</t>
  </si>
  <si>
    <t>BKERXT</t>
  </si>
  <si>
    <t>R75XK</t>
  </si>
  <si>
    <t>積水マテリアル</t>
    <rPh sb="0" eb="2">
      <t>セキスイ</t>
    </rPh>
    <phoneticPr fontId="22"/>
  </si>
  <si>
    <t>BKU</t>
  </si>
  <si>
    <t>セラピ－ル　ＢＫ（Ｕ）</t>
  </si>
  <si>
    <t>1000以上</t>
    <rPh sb="4" eb="6">
      <t>イジョウ</t>
    </rPh>
    <phoneticPr fontId="16"/>
  </si>
  <si>
    <t>3ｲﾝﾁABS</t>
    <phoneticPr fontId="16"/>
  </si>
  <si>
    <t>㈱きもと　三重工場</t>
  </si>
  <si>
    <t>3J1A</t>
  </si>
  <si>
    <t>BKUK</t>
  </si>
  <si>
    <t>セラピール　ＢＫ（Ｕ）Ｋ</t>
  </si>
  <si>
    <t>利昌工業　尼崎工場</t>
  </si>
  <si>
    <t>3FAB</t>
  </si>
  <si>
    <t>要</t>
  </si>
  <si>
    <t>BX8ARX</t>
  </si>
  <si>
    <t>セラピール　ＢＸ８Ａ（ＲＸ）</t>
  </si>
  <si>
    <t>エージング後スリット</t>
    <rPh sb="5" eb="6">
      <t>ゴ</t>
    </rPh>
    <phoneticPr fontId="16"/>
  </si>
  <si>
    <t>住友電工プリントサーキット</t>
    <rPh sb="2" eb="4">
      <t>デンコウ</t>
    </rPh>
    <phoneticPr fontId="22"/>
  </si>
  <si>
    <t>ｶﾞﾗｽｴﾎﾟｷｼ</t>
    <phoneticPr fontId="16"/>
  </si>
  <si>
    <t>BX8ARXA</t>
  </si>
  <si>
    <t>セラピール　ＢＸ８ＡＲＸ</t>
  </si>
  <si>
    <t>BX8ARXT</t>
  </si>
  <si>
    <t>BX8AD</t>
    <phoneticPr fontId="16"/>
  </si>
  <si>
    <t>セラピール　ＢＸ８Ａ（D）</t>
    <phoneticPr fontId="16"/>
  </si>
  <si>
    <t>T102</t>
    <phoneticPr fontId="16"/>
  </si>
  <si>
    <t>BX8AX</t>
  </si>
  <si>
    <t>セラピール　ＢＸ８Ａ（Ｘ）</t>
  </si>
  <si>
    <t>日榮新化</t>
  </si>
  <si>
    <t>3K4A</t>
  </si>
  <si>
    <t>BX8AS</t>
    <phoneticPr fontId="16"/>
  </si>
  <si>
    <t>セラピール　ＢＸ９（Ａ）Ｓ</t>
  </si>
  <si>
    <t>S28</t>
  </si>
  <si>
    <t>BX9AS</t>
  </si>
  <si>
    <t>日東電工㈱豊橋工場</t>
  </si>
  <si>
    <t>MD(A)R</t>
  </si>
  <si>
    <t>セラピール　ＭＤ（Ａ）（Ｒ）</t>
  </si>
  <si>
    <t>3直</t>
    <rPh sb="1" eb="2">
      <t>チョク</t>
    </rPh>
    <phoneticPr fontId="16"/>
  </si>
  <si>
    <t>日東電工㈱尾道事業所</t>
  </si>
  <si>
    <t>3JAB</t>
  </si>
  <si>
    <t>MDACPFL</t>
  </si>
  <si>
    <t>Ｋ　セラピールＭＤＡ（ＣＰＲＦ）Ｌ</t>
  </si>
  <si>
    <t>XF60R</t>
  </si>
  <si>
    <t>MDAPFL</t>
  </si>
  <si>
    <t>Ｋ　セラピールＭＤＡ（ＰＲＦ）Ｌ</t>
  </si>
  <si>
    <t>N</t>
    <phoneticPr fontId="16"/>
  </si>
  <si>
    <t>MDAR</t>
    <phoneticPr fontId="16"/>
  </si>
  <si>
    <t>セラピール　ＭＤＡ（Ｒ）</t>
    <phoneticPr fontId="16"/>
  </si>
  <si>
    <t>XD1NB1</t>
    <phoneticPr fontId="16"/>
  </si>
  <si>
    <t>住友べークライト尼崎</t>
  </si>
  <si>
    <t>MDARX</t>
  </si>
  <si>
    <t>セラピール　ＭＤＡ（ＲＸ）</t>
  </si>
  <si>
    <t>MDAS</t>
  </si>
  <si>
    <t>セラピール　ＭＤＡ（Ｓ）</t>
  </si>
  <si>
    <t>S28M</t>
  </si>
  <si>
    <t>パナソニック　ＡＩＳ</t>
  </si>
  <si>
    <t>MFACR</t>
  </si>
  <si>
    <t>セラピール　ＭＦＡ（ＣＲ）</t>
  </si>
  <si>
    <t>A56</t>
  </si>
  <si>
    <t>３Ｍジャパン</t>
  </si>
  <si>
    <t>MFARX</t>
  </si>
  <si>
    <t>セラピール　ＭＦＡ（ＲＸ）</t>
  </si>
  <si>
    <t>3R</t>
  </si>
  <si>
    <t>真田ＫＯＡ㈱</t>
  </si>
  <si>
    <t>MFAS</t>
  </si>
  <si>
    <t>セラピール　ＭＦＡ（Ｓ）</t>
  </si>
  <si>
    <t>ＭＡＲＵＷＡ</t>
  </si>
  <si>
    <t>下田工業</t>
  </si>
  <si>
    <t>1050以上</t>
    <rPh sb="4" eb="6">
      <t>イジョウ</t>
    </rPh>
    <phoneticPr fontId="16"/>
  </si>
  <si>
    <t>京セラ鹿児島川内工場</t>
  </si>
  <si>
    <t>三井化学</t>
    <rPh sb="0" eb="2">
      <t>ミツイ</t>
    </rPh>
    <rPh sb="2" eb="4">
      <t>カガク</t>
    </rPh>
    <phoneticPr fontId="21"/>
  </si>
  <si>
    <t>ＮＧＫセラミック</t>
  </si>
  <si>
    <t>3H</t>
  </si>
  <si>
    <t>*</t>
    <phoneticPr fontId="16"/>
  </si>
  <si>
    <t>ＫＥＲＡＦＯＬ</t>
  </si>
  <si>
    <t>ナガセケムテックス㈱</t>
  </si>
  <si>
    <t>SY08</t>
  </si>
  <si>
    <t>セラピール　ＳＹ（０８）</t>
  </si>
  <si>
    <t>栗村化学</t>
    <rPh sb="0" eb="4">
      <t>クリムラカガク</t>
    </rPh>
    <phoneticPr fontId="22"/>
  </si>
  <si>
    <t>SY09</t>
  </si>
  <si>
    <t>セラピール　ＳＹ（０９）</t>
  </si>
  <si>
    <t>WZ</t>
  </si>
  <si>
    <t>セラピール　ＷＺ</t>
  </si>
  <si>
    <t>古河電気工業㈱</t>
  </si>
  <si>
    <t>WZE</t>
  </si>
  <si>
    <t>セラピール　ＷＺ（Ｅ）</t>
  </si>
  <si>
    <t>E5001</t>
  </si>
  <si>
    <t>日東電工㈱亀山購買課</t>
  </si>
  <si>
    <t>要</t>
    <rPh sb="0" eb="1">
      <t>ヨウ</t>
    </rPh>
    <phoneticPr fontId="48"/>
  </si>
  <si>
    <t>WZRX</t>
  </si>
  <si>
    <t>セラピール　ＷＺ（ＲＸ）</t>
  </si>
  <si>
    <t>三栄産業㈱尾久工場</t>
  </si>
  <si>
    <t>東洋包材㈱</t>
  </si>
  <si>
    <t>リンテック㈱</t>
  </si>
  <si>
    <t>3K1A</t>
  </si>
  <si>
    <t>WZS</t>
  </si>
  <si>
    <t>セラピールＷＺ（Ｓ）</t>
  </si>
  <si>
    <t>東洋機材</t>
  </si>
  <si>
    <t>セラピール　ＷＺ（Ｓ）</t>
  </si>
  <si>
    <t>WZT</t>
  </si>
  <si>
    <t>セラピール　ＷＺ（Ｔ）</t>
  </si>
  <si>
    <t>T70A</t>
  </si>
  <si>
    <t>WZT</t>
    <phoneticPr fontId="16"/>
  </si>
  <si>
    <t>T75</t>
    <phoneticPr fontId="16"/>
  </si>
  <si>
    <t>フジコピアン</t>
  </si>
  <si>
    <t>3M1A</t>
  </si>
  <si>
    <t>WZU</t>
  </si>
  <si>
    <t>セラピール　ＷＺ（Ｕ）</t>
  </si>
  <si>
    <t>藤産業㈱</t>
  </si>
  <si>
    <t>双信電機㈱</t>
  </si>
  <si>
    <t>CERANS</t>
  </si>
  <si>
    <t>HP2UDF</t>
  </si>
  <si>
    <t>セラピール　ＨＰ２（Ｕ）Ｄ</t>
  </si>
  <si>
    <t>SD</t>
  </si>
  <si>
    <t>CF4</t>
  </si>
  <si>
    <t>昭和電工マテリアルズ</t>
    <rPh sb="0" eb="4">
      <t>ショウワデンコウ</t>
    </rPh>
    <phoneticPr fontId="16"/>
  </si>
  <si>
    <t>3M2A</t>
  </si>
  <si>
    <t>PJ27103</t>
  </si>
  <si>
    <t>セラピール　ＰＪ２７１（０３）</t>
  </si>
  <si>
    <t>R75XH</t>
  </si>
  <si>
    <t>CF3</t>
  </si>
  <si>
    <t>不要</t>
    <phoneticPr fontId="16"/>
  </si>
  <si>
    <t>CLB</t>
  </si>
  <si>
    <t>E20V</t>
  </si>
  <si>
    <t>ルミラー　Ｅ－２０　Ｖ</t>
  </si>
  <si>
    <t>E20</t>
  </si>
  <si>
    <t>6ｲﾝﾁMｺｱ</t>
    <phoneticPr fontId="16"/>
  </si>
  <si>
    <t>新タック化成㈱</t>
  </si>
  <si>
    <t>LEYK</t>
  </si>
  <si>
    <t>ルミラー　ＥＹＫ</t>
  </si>
  <si>
    <t>T62M</t>
  </si>
  <si>
    <t>S-4</t>
    <phoneticPr fontId="16"/>
  </si>
  <si>
    <t>LMEYK</t>
  </si>
  <si>
    <t>ルミマットＥＹＫ</t>
  </si>
  <si>
    <t>LUMIMAT</t>
  </si>
  <si>
    <t>3ｲﾝﾁSｺｱ</t>
    <phoneticPr fontId="16"/>
  </si>
  <si>
    <t>王子タック㈱本社</t>
  </si>
  <si>
    <t>LTL</t>
  </si>
  <si>
    <t>ルミラー　ＴＬ</t>
  </si>
  <si>
    <t>33S</t>
  </si>
  <si>
    <t>PETMV</t>
  </si>
  <si>
    <t>ＰＥＴ　マットＶ</t>
  </si>
  <si>
    <t>MAT</t>
  </si>
  <si>
    <t>藤森工業㈱掛川事業所</t>
  </si>
  <si>
    <t>PETTL</t>
  </si>
  <si>
    <t>ＰＥＴ　ＴＬ</t>
  </si>
  <si>
    <t>FWP</t>
    <phoneticPr fontId="16"/>
  </si>
  <si>
    <t>MCLB</t>
  </si>
  <si>
    <t>DMSV</t>
  </si>
  <si>
    <t>ＤＭＳ　Ｖ</t>
  </si>
  <si>
    <t>X44</t>
  </si>
  <si>
    <t>EYK</t>
  </si>
  <si>
    <t>メタルミー　ＥＹＫ</t>
  </si>
  <si>
    <t>大阪シーリング印刷㈱</t>
  </si>
  <si>
    <t>HLGKJV</t>
  </si>
  <si>
    <t>メタルミー　ヘヤライン　銀消Ｖ</t>
  </si>
  <si>
    <t>HL-MAT</t>
  </si>
  <si>
    <t>6ｲﾝﾁSｺｱ</t>
    <phoneticPr fontId="16"/>
  </si>
  <si>
    <t>要</t>
    <phoneticPr fontId="16"/>
  </si>
  <si>
    <t>HLGTV</t>
  </si>
  <si>
    <t>メタルミー　ヘヤライン　銀艶Ｖ</t>
  </si>
  <si>
    <t>BRIGHT</t>
  </si>
  <si>
    <t>MCLB</t>
    <phoneticPr fontId="16"/>
  </si>
  <si>
    <t>MSKTLHG</t>
    <phoneticPr fontId="16"/>
  </si>
  <si>
    <t>ＭＳＫ　ＴＬ（ＨＧ）</t>
    <phoneticPr fontId="16"/>
  </si>
  <si>
    <t>ﾏｯﾄﾙﾐﾗｰ</t>
    <phoneticPr fontId="16"/>
  </si>
  <si>
    <t>MSNEYK</t>
  </si>
  <si>
    <t>ＭＳＮ　ＥＹＫ</t>
  </si>
  <si>
    <t>N-MAT</t>
  </si>
  <si>
    <t>マルウ接着㈱</t>
  </si>
  <si>
    <t>不要</t>
  </si>
  <si>
    <t>NGKVB</t>
  </si>
  <si>
    <t>メタルミー　ネーマー銀消　ＶＢ</t>
  </si>
  <si>
    <t>NGTVB</t>
  </si>
  <si>
    <t>メタルミー　ネーマー　銀艶ＶＢ</t>
  </si>
  <si>
    <t>T62</t>
  </si>
  <si>
    <t>SCB</t>
  </si>
  <si>
    <t>メタルミー　シロコート（Ｂ）</t>
  </si>
  <si>
    <t>TEKKFV</t>
  </si>
  <si>
    <t>メタルミー　ＴＥＳ消開封　Ｖ</t>
  </si>
  <si>
    <t>X44SEPA</t>
  </si>
  <si>
    <t>TEKV0V</t>
  </si>
  <si>
    <t>メタルミー　ＴＥ－Ｓ消　ＶＯＩＤ　Ｖ</t>
  </si>
  <si>
    <t>TETKFV</t>
  </si>
  <si>
    <t>メタルミー　ＴＥＳ艶開封　Ｖ</t>
  </si>
  <si>
    <t>S28SEPA</t>
  </si>
  <si>
    <t>TETV0V</t>
  </si>
  <si>
    <t>メタルミー　ＴＥＳ艶ＶＯＩＤＶ</t>
  </si>
  <si>
    <t>WCB</t>
  </si>
  <si>
    <t>メタルミー　ホワイトコート　（Ｂ）</t>
  </si>
  <si>
    <t>五洋紙工㈱</t>
  </si>
  <si>
    <t>要→×</t>
    <phoneticPr fontId="16"/>
  </si>
  <si>
    <t>MLB</t>
  </si>
  <si>
    <t>MDMSJF</t>
  </si>
  <si>
    <t>ＤＭＳ蒸着（Ｘ－４４）</t>
  </si>
  <si>
    <t>S-5</t>
    <phoneticPr fontId="16"/>
  </si>
  <si>
    <t>原反コア</t>
    <rPh sb="0" eb="2">
      <t>ゲンタン</t>
    </rPh>
    <phoneticPr fontId="13"/>
  </si>
  <si>
    <t>-</t>
    <phoneticPr fontId="13"/>
  </si>
  <si>
    <t>要</t>
    <rPh sb="0" eb="1">
      <t>ヨウ</t>
    </rPh>
    <phoneticPr fontId="16"/>
  </si>
  <si>
    <t>MNGKBF</t>
  </si>
  <si>
    <t>MNGKKBF</t>
  </si>
  <si>
    <t>メタルミー　ネーマー銀消改　Ｂ</t>
  </si>
  <si>
    <t>FMATS99</t>
  </si>
  <si>
    <t>S99-MAT</t>
  </si>
  <si>
    <t>MNGTBF</t>
  </si>
  <si>
    <t>メタルミー　ネーマー　銀艶　Ｂ</t>
  </si>
  <si>
    <t>MNNGKBF</t>
  </si>
  <si>
    <t>メタルミー　ニューネーマー銀消　Ｂ</t>
  </si>
  <si>
    <t>X44C</t>
  </si>
  <si>
    <t>MNQR66F</t>
  </si>
  <si>
    <t>ＱＲ６６蒸着品</t>
  </si>
  <si>
    <t>E315</t>
  </si>
  <si>
    <t>MSBBF</t>
  </si>
  <si>
    <t>ＭＥＴＡＬＵＭＹ　ＳＩＬＶＥＲ　ＢＲＩＧＨＴ　Ｔ６２Ｍ　Ｂ</t>
  </si>
  <si>
    <t>MSBBZF</t>
  </si>
  <si>
    <t>ＭＥＴＡＬＵＭＹ　ＳＩＬＶＥＲ　ＢＲＩＧＨＴ　Ｂ</t>
  </si>
  <si>
    <t>T62</t>
    <phoneticPr fontId="16"/>
  </si>
  <si>
    <t>寺岡製作所　大宮工場</t>
  </si>
  <si>
    <t>MSF</t>
  </si>
  <si>
    <t>メタルミー　Ｓ</t>
  </si>
  <si>
    <t>日精㈱東京支店</t>
  </si>
  <si>
    <t>MSNMBF</t>
  </si>
  <si>
    <t>ＭＥＴＡＬＵＭＹ　ＳＩＬＶＥＲ　Ｎ－ＭＡＴＴＥ　Ｘ４４Ｍ　Ｂ</t>
  </si>
  <si>
    <t>MSNMBZF</t>
  </si>
  <si>
    <t>ＭＥＴＡＬＵＭＹ　ＳＩＬＶＥＲ　Ｎ－ＭＡＴＴＥ　Ｂ</t>
  </si>
  <si>
    <t>MSSMBF</t>
  </si>
  <si>
    <t>ＭＥＴＡＬＵＭＹ　ＳＩＬＶＥＲ　Ｓ－ＭＡＴＴＥ　Ｓ２８ＭＭ　Ｂ</t>
  </si>
  <si>
    <t>LI-MAT</t>
  </si>
  <si>
    <t>MSSMBZF</t>
  </si>
  <si>
    <t>ＭＥＴＡＬＵＭＹ　ＳＩＬＶＥＲ　Ｓ－ＭＡＴＴＥ　Ｂ</t>
  </si>
  <si>
    <t>MTSF</t>
  </si>
  <si>
    <t>メタルミー　ＴＳ</t>
  </si>
  <si>
    <t>T60</t>
  </si>
  <si>
    <t>NGKEYKB</t>
  </si>
  <si>
    <t>メタルミー　ネーマー銀消ＥＹＫ　Ｂ</t>
  </si>
  <si>
    <t>アジヤアルミ㈱</t>
  </si>
  <si>
    <t xml:space="preserve">MLB   </t>
  </si>
  <si>
    <t>MNSJF</t>
  </si>
  <si>
    <t>ＮＳ蒸着</t>
  </si>
  <si>
    <t>NS</t>
  </si>
  <si>
    <t>TPIC</t>
  </si>
  <si>
    <t>TT405B</t>
  </si>
  <si>
    <t>５０ＴＴ４０５Ｂ</t>
  </si>
  <si>
    <t>UTE6</t>
  </si>
  <si>
    <t>㈱三共プラス</t>
  </si>
  <si>
    <t>TTP</t>
  </si>
  <si>
    <t>B2T0</t>
  </si>
  <si>
    <t>タフトップ　Ｂ２Ｔ０</t>
  </si>
  <si>
    <t xml:space="preserve">A4360  </t>
  </si>
  <si>
    <t>TONGDA</t>
    <phoneticPr fontId="16"/>
  </si>
  <si>
    <t>THS</t>
    <phoneticPr fontId="16"/>
  </si>
  <si>
    <t>タフトップ　ＴＨＳ</t>
    <phoneticPr fontId="16"/>
  </si>
  <si>
    <t>U483N</t>
    <phoneticPr fontId="16"/>
  </si>
  <si>
    <t>LC1000</t>
  </si>
  <si>
    <t>タフトップ　ＬＣ１０００</t>
  </si>
  <si>
    <t xml:space="preserve">U483   </t>
  </si>
  <si>
    <t>J-ETC</t>
    <phoneticPr fontId="16"/>
  </si>
  <si>
    <t>ADX44</t>
    <phoneticPr fontId="16"/>
  </si>
  <si>
    <t>X44</t>
    <phoneticPr fontId="16"/>
  </si>
  <si>
    <t>T</t>
    <phoneticPr fontId="16"/>
  </si>
  <si>
    <t>BX8A37</t>
  </si>
  <si>
    <t>セラピール　ＢＸ８Ａ（３７）</t>
  </si>
  <si>
    <t>RM10</t>
  </si>
  <si>
    <t>T</t>
  </si>
  <si>
    <t>6ｲﾝﾁFWP</t>
  </si>
  <si>
    <t>積水化学工業</t>
    <rPh sb="0" eb="2">
      <t>セキスイ</t>
    </rPh>
    <rPh sb="2" eb="4">
      <t>カガク</t>
    </rPh>
    <rPh sb="4" eb="6">
      <t>コウギョウ</t>
    </rPh>
    <phoneticPr fontId="22"/>
  </si>
  <si>
    <t>T75</t>
  </si>
  <si>
    <t>MFAS</t>
    <phoneticPr fontId="16"/>
  </si>
  <si>
    <t>セラピール　ＭＦＡ（Ｓ）</t>
    <phoneticPr fontId="16"/>
  </si>
  <si>
    <t>藤産業㈱</t>
    <phoneticPr fontId="16"/>
  </si>
  <si>
    <t>U</t>
  </si>
  <si>
    <t>WZ34</t>
    <phoneticPr fontId="16"/>
  </si>
  <si>
    <t>セラピール　ＷＺ（34）</t>
    <phoneticPr fontId="16"/>
  </si>
  <si>
    <t>25E</t>
    <phoneticPr fontId="16"/>
  </si>
  <si>
    <t>S105</t>
    <phoneticPr fontId="16"/>
  </si>
  <si>
    <t>デンカ</t>
    <phoneticPr fontId="16"/>
  </si>
  <si>
    <t>WZ26</t>
    <phoneticPr fontId="16"/>
  </si>
  <si>
    <t>セラピール　ＷＺ（26）</t>
    <phoneticPr fontId="16"/>
  </si>
  <si>
    <t>QZ43</t>
    <phoneticPr fontId="16"/>
  </si>
  <si>
    <t>3M</t>
    <phoneticPr fontId="16"/>
  </si>
  <si>
    <t>セラピール　ＰＪ２７１（１４）</t>
    <phoneticPr fontId="16"/>
  </si>
  <si>
    <t>S28</t>
    <phoneticPr fontId="16"/>
  </si>
  <si>
    <t>試作中止のため不明</t>
    <rPh sb="0" eb="2">
      <t>シサク</t>
    </rPh>
    <rPh sb="2" eb="4">
      <t>チュウシ</t>
    </rPh>
    <rPh sb="7" eb="9">
      <t>フメイ</t>
    </rPh>
    <phoneticPr fontId="16"/>
  </si>
  <si>
    <t>試作中止のため不明</t>
  </si>
  <si>
    <t>ニッパ</t>
    <phoneticPr fontId="16"/>
  </si>
  <si>
    <t>3FAB</t>
    <phoneticPr fontId="16"/>
  </si>
  <si>
    <t>ＰＥＴ２５ｘ１－ＪＯＬ</t>
    <phoneticPr fontId="16"/>
  </si>
  <si>
    <t>6ｲﾝﾁABS</t>
  </si>
  <si>
    <t>ＰＥＴ２５ｘ１－ＪＯ</t>
    <phoneticPr fontId="16"/>
  </si>
  <si>
    <t>日東電工</t>
    <phoneticPr fontId="16"/>
  </si>
  <si>
    <t>3JAB</t>
    <phoneticPr fontId="16"/>
  </si>
  <si>
    <t>MDA01</t>
    <phoneticPr fontId="16"/>
  </si>
  <si>
    <t>セラピール　ＭＤＡ（０１）</t>
    <phoneticPr fontId="16"/>
  </si>
  <si>
    <t>RP44</t>
    <phoneticPr fontId="16"/>
  </si>
  <si>
    <t>ＡＳコート</t>
    <phoneticPr fontId="16"/>
  </si>
  <si>
    <t>太陽インキ製造(株)</t>
    <rPh sb="0" eb="2">
      <t>タイヨウ</t>
    </rPh>
    <rPh sb="5" eb="7">
      <t>セイゾウ</t>
    </rPh>
    <rPh sb="7" eb="10">
      <t>カブシキガイシャ</t>
    </rPh>
    <phoneticPr fontId="16"/>
  </si>
  <si>
    <t>3M2A</t>
    <phoneticPr fontId="16"/>
  </si>
  <si>
    <t>R75X</t>
    <phoneticPr fontId="16"/>
  </si>
  <si>
    <t>ＡＳＥ</t>
    <phoneticPr fontId="16"/>
  </si>
  <si>
    <t>3Z1A</t>
    <phoneticPr fontId="16"/>
  </si>
  <si>
    <t>セラピール　ＰＪ２７１（１１）</t>
    <phoneticPr fontId="16"/>
  </si>
  <si>
    <t>RS1T</t>
    <phoneticPr fontId="16"/>
  </si>
  <si>
    <t>3K4A</t>
    <phoneticPr fontId="16"/>
  </si>
  <si>
    <t>WZS</t>
    <phoneticPr fontId="16"/>
  </si>
  <si>
    <t>トーヨーケム</t>
    <phoneticPr fontId="16"/>
  </si>
  <si>
    <t>BX8A14</t>
    <phoneticPr fontId="16"/>
  </si>
  <si>
    <t>セラピール　ＢＸ８Ａ（１４）</t>
    <phoneticPr fontId="16"/>
  </si>
  <si>
    <t>タツタ電線</t>
    <rPh sb="3" eb="5">
      <t>デンセン</t>
    </rPh>
    <phoneticPr fontId="16"/>
  </si>
  <si>
    <t>JWZ(B)</t>
    <phoneticPr fontId="16"/>
  </si>
  <si>
    <t>セラピール　ＪＷＺ（Ｂ）</t>
    <phoneticPr fontId="16"/>
  </si>
  <si>
    <t>QZ54</t>
    <phoneticPr fontId="16"/>
  </si>
  <si>
    <t>パナック㈱</t>
  </si>
  <si>
    <t>BKE24</t>
  </si>
  <si>
    <t>セラピール　ＢＫＥ（２４）</t>
  </si>
  <si>
    <t>R75</t>
  </si>
  <si>
    <t>トーヨーケム</t>
  </si>
  <si>
    <t>BX8A40</t>
  </si>
  <si>
    <t>セラピール　ＢＸ８Ａ（４０）</t>
  </si>
  <si>
    <t>XD5AD2</t>
  </si>
  <si>
    <t>セラピール　ＢＸ８Ａ（３３）</t>
  </si>
  <si>
    <t>RM1Z</t>
  </si>
  <si>
    <t>BX8A07</t>
  </si>
  <si>
    <t>セラピール　ＢＸ８Ａ（０７）</t>
  </si>
  <si>
    <t>R41</t>
  </si>
  <si>
    <t>TKA0707</t>
  </si>
  <si>
    <t>セラピール　ＴＫＡ０７（０７）</t>
  </si>
  <si>
    <t>日東電工</t>
  </si>
  <si>
    <t>JMDAB</t>
  </si>
  <si>
    <t>セラピール　ＪＭＤＡ（Ｂ）</t>
  </si>
  <si>
    <t>QZ54</t>
  </si>
  <si>
    <t>SL-1</t>
  </si>
  <si>
    <t>JWZB</t>
  </si>
  <si>
    <t>セラピール　ＪＷＺ（Ｂ）</t>
  </si>
  <si>
    <t>MDB8K14</t>
  </si>
  <si>
    <t>セラピール　ＭＤＡ／ＢＸ８ＫＡ（１４）</t>
  </si>
  <si>
    <t>MK1</t>
  </si>
  <si>
    <t>BX8K加工→エージング→MDA加工</t>
    <rPh sb="4" eb="6">
      <t>カコウ</t>
    </rPh>
    <rPh sb="16" eb="18">
      <t>カコウ</t>
    </rPh>
    <phoneticPr fontId="16"/>
  </si>
  <si>
    <t>JMDB8KB</t>
  </si>
  <si>
    <t>セラピール　ＪＭＤＡ／ＢＸ８ＫＡ（Ｂ）</t>
  </si>
  <si>
    <t>ニトムズ　松山事業所</t>
  </si>
  <si>
    <t>タフトップ　ＴＮＪ－ＡＳ</t>
  </si>
  <si>
    <t>CF3</t>
    <phoneticPr fontId="16"/>
  </si>
  <si>
    <t>住友化学㈱</t>
    <rPh sb="0" eb="2">
      <t>スミトモ</t>
    </rPh>
    <rPh sb="2" eb="4">
      <t>カガク</t>
    </rPh>
    <phoneticPr fontId="16"/>
  </si>
  <si>
    <t>JTC</t>
  </si>
  <si>
    <t>STHCE</t>
  </si>
  <si>
    <t>TR-PRHC=HCPET-TA20-E</t>
  </si>
  <si>
    <t>CF2</t>
    <phoneticPr fontId="16"/>
  </si>
  <si>
    <t>CF2/ｴｰｼﾞﾝｸﾞ/CF3/SL1</t>
  </si>
  <si>
    <t>日本化薬(株)</t>
    <rPh sb="0" eb="2">
      <t>ニホン</t>
    </rPh>
    <rPh sb="2" eb="4">
      <t>カヤク</t>
    </rPh>
    <rPh sb="4" eb="7">
      <t>カブ</t>
    </rPh>
    <phoneticPr fontId="22"/>
  </si>
  <si>
    <t>DMS</t>
  </si>
  <si>
    <t>X42G</t>
  </si>
  <si>
    <t>ＤＭＳ蒸着（Ｘ－４２）</t>
  </si>
  <si>
    <t>-</t>
  </si>
  <si>
    <t>㈱ポラテクノ</t>
  </si>
  <si>
    <t>X42GPC</t>
  </si>
  <si>
    <t>ＤＭＳ（Ｘ４２Ｇ）ＰＣ</t>
  </si>
  <si>
    <t>3ｲﾝﾁMｺｱ</t>
    <phoneticPr fontId="16"/>
  </si>
  <si>
    <t>HLKTV</t>
  </si>
  <si>
    <t>メタルミー　ヘヤライン金艶　Ｖ</t>
  </si>
  <si>
    <t>HL50/EC</t>
  </si>
  <si>
    <t>HLDTV</t>
  </si>
  <si>
    <t>メタルミー　ＨＬ銅艶　Ｖ</t>
  </si>
  <si>
    <t>HL25/EC</t>
  </si>
  <si>
    <t>栃木カネカ㈱電材検査</t>
  </si>
  <si>
    <t>KF9BF</t>
  </si>
  <si>
    <t>ＫＦ－９Ｂ</t>
  </si>
  <si>
    <t>F53</t>
  </si>
  <si>
    <t>約定№</t>
  </si>
  <si>
    <t>生産課名</t>
  </si>
  <si>
    <t>契約部課名</t>
  </si>
  <si>
    <t>契約担当名</t>
  </si>
  <si>
    <t>ユーザ名</t>
  </si>
  <si>
    <t>原価区分</t>
  </si>
  <si>
    <t>製区</t>
  </si>
  <si>
    <t>内輸</t>
  </si>
  <si>
    <t>品名</t>
  </si>
  <si>
    <t>元原反</t>
  </si>
  <si>
    <t>タイプ</t>
  </si>
  <si>
    <t>表示製品名</t>
  </si>
  <si>
    <t>決済幅</t>
  </si>
  <si>
    <t>幅</t>
  </si>
  <si>
    <t>長さ</t>
  </si>
  <si>
    <t>規格</t>
  </si>
  <si>
    <t>契約数  (契単)</t>
    <phoneticPr fontId="13"/>
  </si>
  <si>
    <t>契約      単位名</t>
    <phoneticPr fontId="13"/>
  </si>
  <si>
    <t>依頼日</t>
  </si>
  <si>
    <t>納期</t>
  </si>
  <si>
    <t>仕向地名</t>
  </si>
  <si>
    <t>契約備考翻訳</t>
  </si>
  <si>
    <t>契約備考</t>
  </si>
  <si>
    <t>福島コーティング</t>
  </si>
  <si>
    <t>プロセス材１課</t>
  </si>
  <si>
    <t>ダミー担当者</t>
  </si>
  <si>
    <t>本</t>
  </si>
  <si>
    <t>㈱須賀川東部鏡石</t>
  </si>
  <si>
    <t>工材１部電材課</t>
  </si>
  <si>
    <t>セラピール　ＷＺ（ＲＸ）　　　　　　</t>
  </si>
  <si>
    <t>工材１部大阪電材課</t>
  </si>
  <si>
    <t>75P</t>
  </si>
  <si>
    <t>光学機能材１課</t>
  </si>
  <si>
    <t>福島工場ＣＯ２次スリ</t>
  </si>
  <si>
    <t>セラピール　　　　　　　　　　　ＭＦＡ（Ｓ）</t>
  </si>
  <si>
    <t>下田工業㈱</t>
  </si>
  <si>
    <t>大阪光学機能材課</t>
  </si>
  <si>
    <t>プロセス材２課</t>
  </si>
  <si>
    <t>セラピール　　　　　　　　　　　ＭＤＡ（ＲＸ）</t>
  </si>
  <si>
    <t>メタルミー　ネーマー　ギンケシ　ＥＹＫＢ</t>
  </si>
  <si>
    <t>セラピール　　　　　　　　　　　ＷＺ（Ｅ）</t>
  </si>
  <si>
    <t>セラピール　　　　　　　　　　　ＷＺ（Ｓ）</t>
  </si>
  <si>
    <t>住友電工プリント</t>
  </si>
  <si>
    <t>メタルミー　ネーマー銀消　Ｂ</t>
  </si>
  <si>
    <t>日榮新化㈱</t>
  </si>
  <si>
    <t>セラピール　　　　　　　　　　　ＢＸ９Ａ（Ｓ）</t>
  </si>
  <si>
    <t>パナソニック　ＩＳ社</t>
  </si>
  <si>
    <t>セラピ－ル　ＭＦＡ（ＣＲ）</t>
  </si>
  <si>
    <t>ＰＥＴ　マットＶ　輸出梱包</t>
  </si>
  <si>
    <t>セラピール　　　　　　　　　　　ＷＺ</t>
  </si>
  <si>
    <t>セラピール　　　　　　　　　　　ＢＸ８Ａ（Ｘ）</t>
  </si>
  <si>
    <t>積水化学武蔵工場</t>
  </si>
  <si>
    <t>KLR</t>
  </si>
  <si>
    <t>ナガセケム　播磨</t>
  </si>
  <si>
    <t>ＣＥＲＡＰＥＥＬ　ＢＫＥ（０９）</t>
  </si>
  <si>
    <t>非表示にする</t>
    <rPh sb="0" eb="3">
      <t>ヒヒョウジ</t>
    </rPh>
    <phoneticPr fontId="13"/>
  </si>
  <si>
    <t>作成</t>
  </si>
  <si>
    <t>確認</t>
    <rPh sb="0" eb="2">
      <t>カクニン</t>
    </rPh>
    <phoneticPr fontId="13"/>
  </si>
  <si>
    <t>承認</t>
  </si>
  <si>
    <t>Ｓ－４ 週間作業指示書（予定）</t>
    <rPh sb="4" eb="6">
      <t>サギョウ</t>
    </rPh>
    <rPh sb="6" eb="9">
      <t>シジショ</t>
    </rPh>
    <phoneticPr fontId="14"/>
  </si>
  <si>
    <t>製品区分　Ｓ：生産、Ｔ：Ｔ試作、Ｕ：Ｕ試作</t>
    <rPh sb="0" eb="2">
      <t>セイヒン</t>
    </rPh>
    <rPh sb="2" eb="4">
      <t>クブン</t>
    </rPh>
    <rPh sb="7" eb="9">
      <t>セイサン</t>
    </rPh>
    <rPh sb="13" eb="15">
      <t>シサク</t>
    </rPh>
    <rPh sb="19" eb="21">
      <t>シサク</t>
    </rPh>
    <phoneticPr fontId="13"/>
  </si>
  <si>
    <t>能力</t>
    <rPh sb="0" eb="2">
      <t>ノウリョク</t>
    </rPh>
    <phoneticPr fontId="13"/>
  </si>
  <si>
    <t>所要</t>
    <rPh sb="0" eb="2">
      <t>ショヨウ</t>
    </rPh>
    <phoneticPr fontId="13"/>
  </si>
  <si>
    <t>切替</t>
    <rPh sb="0" eb="2">
      <t>キリカエ</t>
    </rPh>
    <phoneticPr fontId="13"/>
  </si>
  <si>
    <t>ｵｰﾌﾞﾝ</t>
    <phoneticPr fontId="13"/>
  </si>
  <si>
    <t>所要合計</t>
    <rPh sb="0" eb="2">
      <t>ショヨウ</t>
    </rPh>
    <rPh sb="2" eb="4">
      <t>ゴウケイ</t>
    </rPh>
    <phoneticPr fontId="13"/>
  </si>
  <si>
    <t>開始</t>
    <rPh sb="0" eb="2">
      <t>カイシ</t>
    </rPh>
    <phoneticPr fontId="13"/>
  </si>
  <si>
    <t>終了</t>
    <rPh sb="0" eb="2">
      <t>シュウリョウ</t>
    </rPh>
    <phoneticPr fontId="13"/>
  </si>
  <si>
    <t>日</t>
  </si>
  <si>
    <t>曜日</t>
  </si>
  <si>
    <t>依頼月</t>
    <rPh sb="0" eb="2">
      <t>イライ</t>
    </rPh>
    <rPh sb="2" eb="3">
      <t>ツキ</t>
    </rPh>
    <phoneticPr fontId="13"/>
  </si>
  <si>
    <t>約定NO</t>
    <rPh sb="0" eb="2">
      <t>ヤクジョウ</t>
    </rPh>
    <phoneticPr fontId="13"/>
  </si>
  <si>
    <t>作業指示NO</t>
    <rPh sb="0" eb="2">
      <t>サギョウ</t>
    </rPh>
    <rPh sb="2" eb="4">
      <t>シジ</t>
    </rPh>
    <phoneticPr fontId="13"/>
  </si>
  <si>
    <t>TAF製品Co</t>
    <rPh sb="3" eb="5">
      <t>セイヒン</t>
    </rPh>
    <phoneticPr fontId="13"/>
  </si>
  <si>
    <t>製品区分</t>
    <rPh sb="0" eb="2">
      <t>セイヒン</t>
    </rPh>
    <rPh sb="2" eb="4">
      <t>クブン</t>
    </rPh>
    <phoneticPr fontId="14"/>
  </si>
  <si>
    <t>タイプ</t>
    <phoneticPr fontId="13"/>
  </si>
  <si>
    <t>表示製品名（加工内容）</t>
    <rPh sb="0" eb="2">
      <t>ヒョウジ</t>
    </rPh>
    <rPh sb="2" eb="5">
      <t>セイヒンメイ</t>
    </rPh>
    <phoneticPr fontId="13"/>
  </si>
  <si>
    <t>品番</t>
    <rPh sb="0" eb="2">
      <t>ヒンバン</t>
    </rPh>
    <phoneticPr fontId="13"/>
  </si>
  <si>
    <t>原反名</t>
    <rPh sb="0" eb="2">
      <t>ゲンタン</t>
    </rPh>
    <rPh sb="2" eb="3">
      <t>メイ</t>
    </rPh>
    <phoneticPr fontId="13"/>
  </si>
  <si>
    <t>原反幅</t>
    <rPh sb="2" eb="3">
      <t>ハバ</t>
    </rPh>
    <phoneticPr fontId="13"/>
  </si>
  <si>
    <t>原反長さ</t>
    <rPh sb="0" eb="2">
      <t>ゲンタン</t>
    </rPh>
    <rPh sb="2" eb="3">
      <t>ナガ</t>
    </rPh>
    <phoneticPr fontId="13"/>
  </si>
  <si>
    <t>本数</t>
  </si>
  <si>
    <t>製品
実幅</t>
    <rPh sb="0" eb="2">
      <t>セイヒン</t>
    </rPh>
    <rPh sb="3" eb="4">
      <t>ジツ</t>
    </rPh>
    <rPh sb="4" eb="5">
      <t>ハバ</t>
    </rPh>
    <phoneticPr fontId="13"/>
  </si>
  <si>
    <t>基準幅</t>
    <rPh sb="0" eb="2">
      <t>キジュン</t>
    </rPh>
    <rPh sb="2" eb="3">
      <t>ハバ</t>
    </rPh>
    <phoneticPr fontId="13"/>
  </si>
  <si>
    <t>基準長さ</t>
    <rPh sb="0" eb="2">
      <t>キジュン</t>
    </rPh>
    <rPh sb="2" eb="3">
      <t>ナガ</t>
    </rPh>
    <phoneticPr fontId="13"/>
  </si>
  <si>
    <t>製品本数</t>
    <rPh sb="0" eb="2">
      <t>セイヒン</t>
    </rPh>
    <rPh sb="2" eb="4">
      <t>ホンスウ</t>
    </rPh>
    <phoneticPr fontId="13"/>
  </si>
  <si>
    <t>ｺｱﾀｲﾌﾟ</t>
  </si>
  <si>
    <t>ｻｲｽﾞ(㎜)</t>
  </si>
  <si>
    <t>規格</t>
    <rPh sb="0" eb="2">
      <t>キカク</t>
    </rPh>
    <phoneticPr fontId="13"/>
  </si>
  <si>
    <t>ユーザー</t>
    <phoneticPr fontId="13"/>
  </si>
  <si>
    <t>備考</t>
  </si>
  <si>
    <t>投入数量</t>
    <rPh sb="0" eb="4">
      <t>トウニュウスウリョウ</t>
    </rPh>
    <phoneticPr fontId="13"/>
  </si>
  <si>
    <t>入庫数量</t>
    <rPh sb="0" eb="4">
      <t>ニュウコスウリョウ</t>
    </rPh>
    <phoneticPr fontId="13"/>
  </si>
  <si>
    <t>Ｓ－５ 週間作業指示書（予定）</t>
    <rPh sb="4" eb="6">
      <t>サギョウ</t>
    </rPh>
    <rPh sb="6" eb="9">
      <t>シジショ</t>
    </rPh>
    <phoneticPr fontId="14"/>
  </si>
  <si>
    <t>本数</t>
    <rPh sb="0" eb="2">
      <t>ホンスウ</t>
    </rPh>
    <phoneticPr fontId="13"/>
  </si>
  <si>
    <t>合計</t>
    <rPh sb="0" eb="2">
      <t>ゴウケイ</t>
    </rPh>
    <phoneticPr fontId="16"/>
  </si>
  <si>
    <t>Ｓ４</t>
    <phoneticPr fontId="16"/>
  </si>
  <si>
    <t>Ｓ５</t>
    <phoneticPr fontId="16"/>
  </si>
  <si>
    <t>SL-3</t>
    <phoneticPr fontId="13"/>
  </si>
  <si>
    <t>MLB</t>
    <phoneticPr fontId="13"/>
  </si>
  <si>
    <t>機能Ｆ　ラベル福島原</t>
  </si>
  <si>
    <t>日東シンコー㈱</t>
  </si>
  <si>
    <t>メタルミー　ホワイトコート　　　（Ｂ）</t>
  </si>
  <si>
    <t>TET1MV</t>
  </si>
  <si>
    <t>メタルミー銀艶　市松柄Ｖ</t>
  </si>
  <si>
    <t>情材福島開発</t>
  </si>
  <si>
    <t>JTKA07J</t>
  </si>
  <si>
    <t>セラピール　ＪＴＫＡ０７（Ｊ）</t>
  </si>
  <si>
    <t>福島工場ＣＯ</t>
  </si>
  <si>
    <t>TKA07PF</t>
  </si>
  <si>
    <t>セラピール　ＴＫＡ０７（ＰＲＦ）</t>
  </si>
  <si>
    <t>TKA11PF</t>
  </si>
  <si>
    <t>セラピール　ＴＫＡ１１（ＰＲＦ）</t>
  </si>
  <si>
    <t>TKA12PF</t>
  </si>
  <si>
    <t>セラピール　ＴＫＡ１２（ＰＲＦ）</t>
  </si>
  <si>
    <t>TKA13PF</t>
  </si>
  <si>
    <t>セラピール　ＴＫＡ１３（ＰＲＦ）</t>
  </si>
  <si>
    <t>MFA44</t>
  </si>
  <si>
    <t>セラピール　ＭＦＡ（４４）</t>
  </si>
  <si>
    <t>MDAAS01</t>
  </si>
  <si>
    <t>セラピール　ＭＤＡ／ＡＳ（０１）</t>
  </si>
  <si>
    <t>TKA0709</t>
  </si>
  <si>
    <t>セラピール　ＴＫＡ０７（０９）</t>
  </si>
  <si>
    <t>SY18</t>
  </si>
  <si>
    <t>セラピール　ＳＹ（１８）</t>
  </si>
  <si>
    <t>BX8A33</t>
  </si>
  <si>
    <t>WZ26</t>
  </si>
  <si>
    <t>セラピール　ＷＺ（２６）</t>
  </si>
  <si>
    <t>情材福島原価</t>
  </si>
  <si>
    <t>セラピール　ＰＪ２７１（１４）</t>
  </si>
  <si>
    <t>機能材料ＴＴＰ福原価</t>
  </si>
  <si>
    <t>TNJ-AS</t>
  </si>
  <si>
    <t>工材３部工材２課</t>
  </si>
  <si>
    <t>フィルムグローバル部</t>
  </si>
  <si>
    <t>ＣＥＲＡＰＥＥＬ　ＰＪ２７１（１１）</t>
  </si>
  <si>
    <t>ＣＥＲＡＰＥＥＬ　ＰＪ２７１（１４）</t>
  </si>
  <si>
    <t>WZ34</t>
  </si>
  <si>
    <t>セラピール　ＷＺ（３４）</t>
  </si>
  <si>
    <t>積水化学工業多賀工場</t>
  </si>
  <si>
    <t>BX8A14</t>
  </si>
  <si>
    <t>セラピール　ＢＸ８Ａ（１４）</t>
  </si>
  <si>
    <t>MDA01</t>
  </si>
  <si>
    <t>セラピール　ＭＤＡ（０１）</t>
  </si>
  <si>
    <t>栗村化学</t>
  </si>
  <si>
    <t>BX8AD</t>
  </si>
  <si>
    <t>セラピール　　　　　　　　　　　ＢＸ８ＡＤ</t>
  </si>
  <si>
    <t>昭和電工マテリアルズ</t>
  </si>
  <si>
    <t>機能Ｆ　受託福島原価</t>
  </si>
  <si>
    <t>住友化学　原料部</t>
  </si>
  <si>
    <t>ＴＲ－ＰＲＨＣ＝ＨＣＰＥＴ－ＴＡ２０－Ｅ</t>
  </si>
  <si>
    <t>水</t>
    <rPh sb="0" eb="1">
      <t>スイ</t>
    </rPh>
    <phoneticPr fontId="13"/>
  </si>
  <si>
    <t>木</t>
    <rPh sb="0" eb="1">
      <t>モク</t>
    </rPh>
    <phoneticPr fontId="13"/>
  </si>
  <si>
    <t>金</t>
    <rPh sb="0" eb="1">
      <t>キン</t>
    </rPh>
    <phoneticPr fontId="13"/>
  </si>
  <si>
    <t>土</t>
    <rPh sb="0" eb="1">
      <t>ド</t>
    </rPh>
    <phoneticPr fontId="13"/>
  </si>
  <si>
    <t>日</t>
    <rPh sb="0" eb="1">
      <t>ニチ</t>
    </rPh>
    <phoneticPr fontId="13"/>
  </si>
  <si>
    <t>巻返し</t>
    <rPh sb="0" eb="2">
      <t>マキカエ</t>
    </rPh>
    <phoneticPr fontId="13"/>
  </si>
  <si>
    <t>公休</t>
    <rPh sb="0" eb="2">
      <t>コウキュウ</t>
    </rPh>
    <phoneticPr fontId="13"/>
  </si>
  <si>
    <t>エージング後スリット 短尺品</t>
    <rPh sb="5" eb="6">
      <t>ゴ</t>
    </rPh>
    <rPh sb="11" eb="14">
      <t>タンジャクヒン</t>
    </rPh>
    <phoneticPr fontId="16"/>
  </si>
  <si>
    <t>S</t>
    <phoneticPr fontId="13"/>
  </si>
  <si>
    <t>MCLB</t>
    <phoneticPr fontId="13"/>
  </si>
  <si>
    <t>TEKV0V</t>
    <phoneticPr fontId="13"/>
  </si>
  <si>
    <t>33S</t>
    <phoneticPr fontId="13"/>
  </si>
  <si>
    <t>T</t>
    <phoneticPr fontId="13"/>
  </si>
  <si>
    <t>BX8A33</t>
    <phoneticPr fontId="13"/>
  </si>
  <si>
    <t>U</t>
    <phoneticPr fontId="13"/>
  </si>
  <si>
    <t>TT405D</t>
    <phoneticPr fontId="13"/>
  </si>
  <si>
    <t>５０ＴＴ４０５Ｄ</t>
    <phoneticPr fontId="13"/>
  </si>
  <si>
    <t>TTP</t>
    <phoneticPr fontId="16"/>
  </si>
  <si>
    <t>TNJ-AS</t>
    <phoneticPr fontId="13"/>
  </si>
  <si>
    <t>3K4A</t>
    <phoneticPr fontId="13"/>
  </si>
  <si>
    <t>S28離型ｲﾁﾏﾂ</t>
    <phoneticPr fontId="13"/>
  </si>
  <si>
    <t>巻足
本数</t>
    <rPh sb="0" eb="1">
      <t>マキ</t>
    </rPh>
    <rPh sb="1" eb="2">
      <t>タ</t>
    </rPh>
    <rPh sb="3" eb="5">
      <t>ホンスウ</t>
    </rPh>
    <phoneticPr fontId="13"/>
  </si>
  <si>
    <t>原反
本数</t>
    <rPh sb="0" eb="2">
      <t>ゲンタン</t>
    </rPh>
    <phoneticPr fontId="13"/>
  </si>
  <si>
    <t>製品区分</t>
    <rPh sb="0" eb="2">
      <t>セイヒン</t>
    </rPh>
    <rPh sb="2" eb="4">
      <t>クブン</t>
    </rPh>
    <phoneticPr fontId="13"/>
  </si>
  <si>
    <t>ＣＥＲＡＰＥＥＬ　ＰＪ２７１（１８）</t>
  </si>
  <si>
    <t>機能材料ＩＭ福島開発</t>
  </si>
  <si>
    <t>TT405D</t>
  </si>
  <si>
    <t>MDA14</t>
  </si>
  <si>
    <t>セラピール　ＭＤＡ（１４）</t>
  </si>
  <si>
    <t>半田　敦子</t>
  </si>
  <si>
    <t>東レ</t>
  </si>
  <si>
    <t>3KS</t>
  </si>
  <si>
    <t>５月１３日指定配送</t>
  </si>
  <si>
    <t>3KS</t>
    <phoneticPr fontId="13"/>
  </si>
  <si>
    <t>MK1</t>
    <phoneticPr fontId="13"/>
  </si>
  <si>
    <t>3ｲﾝﾁABS</t>
  </si>
  <si>
    <t>DIC</t>
  </si>
  <si>
    <t>S10</t>
    <phoneticPr fontId="16"/>
  </si>
  <si>
    <t>TFS</t>
  </si>
  <si>
    <t>S10</t>
    <phoneticPr fontId="13"/>
  </si>
  <si>
    <t>5/25</t>
    <phoneticPr fontId="13"/>
  </si>
  <si>
    <t>5/26</t>
    <phoneticPr fontId="13"/>
  </si>
  <si>
    <t>5/27</t>
    <phoneticPr fontId="13"/>
  </si>
  <si>
    <t>5/28</t>
    <phoneticPr fontId="13"/>
  </si>
  <si>
    <t>5/29</t>
    <phoneticPr fontId="13"/>
  </si>
  <si>
    <t>5/30</t>
    <phoneticPr fontId="13"/>
  </si>
  <si>
    <t>月</t>
    <rPh sb="0" eb="1">
      <t>ゲツ</t>
    </rPh>
    <phoneticPr fontId="13"/>
  </si>
  <si>
    <t>空き</t>
    <rPh sb="0" eb="1">
      <t>ア</t>
    </rPh>
    <phoneticPr fontId="13"/>
  </si>
  <si>
    <t>スリット</t>
    <phoneticPr fontId="13"/>
  </si>
  <si>
    <t>公休</t>
    <rPh sb="0" eb="2">
      <t>コウキュウ</t>
    </rPh>
    <phoneticPr fontId="13"/>
  </si>
  <si>
    <t>リード付け</t>
    <rPh sb="3" eb="4">
      <t>ツ</t>
    </rPh>
    <phoneticPr fontId="13"/>
  </si>
  <si>
    <t>特種東海製紙㈱</t>
  </si>
  <si>
    <t>BX8AS</t>
  </si>
  <si>
    <t>セラピール　ＢＸ８Ａ（Ｓ）</t>
  </si>
  <si>
    <t>工材３部工材１課</t>
  </si>
  <si>
    <t>フジコピアン　岡山</t>
  </si>
  <si>
    <t>セラピール　　　　　　　　　　　ＷＺ（Ｕ）</t>
  </si>
  <si>
    <t>日榮新科</t>
    <rPh sb="0" eb="4">
      <t>ニチエイシンカ</t>
    </rPh>
    <phoneticPr fontId="16"/>
  </si>
  <si>
    <t>メタルミー　ネーマー銀消　Ｂ</t>
    <phoneticPr fontId="13"/>
  </si>
  <si>
    <t>特殊東海製紙(株)</t>
    <rPh sb="0" eb="2">
      <t>トクシュ</t>
    </rPh>
    <rPh sb="2" eb="4">
      <t>トウカイ</t>
    </rPh>
    <rPh sb="4" eb="6">
      <t>セイシ</t>
    </rPh>
    <rPh sb="6" eb="9">
      <t>カブシキガイシャ</t>
    </rPh>
    <phoneticPr fontId="16"/>
  </si>
  <si>
    <t>3H</t>
    <phoneticPr fontId="16"/>
  </si>
  <si>
    <t>セラピール　ＰＪ２７１（１８）</t>
    <phoneticPr fontId="16"/>
  </si>
  <si>
    <t>E20</t>
    <phoneticPr fontId="16"/>
  </si>
  <si>
    <t>33S</t>
    <phoneticPr fontId="16"/>
  </si>
  <si>
    <t>機能材料G　中野部員</t>
    <rPh sb="0" eb="2">
      <t>キノウ</t>
    </rPh>
    <rPh sb="2" eb="4">
      <t>ザイリョウ</t>
    </rPh>
    <rPh sb="6" eb="8">
      <t>ナカノ</t>
    </rPh>
    <rPh sb="8" eb="10">
      <t>ブイン</t>
    </rPh>
    <phoneticPr fontId="1"/>
  </si>
  <si>
    <t>4140703</t>
  </si>
  <si>
    <t>5/31</t>
    <phoneticPr fontId="13"/>
  </si>
  <si>
    <t>火</t>
    <rPh sb="0" eb="1">
      <t>カ</t>
    </rPh>
    <phoneticPr fontId="13"/>
  </si>
  <si>
    <t>6/1</t>
    <phoneticPr fontId="13"/>
  </si>
  <si>
    <t>コート待ち</t>
    <rPh sb="3" eb="4">
      <t>マ</t>
    </rPh>
    <phoneticPr fontId="13"/>
  </si>
  <si>
    <t>巻足し</t>
    <rPh sb="0" eb="2">
      <t>マキタ</t>
    </rPh>
    <phoneticPr fontId="13"/>
  </si>
  <si>
    <t>国内梱包</t>
    <rPh sb="0" eb="2">
      <t>コクナイ</t>
    </rPh>
    <rPh sb="2" eb="4">
      <t>コンポウ</t>
    </rPh>
    <phoneticPr fontId="13"/>
  </si>
  <si>
    <t>6/2</t>
    <phoneticPr fontId="13"/>
  </si>
  <si>
    <t>6/3</t>
    <phoneticPr fontId="13"/>
  </si>
  <si>
    <t>N</t>
    <phoneticPr fontId="13"/>
  </si>
  <si>
    <t>5/31</t>
    <phoneticPr fontId="13"/>
  </si>
  <si>
    <t>火</t>
    <rPh sb="0" eb="1">
      <t>カ</t>
    </rPh>
    <phoneticPr fontId="13"/>
  </si>
  <si>
    <t>6/1</t>
    <phoneticPr fontId="13"/>
  </si>
  <si>
    <t>水</t>
    <rPh sb="0" eb="1">
      <t>スイ</t>
    </rPh>
    <phoneticPr fontId="13"/>
  </si>
  <si>
    <t>6/2</t>
    <phoneticPr fontId="13"/>
  </si>
  <si>
    <t>木</t>
    <rPh sb="0" eb="1">
      <t>モク</t>
    </rPh>
    <phoneticPr fontId="13"/>
  </si>
  <si>
    <t>6/4</t>
    <phoneticPr fontId="13"/>
  </si>
  <si>
    <t>6/5</t>
    <phoneticPr fontId="13"/>
  </si>
  <si>
    <t>6/6</t>
    <phoneticPr fontId="13"/>
  </si>
  <si>
    <t>巻足し</t>
    <rPh sb="0" eb="2">
      <t>マキタ</t>
    </rPh>
    <phoneticPr fontId="13"/>
  </si>
  <si>
    <t>6/7</t>
    <phoneticPr fontId="13"/>
  </si>
  <si>
    <t>工程管理はＳ４</t>
    <rPh sb="0" eb="2">
      <t>コウテイ</t>
    </rPh>
    <rPh sb="2" eb="4">
      <t>カンリ</t>
    </rPh>
    <phoneticPr fontId="13"/>
  </si>
  <si>
    <t>コート後3日</t>
    <rPh sb="3" eb="4">
      <t>ゴ</t>
    </rPh>
    <rPh sb="5" eb="6">
      <t>ヒ</t>
    </rPh>
    <phoneticPr fontId="16"/>
  </si>
  <si>
    <t>エージング後3日</t>
    <rPh sb="5" eb="6">
      <t>ゴ</t>
    </rPh>
    <rPh sb="7" eb="8">
      <t>ヒ</t>
    </rPh>
    <phoneticPr fontId="16"/>
  </si>
  <si>
    <t>コート後4日</t>
    <rPh sb="3" eb="4">
      <t>ゴ</t>
    </rPh>
    <rPh sb="5" eb="6">
      <t>ヒ</t>
    </rPh>
    <phoneticPr fontId="16"/>
  </si>
  <si>
    <t>コート後5日+2日</t>
    <rPh sb="3" eb="4">
      <t>ゴ</t>
    </rPh>
    <rPh sb="5" eb="6">
      <t>ヒ</t>
    </rPh>
    <rPh sb="8" eb="9">
      <t>ヒ</t>
    </rPh>
    <phoneticPr fontId="16"/>
  </si>
  <si>
    <t>コート後5日+3日</t>
    <rPh sb="3" eb="4">
      <t>ゴ</t>
    </rPh>
    <rPh sb="5" eb="6">
      <t>ヒ</t>
    </rPh>
    <rPh sb="8" eb="9">
      <t>ヒ</t>
    </rPh>
    <phoneticPr fontId="16"/>
  </si>
  <si>
    <t>スリット後3日</t>
    <rPh sb="4" eb="5">
      <t>ゴ</t>
    </rPh>
    <rPh sb="6" eb="7">
      <t>ヒ</t>
    </rPh>
    <phoneticPr fontId="16"/>
  </si>
  <si>
    <t>物性：コート後4日
外観：コート後5日（1本当たり）</t>
    <rPh sb="0" eb="2">
      <t>ブッセイ</t>
    </rPh>
    <rPh sb="6" eb="7">
      <t>ゴ</t>
    </rPh>
    <rPh sb="8" eb="9">
      <t>ニチ</t>
    </rPh>
    <rPh sb="10" eb="12">
      <t>ガイカン</t>
    </rPh>
    <rPh sb="16" eb="17">
      <t>ゴ</t>
    </rPh>
    <rPh sb="18" eb="19">
      <t>ニチ</t>
    </rPh>
    <rPh sb="21" eb="22">
      <t>ホン</t>
    </rPh>
    <rPh sb="22" eb="23">
      <t>ア</t>
    </rPh>
    <phoneticPr fontId="16"/>
  </si>
  <si>
    <t>品証検査無し(生産課で塗布量測定）</t>
    <rPh sb="0" eb="2">
      <t>ヒンショウ</t>
    </rPh>
    <rPh sb="2" eb="4">
      <t>ケンサ</t>
    </rPh>
    <rPh sb="4" eb="5">
      <t>ナ</t>
    </rPh>
    <rPh sb="7" eb="9">
      <t>セイサン</t>
    </rPh>
    <rPh sb="9" eb="10">
      <t>カ</t>
    </rPh>
    <rPh sb="11" eb="13">
      <t>トフ</t>
    </rPh>
    <rPh sb="13" eb="14">
      <t>リョウ</t>
    </rPh>
    <rPh sb="14" eb="16">
      <t>ソクテイ</t>
    </rPh>
    <phoneticPr fontId="16"/>
  </si>
  <si>
    <t>品証検査無し(技術で対応)</t>
    <rPh sb="0" eb="2">
      <t>ヒンショウ</t>
    </rPh>
    <rPh sb="2" eb="4">
      <t>ケンサ</t>
    </rPh>
    <rPh sb="4" eb="5">
      <t>ナ</t>
    </rPh>
    <rPh sb="7" eb="9">
      <t>ギジュツ</t>
    </rPh>
    <rPh sb="10" eb="12">
      <t>タイオウ</t>
    </rPh>
    <phoneticPr fontId="16"/>
  </si>
  <si>
    <t>物性：コート後4日
外観：スリット後3日(1本当たり)</t>
    <rPh sb="0" eb="2">
      <t>ブッセイ</t>
    </rPh>
    <rPh sb="6" eb="7">
      <t>ゴ</t>
    </rPh>
    <rPh sb="8" eb="9">
      <t>ニチ</t>
    </rPh>
    <rPh sb="10" eb="12">
      <t>ガイカン</t>
    </rPh>
    <rPh sb="17" eb="18">
      <t>ゴ</t>
    </rPh>
    <rPh sb="19" eb="20">
      <t>ニチ</t>
    </rPh>
    <rPh sb="22" eb="23">
      <t>ホン</t>
    </rPh>
    <rPh sb="23" eb="24">
      <t>ア</t>
    </rPh>
    <phoneticPr fontId="16"/>
  </si>
  <si>
    <t>原反
入荷日
蒸着日</t>
    <rPh sb="0" eb="2">
      <t>ゲンタン</t>
    </rPh>
    <rPh sb="3" eb="5">
      <t>ニュウカ</t>
    </rPh>
    <rPh sb="5" eb="6">
      <t>ビ</t>
    </rPh>
    <rPh sb="7" eb="9">
      <t>ジョウチャク</t>
    </rPh>
    <rPh sb="9" eb="10">
      <t>ビ</t>
    </rPh>
    <phoneticPr fontId="13"/>
  </si>
  <si>
    <t>製品
入庫
予定日</t>
    <rPh sb="0" eb="2">
      <t>セイヒン</t>
    </rPh>
    <rPh sb="3" eb="5">
      <t>ニュウコ</t>
    </rPh>
    <rPh sb="6" eb="8">
      <t>ヨテイ</t>
    </rPh>
    <rPh sb="8" eb="9">
      <t>ビ</t>
    </rPh>
    <phoneticPr fontId="13"/>
  </si>
  <si>
    <t>巻足し</t>
    <rPh sb="0" eb="2">
      <t>マキタ</t>
    </rPh>
    <phoneticPr fontId="13"/>
  </si>
  <si>
    <t>6/8</t>
    <phoneticPr fontId="13"/>
  </si>
  <si>
    <t>6/9</t>
    <phoneticPr fontId="13"/>
  </si>
  <si>
    <t>6/10</t>
    <phoneticPr fontId="13"/>
  </si>
  <si>
    <t>金</t>
    <rPh sb="0" eb="1">
      <t>キン</t>
    </rPh>
    <phoneticPr fontId="13"/>
  </si>
  <si>
    <t>6/3</t>
    <phoneticPr fontId="13"/>
  </si>
  <si>
    <t>6/4</t>
    <phoneticPr fontId="13"/>
  </si>
  <si>
    <t>6/5</t>
    <phoneticPr fontId="13"/>
  </si>
  <si>
    <t>土</t>
    <rPh sb="0" eb="1">
      <t>ド</t>
    </rPh>
    <phoneticPr fontId="13"/>
  </si>
  <si>
    <t>日</t>
    <rPh sb="0" eb="1">
      <t>ニチ</t>
    </rPh>
    <phoneticPr fontId="13"/>
  </si>
  <si>
    <t>6/11</t>
    <phoneticPr fontId="13"/>
  </si>
  <si>
    <t>6/12</t>
    <phoneticPr fontId="13"/>
  </si>
  <si>
    <t>6/13</t>
    <phoneticPr fontId="13"/>
  </si>
  <si>
    <t>月</t>
    <rPh sb="0" eb="1">
      <t>ゲツ</t>
    </rPh>
    <phoneticPr fontId="13"/>
  </si>
  <si>
    <t>6/6</t>
    <phoneticPr fontId="13"/>
  </si>
  <si>
    <t>6/7</t>
    <phoneticPr fontId="13"/>
  </si>
  <si>
    <t>火</t>
    <rPh sb="0" eb="1">
      <t>カ</t>
    </rPh>
    <phoneticPr fontId="13"/>
  </si>
  <si>
    <t>MFA45</t>
  </si>
  <si>
    <t>セラピール　ＭＦＡ（４５）</t>
  </si>
  <si>
    <t>メタルミー　ヘヤライン金艶Ｖ</t>
  </si>
  <si>
    <t>6/8</t>
    <phoneticPr fontId="13"/>
  </si>
  <si>
    <t>水</t>
    <rPh sb="0" eb="1">
      <t>スイ</t>
    </rPh>
    <phoneticPr fontId="13"/>
  </si>
  <si>
    <t>U</t>
    <phoneticPr fontId="16"/>
  </si>
  <si>
    <t>MFA45</t>
    <phoneticPr fontId="16"/>
  </si>
  <si>
    <t>セラピール　ＭＦＡ（４５）</t>
    <phoneticPr fontId="16"/>
  </si>
  <si>
    <t>QZ52</t>
    <phoneticPr fontId="16"/>
  </si>
  <si>
    <t>SL-1</t>
    <phoneticPr fontId="16"/>
  </si>
  <si>
    <t>巻足し</t>
    <rPh sb="0" eb="1">
      <t>マ</t>
    </rPh>
    <rPh sb="1" eb="2">
      <t>タ</t>
    </rPh>
    <phoneticPr fontId="13"/>
  </si>
  <si>
    <t>巻返しリード付け</t>
    <rPh sb="0" eb="1">
      <t>マキ</t>
    </rPh>
    <rPh sb="1" eb="2">
      <t>カエ</t>
    </rPh>
    <rPh sb="6" eb="7">
      <t>ヅ</t>
    </rPh>
    <phoneticPr fontId="13"/>
  </si>
  <si>
    <t>巻足し</t>
    <rPh sb="0" eb="2">
      <t>マキタ</t>
    </rPh>
    <phoneticPr fontId="13"/>
  </si>
  <si>
    <t>備考</t>
    <rPh sb="0" eb="2">
      <t>ビコウ</t>
    </rPh>
    <phoneticPr fontId="16"/>
  </si>
  <si>
    <t>巻返し</t>
    <rPh sb="0" eb="2">
      <t>マキカエ</t>
    </rPh>
    <phoneticPr fontId="13"/>
  </si>
  <si>
    <t>6/9</t>
    <phoneticPr fontId="13"/>
  </si>
  <si>
    <t>木</t>
    <rPh sb="0" eb="1">
      <t>モク</t>
    </rPh>
    <phoneticPr fontId="13"/>
  </si>
  <si>
    <t>6/10</t>
    <phoneticPr fontId="13"/>
  </si>
  <si>
    <t>金</t>
    <rPh sb="0" eb="1">
      <t>キン</t>
    </rPh>
    <phoneticPr fontId="13"/>
  </si>
  <si>
    <t>巻返し</t>
    <rPh sb="0" eb="2">
      <t>マキカエ</t>
    </rPh>
    <phoneticPr fontId="13"/>
  </si>
  <si>
    <t>6/11</t>
    <phoneticPr fontId="13"/>
  </si>
  <si>
    <t>6/12</t>
    <phoneticPr fontId="13"/>
  </si>
  <si>
    <t>土</t>
    <rPh sb="0" eb="1">
      <t>ド</t>
    </rPh>
    <phoneticPr fontId="13"/>
  </si>
  <si>
    <t>日</t>
    <rPh sb="0" eb="1">
      <t>ニチ</t>
    </rPh>
    <phoneticPr fontId="13"/>
  </si>
  <si>
    <t>6/13</t>
    <phoneticPr fontId="13"/>
  </si>
  <si>
    <t>月</t>
    <rPh sb="0" eb="1">
      <t>ゲツ</t>
    </rPh>
    <phoneticPr fontId="13"/>
  </si>
  <si>
    <t>3ｲﾝﾁSｺｱ</t>
  </si>
  <si>
    <t>6/14</t>
    <phoneticPr fontId="13"/>
  </si>
  <si>
    <t>火</t>
    <rPh sb="0" eb="1">
      <t>カ</t>
    </rPh>
    <phoneticPr fontId="13"/>
  </si>
  <si>
    <t>6/15</t>
    <phoneticPr fontId="13"/>
  </si>
  <si>
    <t>水</t>
    <rPh sb="0" eb="1">
      <t>スイ</t>
    </rPh>
    <phoneticPr fontId="13"/>
  </si>
  <si>
    <t>6/16</t>
    <phoneticPr fontId="13"/>
  </si>
  <si>
    <t>木</t>
    <rPh sb="0" eb="1">
      <t>モク</t>
    </rPh>
    <phoneticPr fontId="13"/>
  </si>
  <si>
    <t>6/17</t>
    <phoneticPr fontId="13"/>
  </si>
  <si>
    <t>スリット</t>
    <phoneticPr fontId="13"/>
  </si>
  <si>
    <t>6ｲﾝﾁSｺｱ</t>
  </si>
  <si>
    <t>6/18</t>
    <phoneticPr fontId="13"/>
  </si>
  <si>
    <t>土</t>
    <rPh sb="0" eb="1">
      <t>ド</t>
    </rPh>
    <phoneticPr fontId="13"/>
  </si>
  <si>
    <t>6/19</t>
    <phoneticPr fontId="13"/>
  </si>
  <si>
    <t>日</t>
    <rPh sb="0" eb="1">
      <t>ニチ</t>
    </rPh>
    <phoneticPr fontId="13"/>
  </si>
  <si>
    <t>6/20</t>
    <phoneticPr fontId="13"/>
  </si>
  <si>
    <t>月</t>
    <rPh sb="0" eb="1">
      <t>ゲツ</t>
    </rPh>
    <phoneticPr fontId="13"/>
  </si>
  <si>
    <t>6/21</t>
    <phoneticPr fontId="13"/>
  </si>
  <si>
    <t>火</t>
    <rPh sb="0" eb="1">
      <t>カ</t>
    </rPh>
    <phoneticPr fontId="13"/>
  </si>
  <si>
    <t>6/22</t>
    <phoneticPr fontId="13"/>
  </si>
  <si>
    <t>6/16</t>
    <phoneticPr fontId="13"/>
  </si>
  <si>
    <t>木</t>
    <rPh sb="0" eb="1">
      <t>モク</t>
    </rPh>
    <phoneticPr fontId="13"/>
  </si>
  <si>
    <t>6/17</t>
    <phoneticPr fontId="13"/>
  </si>
  <si>
    <t>金</t>
    <rPh sb="0" eb="1">
      <t>キン</t>
    </rPh>
    <phoneticPr fontId="13"/>
  </si>
  <si>
    <t>公休</t>
    <rPh sb="0" eb="2">
      <t>コウキュウ</t>
    </rPh>
    <phoneticPr fontId="13"/>
  </si>
  <si>
    <t>巻足し</t>
    <rPh sb="0" eb="2">
      <t>マキタ</t>
    </rPh>
    <phoneticPr fontId="13"/>
  </si>
  <si>
    <t>5300mX2で巻足し</t>
    <rPh sb="7" eb="8">
      <t>マキ</t>
    </rPh>
    <rPh sb="8" eb="9">
      <t>タ</t>
    </rPh>
    <phoneticPr fontId="13"/>
  </si>
  <si>
    <t>TKA0709</t>
    <phoneticPr fontId="16"/>
  </si>
  <si>
    <t>セラピール　ＴＫＡ０７（０９）</t>
    <phoneticPr fontId="16"/>
  </si>
  <si>
    <t>XD500P</t>
    <phoneticPr fontId="16"/>
  </si>
  <si>
    <t>直出し</t>
    <rPh sb="0" eb="1">
      <t>チョク</t>
    </rPh>
    <rPh sb="1" eb="2">
      <t>ダ</t>
    </rPh>
    <phoneticPr fontId="16"/>
  </si>
  <si>
    <t>TKA07X</t>
    <phoneticPr fontId="16"/>
  </si>
  <si>
    <t>セラピール　ＴＫＡ０７Ｘ</t>
    <phoneticPr fontId="16"/>
  </si>
  <si>
    <t>MFA09</t>
    <phoneticPr fontId="16"/>
  </si>
  <si>
    <t>セラピール　ＭＦＡ（09）</t>
    <phoneticPr fontId="16"/>
  </si>
  <si>
    <t>改装約定に変更予定</t>
    <rPh sb="0" eb="1">
      <t>カイソウ</t>
    </rPh>
    <rPh sb="1" eb="3">
      <t>ヤクジョウ</t>
    </rPh>
    <rPh sb="4" eb="6">
      <t>ヘンコウ</t>
    </rPh>
    <rPh sb="6" eb="8">
      <t>ヨテイ</t>
    </rPh>
    <phoneticPr fontId="13"/>
  </si>
  <si>
    <t>6/21</t>
    <phoneticPr fontId="13"/>
  </si>
  <si>
    <t>火</t>
    <rPh sb="0" eb="1">
      <t>カ</t>
    </rPh>
    <phoneticPr fontId="13"/>
  </si>
  <si>
    <t>6/23</t>
    <phoneticPr fontId="13"/>
  </si>
  <si>
    <t>木</t>
    <rPh sb="0" eb="1">
      <t>モク</t>
    </rPh>
    <phoneticPr fontId="13"/>
  </si>
  <si>
    <t>6/24</t>
    <phoneticPr fontId="13"/>
  </si>
  <si>
    <t>6/25</t>
    <phoneticPr fontId="13"/>
  </si>
  <si>
    <t>6/26</t>
    <phoneticPr fontId="13"/>
  </si>
  <si>
    <t>6/27</t>
    <phoneticPr fontId="13"/>
  </si>
  <si>
    <t>工程管理ﾅｼ</t>
    <rPh sb="0" eb="2">
      <t>コウテイ</t>
    </rPh>
    <rPh sb="2" eb="4">
      <t>カンリ</t>
    </rPh>
    <phoneticPr fontId="13"/>
  </si>
  <si>
    <t>工程管理はＳ４</t>
    <rPh sb="0" eb="1">
      <t>コウテイ</t>
    </rPh>
    <rPh sb="1" eb="3">
      <t>カンリ</t>
    </rPh>
    <phoneticPr fontId="13"/>
  </si>
  <si>
    <t>製品
依頼
本数</t>
    <rPh sb="0" eb="2">
      <t>セイヒン</t>
    </rPh>
    <rPh sb="3" eb="5">
      <t>イライ</t>
    </rPh>
    <rPh sb="6" eb="8">
      <t>ホンスウ</t>
    </rPh>
    <phoneticPr fontId="13"/>
  </si>
  <si>
    <t>巻足し</t>
    <rPh sb="0" eb="2">
      <t>マキタ</t>
    </rPh>
    <phoneticPr fontId="13"/>
  </si>
  <si>
    <t>輸出</t>
    <rPh sb="0" eb="2">
      <t>ユシュツ</t>
    </rPh>
    <phoneticPr fontId="13"/>
  </si>
  <si>
    <t>6/24</t>
    <phoneticPr fontId="13"/>
  </si>
  <si>
    <t>金</t>
    <rPh sb="0" eb="1">
      <t>キン</t>
    </rPh>
    <phoneticPr fontId="13"/>
  </si>
  <si>
    <t>6/25</t>
    <phoneticPr fontId="13"/>
  </si>
  <si>
    <t>土</t>
    <rPh sb="0" eb="1">
      <t>ド</t>
    </rPh>
    <phoneticPr fontId="13"/>
  </si>
  <si>
    <t>6/26</t>
    <phoneticPr fontId="13"/>
  </si>
  <si>
    <t>日</t>
    <rPh sb="0" eb="1">
      <t>ニチ</t>
    </rPh>
    <phoneticPr fontId="13"/>
  </si>
  <si>
    <t>6/27</t>
    <phoneticPr fontId="13"/>
  </si>
  <si>
    <t>月</t>
    <rPh sb="0" eb="1">
      <t>ゲツ</t>
    </rPh>
    <phoneticPr fontId="13"/>
  </si>
  <si>
    <t>3663226 DMS蒸着(X44)追加</t>
    <rPh sb="11" eb="13">
      <t>ジョウチャク</t>
    </rPh>
    <rPh sb="18" eb="20">
      <t>ツイカ</t>
    </rPh>
    <phoneticPr fontId="13"/>
  </si>
  <si>
    <t>6/15~16巻足し追加</t>
    <rPh sb="7" eb="9">
      <t>マキタ</t>
    </rPh>
    <rPh sb="10" eb="12">
      <t>ツイカ</t>
    </rPh>
    <phoneticPr fontId="13"/>
  </si>
  <si>
    <t>①行を選択</t>
    <rPh sb="1" eb="2">
      <t>ギョウ</t>
    </rPh>
    <rPh sb="3" eb="5">
      <t>センタク</t>
    </rPh>
    <phoneticPr fontId="13"/>
  </si>
  <si>
    <t>②選択されている行のコアタイプ（Ｖ列）、サイズ（Ｗ列）、本数（Ｔ列）を集計してフォーム画面で表示</t>
    <rPh sb="1" eb="3">
      <t>センタク</t>
    </rPh>
    <rPh sb="8" eb="9">
      <t>ギョウ</t>
    </rPh>
    <rPh sb="17" eb="18">
      <t>レツ</t>
    </rPh>
    <rPh sb="25" eb="26">
      <t>レツ</t>
    </rPh>
    <rPh sb="28" eb="30">
      <t>ホンスウ</t>
    </rPh>
    <rPh sb="32" eb="33">
      <t>レツ</t>
    </rPh>
    <rPh sb="35" eb="37">
      <t>シュウケイ</t>
    </rPh>
    <rPh sb="43" eb="45">
      <t>ガメン</t>
    </rPh>
    <rPh sb="46" eb="48">
      <t>ヒョウジ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</si>
</sst>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mm/dd"/>
    <numFmt numFmtId="177" formatCode="m/d"/>
    <numFmt numFmtId="178" formatCode="m/d;@"/>
    <numFmt numFmtId="179" formatCode="#,##0_ "/>
    <numFmt numFmtId="180" formatCode="#,##0_ ;[Red]\-#,##0\ "/>
    <numFmt numFmtId="181" formatCode="#,##0_);[Red]\(#,##0\)"/>
    <numFmt numFmtId="182" formatCode="yyyy/m/d;@"/>
  </numFmts>
  <fonts count="4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9"/>
      <color indexed="9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  <scheme val="major"/>
    </font>
    <font>
      <u/>
      <sz val="24"/>
      <name val="ＭＳ Ｐゴシック"/>
      <family val="3"/>
      <charset val="128"/>
      <scheme val="major"/>
    </font>
    <font>
      <sz val="14"/>
      <name val="ＭＳ Ｐゴシック"/>
      <family val="3"/>
      <charset val="128"/>
      <scheme val="major"/>
    </font>
    <font>
      <b/>
      <sz val="18"/>
      <name val="ＭＳ Ｐゴシック"/>
      <family val="3"/>
      <charset val="128"/>
      <scheme val="major"/>
    </font>
    <font>
      <b/>
      <sz val="18"/>
      <color theme="0"/>
      <name val="ＭＳ Ｐゴシック"/>
      <family val="3"/>
      <charset val="128"/>
      <scheme val="major"/>
    </font>
    <font>
      <sz val="18"/>
      <name val="ＭＳ Ｐゴシック"/>
      <family val="3"/>
      <charset val="128"/>
      <scheme val="major"/>
    </font>
    <font>
      <sz val="16"/>
      <name val="ＭＳ Ｐゴシック"/>
      <family val="3"/>
      <charset val="128"/>
      <scheme val="major"/>
    </font>
    <font>
      <sz val="16"/>
      <color rgb="FFFF0000"/>
      <name val="ＭＳ Ｐゴシック"/>
      <family val="3"/>
      <charset val="128"/>
      <scheme val="major"/>
    </font>
    <font>
      <sz val="16"/>
      <color theme="1"/>
      <name val="ＭＳ Ｐゴシック"/>
      <family val="3"/>
      <charset val="128"/>
      <scheme val="major"/>
    </font>
    <font>
      <sz val="24"/>
      <name val="ＭＳ Ｐゴシック"/>
      <family val="3"/>
      <charset val="128"/>
    </font>
    <font>
      <sz val="11"/>
      <color rgb="FF9C5700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4.9989318521683403E-2"/>
        <bgColor indexed="64"/>
      </patternFill>
    </fill>
  </fills>
  <borders count="100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dotted">
        <color indexed="8"/>
      </top>
      <bottom style="dotted">
        <color indexed="8"/>
      </bottom>
      <diagonal/>
    </border>
    <border>
      <left/>
      <right style="thin">
        <color indexed="8"/>
      </right>
      <top style="dotted">
        <color indexed="8"/>
      </top>
      <bottom style="medium">
        <color indexed="8"/>
      </bottom>
      <diagonal/>
    </border>
    <border>
      <left style="thin">
        <color indexed="8"/>
      </left>
      <right/>
      <top style="dotted">
        <color indexed="8"/>
      </top>
      <bottom style="medium">
        <color indexed="8"/>
      </bottom>
      <diagonal/>
    </border>
    <border>
      <left/>
      <right/>
      <top style="dotted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dotted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dotted">
        <color indexed="8"/>
      </top>
      <bottom style="medium">
        <color indexed="8"/>
      </bottom>
      <diagonal/>
    </border>
    <border>
      <left/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/>
      <top style="dotted">
        <color indexed="8"/>
      </top>
      <bottom style="dotted">
        <color indexed="8"/>
      </bottom>
      <diagonal/>
    </border>
    <border>
      <left style="medium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medium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medium">
        <color indexed="8"/>
      </right>
      <top style="dotted">
        <color indexed="8"/>
      </top>
      <bottom style="medium">
        <color indexed="8"/>
      </bottom>
      <diagonal/>
    </border>
    <border>
      <left/>
      <right/>
      <top style="dotted">
        <color indexed="8"/>
      </top>
      <bottom style="dotted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dotted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dotted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dotted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thin">
        <color indexed="9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8"/>
      </top>
      <bottom/>
      <diagonal/>
    </border>
    <border>
      <left style="thin">
        <color indexed="8"/>
      </left>
      <right style="thin">
        <color auto="1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dotted">
        <color indexed="8"/>
      </bottom>
      <diagonal/>
    </border>
    <border>
      <left/>
      <right/>
      <top style="medium">
        <color indexed="8"/>
      </top>
      <bottom style="dotted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 style="dotted">
        <color indexed="8"/>
      </bottom>
      <diagonal/>
    </border>
    <border>
      <left style="medium">
        <color indexed="8"/>
      </left>
      <right/>
      <top style="dotted">
        <color indexed="8"/>
      </top>
      <bottom style="dotted">
        <color indexed="8"/>
      </bottom>
      <diagonal/>
    </border>
    <border>
      <left style="medium">
        <color indexed="8"/>
      </left>
      <right/>
      <top style="dotted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tted">
        <color indexed="8"/>
      </bottom>
      <diagonal/>
    </border>
    <border>
      <left/>
      <right style="medium">
        <color indexed="8"/>
      </right>
      <top style="medium">
        <color indexed="8"/>
      </top>
      <bottom style="dotted">
        <color indexed="8"/>
      </bottom>
      <diagonal/>
    </border>
    <border>
      <left/>
      <right style="medium">
        <color indexed="8"/>
      </right>
      <top style="dotted">
        <color indexed="8"/>
      </top>
      <bottom style="dotted">
        <color indexed="8"/>
      </bottom>
      <diagonal/>
    </border>
    <border>
      <left/>
      <right style="medium">
        <color indexed="8"/>
      </right>
      <top style="dotted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dotted">
        <color indexed="8"/>
      </bottom>
      <diagonal/>
    </border>
  </borders>
  <cellStyleXfs count="185">
    <xf numFmtId="0" fontId="0" fillId="0" borderId="0"/>
    <xf numFmtId="0" fontId="17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6" borderId="16" applyNumberFormat="0" applyAlignment="0" applyProtection="0">
      <alignment vertical="center"/>
    </xf>
    <xf numFmtId="0" fontId="25" fillId="7" borderId="17" applyNumberFormat="0" applyAlignment="0" applyProtection="0">
      <alignment vertical="center"/>
    </xf>
    <xf numFmtId="0" fontId="26" fillId="7" borderId="16" applyNumberFormat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8" fillId="8" borderId="19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9" borderId="20" applyNumberFormat="0" applyFon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9" borderId="20" applyNumberFormat="0" applyFont="0" applyAlignment="0" applyProtection="0">
      <alignment vertical="center"/>
    </xf>
    <xf numFmtId="0" fontId="10" fillId="0" borderId="0">
      <alignment vertical="center"/>
    </xf>
    <xf numFmtId="0" fontId="10" fillId="9" borderId="20" applyNumberFormat="0" applyFon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9" borderId="20" applyNumberFormat="0" applyFon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9" borderId="20" applyNumberFormat="0" applyFont="0" applyAlignment="0" applyProtection="0">
      <alignment vertical="center"/>
    </xf>
    <xf numFmtId="0" fontId="9" fillId="0" borderId="0">
      <alignment vertical="center"/>
    </xf>
    <xf numFmtId="0" fontId="9" fillId="9" borderId="20" applyNumberFormat="0" applyFon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9" borderId="20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9" borderId="20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9" borderId="20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9" borderId="20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9" borderId="20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297">
    <xf numFmtId="0" fontId="0" fillId="0" borderId="0" xfId="0"/>
    <xf numFmtId="0" fontId="37" fillId="0" borderId="0" xfId="0" applyFont="1" applyFill="1"/>
    <xf numFmtId="0" fontId="38" fillId="0" borderId="0" xfId="0" applyFont="1" applyFill="1" applyProtection="1"/>
    <xf numFmtId="0" fontId="37" fillId="0" borderId="0" xfId="0" applyFont="1" applyFill="1" applyProtection="1"/>
    <xf numFmtId="49" fontId="37" fillId="0" borderId="0" xfId="0" applyNumberFormat="1" applyFont="1" applyFill="1" applyAlignment="1" applyProtection="1">
      <alignment horizontal="left"/>
    </xf>
    <xf numFmtId="0" fontId="37" fillId="0" borderId="0" xfId="0" applyFont="1" applyFill="1" applyAlignment="1" applyProtection="1">
      <alignment horizontal="center" shrinkToFit="1"/>
    </xf>
    <xf numFmtId="0" fontId="37" fillId="0" borderId="0" xfId="0" applyFont="1" applyFill="1" applyAlignment="1" applyProtection="1">
      <alignment horizontal="center"/>
    </xf>
    <xf numFmtId="180" fontId="37" fillId="0" borderId="0" xfId="0" applyNumberFormat="1" applyFont="1" applyFill="1" applyProtection="1"/>
    <xf numFmtId="49" fontId="37" fillId="0" borderId="0" xfId="0" applyNumberFormat="1" applyFont="1" applyFill="1" applyAlignment="1" applyProtection="1">
      <alignment horizontal="center"/>
    </xf>
    <xf numFmtId="0" fontId="39" fillId="0" borderId="36" xfId="0" applyFont="1" applyFill="1" applyBorder="1" applyAlignment="1" applyProtection="1">
      <alignment horizontal="center"/>
    </xf>
    <xf numFmtId="176" fontId="39" fillId="0" borderId="22" xfId="0" applyNumberFormat="1" applyFont="1" applyFill="1" applyBorder="1" applyAlignment="1" applyProtection="1">
      <alignment horizontal="center"/>
    </xf>
    <xf numFmtId="0" fontId="39" fillId="0" borderId="22" xfId="0" applyFont="1" applyFill="1" applyBorder="1" applyAlignment="1" applyProtection="1">
      <alignment horizontal="center"/>
    </xf>
    <xf numFmtId="178" fontId="37" fillId="0" borderId="0" xfId="0" applyNumberFormat="1" applyFont="1" applyFill="1"/>
    <xf numFmtId="0" fontId="40" fillId="0" borderId="0" xfId="0" applyFont="1" applyFill="1"/>
    <xf numFmtId="0" fontId="41" fillId="0" borderId="0" xfId="0" applyFont="1" applyFill="1"/>
    <xf numFmtId="0" fontId="42" fillId="0" borderId="0" xfId="0" applyFont="1" applyFill="1"/>
    <xf numFmtId="0" fontId="38" fillId="0" borderId="0" xfId="0" quotePrefix="1" applyFont="1" applyFill="1" applyAlignment="1" applyProtection="1">
      <alignment horizontal="left"/>
    </xf>
    <xf numFmtId="0" fontId="43" fillId="0" borderId="0" xfId="0" applyFont="1" applyFill="1"/>
    <xf numFmtId="0" fontId="37" fillId="0" borderId="36" xfId="0" applyFont="1" applyFill="1" applyBorder="1" applyProtection="1"/>
    <xf numFmtId="176" fontId="37" fillId="0" borderId="22" xfId="0" applyNumberFormat="1" applyFont="1" applyFill="1" applyBorder="1" applyProtection="1"/>
    <xf numFmtId="0" fontId="37" fillId="0" borderId="22" xfId="0" applyFont="1" applyFill="1" applyBorder="1" applyProtection="1"/>
    <xf numFmtId="179" fontId="42" fillId="0" borderId="0" xfId="0" applyNumberFormat="1" applyFont="1" applyFill="1"/>
    <xf numFmtId="176" fontId="37" fillId="0" borderId="0" xfId="0" applyNumberFormat="1" applyFont="1" applyFill="1" applyProtection="1"/>
    <xf numFmtId="176" fontId="37" fillId="0" borderId="0" xfId="0" applyNumberFormat="1" applyFont="1" applyFill="1" applyAlignment="1" applyProtection="1">
      <alignment horizontal="center"/>
    </xf>
    <xf numFmtId="0" fontId="37" fillId="0" borderId="0" xfId="0" applyFont="1" applyFill="1" applyAlignment="1">
      <alignment horizontal="center"/>
    </xf>
    <xf numFmtId="0" fontId="39" fillId="0" borderId="23" xfId="0" applyFont="1" applyFill="1" applyBorder="1" applyAlignment="1" applyProtection="1">
      <alignment horizontal="center" wrapText="1"/>
    </xf>
    <xf numFmtId="178" fontId="39" fillId="0" borderId="0" xfId="0" applyNumberFormat="1" applyFont="1" applyFill="1" applyBorder="1" applyAlignment="1" applyProtection="1">
      <alignment horizontal="center"/>
    </xf>
    <xf numFmtId="0" fontId="40" fillId="0" borderId="0" xfId="0" applyFont="1" applyFill="1" applyAlignment="1">
      <alignment vertical="center"/>
    </xf>
    <xf numFmtId="0" fontId="41" fillId="0" borderId="0" xfId="0" applyFont="1" applyFill="1" applyAlignment="1">
      <alignment vertical="center"/>
    </xf>
    <xf numFmtId="0" fontId="42" fillId="0" borderId="0" xfId="0" applyFont="1" applyFill="1" applyAlignment="1">
      <alignment vertical="center"/>
    </xf>
    <xf numFmtId="0" fontId="43" fillId="0" borderId="33" xfId="0" applyFont="1" applyFill="1" applyBorder="1" applyAlignment="1" applyProtection="1">
      <alignment horizontal="center"/>
    </xf>
    <xf numFmtId="0" fontId="43" fillId="0" borderId="33" xfId="0" applyFont="1" applyFill="1" applyBorder="1" applyAlignment="1" applyProtection="1">
      <alignment shrinkToFit="1"/>
    </xf>
    <xf numFmtId="0" fontId="43" fillId="0" borderId="33" xfId="0" applyFont="1" applyFill="1" applyBorder="1" applyAlignment="1" applyProtection="1"/>
    <xf numFmtId="0" fontId="43" fillId="0" borderId="34" xfId="0" applyFont="1" applyFill="1" applyBorder="1" applyProtection="1"/>
    <xf numFmtId="178" fontId="43" fillId="0" borderId="0" xfId="0" applyNumberFormat="1" applyFont="1" applyFill="1" applyBorder="1"/>
    <xf numFmtId="0" fontId="43" fillId="0" borderId="8" xfId="0" applyFont="1" applyFill="1" applyBorder="1" applyAlignment="1" applyProtection="1">
      <alignment horizontal="center"/>
    </xf>
    <xf numFmtId="0" fontId="43" fillId="0" borderId="8" xfId="0" applyFont="1" applyFill="1" applyBorder="1" applyAlignment="1" applyProtection="1">
      <alignment shrinkToFit="1"/>
    </xf>
    <xf numFmtId="0" fontId="43" fillId="0" borderId="8" xfId="0" applyFont="1" applyFill="1" applyBorder="1" applyAlignment="1" applyProtection="1"/>
    <xf numFmtId="0" fontId="43" fillId="0" borderId="7" xfId="0" applyFont="1" applyFill="1" applyBorder="1" applyProtection="1"/>
    <xf numFmtId="0" fontId="43" fillId="0" borderId="8" xfId="0" applyFont="1" applyFill="1" applyBorder="1" applyProtection="1"/>
    <xf numFmtId="0" fontId="43" fillId="0" borderId="8" xfId="0" applyNumberFormat="1" applyFont="1" applyFill="1" applyBorder="1" applyAlignment="1" applyProtection="1">
      <alignment horizontal="center"/>
    </xf>
    <xf numFmtId="0" fontId="43" fillId="0" borderId="12" xfId="0" applyFont="1" applyFill="1" applyBorder="1" applyProtection="1"/>
    <xf numFmtId="0" fontId="43" fillId="0" borderId="3" xfId="0" applyFont="1" applyFill="1" applyBorder="1" applyAlignment="1" applyProtection="1">
      <alignment horizontal="center"/>
    </xf>
    <xf numFmtId="0" fontId="43" fillId="0" borderId="3" xfId="0" applyFont="1" applyFill="1" applyBorder="1" applyAlignment="1" applyProtection="1">
      <alignment shrinkToFit="1"/>
    </xf>
    <xf numFmtId="0" fontId="43" fillId="0" borderId="3" xfId="0" applyFont="1" applyFill="1" applyBorder="1" applyAlignment="1" applyProtection="1"/>
    <xf numFmtId="0" fontId="43" fillId="0" borderId="2" xfId="0" applyFont="1" applyFill="1" applyBorder="1" applyProtection="1"/>
    <xf numFmtId="0" fontId="43" fillId="0" borderId="4" xfId="0" applyFont="1" applyFill="1" applyBorder="1" applyProtection="1"/>
    <xf numFmtId="49" fontId="43" fillId="0" borderId="38" xfId="0" applyNumberFormat="1" applyFont="1" applyFill="1" applyBorder="1" applyAlignment="1" applyProtection="1">
      <alignment horizontal="center"/>
    </xf>
    <xf numFmtId="0" fontId="43" fillId="0" borderId="12" xfId="0" applyFont="1" applyFill="1" applyBorder="1" applyAlignment="1" applyProtection="1">
      <alignment horizontal="center"/>
    </xf>
    <xf numFmtId="181" fontId="43" fillId="0" borderId="8" xfId="0" applyNumberFormat="1" applyFont="1" applyFill="1" applyBorder="1" applyProtection="1"/>
    <xf numFmtId="181" fontId="43" fillId="0" borderId="8" xfId="0" applyNumberFormat="1" applyFont="1" applyFill="1" applyBorder="1" applyAlignment="1" applyProtection="1">
      <alignment horizontal="center"/>
    </xf>
    <xf numFmtId="181" fontId="43" fillId="0" borderId="8" xfId="0" applyNumberFormat="1" applyFont="1" applyFill="1" applyBorder="1" applyAlignment="1" applyProtection="1"/>
    <xf numFmtId="49" fontId="43" fillId="0" borderId="39" xfId="0" applyNumberFormat="1" applyFont="1" applyFill="1" applyBorder="1" applyAlignment="1" applyProtection="1">
      <alignment horizontal="center"/>
    </xf>
    <xf numFmtId="0" fontId="43" fillId="0" borderId="4" xfId="0" applyFont="1" applyFill="1" applyBorder="1" applyAlignment="1" applyProtection="1">
      <alignment horizontal="center"/>
    </xf>
    <xf numFmtId="181" fontId="43" fillId="0" borderId="12" xfId="0" applyNumberFormat="1" applyFont="1" applyFill="1" applyBorder="1" applyProtection="1"/>
    <xf numFmtId="0" fontId="39" fillId="0" borderId="28" xfId="0" applyFont="1" applyFill="1" applyBorder="1" applyAlignment="1" applyProtection="1">
      <alignment horizontal="center"/>
    </xf>
    <xf numFmtId="49" fontId="43" fillId="0" borderId="38" xfId="0" applyNumberFormat="1" applyFont="1" applyFill="1" applyBorder="1" applyAlignment="1" applyProtection="1">
      <alignment horizontal="left"/>
    </xf>
    <xf numFmtId="49" fontId="45" fillId="0" borderId="38" xfId="0" applyNumberFormat="1" applyFont="1" applyFill="1" applyBorder="1" applyAlignment="1" applyProtection="1">
      <alignment horizontal="left"/>
    </xf>
    <xf numFmtId="49" fontId="43" fillId="0" borderId="39" xfId="0" applyNumberFormat="1" applyFont="1" applyFill="1" applyBorder="1" applyAlignment="1" applyProtection="1">
      <alignment horizontal="left"/>
    </xf>
    <xf numFmtId="181" fontId="43" fillId="0" borderId="27" xfId="0" applyNumberFormat="1" applyFont="1" applyFill="1" applyBorder="1" applyProtection="1"/>
    <xf numFmtId="181" fontId="43" fillId="0" borderId="10" xfId="0" applyNumberFormat="1" applyFont="1" applyFill="1" applyBorder="1" applyProtection="1"/>
    <xf numFmtId="181" fontId="43" fillId="0" borderId="3" xfId="0" applyNumberFormat="1" applyFont="1" applyFill="1" applyBorder="1" applyProtection="1"/>
    <xf numFmtId="181" fontId="43" fillId="0" borderId="11" xfId="0" applyNumberFormat="1" applyFont="1" applyFill="1" applyBorder="1" applyProtection="1"/>
    <xf numFmtId="181" fontId="43" fillId="0" borderId="3" xfId="0" applyNumberFormat="1" applyFont="1" applyFill="1" applyBorder="1" applyAlignment="1" applyProtection="1">
      <alignment horizontal="center"/>
    </xf>
    <xf numFmtId="0" fontId="39" fillId="0" borderId="0" xfId="0" applyFont="1" applyFill="1" applyBorder="1" applyAlignment="1" applyProtection="1">
      <alignment horizontal="center"/>
    </xf>
    <xf numFmtId="0" fontId="37" fillId="0" borderId="0" xfId="0" applyFont="1" applyFill="1" applyBorder="1" applyProtection="1"/>
    <xf numFmtId="0" fontId="37" fillId="0" borderId="40" xfId="0" applyFont="1" applyFill="1" applyBorder="1" applyAlignment="1" applyProtection="1"/>
    <xf numFmtId="0" fontId="43" fillId="0" borderId="40" xfId="0" applyFont="1" applyFill="1" applyBorder="1" applyProtection="1"/>
    <xf numFmtId="0" fontId="43" fillId="0" borderId="40" xfId="0" applyFont="1" applyFill="1" applyBorder="1" applyAlignment="1" applyProtection="1">
      <alignment horizontal="right"/>
    </xf>
    <xf numFmtId="0" fontId="44" fillId="0" borderId="40" xfId="0" applyFont="1" applyFill="1" applyBorder="1" applyAlignment="1" applyProtection="1">
      <alignment horizontal="right"/>
    </xf>
    <xf numFmtId="181" fontId="43" fillId="0" borderId="24" xfId="0" applyNumberFormat="1" applyFont="1" applyFill="1" applyBorder="1" applyProtection="1"/>
    <xf numFmtId="181" fontId="43" fillId="0" borderId="9" xfId="0" applyNumberFormat="1" applyFont="1" applyFill="1" applyBorder="1" applyProtection="1"/>
    <xf numFmtId="181" fontId="43" fillId="0" borderId="6" xfId="0" applyNumberFormat="1" applyFont="1" applyFill="1" applyBorder="1" applyProtection="1"/>
    <xf numFmtId="178" fontId="43" fillId="0" borderId="26" xfId="0" applyNumberFormat="1" applyFont="1" applyFill="1" applyBorder="1" applyAlignment="1">
      <alignment horizontal="center"/>
    </xf>
    <xf numFmtId="178" fontId="43" fillId="0" borderId="1" xfId="0" applyNumberFormat="1" applyFont="1" applyFill="1" applyBorder="1" applyAlignment="1">
      <alignment horizontal="center"/>
    </xf>
    <xf numFmtId="178" fontId="43" fillId="0" borderId="1" xfId="0" applyNumberFormat="1" applyFont="1" applyFill="1" applyBorder="1" applyAlignment="1">
      <alignment horizontal="right"/>
    </xf>
    <xf numFmtId="178" fontId="43" fillId="0" borderId="5" xfId="0" applyNumberFormat="1" applyFont="1" applyFill="1" applyBorder="1" applyAlignment="1">
      <alignment horizontal="center"/>
    </xf>
    <xf numFmtId="0" fontId="37" fillId="2" borderId="0" xfId="0" applyFont="1" applyFill="1" applyAlignment="1">
      <alignment horizontal="center" shrinkToFit="1"/>
    </xf>
    <xf numFmtId="0" fontId="37" fillId="0" borderId="0" xfId="0" applyFont="1" applyFill="1" applyAlignment="1" applyProtection="1"/>
    <xf numFmtId="176" fontId="37" fillId="0" borderId="0" xfId="0" applyNumberFormat="1" applyFont="1" applyFill="1" applyAlignment="1" applyProtection="1"/>
    <xf numFmtId="0" fontId="15" fillId="0" borderId="0" xfId="184" applyFont="1">
      <alignment vertical="center"/>
    </xf>
    <xf numFmtId="0" fontId="15" fillId="0" borderId="0" xfId="184" applyFont="1" applyAlignment="1">
      <alignment horizontal="center" vertical="center"/>
    </xf>
    <xf numFmtId="0" fontId="46" fillId="0" borderId="0" xfId="184" applyFont="1">
      <alignment vertical="center"/>
    </xf>
    <xf numFmtId="0" fontId="15" fillId="0" borderId="46" xfId="184" applyFont="1" applyBorder="1" applyAlignment="1">
      <alignment horizontal="center" vertical="center" wrapText="1"/>
    </xf>
    <xf numFmtId="0" fontId="15" fillId="0" borderId="47" xfId="184" applyFont="1" applyBorder="1" applyAlignment="1">
      <alignment horizontal="center" vertical="center" wrapText="1"/>
    </xf>
    <xf numFmtId="0" fontId="36" fillId="0" borderId="32" xfId="0" applyFont="1" applyBorder="1" applyAlignment="1">
      <alignment horizontal="center"/>
    </xf>
    <xf numFmtId="0" fontId="36" fillId="0" borderId="31" xfId="0" applyFont="1" applyBorder="1" applyAlignment="1">
      <alignment horizontal="center"/>
    </xf>
    <xf numFmtId="0" fontId="15" fillId="0" borderId="48" xfId="184" applyFont="1" applyBorder="1" applyAlignment="1">
      <alignment horizontal="center" vertical="center" wrapText="1"/>
    </xf>
    <xf numFmtId="0" fontId="15" fillId="0" borderId="49" xfId="184" applyFont="1" applyBorder="1" applyAlignment="1">
      <alignment horizontal="center" vertical="center" wrapText="1"/>
    </xf>
    <xf numFmtId="0" fontId="15" fillId="0" borderId="50" xfId="184" applyFont="1" applyBorder="1" applyAlignment="1">
      <alignment horizontal="center" vertical="center" wrapText="1"/>
    </xf>
    <xf numFmtId="0" fontId="15" fillId="0" borderId="51" xfId="184" applyFont="1" applyBorder="1" applyAlignment="1">
      <alignment horizontal="center" vertical="center" wrapText="1"/>
    </xf>
    <xf numFmtId="0" fontId="15" fillId="0" borderId="0" xfId="184" applyFont="1" applyAlignment="1">
      <alignment horizontal="center" vertical="center" wrapText="1"/>
    </xf>
    <xf numFmtId="0" fontId="15" fillId="0" borderId="52" xfId="184" applyFont="1" applyBorder="1">
      <alignment vertical="center"/>
    </xf>
    <xf numFmtId="0" fontId="15" fillId="0" borderId="42" xfId="184" applyFont="1" applyBorder="1">
      <alignment vertical="center"/>
    </xf>
    <xf numFmtId="179" fontId="15" fillId="0" borderId="42" xfId="184" applyNumberFormat="1" applyFont="1" applyBorder="1">
      <alignment vertical="center"/>
    </xf>
    <xf numFmtId="179" fontId="15" fillId="0" borderId="53" xfId="184" applyNumberFormat="1" applyFont="1" applyBorder="1">
      <alignment vertical="center"/>
    </xf>
    <xf numFmtId="179" fontId="15" fillId="0" borderId="54" xfId="184" applyNumberFormat="1" applyFont="1" applyBorder="1" applyAlignment="1">
      <alignment horizontal="center" vertical="center"/>
    </xf>
    <xf numFmtId="0" fontId="15" fillId="0" borderId="52" xfId="184" applyFont="1" applyBorder="1" applyAlignment="1">
      <alignment horizontal="center" vertical="center"/>
    </xf>
    <xf numFmtId="0" fontId="15" fillId="0" borderId="55" xfId="184" applyFont="1" applyBorder="1" applyAlignment="1">
      <alignment horizontal="center" vertical="center"/>
    </xf>
    <xf numFmtId="0" fontId="15" fillId="0" borderId="42" xfId="184" applyFont="1" applyBorder="1" applyAlignment="1">
      <alignment horizontal="center" vertical="center"/>
    </xf>
    <xf numFmtId="0" fontId="15" fillId="0" borderId="53" xfId="184" applyFont="1" applyBorder="1" applyAlignment="1">
      <alignment horizontal="center" vertical="center"/>
    </xf>
    <xf numFmtId="0" fontId="15" fillId="0" borderId="56" xfId="184" applyFont="1" applyBorder="1" applyAlignment="1">
      <alignment horizontal="center" vertical="center"/>
    </xf>
    <xf numFmtId="0" fontId="15" fillId="0" borderId="53" xfId="184" applyFont="1" applyBorder="1">
      <alignment vertical="center"/>
    </xf>
    <xf numFmtId="0" fontId="15" fillId="0" borderId="57" xfId="184" applyFont="1" applyBorder="1">
      <alignment vertical="center"/>
    </xf>
    <xf numFmtId="179" fontId="15" fillId="0" borderId="58" xfId="184" applyNumberFormat="1" applyFont="1" applyBorder="1">
      <alignment vertical="center"/>
    </xf>
    <xf numFmtId="179" fontId="15" fillId="0" borderId="59" xfId="184" applyNumberFormat="1" applyFont="1" applyBorder="1" applyAlignment="1">
      <alignment horizontal="center" vertical="center"/>
    </xf>
    <xf numFmtId="0" fontId="15" fillId="0" borderId="57" xfId="184" applyFont="1" applyBorder="1" applyAlignment="1">
      <alignment horizontal="center" vertical="center"/>
    </xf>
    <xf numFmtId="0" fontId="15" fillId="0" borderId="43" xfId="184" applyFont="1" applyBorder="1" applyAlignment="1">
      <alignment horizontal="center" vertical="center"/>
    </xf>
    <xf numFmtId="0" fontId="15" fillId="0" borderId="60" xfId="184" applyFont="1" applyBorder="1" applyAlignment="1">
      <alignment horizontal="center" vertical="center"/>
    </xf>
    <xf numFmtId="0" fontId="15" fillId="0" borderId="58" xfId="184" applyFont="1" applyBorder="1" applyAlignment="1">
      <alignment horizontal="center" vertical="center"/>
    </xf>
    <xf numFmtId="0" fontId="15" fillId="0" borderId="61" xfId="184" applyFont="1" applyBorder="1" applyAlignment="1">
      <alignment horizontal="center" vertical="center"/>
    </xf>
    <xf numFmtId="0" fontId="15" fillId="0" borderId="58" xfId="184" applyFont="1" applyBorder="1">
      <alignment vertical="center"/>
    </xf>
    <xf numFmtId="0" fontId="15" fillId="0" borderId="60" xfId="184" applyFont="1" applyBorder="1">
      <alignment vertical="center"/>
    </xf>
    <xf numFmtId="179" fontId="15" fillId="0" borderId="60" xfId="184" applyNumberFormat="1" applyFont="1" applyBorder="1">
      <alignment vertical="center"/>
    </xf>
    <xf numFmtId="0" fontId="15" fillId="0" borderId="44" xfId="184" applyFont="1" applyBorder="1">
      <alignment vertical="center"/>
    </xf>
    <xf numFmtId="0" fontId="15" fillId="2" borderId="58" xfId="184" applyFont="1" applyFill="1" applyBorder="1" applyAlignment="1">
      <alignment horizontal="center" vertical="center"/>
    </xf>
    <xf numFmtId="0" fontId="15" fillId="2" borderId="60" xfId="184" applyFont="1" applyFill="1" applyBorder="1">
      <alignment vertical="center"/>
    </xf>
    <xf numFmtId="0" fontId="15" fillId="0" borderId="62" xfId="184" applyFont="1" applyBorder="1">
      <alignment vertical="center"/>
    </xf>
    <xf numFmtId="0" fontId="15" fillId="0" borderId="45" xfId="184" applyFont="1" applyBorder="1">
      <alignment vertical="center"/>
    </xf>
    <xf numFmtId="179" fontId="15" fillId="0" borderId="45" xfId="184" applyNumberFormat="1" applyFont="1" applyBorder="1">
      <alignment vertical="center"/>
    </xf>
    <xf numFmtId="179" fontId="15" fillId="0" borderId="63" xfId="184" applyNumberFormat="1" applyFont="1" applyBorder="1">
      <alignment vertical="center"/>
    </xf>
    <xf numFmtId="179" fontId="15" fillId="0" borderId="64" xfId="184" applyNumberFormat="1" applyFont="1" applyBorder="1" applyAlignment="1">
      <alignment horizontal="center" vertical="center"/>
    </xf>
    <xf numFmtId="0" fontId="15" fillId="0" borderId="62" xfId="184" applyFont="1" applyBorder="1" applyAlignment="1">
      <alignment horizontal="center" vertical="center"/>
    </xf>
    <xf numFmtId="0" fontId="15" fillId="0" borderId="65" xfId="184" applyFont="1" applyBorder="1" applyAlignment="1">
      <alignment horizontal="center" vertical="center"/>
    </xf>
    <xf numFmtId="0" fontId="15" fillId="0" borderId="45" xfId="184" applyFont="1" applyBorder="1" applyAlignment="1">
      <alignment horizontal="center" vertical="center"/>
    </xf>
    <xf numFmtId="0" fontId="15" fillId="0" borderId="63" xfId="184" applyFont="1" applyBorder="1" applyAlignment="1">
      <alignment horizontal="center" vertical="center"/>
    </xf>
    <xf numFmtId="0" fontId="15" fillId="0" borderId="66" xfId="184" applyFont="1" applyBorder="1" applyAlignment="1">
      <alignment horizontal="center" vertical="center"/>
    </xf>
    <xf numFmtId="0" fontId="15" fillId="0" borderId="63" xfId="184" applyFont="1" applyBorder="1">
      <alignment vertical="center"/>
    </xf>
    <xf numFmtId="0" fontId="15" fillId="0" borderId="67" xfId="184" applyFont="1" applyBorder="1">
      <alignment vertical="center"/>
    </xf>
    <xf numFmtId="0" fontId="15" fillId="0" borderId="30" xfId="184" applyFont="1" applyBorder="1">
      <alignment vertical="center"/>
    </xf>
    <xf numFmtId="179" fontId="15" fillId="0" borderId="30" xfId="184" applyNumberFormat="1" applyFont="1" applyBorder="1">
      <alignment vertical="center"/>
    </xf>
    <xf numFmtId="179" fontId="15" fillId="0" borderId="68" xfId="184" applyNumberFormat="1" applyFont="1" applyBorder="1">
      <alignment vertical="center"/>
    </xf>
    <xf numFmtId="179" fontId="15" fillId="0" borderId="69" xfId="184" applyNumberFormat="1" applyFont="1" applyBorder="1" applyAlignment="1">
      <alignment horizontal="center" vertical="center"/>
    </xf>
    <xf numFmtId="0" fontId="15" fillId="0" borderId="67" xfId="184" applyFont="1" applyBorder="1" applyAlignment="1">
      <alignment horizontal="center" vertical="center"/>
    </xf>
    <xf numFmtId="0" fontId="15" fillId="0" borderId="70" xfId="184" applyFont="1" applyBorder="1" applyAlignment="1">
      <alignment horizontal="center" vertical="center"/>
    </xf>
    <xf numFmtId="0" fontId="15" fillId="0" borderId="30" xfId="184" applyFont="1" applyBorder="1" applyAlignment="1">
      <alignment horizontal="center" vertical="center"/>
    </xf>
    <xf numFmtId="0" fontId="15" fillId="0" borderId="68" xfId="184" applyFont="1" applyBorder="1" applyAlignment="1">
      <alignment horizontal="center" vertical="center"/>
    </xf>
    <xf numFmtId="0" fontId="15" fillId="0" borderId="71" xfId="184" applyFont="1" applyBorder="1" applyAlignment="1">
      <alignment horizontal="center" vertical="center"/>
    </xf>
    <xf numFmtId="0" fontId="15" fillId="0" borderId="68" xfId="184" applyFont="1" applyBorder="1">
      <alignment vertical="center"/>
    </xf>
    <xf numFmtId="0" fontId="15" fillId="0" borderId="72" xfId="184" applyFont="1" applyBorder="1">
      <alignment vertical="center"/>
    </xf>
    <xf numFmtId="179" fontId="15" fillId="0" borderId="44" xfId="184" applyNumberFormat="1" applyFont="1" applyBorder="1">
      <alignment vertical="center"/>
    </xf>
    <xf numFmtId="179" fontId="15" fillId="0" borderId="73" xfId="184" applyNumberFormat="1" applyFont="1" applyBorder="1">
      <alignment vertical="center"/>
    </xf>
    <xf numFmtId="179" fontId="15" fillId="0" borderId="74" xfId="184" applyNumberFormat="1" applyFont="1" applyBorder="1" applyAlignment="1">
      <alignment horizontal="center" vertical="center"/>
    </xf>
    <xf numFmtId="0" fontId="15" fillId="0" borderId="72" xfId="184" applyFont="1" applyBorder="1" applyAlignment="1">
      <alignment horizontal="center" vertical="center"/>
    </xf>
    <xf numFmtId="0" fontId="15" fillId="0" borderId="75" xfId="184" applyFont="1" applyBorder="1" applyAlignment="1">
      <alignment horizontal="center" vertical="center"/>
    </xf>
    <xf numFmtId="0" fontId="15" fillId="0" borderId="44" xfId="184" applyFont="1" applyBorder="1" applyAlignment="1">
      <alignment horizontal="center" vertical="center"/>
    </xf>
    <xf numFmtId="0" fontId="15" fillId="0" borderId="73" xfId="184" applyFont="1" applyBorder="1" applyAlignment="1">
      <alignment horizontal="center" vertical="center"/>
    </xf>
    <xf numFmtId="0" fontId="15" fillId="0" borderId="76" xfId="184" applyFont="1" applyBorder="1" applyAlignment="1">
      <alignment horizontal="center" vertical="center"/>
    </xf>
    <xf numFmtId="0" fontId="15" fillId="0" borderId="73" xfId="184" applyFont="1" applyBorder="1">
      <alignment vertical="center"/>
    </xf>
    <xf numFmtId="0" fontId="15" fillId="2" borderId="60" xfId="184" applyFont="1" applyFill="1" applyBorder="1" applyAlignment="1">
      <alignment horizontal="center" vertical="center"/>
    </xf>
    <xf numFmtId="179" fontId="15" fillId="0" borderId="56" xfId="184" applyNumberFormat="1" applyFont="1" applyBorder="1" applyAlignment="1">
      <alignment horizontal="center" vertical="center"/>
    </xf>
    <xf numFmtId="0" fontId="15" fillId="0" borderId="77" xfId="184" applyFont="1" applyBorder="1">
      <alignment vertical="center"/>
    </xf>
    <xf numFmtId="0" fontId="15" fillId="0" borderId="78" xfId="184" applyFont="1" applyBorder="1">
      <alignment vertical="center"/>
    </xf>
    <xf numFmtId="179" fontId="15" fillId="0" borderId="78" xfId="184" applyNumberFormat="1" applyFont="1" applyBorder="1">
      <alignment vertical="center"/>
    </xf>
    <xf numFmtId="179" fontId="15" fillId="0" borderId="79" xfId="184" applyNumberFormat="1" applyFont="1" applyBorder="1">
      <alignment vertical="center"/>
    </xf>
    <xf numFmtId="179" fontId="15" fillId="0" borderId="80" xfId="184" applyNumberFormat="1" applyFont="1" applyBorder="1" applyAlignment="1">
      <alignment horizontal="center" vertical="center"/>
    </xf>
    <xf numFmtId="0" fontId="15" fillId="0" borderId="81" xfId="184" applyFont="1" applyBorder="1" applyAlignment="1">
      <alignment horizontal="center" vertical="center"/>
    </xf>
    <xf numFmtId="0" fontId="15" fillId="0" borderId="82" xfId="184" applyFont="1" applyBorder="1" applyAlignment="1">
      <alignment horizontal="center" vertical="center"/>
    </xf>
    <xf numFmtId="0" fontId="15" fillId="0" borderId="41" xfId="184" applyFont="1" applyBorder="1" applyAlignment="1">
      <alignment horizontal="center" vertical="center"/>
    </xf>
    <xf numFmtId="0" fontId="15" fillId="0" borderId="83" xfId="184" applyFont="1" applyBorder="1" applyAlignment="1">
      <alignment horizontal="center" vertical="center"/>
    </xf>
    <xf numFmtId="0" fontId="15" fillId="0" borderId="84" xfId="184" applyFont="1" applyBorder="1" applyAlignment="1">
      <alignment horizontal="center" vertical="center"/>
    </xf>
    <xf numFmtId="0" fontId="15" fillId="0" borderId="83" xfId="184" applyFont="1" applyBorder="1">
      <alignment vertical="center"/>
    </xf>
    <xf numFmtId="0" fontId="15" fillId="2" borderId="57" xfId="184" applyFont="1" applyFill="1" applyBorder="1" applyAlignment="1">
      <alignment horizontal="center" vertical="center"/>
    </xf>
    <xf numFmtId="0" fontId="15" fillId="2" borderId="43" xfId="184" applyFont="1" applyFill="1" applyBorder="1" applyAlignment="1">
      <alignment horizontal="center" vertical="center"/>
    </xf>
    <xf numFmtId="0" fontId="33" fillId="34" borderId="29" xfId="0" applyFont="1" applyFill="1" applyBorder="1" applyAlignment="1" applyProtection="1">
      <protection locked="0"/>
    </xf>
    <xf numFmtId="0" fontId="34" fillId="0" borderId="0" xfId="0" applyFont="1" applyAlignment="1" applyProtection="1">
      <protection locked="0"/>
    </xf>
    <xf numFmtId="0" fontId="34" fillId="0" borderId="0" xfId="0" applyFont="1" applyAlignment="1" applyProtection="1">
      <alignment horizontal="center" vertical="center" wrapText="1"/>
      <protection locked="0"/>
    </xf>
    <xf numFmtId="0" fontId="34" fillId="0" borderId="60" xfId="0" applyFont="1" applyBorder="1" applyAlignment="1" applyProtection="1">
      <protection locked="0"/>
    </xf>
    <xf numFmtId="180" fontId="34" fillId="0" borderId="60" xfId="0" applyNumberFormat="1" applyFont="1" applyBorder="1" applyAlignment="1" applyProtection="1">
      <protection locked="0"/>
    </xf>
    <xf numFmtId="182" fontId="34" fillId="0" borderId="60" xfId="0" applyNumberFormat="1" applyFont="1" applyBorder="1" applyAlignment="1" applyProtection="1">
      <protection locked="0"/>
    </xf>
    <xf numFmtId="0" fontId="34" fillId="0" borderId="35" xfId="0" applyFont="1" applyBorder="1" applyAlignment="1" applyProtection="1">
      <protection locked="0"/>
    </xf>
    <xf numFmtId="0" fontId="34" fillId="0" borderId="43" xfId="0" applyFont="1" applyBorder="1" applyAlignment="1" applyProtection="1">
      <protection locked="0"/>
    </xf>
    <xf numFmtId="0" fontId="34" fillId="0" borderId="59" xfId="0" applyFont="1" applyBorder="1" applyAlignment="1" applyProtection="1">
      <protection locked="0"/>
    </xf>
    <xf numFmtId="0" fontId="33" fillId="34" borderId="29" xfId="0" applyNumberFormat="1" applyFont="1" applyFill="1" applyBorder="1" applyAlignment="1" applyProtection="1">
      <protection locked="0"/>
    </xf>
    <xf numFmtId="0" fontId="36" fillId="0" borderId="0" xfId="0" applyFont="1" applyAlignment="1" applyProtection="1">
      <protection locked="0"/>
    </xf>
    <xf numFmtId="180" fontId="36" fillId="0" borderId="0" xfId="0" applyNumberFormat="1" applyFont="1" applyAlignment="1" applyProtection="1">
      <protection locked="0"/>
    </xf>
    <xf numFmtId="182" fontId="36" fillId="0" borderId="0" xfId="0" applyNumberFormat="1" applyFont="1" applyAlignment="1" applyProtection="1">
      <protection locked="0"/>
    </xf>
    <xf numFmtId="0" fontId="34" fillId="0" borderId="0" xfId="0" applyFont="1" applyAlignment="1" applyProtection="1"/>
    <xf numFmtId="0" fontId="34" fillId="0" borderId="0" xfId="0" applyFont="1" applyAlignment="1" applyProtection="1">
      <alignment horizontal="center" vertical="center" wrapText="1"/>
    </xf>
    <xf numFmtId="0" fontId="36" fillId="0" borderId="0" xfId="0" applyFont="1" applyAlignment="1" applyProtection="1"/>
    <xf numFmtId="0" fontId="34" fillId="0" borderId="60" xfId="0" applyFont="1" applyFill="1" applyBorder="1" applyAlignment="1" applyProtection="1">
      <alignment horizontal="center" vertical="center" wrapText="1"/>
      <protection locked="0"/>
    </xf>
    <xf numFmtId="180" fontId="34" fillId="0" borderId="60" xfId="0" applyNumberFormat="1" applyFont="1" applyFill="1" applyBorder="1" applyAlignment="1" applyProtection="1">
      <alignment horizontal="center" vertical="center" wrapText="1"/>
      <protection locked="0"/>
    </xf>
    <xf numFmtId="182" fontId="34" fillId="0" borderId="60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77" xfId="184" applyFont="1" applyBorder="1" applyAlignment="1">
      <alignment horizontal="center" vertical="center"/>
    </xf>
    <xf numFmtId="181" fontId="43" fillId="0" borderId="85" xfId="0" applyNumberFormat="1" applyFont="1" applyFill="1" applyBorder="1" applyProtection="1"/>
    <xf numFmtId="181" fontId="43" fillId="0" borderId="86" xfId="0" applyNumberFormat="1" applyFont="1" applyFill="1" applyBorder="1" applyProtection="1"/>
    <xf numFmtId="180" fontId="39" fillId="0" borderId="88" xfId="0" applyNumberFormat="1" applyFont="1" applyFill="1" applyBorder="1" applyAlignment="1" applyProtection="1">
      <alignment horizontal="center"/>
    </xf>
    <xf numFmtId="0" fontId="39" fillId="0" borderId="89" xfId="0" applyFont="1" applyFill="1" applyBorder="1" applyAlignment="1" applyProtection="1">
      <alignment horizontal="center" wrapText="1"/>
    </xf>
    <xf numFmtId="0" fontId="39" fillId="0" borderId="90" xfId="0" applyFont="1" applyFill="1" applyBorder="1" applyAlignment="1" applyProtection="1">
      <alignment horizontal="center" wrapText="1"/>
    </xf>
    <xf numFmtId="177" fontId="39" fillId="0" borderId="22" xfId="0" applyNumberFormat="1" applyFont="1" applyFill="1" applyBorder="1" applyAlignment="1">
      <alignment horizontal="center" wrapText="1"/>
    </xf>
    <xf numFmtId="176" fontId="39" fillId="0" borderId="87" xfId="0" applyNumberFormat="1" applyFont="1" applyFill="1" applyBorder="1" applyAlignment="1" applyProtection="1">
      <alignment horizontal="center" wrapText="1"/>
    </xf>
    <xf numFmtId="176" fontId="39" fillId="0" borderId="88" xfId="0" applyNumberFormat="1" applyFont="1" applyFill="1" applyBorder="1" applyAlignment="1" applyProtection="1">
      <alignment horizontal="center"/>
    </xf>
    <xf numFmtId="176" fontId="39" fillId="0" borderId="89" xfId="0" applyNumberFormat="1" applyFont="1" applyFill="1" applyBorder="1" applyAlignment="1" applyProtection="1">
      <alignment horizontal="center"/>
    </xf>
    <xf numFmtId="49" fontId="39" fillId="0" borderId="88" xfId="0" applyNumberFormat="1" applyFont="1" applyFill="1" applyBorder="1" applyAlignment="1" applyProtection="1">
      <alignment horizontal="center" wrapText="1"/>
    </xf>
    <xf numFmtId="0" fontId="39" fillId="0" borderId="88" xfId="0" applyFont="1" applyFill="1" applyBorder="1" applyAlignment="1" applyProtection="1">
      <alignment horizontal="center"/>
    </xf>
    <xf numFmtId="0" fontId="39" fillId="0" borderId="89" xfId="0" applyFont="1" applyFill="1" applyBorder="1" applyAlignment="1" applyProtection="1">
      <alignment horizontal="center"/>
    </xf>
    <xf numFmtId="49" fontId="39" fillId="0" borderId="89" xfId="0" applyNumberFormat="1" applyFont="1" applyFill="1" applyBorder="1" applyAlignment="1" applyProtection="1">
      <alignment horizontal="center"/>
    </xf>
    <xf numFmtId="49" fontId="39" fillId="0" borderId="88" xfId="0" applyNumberFormat="1" applyFont="1" applyFill="1" applyBorder="1" applyAlignment="1" applyProtection="1">
      <alignment horizontal="center"/>
    </xf>
    <xf numFmtId="0" fontId="39" fillId="0" borderId="88" xfId="0" applyFont="1" applyFill="1" applyBorder="1" applyAlignment="1" applyProtection="1">
      <alignment horizontal="center" shrinkToFit="1"/>
    </xf>
    <xf numFmtId="0" fontId="39" fillId="0" borderId="88" xfId="0" applyFont="1" applyFill="1" applyBorder="1" applyAlignment="1" applyProtection="1">
      <alignment horizontal="center" wrapText="1"/>
    </xf>
    <xf numFmtId="0" fontId="39" fillId="0" borderId="88" xfId="0" applyFont="1" applyFill="1" applyBorder="1" applyAlignment="1" applyProtection="1">
      <alignment horizontal="centerContinuous"/>
    </xf>
    <xf numFmtId="0" fontId="39" fillId="0" borderId="87" xfId="0" applyFont="1" applyFill="1" applyBorder="1" applyAlignment="1" applyProtection="1">
      <alignment horizontal="centerContinuous"/>
    </xf>
    <xf numFmtId="180" fontId="39" fillId="0" borderId="88" xfId="0" applyNumberFormat="1" applyFont="1" applyFill="1" applyBorder="1" applyAlignment="1" applyProtection="1">
      <alignment horizontal="center" wrapText="1"/>
    </xf>
    <xf numFmtId="0" fontId="39" fillId="0" borderId="90" xfId="0" applyFont="1" applyFill="1" applyBorder="1" applyAlignment="1" applyProtection="1">
      <alignment horizontal="center"/>
    </xf>
    <xf numFmtId="49" fontId="39" fillId="0" borderId="89" xfId="0" applyNumberFormat="1" applyFont="1" applyFill="1" applyBorder="1" applyAlignment="1" applyProtection="1">
      <alignment horizontal="center" wrapText="1"/>
    </xf>
    <xf numFmtId="49" fontId="43" fillId="0" borderId="38" xfId="0" applyNumberFormat="1" applyFont="1" applyBorder="1" applyAlignment="1">
      <alignment horizontal="center"/>
    </xf>
    <xf numFmtId="0" fontId="43" fillId="0" borderId="12" xfId="0" applyFont="1" applyBorder="1" applyAlignment="1">
      <alignment horizontal="center"/>
    </xf>
    <xf numFmtId="49" fontId="43" fillId="0" borderId="38" xfId="0" applyNumberFormat="1" applyFont="1" applyBorder="1" applyAlignment="1">
      <alignment horizontal="left"/>
    </xf>
    <xf numFmtId="0" fontId="43" fillId="0" borderId="8" xfId="0" applyFont="1" applyBorder="1" applyAlignment="1">
      <alignment horizontal="center"/>
    </xf>
    <xf numFmtId="181" fontId="43" fillId="0" borderId="8" xfId="0" applyNumberFormat="1" applyFont="1" applyBorder="1"/>
    <xf numFmtId="181" fontId="43" fillId="0" borderId="85" xfId="0" applyNumberFormat="1" applyFont="1" applyBorder="1"/>
    <xf numFmtId="181" fontId="43" fillId="0" borderId="10" xfId="0" applyNumberFormat="1" applyFont="1" applyBorder="1"/>
    <xf numFmtId="178" fontId="43" fillId="0" borderId="1" xfId="0" applyNumberFormat="1" applyFont="1" applyBorder="1" applyAlignment="1">
      <alignment horizontal="center"/>
    </xf>
    <xf numFmtId="180" fontId="39" fillId="0" borderId="89" xfId="0" applyNumberFormat="1" applyFont="1" applyFill="1" applyBorder="1" applyAlignment="1" applyProtection="1">
      <alignment horizontal="center" wrapText="1"/>
    </xf>
    <xf numFmtId="49" fontId="43" fillId="0" borderId="37" xfId="0" applyNumberFormat="1" applyFont="1" applyBorder="1" applyAlignment="1">
      <alignment horizontal="center"/>
    </xf>
    <xf numFmtId="0" fontId="43" fillId="0" borderId="34" xfId="0" applyFont="1" applyBorder="1" applyAlignment="1">
      <alignment horizontal="center"/>
    </xf>
    <xf numFmtId="49" fontId="43" fillId="0" borderId="37" xfId="0" applyNumberFormat="1" applyFont="1" applyBorder="1" applyAlignment="1">
      <alignment horizontal="left"/>
    </xf>
    <xf numFmtId="0" fontId="43" fillId="0" borderId="7" xfId="0" applyFont="1" applyBorder="1"/>
    <xf numFmtId="0" fontId="34" fillId="35" borderId="30" xfId="0" applyFont="1" applyFill="1" applyBorder="1" applyProtection="1">
      <protection locked="0"/>
    </xf>
    <xf numFmtId="0" fontId="34" fillId="35" borderId="60" xfId="0" applyFont="1" applyFill="1" applyBorder="1" applyProtection="1">
      <protection locked="0"/>
    </xf>
    <xf numFmtId="0" fontId="34" fillId="0" borderId="60" xfId="0" applyFont="1" applyFill="1" applyBorder="1" applyProtection="1">
      <protection locked="0"/>
    </xf>
    <xf numFmtId="180" fontId="34" fillId="0" borderId="60" xfId="0" applyNumberFormat="1" applyFont="1" applyFill="1" applyBorder="1" applyProtection="1">
      <protection locked="0"/>
    </xf>
    <xf numFmtId="182" fontId="34" fillId="0" borderId="60" xfId="0" applyNumberFormat="1" applyFont="1" applyFill="1" applyBorder="1" applyProtection="1">
      <protection locked="0"/>
    </xf>
    <xf numFmtId="0" fontId="35" fillId="0" borderId="60" xfId="0" applyFont="1" applyFill="1" applyBorder="1" applyProtection="1">
      <protection locked="0"/>
    </xf>
    <xf numFmtId="0" fontId="34" fillId="0" borderId="30" xfId="0" applyFont="1" applyFill="1" applyBorder="1" applyProtection="1">
      <protection locked="0"/>
    </xf>
    <xf numFmtId="180" fontId="34" fillId="0" borderId="30" xfId="0" applyNumberFormat="1" applyFont="1" applyFill="1" applyBorder="1" applyProtection="1">
      <protection locked="0"/>
    </xf>
    <xf numFmtId="182" fontId="34" fillId="0" borderId="30" xfId="0" applyNumberFormat="1" applyFont="1" applyFill="1" applyBorder="1" applyProtection="1">
      <protection locked="0"/>
    </xf>
    <xf numFmtId="181" fontId="43" fillId="0" borderId="8" xfId="0" applyNumberFormat="1" applyFont="1" applyBorder="1" applyAlignment="1">
      <alignment horizontal="center"/>
    </xf>
    <xf numFmtId="0" fontId="43" fillId="0" borderId="8" xfId="0" applyFont="1" applyBorder="1"/>
    <xf numFmtId="0" fontId="43" fillId="0" borderId="33" xfId="0" applyFont="1" applyBorder="1" applyAlignment="1">
      <alignment horizontal="center"/>
    </xf>
    <xf numFmtId="49" fontId="39" fillId="0" borderId="91" xfId="0" applyNumberFormat="1" applyFont="1" applyFill="1" applyBorder="1" applyAlignment="1" applyProtection="1">
      <alignment horizontal="center"/>
    </xf>
    <xf numFmtId="0" fontId="39" fillId="0" borderId="87" xfId="0" applyFont="1" applyFill="1" applyBorder="1" applyAlignment="1" applyProtection="1">
      <alignment horizontal="center"/>
    </xf>
    <xf numFmtId="49" fontId="39" fillId="0" borderId="91" xfId="0" applyNumberFormat="1" applyFont="1" applyFill="1" applyBorder="1" applyAlignment="1" applyProtection="1">
      <alignment horizontal="center" wrapText="1"/>
    </xf>
    <xf numFmtId="0" fontId="37" fillId="0" borderId="87" xfId="0" applyFont="1" applyFill="1" applyBorder="1" applyAlignment="1" applyProtection="1">
      <alignment horizontal="centerContinuous"/>
    </xf>
    <xf numFmtId="0" fontId="37" fillId="0" borderId="93" xfId="0" applyFont="1" applyFill="1" applyBorder="1" applyAlignment="1" applyProtection="1">
      <alignment horizontal="centerContinuous"/>
    </xf>
    <xf numFmtId="0" fontId="43" fillId="0" borderId="94" xfId="0" applyFont="1" applyBorder="1"/>
    <xf numFmtId="181" fontId="43" fillId="0" borderId="33" xfId="0" applyNumberFormat="1" applyFont="1" applyBorder="1"/>
    <xf numFmtId="181" fontId="43" fillId="0" borderId="95" xfId="0" applyNumberFormat="1" applyFont="1" applyBorder="1"/>
    <xf numFmtId="181" fontId="43" fillId="0" borderId="27" xfId="0" applyNumberFormat="1" applyFont="1" applyBorder="1"/>
    <xf numFmtId="178" fontId="43" fillId="0" borderId="26" xfId="0" applyNumberFormat="1" applyFont="1" applyBorder="1" applyAlignment="1">
      <alignment horizontal="center"/>
    </xf>
    <xf numFmtId="181" fontId="43" fillId="0" borderId="34" xfId="0" applyNumberFormat="1" applyFont="1" applyFill="1" applyBorder="1" applyProtection="1"/>
    <xf numFmtId="181" fontId="43" fillId="0" borderId="33" xfId="0" applyNumberFormat="1" applyFont="1" applyBorder="1" applyAlignment="1">
      <alignment horizontal="center"/>
    </xf>
    <xf numFmtId="0" fontId="43" fillId="0" borderId="33" xfId="0" applyNumberFormat="1" applyFont="1" applyFill="1" applyBorder="1" applyAlignment="1" applyProtection="1">
      <alignment horizontal="center"/>
    </xf>
    <xf numFmtId="0" fontId="43" fillId="0" borderId="96" xfId="0" applyFont="1" applyFill="1" applyBorder="1" applyProtection="1"/>
    <xf numFmtId="0" fontId="43" fillId="0" borderId="97" xfId="0" applyFont="1" applyFill="1" applyBorder="1" applyProtection="1"/>
    <xf numFmtId="0" fontId="43" fillId="0" borderId="97" xfId="0" applyFont="1" applyFill="1" applyBorder="1" applyAlignment="1" applyProtection="1">
      <alignment horizontal="right"/>
    </xf>
    <xf numFmtId="0" fontId="44" fillId="0" borderId="97" xfId="0" applyFont="1" applyFill="1" applyBorder="1" applyAlignment="1" applyProtection="1">
      <alignment horizontal="right"/>
    </xf>
    <xf numFmtId="0" fontId="43" fillId="0" borderId="98" xfId="0" applyFont="1" applyFill="1" applyBorder="1" applyProtection="1"/>
    <xf numFmtId="181" fontId="43" fillId="0" borderId="33" xfId="0" applyNumberFormat="1" applyFont="1" applyFill="1" applyBorder="1" applyAlignment="1" applyProtection="1">
      <alignment horizontal="center"/>
    </xf>
    <xf numFmtId="0" fontId="37" fillId="0" borderId="25" xfId="0" applyFont="1" applyFill="1" applyBorder="1" applyProtection="1"/>
    <xf numFmtId="49" fontId="37" fillId="0" borderId="25" xfId="0" applyNumberFormat="1" applyFont="1" applyFill="1" applyBorder="1" applyAlignment="1" applyProtection="1">
      <alignment horizontal="left"/>
    </xf>
    <xf numFmtId="0" fontId="37" fillId="0" borderId="25" xfId="0" applyFont="1" applyFill="1" applyBorder="1" applyAlignment="1" applyProtection="1">
      <alignment horizontal="center" shrinkToFit="1"/>
    </xf>
    <xf numFmtId="0" fontId="37" fillId="0" borderId="25" xfId="0" applyFont="1" applyFill="1" applyBorder="1" applyAlignment="1" applyProtection="1">
      <alignment horizontal="center"/>
    </xf>
    <xf numFmtId="180" fontId="37" fillId="0" borderId="25" xfId="0" applyNumberFormat="1" applyFont="1" applyFill="1" applyBorder="1" applyProtection="1"/>
    <xf numFmtId="0" fontId="37" fillId="0" borderId="25" xfId="0" applyFont="1" applyFill="1" applyBorder="1"/>
    <xf numFmtId="176" fontId="37" fillId="0" borderId="25" xfId="0" applyNumberFormat="1" applyFont="1" applyFill="1" applyBorder="1" applyProtection="1"/>
    <xf numFmtId="176" fontId="37" fillId="0" borderId="25" xfId="0" applyNumberFormat="1" applyFont="1" applyFill="1" applyBorder="1" applyAlignment="1" applyProtection="1">
      <alignment horizontal="center"/>
    </xf>
    <xf numFmtId="49" fontId="37" fillId="0" borderId="25" xfId="0" applyNumberFormat="1" applyFont="1" applyFill="1" applyBorder="1" applyAlignment="1" applyProtection="1">
      <alignment horizontal="center"/>
    </xf>
    <xf numFmtId="0" fontId="37" fillId="0" borderId="25" xfId="0" applyFont="1" applyFill="1" applyBorder="1" applyAlignment="1">
      <alignment horizontal="center"/>
    </xf>
    <xf numFmtId="0" fontId="15" fillId="0" borderId="56" xfId="184" applyFont="1" applyBorder="1">
      <alignment vertical="center"/>
    </xf>
    <xf numFmtId="0" fontId="15" fillId="0" borderId="83" xfId="184" applyFont="1" applyBorder="1" applyAlignment="1">
      <alignment vertical="center" wrapText="1"/>
    </xf>
    <xf numFmtId="0" fontId="15" fillId="0" borderId="76" xfId="184" applyFont="1" applyBorder="1">
      <alignment vertical="center"/>
    </xf>
    <xf numFmtId="0" fontId="15" fillId="0" borderId="80" xfId="184" applyFont="1" applyBorder="1">
      <alignment vertical="center"/>
    </xf>
    <xf numFmtId="0" fontId="15" fillId="0" borderId="58" xfId="184" applyFont="1" applyBorder="1" applyAlignment="1">
      <alignment vertical="center" wrapText="1"/>
    </xf>
    <xf numFmtId="0" fontId="43" fillId="0" borderId="0" xfId="0" applyFont="1" applyFill="1" applyProtection="1"/>
    <xf numFmtId="0" fontId="15" fillId="2" borderId="58" xfId="184" applyFont="1" applyFill="1" applyBorder="1">
      <alignment vertical="center"/>
    </xf>
    <xf numFmtId="0" fontId="43" fillId="0" borderId="8" xfId="0" quotePrefix="1" applyFont="1" applyBorder="1"/>
    <xf numFmtId="0" fontId="37" fillId="0" borderId="0" xfId="0" applyFont="1" applyFill="1" applyAlignment="1" applyProtection="1">
      <alignment shrinkToFit="1"/>
    </xf>
    <xf numFmtId="0" fontId="39" fillId="0" borderId="92" xfId="0" applyFont="1" applyFill="1" applyBorder="1" applyAlignment="1" applyProtection="1">
      <alignment horizontal="centerContinuous" shrinkToFit="1"/>
    </xf>
    <xf numFmtId="0" fontId="43" fillId="0" borderId="94" xfId="0" applyFont="1" applyBorder="1" applyAlignment="1">
      <alignment shrinkToFit="1"/>
    </xf>
    <xf numFmtId="0" fontId="43" fillId="0" borderId="7" xfId="0" applyFont="1" applyBorder="1" applyAlignment="1">
      <alignment shrinkToFit="1"/>
    </xf>
    <xf numFmtId="0" fontId="43" fillId="0" borderId="7" xfId="0" applyFont="1" applyFill="1" applyBorder="1" applyAlignment="1" applyProtection="1">
      <alignment shrinkToFit="1"/>
    </xf>
    <xf numFmtId="0" fontId="43" fillId="0" borderId="2" xfId="0" applyFont="1" applyFill="1" applyBorder="1" applyAlignment="1" applyProtection="1">
      <alignment shrinkToFit="1"/>
    </xf>
    <xf numFmtId="0" fontId="34" fillId="0" borderId="60" xfId="0" applyFont="1" applyFill="1" applyBorder="1" applyAlignment="1" applyProtection="1">
      <protection locked="0"/>
    </xf>
    <xf numFmtId="180" fontId="34" fillId="0" borderId="60" xfId="0" applyNumberFormat="1" applyFont="1" applyFill="1" applyBorder="1" applyAlignment="1" applyProtection="1">
      <protection locked="0"/>
    </xf>
    <xf numFmtId="182" fontId="34" fillId="0" borderId="60" xfId="0" applyNumberFormat="1" applyFont="1" applyFill="1" applyBorder="1" applyAlignment="1" applyProtection="1">
      <protection locked="0"/>
    </xf>
    <xf numFmtId="0" fontId="34" fillId="0" borderId="45" xfId="0" applyFont="1" applyFill="1" applyBorder="1" applyAlignment="1" applyProtection="1">
      <protection locked="0"/>
    </xf>
    <xf numFmtId="180" fontId="34" fillId="0" borderId="45" xfId="0" applyNumberFormat="1" applyFont="1" applyFill="1" applyBorder="1" applyAlignment="1" applyProtection="1">
      <protection locked="0"/>
    </xf>
    <xf numFmtId="182" fontId="34" fillId="0" borderId="45" xfId="0" applyNumberFormat="1" applyFont="1" applyFill="1" applyBorder="1" applyAlignment="1" applyProtection="1">
      <protection locked="0"/>
    </xf>
    <xf numFmtId="181" fontId="43" fillId="0" borderId="99" xfId="0" applyNumberFormat="1" applyFont="1" applyBorder="1" applyAlignment="1">
      <alignment horizontal="center"/>
    </xf>
    <xf numFmtId="181" fontId="43" fillId="0" borderId="4" xfId="0" applyNumberFormat="1" applyFont="1" applyFill="1" applyBorder="1" applyProtection="1"/>
    <xf numFmtId="181" fontId="43" fillId="0" borderId="3" xfId="0" applyNumberFormat="1" applyFont="1" applyFill="1" applyBorder="1" applyAlignment="1" applyProtection="1"/>
    <xf numFmtId="0" fontId="43" fillId="0" borderId="3" xfId="0" applyNumberFormat="1" applyFont="1" applyFill="1" applyBorder="1" applyAlignment="1" applyProtection="1">
      <alignment horizontal="center"/>
    </xf>
    <xf numFmtId="0" fontId="43" fillId="0" borderId="3" xfId="0" quotePrefix="1" applyFont="1" applyBorder="1"/>
    <xf numFmtId="181" fontId="43" fillId="0" borderId="3" xfId="0" applyNumberFormat="1" applyFont="1" applyBorder="1" applyAlignment="1">
      <alignment horizontal="center"/>
    </xf>
    <xf numFmtId="0" fontId="43" fillId="36" borderId="8" xfId="0" applyFont="1" applyFill="1" applyBorder="1" applyAlignment="1" applyProtection="1">
      <alignment horizontal="center"/>
    </xf>
    <xf numFmtId="0" fontId="43" fillId="36" borderId="8" xfId="0" applyFont="1" applyFill="1" applyBorder="1" applyAlignment="1" applyProtection="1">
      <alignment shrinkToFit="1"/>
    </xf>
    <xf numFmtId="0" fontId="43" fillId="36" borderId="8" xfId="0" applyFont="1" applyFill="1" applyBorder="1" applyAlignment="1" applyProtection="1"/>
    <xf numFmtId="0" fontId="43" fillId="36" borderId="7" xfId="0" applyFont="1" applyFill="1" applyBorder="1" applyAlignment="1" applyProtection="1">
      <alignment shrinkToFit="1"/>
    </xf>
    <xf numFmtId="181" fontId="43" fillId="36" borderId="8" xfId="0" applyNumberFormat="1" applyFont="1" applyFill="1" applyBorder="1" applyProtection="1"/>
    <xf numFmtId="181" fontId="43" fillId="36" borderId="85" xfId="0" applyNumberFormat="1" applyFont="1" applyFill="1" applyBorder="1" applyProtection="1"/>
    <xf numFmtId="181" fontId="43" fillId="36" borderId="10" xfId="0" applyNumberFormat="1" applyFont="1" applyFill="1" applyBorder="1" applyProtection="1"/>
    <xf numFmtId="178" fontId="43" fillId="36" borderId="1" xfId="0" applyNumberFormat="1" applyFont="1" applyFill="1" applyBorder="1" applyAlignment="1">
      <alignment horizontal="center"/>
    </xf>
    <xf numFmtId="181" fontId="43" fillId="36" borderId="12" xfId="0" applyNumberFormat="1" applyFont="1" applyFill="1" applyBorder="1" applyProtection="1"/>
    <xf numFmtId="181" fontId="43" fillId="36" borderId="8" xfId="0" applyNumberFormat="1" applyFont="1" applyFill="1" applyBorder="1" applyAlignment="1" applyProtection="1"/>
    <xf numFmtId="181" fontId="43" fillId="36" borderId="8" xfId="0" applyNumberFormat="1" applyFont="1" applyFill="1" applyBorder="1" applyAlignment="1" applyProtection="1">
      <alignment horizontal="center"/>
    </xf>
    <xf numFmtId="0" fontId="43" fillId="36" borderId="8" xfId="0" applyNumberFormat="1" applyFont="1" applyFill="1" applyBorder="1" applyAlignment="1" applyProtection="1">
      <alignment horizontal="center"/>
    </xf>
  </cellXfs>
  <cellStyles count="185">
    <cellStyle name="20% - アクセント 1" xfId="18" builtinId="30" customBuiltin="1"/>
    <cellStyle name="20% - アクセント 1 2" xfId="43" xr:uid="{00000000-0005-0000-0000-000001000000}"/>
    <cellStyle name="20% - アクセント 1 2 2" xfId="85" xr:uid="{00000000-0005-0000-0000-000002000000}"/>
    <cellStyle name="20% - アクセント 1 3" xfId="59" xr:uid="{00000000-0005-0000-0000-000003000000}"/>
    <cellStyle name="20% - アクセント 1 3 2" xfId="101" xr:uid="{00000000-0005-0000-0000-000004000000}"/>
    <cellStyle name="20% - アクセント 1 4" xfId="71" xr:uid="{00000000-0005-0000-0000-000005000000}"/>
    <cellStyle name="20% - アクセント 1 5" xfId="115" xr:uid="{00000000-0005-0000-0000-000006000000}"/>
    <cellStyle name="20% - アクセント 1 6" xfId="129" xr:uid="{00000000-0005-0000-0000-000007000000}"/>
    <cellStyle name="20% - アクセント 1 7" xfId="143" xr:uid="{00000000-0005-0000-0000-000008000000}"/>
    <cellStyle name="20% - アクセント 1 8" xfId="157" xr:uid="{00000000-0005-0000-0000-000009000000}"/>
    <cellStyle name="20% - アクセント 1 9" xfId="171" xr:uid="{00000000-0005-0000-0000-00000A000000}"/>
    <cellStyle name="20% - アクセント 2" xfId="22" builtinId="34" customBuiltin="1"/>
    <cellStyle name="20% - アクセント 2 2" xfId="45" xr:uid="{00000000-0005-0000-0000-00000C000000}"/>
    <cellStyle name="20% - アクセント 2 2 2" xfId="87" xr:uid="{00000000-0005-0000-0000-00000D000000}"/>
    <cellStyle name="20% - アクセント 2 3" xfId="61" xr:uid="{00000000-0005-0000-0000-00000E000000}"/>
    <cellStyle name="20% - アクセント 2 3 2" xfId="103" xr:uid="{00000000-0005-0000-0000-00000F000000}"/>
    <cellStyle name="20% - アクセント 2 4" xfId="73" xr:uid="{00000000-0005-0000-0000-000010000000}"/>
    <cellStyle name="20% - アクセント 2 5" xfId="117" xr:uid="{00000000-0005-0000-0000-000011000000}"/>
    <cellStyle name="20% - アクセント 2 6" xfId="131" xr:uid="{00000000-0005-0000-0000-000012000000}"/>
    <cellStyle name="20% - アクセント 2 7" xfId="145" xr:uid="{00000000-0005-0000-0000-000013000000}"/>
    <cellStyle name="20% - アクセント 2 8" xfId="159" xr:uid="{00000000-0005-0000-0000-000014000000}"/>
    <cellStyle name="20% - アクセント 2 9" xfId="173" xr:uid="{00000000-0005-0000-0000-000015000000}"/>
    <cellStyle name="20% - アクセント 3" xfId="26" builtinId="38" customBuiltin="1"/>
    <cellStyle name="20% - アクセント 3 2" xfId="47" xr:uid="{00000000-0005-0000-0000-000017000000}"/>
    <cellStyle name="20% - アクセント 3 2 2" xfId="89" xr:uid="{00000000-0005-0000-0000-000018000000}"/>
    <cellStyle name="20% - アクセント 3 3" xfId="63" xr:uid="{00000000-0005-0000-0000-000019000000}"/>
    <cellStyle name="20% - アクセント 3 3 2" xfId="105" xr:uid="{00000000-0005-0000-0000-00001A000000}"/>
    <cellStyle name="20% - アクセント 3 4" xfId="75" xr:uid="{00000000-0005-0000-0000-00001B000000}"/>
    <cellStyle name="20% - アクセント 3 5" xfId="119" xr:uid="{00000000-0005-0000-0000-00001C000000}"/>
    <cellStyle name="20% - アクセント 3 6" xfId="133" xr:uid="{00000000-0005-0000-0000-00001D000000}"/>
    <cellStyle name="20% - アクセント 3 7" xfId="147" xr:uid="{00000000-0005-0000-0000-00001E000000}"/>
    <cellStyle name="20% - アクセント 3 8" xfId="161" xr:uid="{00000000-0005-0000-0000-00001F000000}"/>
    <cellStyle name="20% - アクセント 3 9" xfId="175" xr:uid="{00000000-0005-0000-0000-000020000000}"/>
    <cellStyle name="20% - アクセント 4" xfId="30" builtinId="42" customBuiltin="1"/>
    <cellStyle name="20% - アクセント 4 2" xfId="49" xr:uid="{00000000-0005-0000-0000-000022000000}"/>
    <cellStyle name="20% - アクセント 4 2 2" xfId="91" xr:uid="{00000000-0005-0000-0000-000023000000}"/>
    <cellStyle name="20% - アクセント 4 3" xfId="65" xr:uid="{00000000-0005-0000-0000-000024000000}"/>
    <cellStyle name="20% - アクセント 4 3 2" xfId="107" xr:uid="{00000000-0005-0000-0000-000025000000}"/>
    <cellStyle name="20% - アクセント 4 4" xfId="77" xr:uid="{00000000-0005-0000-0000-000026000000}"/>
    <cellStyle name="20% - アクセント 4 5" xfId="121" xr:uid="{00000000-0005-0000-0000-000027000000}"/>
    <cellStyle name="20% - アクセント 4 6" xfId="135" xr:uid="{00000000-0005-0000-0000-000028000000}"/>
    <cellStyle name="20% - アクセント 4 7" xfId="149" xr:uid="{00000000-0005-0000-0000-000029000000}"/>
    <cellStyle name="20% - アクセント 4 8" xfId="163" xr:uid="{00000000-0005-0000-0000-00002A000000}"/>
    <cellStyle name="20% - アクセント 4 9" xfId="177" xr:uid="{00000000-0005-0000-0000-00002B000000}"/>
    <cellStyle name="20% - アクセント 5" xfId="34" builtinId="46" customBuiltin="1"/>
    <cellStyle name="20% - アクセント 5 2" xfId="51" xr:uid="{00000000-0005-0000-0000-00002D000000}"/>
    <cellStyle name="20% - アクセント 5 2 2" xfId="93" xr:uid="{00000000-0005-0000-0000-00002E000000}"/>
    <cellStyle name="20% - アクセント 5 3" xfId="67" xr:uid="{00000000-0005-0000-0000-00002F000000}"/>
    <cellStyle name="20% - アクセント 5 3 2" xfId="109" xr:uid="{00000000-0005-0000-0000-000030000000}"/>
    <cellStyle name="20% - アクセント 5 4" xfId="79" xr:uid="{00000000-0005-0000-0000-000031000000}"/>
    <cellStyle name="20% - アクセント 5 5" xfId="123" xr:uid="{00000000-0005-0000-0000-000032000000}"/>
    <cellStyle name="20% - アクセント 5 6" xfId="137" xr:uid="{00000000-0005-0000-0000-000033000000}"/>
    <cellStyle name="20% - アクセント 5 7" xfId="151" xr:uid="{00000000-0005-0000-0000-000034000000}"/>
    <cellStyle name="20% - アクセント 5 8" xfId="165" xr:uid="{00000000-0005-0000-0000-000035000000}"/>
    <cellStyle name="20% - アクセント 5 9" xfId="179" xr:uid="{00000000-0005-0000-0000-000036000000}"/>
    <cellStyle name="20% - アクセント 6" xfId="38" builtinId="50" customBuiltin="1"/>
    <cellStyle name="20% - アクセント 6 2" xfId="53" xr:uid="{00000000-0005-0000-0000-000038000000}"/>
    <cellStyle name="20% - アクセント 6 2 2" xfId="95" xr:uid="{00000000-0005-0000-0000-000039000000}"/>
    <cellStyle name="20% - アクセント 6 3" xfId="69" xr:uid="{00000000-0005-0000-0000-00003A000000}"/>
    <cellStyle name="20% - アクセント 6 3 2" xfId="111" xr:uid="{00000000-0005-0000-0000-00003B000000}"/>
    <cellStyle name="20% - アクセント 6 4" xfId="81" xr:uid="{00000000-0005-0000-0000-00003C000000}"/>
    <cellStyle name="20% - アクセント 6 5" xfId="125" xr:uid="{00000000-0005-0000-0000-00003D000000}"/>
    <cellStyle name="20% - アクセント 6 6" xfId="139" xr:uid="{00000000-0005-0000-0000-00003E000000}"/>
    <cellStyle name="20% - アクセント 6 7" xfId="153" xr:uid="{00000000-0005-0000-0000-00003F000000}"/>
    <cellStyle name="20% - アクセント 6 8" xfId="167" xr:uid="{00000000-0005-0000-0000-000040000000}"/>
    <cellStyle name="20% - アクセント 6 9" xfId="181" xr:uid="{00000000-0005-0000-0000-000041000000}"/>
    <cellStyle name="40% - アクセント 1" xfId="19" builtinId="31" customBuiltin="1"/>
    <cellStyle name="40% - アクセント 1 2" xfId="44" xr:uid="{00000000-0005-0000-0000-000043000000}"/>
    <cellStyle name="40% - アクセント 1 2 2" xfId="86" xr:uid="{00000000-0005-0000-0000-000044000000}"/>
    <cellStyle name="40% - アクセント 1 3" xfId="60" xr:uid="{00000000-0005-0000-0000-000045000000}"/>
    <cellStyle name="40% - アクセント 1 3 2" xfId="102" xr:uid="{00000000-0005-0000-0000-000046000000}"/>
    <cellStyle name="40% - アクセント 1 4" xfId="72" xr:uid="{00000000-0005-0000-0000-000047000000}"/>
    <cellStyle name="40% - アクセント 1 5" xfId="116" xr:uid="{00000000-0005-0000-0000-000048000000}"/>
    <cellStyle name="40% - アクセント 1 6" xfId="130" xr:uid="{00000000-0005-0000-0000-000049000000}"/>
    <cellStyle name="40% - アクセント 1 7" xfId="144" xr:uid="{00000000-0005-0000-0000-00004A000000}"/>
    <cellStyle name="40% - アクセント 1 8" xfId="158" xr:uid="{00000000-0005-0000-0000-00004B000000}"/>
    <cellStyle name="40% - アクセント 1 9" xfId="172" xr:uid="{00000000-0005-0000-0000-00004C000000}"/>
    <cellStyle name="40% - アクセント 2" xfId="23" builtinId="35" customBuiltin="1"/>
    <cellStyle name="40% - アクセント 2 2" xfId="46" xr:uid="{00000000-0005-0000-0000-00004E000000}"/>
    <cellStyle name="40% - アクセント 2 2 2" xfId="88" xr:uid="{00000000-0005-0000-0000-00004F000000}"/>
    <cellStyle name="40% - アクセント 2 3" xfId="62" xr:uid="{00000000-0005-0000-0000-000050000000}"/>
    <cellStyle name="40% - アクセント 2 3 2" xfId="104" xr:uid="{00000000-0005-0000-0000-000051000000}"/>
    <cellStyle name="40% - アクセント 2 4" xfId="74" xr:uid="{00000000-0005-0000-0000-000052000000}"/>
    <cellStyle name="40% - アクセント 2 5" xfId="118" xr:uid="{00000000-0005-0000-0000-000053000000}"/>
    <cellStyle name="40% - アクセント 2 6" xfId="132" xr:uid="{00000000-0005-0000-0000-000054000000}"/>
    <cellStyle name="40% - アクセント 2 7" xfId="146" xr:uid="{00000000-0005-0000-0000-000055000000}"/>
    <cellStyle name="40% - アクセント 2 8" xfId="160" xr:uid="{00000000-0005-0000-0000-000056000000}"/>
    <cellStyle name="40% - アクセント 2 9" xfId="174" xr:uid="{00000000-0005-0000-0000-000057000000}"/>
    <cellStyle name="40% - アクセント 3" xfId="27" builtinId="39" customBuiltin="1"/>
    <cellStyle name="40% - アクセント 3 2" xfId="48" xr:uid="{00000000-0005-0000-0000-000059000000}"/>
    <cellStyle name="40% - アクセント 3 2 2" xfId="90" xr:uid="{00000000-0005-0000-0000-00005A000000}"/>
    <cellStyle name="40% - アクセント 3 3" xfId="64" xr:uid="{00000000-0005-0000-0000-00005B000000}"/>
    <cellStyle name="40% - アクセント 3 3 2" xfId="106" xr:uid="{00000000-0005-0000-0000-00005C000000}"/>
    <cellStyle name="40% - アクセント 3 4" xfId="76" xr:uid="{00000000-0005-0000-0000-00005D000000}"/>
    <cellStyle name="40% - アクセント 3 5" xfId="120" xr:uid="{00000000-0005-0000-0000-00005E000000}"/>
    <cellStyle name="40% - アクセント 3 6" xfId="134" xr:uid="{00000000-0005-0000-0000-00005F000000}"/>
    <cellStyle name="40% - アクセント 3 7" xfId="148" xr:uid="{00000000-0005-0000-0000-000060000000}"/>
    <cellStyle name="40% - アクセント 3 8" xfId="162" xr:uid="{00000000-0005-0000-0000-000061000000}"/>
    <cellStyle name="40% - アクセント 3 9" xfId="176" xr:uid="{00000000-0005-0000-0000-000062000000}"/>
    <cellStyle name="40% - アクセント 4" xfId="31" builtinId="43" customBuiltin="1"/>
    <cellStyle name="40% - アクセント 4 2" xfId="50" xr:uid="{00000000-0005-0000-0000-000064000000}"/>
    <cellStyle name="40% - アクセント 4 2 2" xfId="92" xr:uid="{00000000-0005-0000-0000-000065000000}"/>
    <cellStyle name="40% - アクセント 4 3" xfId="66" xr:uid="{00000000-0005-0000-0000-000066000000}"/>
    <cellStyle name="40% - アクセント 4 3 2" xfId="108" xr:uid="{00000000-0005-0000-0000-000067000000}"/>
    <cellStyle name="40% - アクセント 4 4" xfId="78" xr:uid="{00000000-0005-0000-0000-000068000000}"/>
    <cellStyle name="40% - アクセント 4 5" xfId="122" xr:uid="{00000000-0005-0000-0000-000069000000}"/>
    <cellStyle name="40% - アクセント 4 6" xfId="136" xr:uid="{00000000-0005-0000-0000-00006A000000}"/>
    <cellStyle name="40% - アクセント 4 7" xfId="150" xr:uid="{00000000-0005-0000-0000-00006B000000}"/>
    <cellStyle name="40% - アクセント 4 8" xfId="164" xr:uid="{00000000-0005-0000-0000-00006C000000}"/>
    <cellStyle name="40% - アクセント 4 9" xfId="178" xr:uid="{00000000-0005-0000-0000-00006D000000}"/>
    <cellStyle name="40% - アクセント 5" xfId="35" builtinId="47" customBuiltin="1"/>
    <cellStyle name="40% - アクセント 5 2" xfId="52" xr:uid="{00000000-0005-0000-0000-00006F000000}"/>
    <cellStyle name="40% - アクセント 5 2 2" xfId="94" xr:uid="{00000000-0005-0000-0000-000070000000}"/>
    <cellStyle name="40% - アクセント 5 3" xfId="68" xr:uid="{00000000-0005-0000-0000-000071000000}"/>
    <cellStyle name="40% - アクセント 5 3 2" xfId="110" xr:uid="{00000000-0005-0000-0000-000072000000}"/>
    <cellStyle name="40% - アクセント 5 4" xfId="80" xr:uid="{00000000-0005-0000-0000-000073000000}"/>
    <cellStyle name="40% - アクセント 5 5" xfId="124" xr:uid="{00000000-0005-0000-0000-000074000000}"/>
    <cellStyle name="40% - アクセント 5 6" xfId="138" xr:uid="{00000000-0005-0000-0000-000075000000}"/>
    <cellStyle name="40% - アクセント 5 7" xfId="152" xr:uid="{00000000-0005-0000-0000-000076000000}"/>
    <cellStyle name="40% - アクセント 5 8" xfId="166" xr:uid="{00000000-0005-0000-0000-000077000000}"/>
    <cellStyle name="40% - アクセント 5 9" xfId="180" xr:uid="{00000000-0005-0000-0000-000078000000}"/>
    <cellStyle name="40% - アクセント 6" xfId="39" builtinId="51" customBuiltin="1"/>
    <cellStyle name="40% - アクセント 6 2" xfId="54" xr:uid="{00000000-0005-0000-0000-00007A000000}"/>
    <cellStyle name="40% - アクセント 6 2 2" xfId="96" xr:uid="{00000000-0005-0000-0000-00007B000000}"/>
    <cellStyle name="40% - アクセント 6 3" xfId="70" xr:uid="{00000000-0005-0000-0000-00007C000000}"/>
    <cellStyle name="40% - アクセント 6 3 2" xfId="112" xr:uid="{00000000-0005-0000-0000-00007D000000}"/>
    <cellStyle name="40% - アクセント 6 4" xfId="82" xr:uid="{00000000-0005-0000-0000-00007E000000}"/>
    <cellStyle name="40% - アクセント 6 5" xfId="126" xr:uid="{00000000-0005-0000-0000-00007F000000}"/>
    <cellStyle name="40% - アクセント 6 6" xfId="140" xr:uid="{00000000-0005-0000-0000-000080000000}"/>
    <cellStyle name="40% - アクセント 6 7" xfId="154" xr:uid="{00000000-0005-0000-0000-000081000000}"/>
    <cellStyle name="40% - アクセント 6 8" xfId="168" xr:uid="{00000000-0005-0000-0000-000082000000}"/>
    <cellStyle name="40% - アクセント 6 9" xfId="182" xr:uid="{00000000-0005-0000-0000-000083000000}"/>
    <cellStyle name="60% - アクセント 1" xfId="20" builtinId="32" customBuiltin="1"/>
    <cellStyle name="60% - アクセント 2" xfId="24" builtinId="36" customBuiltin="1"/>
    <cellStyle name="60% - アクセント 3" xfId="28" builtinId="40" customBuiltin="1"/>
    <cellStyle name="60% - アクセント 4" xfId="32" builtinId="44" customBuiltin="1"/>
    <cellStyle name="60% - アクセント 5" xfId="36" builtinId="48" customBuiltin="1"/>
    <cellStyle name="60% - アクセント 6" xfId="40" builtinId="52" customBuiltin="1"/>
    <cellStyle name="アクセント 1" xfId="17" builtinId="29" customBuiltin="1"/>
    <cellStyle name="アクセント 2" xfId="21" builtinId="33" customBuiltin="1"/>
    <cellStyle name="アクセント 3" xfId="25" builtinId="37" customBuiltin="1"/>
    <cellStyle name="アクセント 4" xfId="29" builtinId="41" customBuiltin="1"/>
    <cellStyle name="アクセント 5" xfId="33" builtinId="45" customBuiltin="1"/>
    <cellStyle name="アクセント 6" xfId="37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 2" xfId="42" xr:uid="{00000000-0005-0000-0000-000093000000}"/>
    <cellStyle name="メモ 2 2" xfId="56" xr:uid="{00000000-0005-0000-0000-000094000000}"/>
    <cellStyle name="メモ 2 2 2" xfId="98" xr:uid="{00000000-0005-0000-0000-000095000000}"/>
    <cellStyle name="メモ 2 3" xfId="84" xr:uid="{00000000-0005-0000-0000-000096000000}"/>
    <cellStyle name="メモ 3" xfId="58" xr:uid="{00000000-0005-0000-0000-000097000000}"/>
    <cellStyle name="メモ 3 2" xfId="100" xr:uid="{00000000-0005-0000-0000-000098000000}"/>
    <cellStyle name="メモ 4" xfId="114" xr:uid="{00000000-0005-0000-0000-000099000000}"/>
    <cellStyle name="メモ 5" xfId="128" xr:uid="{00000000-0005-0000-0000-00009A000000}"/>
    <cellStyle name="メモ 6" xfId="142" xr:uid="{00000000-0005-0000-0000-00009B000000}"/>
    <cellStyle name="メモ 7" xfId="156" xr:uid="{00000000-0005-0000-0000-00009C000000}"/>
    <cellStyle name="メモ 8" xfId="170" xr:uid="{00000000-0005-0000-0000-00009D000000}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6" builtinId="25" customBuiltin="1"/>
    <cellStyle name="出力" xfId="10" builtinId="21" customBuiltin="1"/>
    <cellStyle name="説明文" xfId="15" builtinId="53" customBuiltin="1"/>
    <cellStyle name="入力" xfId="9" builtinId="20" customBuiltin="1"/>
    <cellStyle name="標準" xfId="0" builtinId="0"/>
    <cellStyle name="標準 10" xfId="184" xr:uid="{00000000-0005-0000-0000-0000AB000000}"/>
    <cellStyle name="標準 2" xfId="41" xr:uid="{00000000-0005-0000-0000-0000AC000000}"/>
    <cellStyle name="標準 2 2" xfId="55" xr:uid="{00000000-0005-0000-0000-0000AD000000}"/>
    <cellStyle name="標準 2 2 2" xfId="97" xr:uid="{00000000-0005-0000-0000-0000AE000000}"/>
    <cellStyle name="標準 2 3" xfId="83" xr:uid="{00000000-0005-0000-0000-0000AF000000}"/>
    <cellStyle name="標準 3" xfId="57" xr:uid="{00000000-0005-0000-0000-0000B0000000}"/>
    <cellStyle name="標準 3 2" xfId="99" xr:uid="{00000000-0005-0000-0000-0000B1000000}"/>
    <cellStyle name="標準 4" xfId="113" xr:uid="{00000000-0005-0000-0000-0000B2000000}"/>
    <cellStyle name="標準 5" xfId="127" xr:uid="{00000000-0005-0000-0000-0000B3000000}"/>
    <cellStyle name="標準 6" xfId="141" xr:uid="{00000000-0005-0000-0000-0000B4000000}"/>
    <cellStyle name="標準 7" xfId="155" xr:uid="{00000000-0005-0000-0000-0000B5000000}"/>
    <cellStyle name="標準 8" xfId="169" xr:uid="{00000000-0005-0000-0000-0000B6000000}"/>
    <cellStyle name="標準 9" xfId="183" xr:uid="{00000000-0005-0000-0000-0000B7000000}"/>
    <cellStyle name="良い" xfId="6" builtinId="26" customBuiltin="1"/>
  </cellStyles>
  <dxfs count="1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FF66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FF66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66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EAEAEA"/>
      <color rgb="FFFFFF66"/>
      <color rgb="FFFFCCFF"/>
      <color rgb="FFFFFFCC"/>
      <color rgb="FFFF66FF"/>
      <color rgb="FF0000FF"/>
      <color rgb="FFF8F8F8"/>
      <color rgb="FFFF3300"/>
      <color rgb="FF66FF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476250</xdr:colOff>
      <xdr:row>18</xdr:row>
      <xdr:rowOff>76200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E82291F-82B5-4C6F-A0D7-CA54C6AC93AF}"/>
            </a:ext>
          </a:extLst>
        </xdr:cNvPr>
        <xdr:cNvSpPr txBox="1"/>
      </xdr:nvSpPr>
      <xdr:spPr>
        <a:xfrm>
          <a:off x="4191000" y="764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4</xdr:col>
      <xdr:colOff>476250</xdr:colOff>
      <xdr:row>147</xdr:row>
      <xdr:rowOff>76200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FBBC2C4-B54D-4C5D-BA08-AB7F0CA219E6}"/>
            </a:ext>
          </a:extLst>
        </xdr:cNvPr>
        <xdr:cNvSpPr txBox="1"/>
      </xdr:nvSpPr>
      <xdr:spPr>
        <a:xfrm>
          <a:off x="4191000" y="3537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1698624</xdr:colOff>
      <xdr:row>129</xdr:row>
      <xdr:rowOff>31750</xdr:rowOff>
    </xdr:from>
    <xdr:to>
      <xdr:col>12</xdr:col>
      <xdr:colOff>634999</xdr:colOff>
      <xdr:row>144</xdr:row>
      <xdr:rowOff>111125</xdr:rowOff>
    </xdr:to>
    <xdr:grpSp>
      <xdr:nvGrpSpPr>
        <xdr:cNvPr id="19" name="グループ化 18">
          <a:extLst>
            <a:ext uri="{FF2B5EF4-FFF2-40B4-BE49-F238E27FC236}">
              <a16:creationId xmlns:a16="http://schemas.microsoft.com/office/drawing/2014/main" id="{F292F233-CFD8-4E34-98B6-7BAD3C390BF6}"/>
            </a:ext>
          </a:extLst>
        </xdr:cNvPr>
        <xdr:cNvGrpSpPr/>
      </xdr:nvGrpSpPr>
      <xdr:grpSpPr>
        <a:xfrm>
          <a:off x="6810374" y="52324000"/>
          <a:ext cx="7286625" cy="6032500"/>
          <a:chOff x="7683500" y="53403500"/>
          <a:chExt cx="4064000" cy="4175125"/>
        </a:xfrm>
      </xdr:grpSpPr>
      <xdr:sp macro="" textlink="">
        <xdr:nvSpPr>
          <xdr:cNvPr id="2" name="正方形/長方形 1">
            <a:extLst>
              <a:ext uri="{FF2B5EF4-FFF2-40B4-BE49-F238E27FC236}">
                <a16:creationId xmlns:a16="http://schemas.microsoft.com/office/drawing/2014/main" id="{39A3939B-6560-4C5C-97E2-DB7FC4CD1762}"/>
              </a:ext>
            </a:extLst>
          </xdr:cNvPr>
          <xdr:cNvSpPr/>
        </xdr:nvSpPr>
        <xdr:spPr bwMode="auto">
          <a:xfrm>
            <a:off x="7683500" y="53403500"/>
            <a:ext cx="4064000" cy="4175125"/>
          </a:xfrm>
          <a:prstGeom prst="rect">
            <a:avLst/>
          </a:prstGeom>
          <a:solidFill>
            <a:srgbClr val="EAEAEA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3" name="正方形/長方形 2">
            <a:extLst>
              <a:ext uri="{FF2B5EF4-FFF2-40B4-BE49-F238E27FC236}">
                <a16:creationId xmlns:a16="http://schemas.microsoft.com/office/drawing/2014/main" id="{E3338272-FDE9-4822-912C-010BDD2693DB}"/>
              </a:ext>
            </a:extLst>
          </xdr:cNvPr>
          <xdr:cNvSpPr/>
        </xdr:nvSpPr>
        <xdr:spPr bwMode="auto">
          <a:xfrm>
            <a:off x="8016875" y="54022625"/>
            <a:ext cx="1143000" cy="3238500"/>
          </a:xfrm>
          <a:prstGeom prst="rect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4" name="テキスト ボックス 3">
            <a:extLst>
              <a:ext uri="{FF2B5EF4-FFF2-40B4-BE49-F238E27FC236}">
                <a16:creationId xmlns:a16="http://schemas.microsoft.com/office/drawing/2014/main" id="{5AEEBE5A-FC1C-4AD9-908B-D5C445DDB39F}"/>
              </a:ext>
            </a:extLst>
          </xdr:cNvPr>
          <xdr:cNvSpPr txBox="1"/>
        </xdr:nvSpPr>
        <xdr:spPr>
          <a:xfrm>
            <a:off x="8080375" y="54117875"/>
            <a:ext cx="1037463" cy="29245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kumimoji="1" lang="en-US" altLang="ja-JP" sz="1200"/>
              <a:t>6</a:t>
            </a:r>
            <a:r>
              <a:rPr kumimoji="1" lang="ja-JP" altLang="en-US" sz="1200"/>
              <a:t>インチＳコア</a:t>
            </a:r>
          </a:p>
        </xdr:txBody>
      </xdr:sp>
      <xdr:sp macro="" textlink="">
        <xdr:nvSpPr>
          <xdr:cNvPr id="7" name="正方形/長方形 6">
            <a:extLst>
              <a:ext uri="{FF2B5EF4-FFF2-40B4-BE49-F238E27FC236}">
                <a16:creationId xmlns:a16="http://schemas.microsoft.com/office/drawing/2014/main" id="{A2F2E8A9-60DE-4DC9-B31B-8BFC7B54E627}"/>
              </a:ext>
            </a:extLst>
          </xdr:cNvPr>
          <xdr:cNvSpPr/>
        </xdr:nvSpPr>
        <xdr:spPr bwMode="auto">
          <a:xfrm>
            <a:off x="9162379" y="54016275"/>
            <a:ext cx="720725" cy="3238500"/>
          </a:xfrm>
          <a:prstGeom prst="rect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5" name="テキスト ボックス 4">
            <a:extLst>
              <a:ext uri="{FF2B5EF4-FFF2-40B4-BE49-F238E27FC236}">
                <a16:creationId xmlns:a16="http://schemas.microsoft.com/office/drawing/2014/main" id="{49982224-86CB-46AF-8A89-25595B95CC1D}"/>
              </a:ext>
            </a:extLst>
          </xdr:cNvPr>
          <xdr:cNvSpPr txBox="1"/>
        </xdr:nvSpPr>
        <xdr:spPr>
          <a:xfrm>
            <a:off x="9275337" y="54111525"/>
            <a:ext cx="548612" cy="31149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kumimoji="1" lang="en-US" altLang="ja-JP" sz="1400"/>
              <a:t>1015</a:t>
            </a:r>
            <a:endParaRPr kumimoji="1" lang="ja-JP" altLang="en-US" sz="1400"/>
          </a:p>
        </xdr:txBody>
      </xdr:sp>
      <xdr:sp macro="" textlink="">
        <xdr:nvSpPr>
          <xdr:cNvPr id="8" name="正方形/長方形 7">
            <a:extLst>
              <a:ext uri="{FF2B5EF4-FFF2-40B4-BE49-F238E27FC236}">
                <a16:creationId xmlns:a16="http://schemas.microsoft.com/office/drawing/2014/main" id="{B2C699BC-B804-4E78-8915-AC51E61BACE4}"/>
              </a:ext>
            </a:extLst>
          </xdr:cNvPr>
          <xdr:cNvSpPr/>
        </xdr:nvSpPr>
        <xdr:spPr bwMode="auto">
          <a:xfrm>
            <a:off x="9868571" y="54014813"/>
            <a:ext cx="720725" cy="3238500"/>
          </a:xfrm>
          <a:prstGeom prst="rect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6" name="テキスト ボックス 5">
            <a:extLst>
              <a:ext uri="{FF2B5EF4-FFF2-40B4-BE49-F238E27FC236}">
                <a16:creationId xmlns:a16="http://schemas.microsoft.com/office/drawing/2014/main" id="{D5249DB3-6EB1-440E-B430-98A021218D63}"/>
              </a:ext>
            </a:extLst>
          </xdr:cNvPr>
          <xdr:cNvSpPr txBox="1"/>
        </xdr:nvSpPr>
        <xdr:spPr>
          <a:xfrm>
            <a:off x="10061215" y="54116162"/>
            <a:ext cx="546175" cy="32573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kumimoji="1" lang="en-US" altLang="ja-JP" sz="1400"/>
              <a:t>12</a:t>
            </a:r>
            <a:r>
              <a:rPr kumimoji="1" lang="ja-JP" altLang="en-US" sz="1400"/>
              <a:t>本</a:t>
            </a:r>
          </a:p>
        </xdr:txBody>
      </xdr:sp>
      <xdr:sp macro="" textlink="">
        <xdr:nvSpPr>
          <xdr:cNvPr id="9" name="テキスト ボックス 8">
            <a:extLst>
              <a:ext uri="{FF2B5EF4-FFF2-40B4-BE49-F238E27FC236}">
                <a16:creationId xmlns:a16="http://schemas.microsoft.com/office/drawing/2014/main" id="{73479508-B670-4C74-9D78-57519F533576}"/>
              </a:ext>
            </a:extLst>
          </xdr:cNvPr>
          <xdr:cNvSpPr txBox="1"/>
        </xdr:nvSpPr>
        <xdr:spPr>
          <a:xfrm>
            <a:off x="9268987" y="54427563"/>
            <a:ext cx="548612" cy="31149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kumimoji="1" lang="en-US" altLang="ja-JP" sz="1400"/>
              <a:t>1125</a:t>
            </a:r>
            <a:endParaRPr kumimoji="1" lang="ja-JP" altLang="en-US" sz="1400"/>
          </a:p>
        </xdr:txBody>
      </xdr:sp>
      <xdr:sp macro="" textlink="">
        <xdr:nvSpPr>
          <xdr:cNvPr id="10" name="テキスト ボックス 9">
            <a:extLst>
              <a:ext uri="{FF2B5EF4-FFF2-40B4-BE49-F238E27FC236}">
                <a16:creationId xmlns:a16="http://schemas.microsoft.com/office/drawing/2014/main" id="{FC9557B7-CB4A-4E51-AD5F-AF7DAED83C92}"/>
              </a:ext>
            </a:extLst>
          </xdr:cNvPr>
          <xdr:cNvSpPr txBox="1"/>
        </xdr:nvSpPr>
        <xdr:spPr>
          <a:xfrm>
            <a:off x="10088448" y="54432200"/>
            <a:ext cx="546175" cy="32573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kumimoji="1" lang="en-US" altLang="ja-JP" sz="1400"/>
              <a:t>20</a:t>
            </a:r>
            <a:r>
              <a:rPr kumimoji="1" lang="ja-JP" altLang="en-US" sz="1400"/>
              <a:t>本</a:t>
            </a:r>
          </a:p>
        </xdr:txBody>
      </xdr:sp>
      <xdr:sp macro="" textlink="">
        <xdr:nvSpPr>
          <xdr:cNvPr id="11" name="テキスト ボックス 10">
            <a:extLst>
              <a:ext uri="{FF2B5EF4-FFF2-40B4-BE49-F238E27FC236}">
                <a16:creationId xmlns:a16="http://schemas.microsoft.com/office/drawing/2014/main" id="{D7DDDA8A-D996-4B85-A3F1-EF29AB906A4D}"/>
              </a:ext>
            </a:extLst>
          </xdr:cNvPr>
          <xdr:cNvSpPr txBox="1"/>
        </xdr:nvSpPr>
        <xdr:spPr>
          <a:xfrm>
            <a:off x="8185150" y="53698775"/>
            <a:ext cx="826124" cy="29245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kumimoji="1" lang="ja-JP" altLang="en-US" sz="1200"/>
              <a:t>コアタイプ</a:t>
            </a:r>
          </a:p>
        </xdr:txBody>
      </xdr:sp>
      <xdr:sp macro="" textlink="">
        <xdr:nvSpPr>
          <xdr:cNvPr id="12" name="テキスト ボックス 11">
            <a:extLst>
              <a:ext uri="{FF2B5EF4-FFF2-40B4-BE49-F238E27FC236}">
                <a16:creationId xmlns:a16="http://schemas.microsoft.com/office/drawing/2014/main" id="{D5109802-F36C-4767-8925-7AC3D7E79460}"/>
              </a:ext>
            </a:extLst>
          </xdr:cNvPr>
          <xdr:cNvSpPr txBox="1"/>
        </xdr:nvSpPr>
        <xdr:spPr>
          <a:xfrm>
            <a:off x="9290050" y="53708300"/>
            <a:ext cx="510461" cy="29245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kumimoji="1" lang="ja-JP" altLang="en-US" sz="1200"/>
              <a:t>ｻｲｽﾞ</a:t>
            </a:r>
          </a:p>
        </xdr:txBody>
      </xdr:sp>
      <xdr:sp macro="" textlink="">
        <xdr:nvSpPr>
          <xdr:cNvPr id="13" name="テキスト ボックス 12">
            <a:extLst>
              <a:ext uri="{FF2B5EF4-FFF2-40B4-BE49-F238E27FC236}">
                <a16:creationId xmlns:a16="http://schemas.microsoft.com/office/drawing/2014/main" id="{8590A751-2CD9-4776-B548-4017B38975E9}"/>
              </a:ext>
            </a:extLst>
          </xdr:cNvPr>
          <xdr:cNvSpPr txBox="1"/>
        </xdr:nvSpPr>
        <xdr:spPr>
          <a:xfrm>
            <a:off x="10029825" y="53705125"/>
            <a:ext cx="510461" cy="40040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kumimoji="1" lang="ja-JP" altLang="en-US" sz="1200"/>
              <a:t>本数</a:t>
            </a:r>
          </a:p>
        </xdr:txBody>
      </xdr:sp>
      <xdr:sp macro="" textlink="">
        <xdr:nvSpPr>
          <xdr:cNvPr id="14" name="テキスト ボックス 13">
            <a:extLst>
              <a:ext uri="{FF2B5EF4-FFF2-40B4-BE49-F238E27FC236}">
                <a16:creationId xmlns:a16="http://schemas.microsoft.com/office/drawing/2014/main" id="{A2D26087-133E-4E63-9C2A-86CEFE8F321B}"/>
              </a:ext>
            </a:extLst>
          </xdr:cNvPr>
          <xdr:cNvSpPr txBox="1"/>
        </xdr:nvSpPr>
        <xdr:spPr>
          <a:xfrm>
            <a:off x="8064500" y="54737000"/>
            <a:ext cx="1066959" cy="29245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kumimoji="1" lang="en-US" altLang="ja-JP" sz="1200"/>
              <a:t>6</a:t>
            </a:r>
            <a:r>
              <a:rPr kumimoji="1" lang="ja-JP" altLang="en-US" sz="1200"/>
              <a:t>インチＭコア</a:t>
            </a:r>
          </a:p>
        </xdr:txBody>
      </xdr:sp>
      <xdr:sp macro="" textlink="">
        <xdr:nvSpPr>
          <xdr:cNvPr id="15" name="テキスト ボックス 14">
            <a:extLst>
              <a:ext uri="{FF2B5EF4-FFF2-40B4-BE49-F238E27FC236}">
                <a16:creationId xmlns:a16="http://schemas.microsoft.com/office/drawing/2014/main" id="{2D06ADCE-3B23-41DA-A33C-0E22FEDF740C}"/>
              </a:ext>
            </a:extLst>
          </xdr:cNvPr>
          <xdr:cNvSpPr txBox="1"/>
        </xdr:nvSpPr>
        <xdr:spPr>
          <a:xfrm>
            <a:off x="9269658" y="54749700"/>
            <a:ext cx="548612" cy="31149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kumimoji="1" lang="en-US" altLang="ja-JP" sz="1400"/>
              <a:t>1125</a:t>
            </a:r>
            <a:endParaRPr kumimoji="1" lang="ja-JP" altLang="en-US" sz="1400"/>
          </a:p>
        </xdr:txBody>
      </xdr:sp>
      <xdr:sp macro="" textlink="">
        <xdr:nvSpPr>
          <xdr:cNvPr id="16" name="テキスト ボックス 15">
            <a:extLst>
              <a:ext uri="{FF2B5EF4-FFF2-40B4-BE49-F238E27FC236}">
                <a16:creationId xmlns:a16="http://schemas.microsoft.com/office/drawing/2014/main" id="{C7CA9BCF-1707-4AC1-8381-DFAC0750B881}"/>
              </a:ext>
            </a:extLst>
          </xdr:cNvPr>
          <xdr:cNvSpPr txBox="1"/>
        </xdr:nvSpPr>
        <xdr:spPr>
          <a:xfrm>
            <a:off x="10120869" y="54764113"/>
            <a:ext cx="455189" cy="32573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kumimoji="1" lang="en-US" altLang="ja-JP" sz="1400"/>
              <a:t>2</a:t>
            </a:r>
            <a:r>
              <a:rPr kumimoji="1" lang="ja-JP" altLang="en-US" sz="1400"/>
              <a:t>本</a:t>
            </a:r>
          </a:p>
        </xdr:txBody>
      </xdr:sp>
      <xdr:sp macro="" textlink="">
        <xdr:nvSpPr>
          <xdr:cNvPr id="17" name="正方形/長方形 16">
            <a:extLst>
              <a:ext uri="{FF2B5EF4-FFF2-40B4-BE49-F238E27FC236}">
                <a16:creationId xmlns:a16="http://schemas.microsoft.com/office/drawing/2014/main" id="{7D227571-8E68-47CB-870C-4EC49DC280DE}"/>
              </a:ext>
            </a:extLst>
          </xdr:cNvPr>
          <xdr:cNvSpPr/>
        </xdr:nvSpPr>
        <xdr:spPr bwMode="auto">
          <a:xfrm>
            <a:off x="10763250" y="56721375"/>
            <a:ext cx="825500" cy="508000"/>
          </a:xfrm>
          <a:prstGeom prst="rect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18" name="テキスト ボックス 17">
            <a:extLst>
              <a:ext uri="{FF2B5EF4-FFF2-40B4-BE49-F238E27FC236}">
                <a16:creationId xmlns:a16="http://schemas.microsoft.com/office/drawing/2014/main" id="{42CBAAB0-604C-447C-8DFA-370C3637CC5B}"/>
              </a:ext>
            </a:extLst>
          </xdr:cNvPr>
          <xdr:cNvSpPr txBox="1"/>
        </xdr:nvSpPr>
        <xdr:spPr>
          <a:xfrm>
            <a:off x="11034418" y="56874986"/>
            <a:ext cx="589264" cy="29245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kumimoji="1" lang="ja-JP" altLang="en-US" sz="1200"/>
              <a:t>閉じる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243"/>
  <sheetViews>
    <sheetView workbookViewId="0">
      <pane xSplit="24" ySplit="4" topLeftCell="AB146" activePane="bottomRight" state="frozen"/>
      <selection pane="topRight" activeCell="Y1" sqref="Y1"/>
      <selection pane="bottomLeft" activeCell="A5" sqref="A5"/>
      <selection pane="bottomRight" activeCell="AD152" sqref="AD152"/>
    </sheetView>
  </sheetViews>
  <sheetFormatPr defaultRowHeight="12" x14ac:dyDescent="0.15"/>
  <cols>
    <col min="1" max="1" width="8" style="80" bestFit="1" customWidth="1"/>
    <col min="2" max="2" width="5.375" style="80" bestFit="1" customWidth="1"/>
    <col min="3" max="3" width="6.75" style="80" bestFit="1" customWidth="1"/>
    <col min="4" max="4" width="21" style="80" bestFit="1" customWidth="1"/>
    <col min="5" max="5" width="5.5" style="80" bestFit="1" customWidth="1"/>
    <col min="6" max="6" width="8.125" style="80" bestFit="1" customWidth="1"/>
    <col min="7" max="7" width="19" style="80" bestFit="1" customWidth="1"/>
    <col min="8" max="8" width="4.75" style="80" customWidth="1"/>
    <col min="9" max="9" width="4.75" style="80" bestFit="1" customWidth="1"/>
    <col min="10" max="10" width="7.5" style="80" bestFit="1" customWidth="1"/>
    <col min="11" max="11" width="8.75" style="80" bestFit="1" customWidth="1"/>
    <col min="12" max="12" width="41.25" style="80" bestFit="1" customWidth="1"/>
    <col min="13" max="14" width="41.25" style="80" hidden="1" customWidth="1"/>
    <col min="15" max="15" width="4.875" style="80" bestFit="1" customWidth="1"/>
    <col min="16" max="16" width="5" style="80" customWidth="1"/>
    <col min="17" max="17" width="8.375" style="80" bestFit="1" customWidth="1"/>
    <col min="18" max="18" width="5.875" style="80" bestFit="1" customWidth="1"/>
    <col min="19" max="19" width="6.75" style="80" bestFit="1" customWidth="1"/>
    <col min="20" max="20" width="6.375" style="80" bestFit="1" customWidth="1"/>
    <col min="21" max="21" width="6.5" style="80" bestFit="1" customWidth="1"/>
    <col min="22" max="22" width="6.75" style="80" bestFit="1" customWidth="1"/>
    <col min="23" max="23" width="4.75" style="80" bestFit="1" customWidth="1"/>
    <col min="24" max="24" width="4.75" style="80" customWidth="1"/>
    <col min="25" max="25" width="6.375" style="81" bestFit="1" customWidth="1"/>
    <col min="26" max="26" width="5.875" style="81" bestFit="1" customWidth="1"/>
    <col min="27" max="27" width="8.125" style="81" bestFit="1" customWidth="1"/>
    <col min="28" max="28" width="10" style="81" bestFit="1" customWidth="1"/>
    <col min="29" max="29" width="6.5" style="81" bestFit="1" customWidth="1"/>
    <col min="30" max="30" width="9" style="81"/>
    <col min="31" max="31" width="6.5" style="81" bestFit="1" customWidth="1"/>
    <col min="32" max="32" width="6.5" style="81" customWidth="1"/>
    <col min="33" max="33" width="8" style="81" customWidth="1"/>
    <col min="34" max="37" width="7.625" style="81" customWidth="1"/>
    <col min="38" max="38" width="9" style="81"/>
    <col min="39" max="39" width="27.5" style="80" bestFit="1" customWidth="1"/>
    <col min="40" max="40" width="29.75" style="80" bestFit="1" customWidth="1"/>
    <col min="41" max="16384" width="9" style="80"/>
  </cols>
  <sheetData>
    <row r="1" spans="1:40" ht="15" customHeight="1" x14ac:dyDescent="0.15"/>
    <row r="2" spans="1:40" ht="28.5" x14ac:dyDescent="0.15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</row>
    <row r="3" spans="1:40" ht="15" customHeight="1" thickBot="1" x14ac:dyDescent="0.2">
      <c r="M3" s="80">
        <v>1</v>
      </c>
      <c r="N3" s="80">
        <v>2</v>
      </c>
      <c r="O3" s="80">
        <v>3</v>
      </c>
      <c r="P3" s="80">
        <v>4</v>
      </c>
      <c r="Q3" s="80">
        <v>5</v>
      </c>
      <c r="R3" s="80">
        <v>6</v>
      </c>
      <c r="S3" s="80">
        <v>7</v>
      </c>
      <c r="T3" s="80">
        <v>8</v>
      </c>
      <c r="U3" s="80">
        <v>9</v>
      </c>
      <c r="V3" s="80">
        <v>10</v>
      </c>
      <c r="W3" s="80">
        <v>11</v>
      </c>
      <c r="X3" s="80">
        <v>12</v>
      </c>
      <c r="Y3" s="80">
        <v>13</v>
      </c>
      <c r="Z3" s="80">
        <v>14</v>
      </c>
      <c r="AA3" s="80">
        <v>15</v>
      </c>
      <c r="AB3" s="80">
        <v>16</v>
      </c>
      <c r="AC3" s="80">
        <v>17</v>
      </c>
      <c r="AD3" s="80">
        <v>18</v>
      </c>
      <c r="AE3" s="80">
        <v>19</v>
      </c>
      <c r="AF3" s="80">
        <v>20</v>
      </c>
      <c r="AG3" s="80">
        <v>21</v>
      </c>
      <c r="AH3" s="80">
        <v>22</v>
      </c>
      <c r="AI3" s="80">
        <v>23</v>
      </c>
      <c r="AJ3" s="80">
        <v>24</v>
      </c>
      <c r="AK3" s="80">
        <v>25</v>
      </c>
    </row>
    <row r="4" spans="1:40" s="91" customFormat="1" ht="33.75" customHeight="1" thickBot="1" x14ac:dyDescent="0.2">
      <c r="A4" s="83" t="s">
        <v>0</v>
      </c>
      <c r="B4" s="84" t="s">
        <v>1</v>
      </c>
      <c r="C4" s="84" t="s">
        <v>2</v>
      </c>
      <c r="D4" s="84" t="s">
        <v>3</v>
      </c>
      <c r="E4" s="84" t="s">
        <v>4</v>
      </c>
      <c r="F4" s="84" t="s">
        <v>5</v>
      </c>
      <c r="G4" s="85" t="s">
        <v>6</v>
      </c>
      <c r="H4" s="84" t="s">
        <v>7</v>
      </c>
      <c r="I4" s="84" t="s">
        <v>8</v>
      </c>
      <c r="J4" s="84" t="s">
        <v>9</v>
      </c>
      <c r="K4" s="84" t="s">
        <v>10</v>
      </c>
      <c r="L4" s="84" t="s">
        <v>11</v>
      </c>
      <c r="M4" s="86" t="s">
        <v>12</v>
      </c>
      <c r="N4" s="86" t="s">
        <v>13</v>
      </c>
      <c r="O4" s="84" t="s">
        <v>14</v>
      </c>
      <c r="P4" s="84" t="s">
        <v>15</v>
      </c>
      <c r="Q4" s="84" t="s">
        <v>16</v>
      </c>
      <c r="R4" s="84" t="s">
        <v>17</v>
      </c>
      <c r="S4" s="84" t="s">
        <v>18</v>
      </c>
      <c r="T4" s="84" t="s">
        <v>19</v>
      </c>
      <c r="U4" s="84" t="s">
        <v>20</v>
      </c>
      <c r="V4" s="84" t="s">
        <v>21</v>
      </c>
      <c r="W4" s="87" t="s">
        <v>22</v>
      </c>
      <c r="X4" s="88" t="s">
        <v>23</v>
      </c>
      <c r="Y4" s="83" t="s">
        <v>24</v>
      </c>
      <c r="Z4" s="89" t="s">
        <v>25</v>
      </c>
      <c r="AA4" s="84" t="s">
        <v>26</v>
      </c>
      <c r="AB4" s="87" t="s">
        <v>27</v>
      </c>
      <c r="AC4" s="83" t="s">
        <v>28</v>
      </c>
      <c r="AD4" s="84" t="s">
        <v>29</v>
      </c>
      <c r="AE4" s="87" t="s">
        <v>30</v>
      </c>
      <c r="AF4" s="83" t="s">
        <v>31</v>
      </c>
      <c r="AG4" s="84" t="s">
        <v>32</v>
      </c>
      <c r="AH4" s="87" t="s">
        <v>32</v>
      </c>
      <c r="AI4" s="83" t="s">
        <v>31</v>
      </c>
      <c r="AJ4" s="84" t="s">
        <v>32</v>
      </c>
      <c r="AK4" s="87" t="s">
        <v>32</v>
      </c>
      <c r="AL4" s="90" t="s">
        <v>33</v>
      </c>
      <c r="AM4" s="87" t="s">
        <v>708</v>
      </c>
      <c r="AN4" s="87" t="s">
        <v>34</v>
      </c>
    </row>
    <row r="5" spans="1:40" ht="15" customHeight="1" x14ac:dyDescent="0.15">
      <c r="A5" s="92">
        <v>333</v>
      </c>
      <c r="B5" s="93">
        <v>271</v>
      </c>
      <c r="C5" s="93">
        <v>380604</v>
      </c>
      <c r="D5" s="93" t="s">
        <v>35</v>
      </c>
      <c r="E5" s="93" t="s">
        <v>36</v>
      </c>
      <c r="F5" s="93" t="s">
        <v>37</v>
      </c>
      <c r="G5" s="93" t="str">
        <f>CONCATENATE(P5,H5,I5,J5,K5)</f>
        <v>3SYCERABKE09</v>
      </c>
      <c r="H5" s="93" t="s">
        <v>38</v>
      </c>
      <c r="I5" s="93" t="s">
        <v>39</v>
      </c>
      <c r="J5" s="93" t="s">
        <v>40</v>
      </c>
      <c r="K5" s="93" t="s">
        <v>41</v>
      </c>
      <c r="L5" s="93" t="s">
        <v>42</v>
      </c>
      <c r="M5" s="93" t="str">
        <f>G5&amp;O5&amp;R5</f>
        <v>3SYCERABKE09381037</v>
      </c>
      <c r="N5" s="93" t="str">
        <f>G5&amp;O5&amp;U5</f>
        <v>3SYCERABKE09381030</v>
      </c>
      <c r="O5" s="94">
        <v>38</v>
      </c>
      <c r="P5" s="93">
        <v>3</v>
      </c>
      <c r="Q5" s="93" t="s">
        <v>43</v>
      </c>
      <c r="R5" s="94">
        <v>1037</v>
      </c>
      <c r="S5" s="94">
        <v>8450</v>
      </c>
      <c r="T5" s="94">
        <v>1037</v>
      </c>
      <c r="U5" s="94">
        <v>1030</v>
      </c>
      <c r="V5" s="94">
        <v>8400</v>
      </c>
      <c r="W5" s="95">
        <v>2</v>
      </c>
      <c r="X5" s="96" t="s">
        <v>44</v>
      </c>
      <c r="Y5" s="97" t="s">
        <v>45</v>
      </c>
      <c r="Z5" s="98">
        <v>6</v>
      </c>
      <c r="AA5" s="99" t="s">
        <v>46</v>
      </c>
      <c r="AB5" s="100">
        <v>1170</v>
      </c>
      <c r="AC5" s="97"/>
      <c r="AD5" s="99"/>
      <c r="AE5" s="100"/>
      <c r="AF5" s="97"/>
      <c r="AG5" s="99"/>
      <c r="AH5" s="100"/>
      <c r="AI5" s="97"/>
      <c r="AJ5" s="99"/>
      <c r="AK5" s="100"/>
      <c r="AL5" s="101"/>
      <c r="AM5" s="102"/>
      <c r="AN5" s="102" t="s">
        <v>666</v>
      </c>
    </row>
    <row r="6" spans="1:40" ht="15" customHeight="1" x14ac:dyDescent="0.15">
      <c r="A6" s="103">
        <v>333</v>
      </c>
      <c r="B6" s="112">
        <v>271</v>
      </c>
      <c r="C6" s="112">
        <v>380604</v>
      </c>
      <c r="D6" s="112" t="s">
        <v>47</v>
      </c>
      <c r="E6" s="112" t="s">
        <v>48</v>
      </c>
      <c r="F6" s="112" t="s">
        <v>37</v>
      </c>
      <c r="G6" s="112" t="str">
        <f t="shared" ref="G6:G71" si="0">CONCATENATE(P6,H6,I6,J6,K6)</f>
        <v>3SNCERABKE09</v>
      </c>
      <c r="H6" s="112" t="s">
        <v>49</v>
      </c>
      <c r="I6" s="112" t="s">
        <v>50</v>
      </c>
      <c r="J6" s="112" t="s">
        <v>51</v>
      </c>
      <c r="K6" s="112" t="s">
        <v>52</v>
      </c>
      <c r="L6" s="112" t="s">
        <v>53</v>
      </c>
      <c r="M6" s="112" t="str">
        <f t="shared" ref="M6:M71" si="1">G6&amp;O6&amp;R6</f>
        <v>3SNCERABKE09381057</v>
      </c>
      <c r="N6" s="112" t="str">
        <f t="shared" ref="N6:N71" si="2">G6&amp;O6&amp;U6</f>
        <v>3SNCERABKE09381050</v>
      </c>
      <c r="O6" s="113">
        <v>38</v>
      </c>
      <c r="P6" s="112">
        <v>3</v>
      </c>
      <c r="Q6" s="112" t="s">
        <v>43</v>
      </c>
      <c r="R6" s="113">
        <v>1057</v>
      </c>
      <c r="S6" s="113">
        <v>8450</v>
      </c>
      <c r="T6" s="113">
        <v>1057</v>
      </c>
      <c r="U6" s="113">
        <v>1050</v>
      </c>
      <c r="V6" s="113">
        <v>8400</v>
      </c>
      <c r="W6" s="104">
        <v>2</v>
      </c>
      <c r="X6" s="105" t="s">
        <v>44</v>
      </c>
      <c r="Y6" s="106" t="s">
        <v>45</v>
      </c>
      <c r="Z6" s="107">
        <v>6</v>
      </c>
      <c r="AA6" s="108" t="s">
        <v>54</v>
      </c>
      <c r="AB6" s="109">
        <v>1450</v>
      </c>
      <c r="AC6" s="106"/>
      <c r="AD6" s="108"/>
      <c r="AE6" s="109"/>
      <c r="AF6" s="106"/>
      <c r="AG6" s="108"/>
      <c r="AH6" s="109"/>
      <c r="AI6" s="106"/>
      <c r="AJ6" s="108"/>
      <c r="AK6" s="109"/>
      <c r="AL6" s="110"/>
      <c r="AM6" s="111"/>
      <c r="AN6" s="111" t="s">
        <v>666</v>
      </c>
    </row>
    <row r="7" spans="1:40" ht="15" customHeight="1" x14ac:dyDescent="0.15">
      <c r="A7" s="103">
        <v>333</v>
      </c>
      <c r="B7" s="112">
        <v>271</v>
      </c>
      <c r="C7" s="112">
        <v>380604</v>
      </c>
      <c r="D7" s="112" t="s">
        <v>47</v>
      </c>
      <c r="E7" s="112" t="s">
        <v>48</v>
      </c>
      <c r="F7" s="112" t="s">
        <v>37</v>
      </c>
      <c r="G7" s="112" t="str">
        <f t="shared" si="0"/>
        <v>330SYCERABKE09</v>
      </c>
      <c r="H7" s="112" t="s">
        <v>49</v>
      </c>
      <c r="I7" s="112" t="s">
        <v>39</v>
      </c>
      <c r="J7" s="112" t="s">
        <v>51</v>
      </c>
      <c r="K7" s="112" t="s">
        <v>52</v>
      </c>
      <c r="L7" s="112" t="s">
        <v>53</v>
      </c>
      <c r="M7" s="112" t="str">
        <f t="shared" si="1"/>
        <v>330SYCERABKE09381037</v>
      </c>
      <c r="N7" s="112" t="str">
        <f>G7&amp;O7&amp;U7</f>
        <v>330SYCERABKE09381030</v>
      </c>
      <c r="O7" s="113">
        <v>38</v>
      </c>
      <c r="P7" s="114">
        <v>330</v>
      </c>
      <c r="Q7" s="112" t="s">
        <v>43</v>
      </c>
      <c r="R7" s="113">
        <v>1037</v>
      </c>
      <c r="S7" s="113">
        <v>12800</v>
      </c>
      <c r="T7" s="113">
        <v>1037</v>
      </c>
      <c r="U7" s="113">
        <v>1030</v>
      </c>
      <c r="V7" s="113">
        <v>8400</v>
      </c>
      <c r="W7" s="104">
        <v>2</v>
      </c>
      <c r="X7" s="105" t="s">
        <v>44</v>
      </c>
      <c r="Y7" s="106" t="s">
        <v>55</v>
      </c>
      <c r="Z7" s="107">
        <v>6</v>
      </c>
      <c r="AA7" s="108" t="s">
        <v>46</v>
      </c>
      <c r="AB7" s="109">
        <v>1170</v>
      </c>
      <c r="AC7" s="106">
        <v>6</v>
      </c>
      <c r="AD7" s="108" t="s">
        <v>46</v>
      </c>
      <c r="AE7" s="109">
        <v>1170</v>
      </c>
      <c r="AF7" s="106"/>
      <c r="AG7" s="108"/>
      <c r="AH7" s="109"/>
      <c r="AI7" s="106"/>
      <c r="AJ7" s="108"/>
      <c r="AK7" s="109"/>
      <c r="AL7" s="110"/>
      <c r="AM7" s="111"/>
      <c r="AN7" s="111" t="s">
        <v>666</v>
      </c>
    </row>
    <row r="8" spans="1:40" ht="15" customHeight="1" x14ac:dyDescent="0.15">
      <c r="A8" s="103">
        <v>333</v>
      </c>
      <c r="B8" s="112">
        <v>271</v>
      </c>
      <c r="C8" s="112">
        <v>380604</v>
      </c>
      <c r="D8" s="112" t="s">
        <v>47</v>
      </c>
      <c r="E8" s="112" t="s">
        <v>48</v>
      </c>
      <c r="F8" s="112" t="s">
        <v>37</v>
      </c>
      <c r="G8" s="112" t="str">
        <f t="shared" si="0"/>
        <v>330SYCERABKE09</v>
      </c>
      <c r="H8" s="112" t="s">
        <v>49</v>
      </c>
      <c r="I8" s="112" t="s">
        <v>39</v>
      </c>
      <c r="J8" s="112" t="s">
        <v>51</v>
      </c>
      <c r="K8" s="112" t="s">
        <v>52</v>
      </c>
      <c r="L8" s="112" t="s">
        <v>53</v>
      </c>
      <c r="M8" s="112" t="str">
        <f t="shared" si="1"/>
        <v>330SYCERABKE09381037</v>
      </c>
      <c r="N8" s="112" t="str">
        <f t="shared" si="2"/>
        <v>330SYCERABKE09381030</v>
      </c>
      <c r="O8" s="113">
        <v>38</v>
      </c>
      <c r="P8" s="112">
        <v>330</v>
      </c>
      <c r="Q8" s="112" t="s">
        <v>43</v>
      </c>
      <c r="R8" s="113">
        <v>1037</v>
      </c>
      <c r="S8" s="113">
        <v>12800</v>
      </c>
      <c r="T8" s="113">
        <v>1037</v>
      </c>
      <c r="U8" s="113">
        <v>1030</v>
      </c>
      <c r="V8" s="113">
        <v>4200</v>
      </c>
      <c r="W8" s="104">
        <v>2</v>
      </c>
      <c r="X8" s="105" t="s">
        <v>44</v>
      </c>
      <c r="Y8" s="106" t="s">
        <v>55</v>
      </c>
      <c r="Z8" s="107">
        <v>6</v>
      </c>
      <c r="AA8" s="108" t="s">
        <v>46</v>
      </c>
      <c r="AB8" s="109">
        <v>1170</v>
      </c>
      <c r="AC8" s="106">
        <v>6</v>
      </c>
      <c r="AD8" s="108" t="s">
        <v>46</v>
      </c>
      <c r="AE8" s="109">
        <v>1170</v>
      </c>
      <c r="AF8" s="106"/>
      <c r="AG8" s="108"/>
      <c r="AH8" s="109"/>
      <c r="AI8" s="106"/>
      <c r="AJ8" s="108"/>
      <c r="AK8" s="109"/>
      <c r="AL8" s="110"/>
      <c r="AM8" s="111"/>
      <c r="AN8" s="111" t="s">
        <v>666</v>
      </c>
    </row>
    <row r="9" spans="1:40" ht="15" customHeight="1" x14ac:dyDescent="0.15">
      <c r="A9" s="103">
        <v>333</v>
      </c>
      <c r="B9" s="112">
        <v>271</v>
      </c>
      <c r="C9" s="112">
        <v>380604</v>
      </c>
      <c r="D9" s="112" t="s">
        <v>47</v>
      </c>
      <c r="E9" s="112" t="s">
        <v>48</v>
      </c>
      <c r="F9" s="112" t="s">
        <v>56</v>
      </c>
      <c r="G9" s="112" t="str">
        <f t="shared" si="0"/>
        <v>331SNCERABKE09</v>
      </c>
      <c r="H9" s="112" t="s">
        <v>49</v>
      </c>
      <c r="I9" s="112" t="s">
        <v>50</v>
      </c>
      <c r="J9" s="112" t="s">
        <v>51</v>
      </c>
      <c r="K9" s="112" t="s">
        <v>52</v>
      </c>
      <c r="L9" s="112" t="s">
        <v>53</v>
      </c>
      <c r="M9" s="112" t="str">
        <f t="shared" si="1"/>
        <v>331SNCERABKE09381337</v>
      </c>
      <c r="N9" s="112" t="str">
        <f t="shared" si="2"/>
        <v>331SNCERABKE09381330</v>
      </c>
      <c r="O9" s="113">
        <v>38</v>
      </c>
      <c r="P9" s="112">
        <v>331</v>
      </c>
      <c r="Q9" s="112" t="s">
        <v>43</v>
      </c>
      <c r="R9" s="113">
        <v>1337</v>
      </c>
      <c r="S9" s="113">
        <v>12800</v>
      </c>
      <c r="T9" s="113">
        <v>1337</v>
      </c>
      <c r="U9" s="113">
        <v>1330</v>
      </c>
      <c r="V9" s="113">
        <v>6000</v>
      </c>
      <c r="W9" s="104">
        <v>2</v>
      </c>
      <c r="X9" s="105" t="s">
        <v>44</v>
      </c>
      <c r="Y9" s="106" t="s">
        <v>57</v>
      </c>
      <c r="Z9" s="107">
        <v>6</v>
      </c>
      <c r="AA9" s="108" t="s">
        <v>54</v>
      </c>
      <c r="AB9" s="109">
        <v>1450</v>
      </c>
      <c r="AC9" s="106"/>
      <c r="AD9" s="108"/>
      <c r="AE9" s="109"/>
      <c r="AF9" s="106"/>
      <c r="AG9" s="108"/>
      <c r="AH9" s="109"/>
      <c r="AI9" s="106"/>
      <c r="AJ9" s="108"/>
      <c r="AK9" s="109"/>
      <c r="AL9" s="110"/>
      <c r="AM9" s="111"/>
      <c r="AN9" s="111" t="s">
        <v>666</v>
      </c>
    </row>
    <row r="10" spans="1:40" ht="15" customHeight="1" x14ac:dyDescent="0.15">
      <c r="A10" s="103">
        <v>333</v>
      </c>
      <c r="B10" s="112">
        <v>271</v>
      </c>
      <c r="C10" s="112">
        <v>380604</v>
      </c>
      <c r="D10" s="112" t="s">
        <v>47</v>
      </c>
      <c r="E10" s="112" t="s">
        <v>48</v>
      </c>
      <c r="F10" s="112" t="s">
        <v>37</v>
      </c>
      <c r="G10" s="112" t="str">
        <f t="shared" si="0"/>
        <v>331SNCERABKE09</v>
      </c>
      <c r="H10" s="112" t="s">
        <v>49</v>
      </c>
      <c r="I10" s="112" t="s">
        <v>50</v>
      </c>
      <c r="J10" s="112" t="s">
        <v>51</v>
      </c>
      <c r="K10" s="112" t="s">
        <v>52</v>
      </c>
      <c r="L10" s="112" t="s">
        <v>53</v>
      </c>
      <c r="M10" s="112" t="str">
        <f t="shared" si="1"/>
        <v>331SNCERABKE09381367</v>
      </c>
      <c r="N10" s="112" t="str">
        <f t="shared" si="2"/>
        <v>331SNCERABKE09381360</v>
      </c>
      <c r="O10" s="113">
        <v>38</v>
      </c>
      <c r="P10" s="112">
        <v>331</v>
      </c>
      <c r="Q10" s="112" t="s">
        <v>43</v>
      </c>
      <c r="R10" s="113">
        <v>1367</v>
      </c>
      <c r="S10" s="113">
        <v>12800</v>
      </c>
      <c r="T10" s="113">
        <v>1367</v>
      </c>
      <c r="U10" s="113">
        <v>1360</v>
      </c>
      <c r="V10" s="113">
        <v>6000</v>
      </c>
      <c r="W10" s="104">
        <v>2</v>
      </c>
      <c r="X10" s="105" t="s">
        <v>44</v>
      </c>
      <c r="Y10" s="106" t="s">
        <v>57</v>
      </c>
      <c r="Z10" s="107">
        <v>6</v>
      </c>
      <c r="AA10" s="108" t="s">
        <v>54</v>
      </c>
      <c r="AB10" s="109">
        <v>1600</v>
      </c>
      <c r="AC10" s="106"/>
      <c r="AD10" s="108"/>
      <c r="AE10" s="109"/>
      <c r="AF10" s="106"/>
      <c r="AG10" s="108"/>
      <c r="AH10" s="109"/>
      <c r="AI10" s="106"/>
      <c r="AJ10" s="108"/>
      <c r="AK10" s="109"/>
      <c r="AL10" s="110"/>
      <c r="AM10" s="111"/>
      <c r="AN10" s="111" t="s">
        <v>666</v>
      </c>
    </row>
    <row r="11" spans="1:40" ht="15" customHeight="1" x14ac:dyDescent="0.15">
      <c r="A11" s="103">
        <v>333</v>
      </c>
      <c r="B11" s="112">
        <v>271</v>
      </c>
      <c r="C11" s="112">
        <v>380604</v>
      </c>
      <c r="D11" s="112" t="s">
        <v>47</v>
      </c>
      <c r="E11" s="112" t="s">
        <v>48</v>
      </c>
      <c r="F11" s="112" t="s">
        <v>37</v>
      </c>
      <c r="G11" s="112" t="str">
        <f t="shared" si="0"/>
        <v>331SYCERABKERXPT</v>
      </c>
      <c r="H11" s="112" t="s">
        <v>49</v>
      </c>
      <c r="I11" s="112" t="s">
        <v>58</v>
      </c>
      <c r="J11" s="112" t="s">
        <v>51</v>
      </c>
      <c r="K11" s="112" t="s">
        <v>59</v>
      </c>
      <c r="L11" s="112" t="s">
        <v>60</v>
      </c>
      <c r="M11" s="112" t="str">
        <f t="shared" si="1"/>
        <v>331SYCERABKERXPT381035</v>
      </c>
      <c r="N11" s="112" t="str">
        <f t="shared" si="2"/>
        <v>331SYCERABKERXPT381030</v>
      </c>
      <c r="O11" s="113">
        <v>38</v>
      </c>
      <c r="P11" s="112">
        <v>331</v>
      </c>
      <c r="Q11" s="112" t="s">
        <v>61</v>
      </c>
      <c r="R11" s="113">
        <v>1035</v>
      </c>
      <c r="S11" s="113">
        <v>8500</v>
      </c>
      <c r="T11" s="113">
        <v>1030</v>
      </c>
      <c r="U11" s="113">
        <v>1030</v>
      </c>
      <c r="V11" s="113">
        <v>8400</v>
      </c>
      <c r="W11" s="104">
        <v>2</v>
      </c>
      <c r="X11" s="105" t="s">
        <v>44</v>
      </c>
      <c r="Y11" s="106" t="s">
        <v>45</v>
      </c>
      <c r="Z11" s="107">
        <v>6</v>
      </c>
      <c r="AA11" s="108" t="s">
        <v>46</v>
      </c>
      <c r="AB11" s="109">
        <v>1170</v>
      </c>
      <c r="AC11" s="106">
        <v>6</v>
      </c>
      <c r="AD11" s="108" t="s">
        <v>46</v>
      </c>
      <c r="AE11" s="109">
        <v>1170</v>
      </c>
      <c r="AF11" s="106"/>
      <c r="AG11" s="108"/>
      <c r="AH11" s="109"/>
      <c r="AI11" s="106"/>
      <c r="AJ11" s="108"/>
      <c r="AK11" s="109"/>
      <c r="AL11" s="110"/>
      <c r="AM11" s="111"/>
      <c r="AN11" s="111" t="s">
        <v>666</v>
      </c>
    </row>
    <row r="12" spans="1:40" ht="15" customHeight="1" x14ac:dyDescent="0.15">
      <c r="A12" s="103">
        <v>333</v>
      </c>
      <c r="B12" s="112">
        <v>271</v>
      </c>
      <c r="C12" s="112">
        <v>380604</v>
      </c>
      <c r="D12" s="112" t="s">
        <v>47</v>
      </c>
      <c r="E12" s="112" t="s">
        <v>48</v>
      </c>
      <c r="F12" s="112" t="s">
        <v>37</v>
      </c>
      <c r="G12" s="112" t="str">
        <f t="shared" si="0"/>
        <v>331SNCERABKERXPT</v>
      </c>
      <c r="H12" s="112" t="s">
        <v>49</v>
      </c>
      <c r="I12" s="112" t="s">
        <v>50</v>
      </c>
      <c r="J12" s="112" t="s">
        <v>51</v>
      </c>
      <c r="K12" s="112" t="s">
        <v>59</v>
      </c>
      <c r="L12" s="112" t="s">
        <v>60</v>
      </c>
      <c r="M12" s="112" t="str">
        <f t="shared" si="1"/>
        <v>331SNCERABKERXPT381335</v>
      </c>
      <c r="N12" s="112" t="str">
        <f t="shared" si="2"/>
        <v>331SNCERABKERXPT381330</v>
      </c>
      <c r="O12" s="113">
        <v>38</v>
      </c>
      <c r="P12" s="112">
        <v>331</v>
      </c>
      <c r="Q12" s="112" t="s">
        <v>61</v>
      </c>
      <c r="R12" s="113">
        <v>1335</v>
      </c>
      <c r="S12" s="113">
        <v>12200</v>
      </c>
      <c r="T12" s="113">
        <v>1330</v>
      </c>
      <c r="U12" s="113">
        <v>1330</v>
      </c>
      <c r="V12" s="113">
        <v>6000</v>
      </c>
      <c r="W12" s="104">
        <v>2</v>
      </c>
      <c r="X12" s="105" t="s">
        <v>44</v>
      </c>
      <c r="Y12" s="106" t="s">
        <v>57</v>
      </c>
      <c r="Z12" s="107">
        <v>6</v>
      </c>
      <c r="AA12" s="108" t="s">
        <v>54</v>
      </c>
      <c r="AB12" s="109">
        <v>1450</v>
      </c>
      <c r="AC12" s="106">
        <v>6</v>
      </c>
      <c r="AD12" s="108" t="s">
        <v>54</v>
      </c>
      <c r="AE12" s="109">
        <v>1450</v>
      </c>
      <c r="AF12" s="106"/>
      <c r="AG12" s="108"/>
      <c r="AH12" s="109"/>
      <c r="AI12" s="106"/>
      <c r="AJ12" s="108"/>
      <c r="AK12" s="109"/>
      <c r="AL12" s="110"/>
      <c r="AM12" s="111"/>
      <c r="AN12" s="111" t="s">
        <v>666</v>
      </c>
    </row>
    <row r="13" spans="1:40" ht="15" customHeight="1" x14ac:dyDescent="0.15">
      <c r="A13" s="103">
        <v>333</v>
      </c>
      <c r="B13" s="112">
        <v>271</v>
      </c>
      <c r="C13" s="112">
        <v>380604</v>
      </c>
      <c r="D13" s="112" t="s">
        <v>47</v>
      </c>
      <c r="E13" s="112" t="s">
        <v>48</v>
      </c>
      <c r="F13" s="112" t="s">
        <v>56</v>
      </c>
      <c r="G13" s="112" t="str">
        <f t="shared" si="0"/>
        <v>3SNCERABKERXPT</v>
      </c>
      <c r="H13" s="112" t="s">
        <v>49</v>
      </c>
      <c r="I13" s="112" t="s">
        <v>50</v>
      </c>
      <c r="J13" s="112" t="s">
        <v>51</v>
      </c>
      <c r="K13" s="112" t="s">
        <v>59</v>
      </c>
      <c r="L13" s="112" t="s">
        <v>60</v>
      </c>
      <c r="M13" s="112" t="str">
        <f t="shared" si="1"/>
        <v>3SNCERABKERXPT381335</v>
      </c>
      <c r="N13" s="112" t="str">
        <f t="shared" si="2"/>
        <v>3SNCERABKERXPT381330</v>
      </c>
      <c r="O13" s="113">
        <v>38</v>
      </c>
      <c r="P13" s="112">
        <v>3</v>
      </c>
      <c r="Q13" s="112" t="s">
        <v>61</v>
      </c>
      <c r="R13" s="113">
        <v>1335</v>
      </c>
      <c r="S13" s="113">
        <v>12200</v>
      </c>
      <c r="T13" s="113">
        <v>1330</v>
      </c>
      <c r="U13" s="113">
        <v>1330</v>
      </c>
      <c r="V13" s="113">
        <v>6000</v>
      </c>
      <c r="W13" s="104">
        <v>2</v>
      </c>
      <c r="X13" s="105" t="s">
        <v>44</v>
      </c>
      <c r="Y13" s="106" t="s">
        <v>57</v>
      </c>
      <c r="Z13" s="107">
        <v>6</v>
      </c>
      <c r="AA13" s="108" t="s">
        <v>54</v>
      </c>
      <c r="AB13" s="109">
        <v>1450</v>
      </c>
      <c r="AC13" s="106">
        <v>6</v>
      </c>
      <c r="AD13" s="108" t="s">
        <v>54</v>
      </c>
      <c r="AE13" s="109">
        <v>1450</v>
      </c>
      <c r="AF13" s="106"/>
      <c r="AG13" s="108"/>
      <c r="AH13" s="109"/>
      <c r="AI13" s="106"/>
      <c r="AJ13" s="108"/>
      <c r="AK13" s="109"/>
      <c r="AL13" s="110"/>
      <c r="AM13" s="111"/>
      <c r="AN13" s="111" t="s">
        <v>666</v>
      </c>
    </row>
    <row r="14" spans="1:40" ht="15" customHeight="1" x14ac:dyDescent="0.15">
      <c r="A14" s="103">
        <v>333</v>
      </c>
      <c r="B14" s="112">
        <v>271</v>
      </c>
      <c r="C14" s="112">
        <v>35541</v>
      </c>
      <c r="D14" s="112" t="s">
        <v>62</v>
      </c>
      <c r="E14" s="112" t="s">
        <v>48</v>
      </c>
      <c r="F14" s="112" t="s">
        <v>37</v>
      </c>
      <c r="G14" s="112" t="str">
        <f t="shared" si="0"/>
        <v>331SNCERABKERXT</v>
      </c>
      <c r="H14" s="112" t="s">
        <v>49</v>
      </c>
      <c r="I14" s="112" t="s">
        <v>50</v>
      </c>
      <c r="J14" s="112" t="s">
        <v>51</v>
      </c>
      <c r="K14" s="112" t="s">
        <v>63</v>
      </c>
      <c r="L14" s="112" t="s">
        <v>60</v>
      </c>
      <c r="M14" s="112" t="str">
        <f t="shared" si="1"/>
        <v>331SNCERABKERXT251337</v>
      </c>
      <c r="N14" s="112" t="str">
        <f t="shared" si="2"/>
        <v>331SNCERABKERXT251330</v>
      </c>
      <c r="O14" s="113">
        <v>25</v>
      </c>
      <c r="P14" s="112">
        <v>331</v>
      </c>
      <c r="Q14" s="112" t="s">
        <v>64</v>
      </c>
      <c r="R14" s="113">
        <v>1337</v>
      </c>
      <c r="S14" s="113">
        <v>12300</v>
      </c>
      <c r="T14" s="113">
        <v>1330</v>
      </c>
      <c r="U14" s="113">
        <v>1330</v>
      </c>
      <c r="V14" s="113">
        <v>6000</v>
      </c>
      <c r="W14" s="104">
        <v>2</v>
      </c>
      <c r="X14" s="105" t="s">
        <v>44</v>
      </c>
      <c r="Y14" s="106" t="s">
        <v>392</v>
      </c>
      <c r="Z14" s="107">
        <v>6</v>
      </c>
      <c r="AA14" s="108" t="s">
        <v>54</v>
      </c>
      <c r="AB14" s="109">
        <v>1450</v>
      </c>
      <c r="AC14" s="106">
        <v>6</v>
      </c>
      <c r="AD14" s="108" t="s">
        <v>54</v>
      </c>
      <c r="AE14" s="109">
        <v>1450</v>
      </c>
      <c r="AF14" s="106"/>
      <c r="AG14" s="108"/>
      <c r="AH14" s="109"/>
      <c r="AI14" s="106"/>
      <c r="AJ14" s="108"/>
      <c r="AK14" s="109"/>
      <c r="AL14" s="110"/>
      <c r="AM14" s="111"/>
      <c r="AN14" s="111" t="s">
        <v>666</v>
      </c>
    </row>
    <row r="15" spans="1:40" ht="15" customHeight="1" x14ac:dyDescent="0.15">
      <c r="A15" s="103">
        <v>333</v>
      </c>
      <c r="B15" s="112">
        <v>271</v>
      </c>
      <c r="C15" s="112">
        <v>35541</v>
      </c>
      <c r="D15" s="112" t="s">
        <v>62</v>
      </c>
      <c r="E15" s="112" t="s">
        <v>48</v>
      </c>
      <c r="F15" s="112" t="s">
        <v>37</v>
      </c>
      <c r="G15" s="112" t="str">
        <f t="shared" si="0"/>
        <v>331SNCERABKERXT</v>
      </c>
      <c r="H15" s="112" t="s">
        <v>49</v>
      </c>
      <c r="I15" s="112" t="s">
        <v>50</v>
      </c>
      <c r="J15" s="112" t="s">
        <v>51</v>
      </c>
      <c r="K15" s="112" t="s">
        <v>63</v>
      </c>
      <c r="L15" s="112" t="s">
        <v>60</v>
      </c>
      <c r="M15" s="112" t="str">
        <f t="shared" si="1"/>
        <v>331SNCERABKERXT381335</v>
      </c>
      <c r="N15" s="112" t="str">
        <f t="shared" si="2"/>
        <v>331SNCERABKERXT381330</v>
      </c>
      <c r="O15" s="113">
        <v>38</v>
      </c>
      <c r="P15" s="112">
        <v>331</v>
      </c>
      <c r="Q15" s="112" t="s">
        <v>64</v>
      </c>
      <c r="R15" s="113">
        <v>1335</v>
      </c>
      <c r="S15" s="113">
        <v>12200</v>
      </c>
      <c r="T15" s="113">
        <v>1330</v>
      </c>
      <c r="U15" s="113">
        <v>1330</v>
      </c>
      <c r="V15" s="113">
        <v>6000</v>
      </c>
      <c r="W15" s="104">
        <v>2</v>
      </c>
      <c r="X15" s="105" t="s">
        <v>44</v>
      </c>
      <c r="Y15" s="106" t="s">
        <v>392</v>
      </c>
      <c r="Z15" s="107">
        <v>6</v>
      </c>
      <c r="AA15" s="108" t="s">
        <v>54</v>
      </c>
      <c r="AB15" s="109">
        <v>1450</v>
      </c>
      <c r="AC15" s="106">
        <v>6</v>
      </c>
      <c r="AD15" s="108" t="s">
        <v>54</v>
      </c>
      <c r="AE15" s="109">
        <v>1450</v>
      </c>
      <c r="AF15" s="106"/>
      <c r="AG15" s="108"/>
      <c r="AH15" s="109"/>
      <c r="AI15" s="106"/>
      <c r="AJ15" s="108"/>
      <c r="AK15" s="109"/>
      <c r="AL15" s="110"/>
      <c r="AM15" s="111"/>
      <c r="AN15" s="111" t="s">
        <v>666</v>
      </c>
    </row>
    <row r="16" spans="1:40" ht="15" customHeight="1" x14ac:dyDescent="0.15">
      <c r="A16" s="103">
        <v>333</v>
      </c>
      <c r="B16" s="112">
        <v>271</v>
      </c>
      <c r="C16" s="112">
        <v>35541</v>
      </c>
      <c r="D16" s="112" t="s">
        <v>62</v>
      </c>
      <c r="E16" s="112" t="s">
        <v>48</v>
      </c>
      <c r="F16" s="112" t="s">
        <v>37</v>
      </c>
      <c r="G16" s="112" t="str">
        <f t="shared" si="0"/>
        <v>331SNCERABKERXT</v>
      </c>
      <c r="H16" s="112" t="s">
        <v>49</v>
      </c>
      <c r="I16" s="112" t="s">
        <v>50</v>
      </c>
      <c r="J16" s="112" t="s">
        <v>51</v>
      </c>
      <c r="K16" s="112" t="s">
        <v>63</v>
      </c>
      <c r="L16" s="112" t="s">
        <v>60</v>
      </c>
      <c r="M16" s="112" t="str">
        <f t="shared" si="1"/>
        <v>331SNCERABKERXT381585</v>
      </c>
      <c r="N16" s="112" t="str">
        <f t="shared" si="2"/>
        <v>331SNCERABKERXT381580</v>
      </c>
      <c r="O16" s="113">
        <v>38</v>
      </c>
      <c r="P16" s="112">
        <v>331</v>
      </c>
      <c r="Q16" s="112" t="s">
        <v>64</v>
      </c>
      <c r="R16" s="113">
        <v>1585</v>
      </c>
      <c r="S16" s="113">
        <v>12200</v>
      </c>
      <c r="T16" s="113">
        <v>1580</v>
      </c>
      <c r="U16" s="113">
        <v>1580</v>
      </c>
      <c r="V16" s="113">
        <v>6000</v>
      </c>
      <c r="W16" s="104">
        <v>2</v>
      </c>
      <c r="X16" s="105" t="s">
        <v>44</v>
      </c>
      <c r="Y16" s="106" t="s">
        <v>392</v>
      </c>
      <c r="Z16" s="107">
        <v>6</v>
      </c>
      <c r="AA16" s="108" t="s">
        <v>54</v>
      </c>
      <c r="AB16" s="109">
        <v>1700</v>
      </c>
      <c r="AC16" s="106">
        <v>6</v>
      </c>
      <c r="AD16" s="108" t="s">
        <v>54</v>
      </c>
      <c r="AE16" s="109">
        <v>1700</v>
      </c>
      <c r="AF16" s="106"/>
      <c r="AG16" s="108"/>
      <c r="AH16" s="109"/>
      <c r="AI16" s="106"/>
      <c r="AJ16" s="108"/>
      <c r="AK16" s="109"/>
      <c r="AL16" s="110"/>
      <c r="AM16" s="111"/>
      <c r="AN16" s="111" t="s">
        <v>666</v>
      </c>
    </row>
    <row r="17" spans="1:40" ht="15" customHeight="1" x14ac:dyDescent="0.15">
      <c r="A17" s="103">
        <v>333</v>
      </c>
      <c r="B17" s="112">
        <v>271</v>
      </c>
      <c r="C17" s="112">
        <v>30961</v>
      </c>
      <c r="D17" s="112" t="s">
        <v>65</v>
      </c>
      <c r="E17" s="112" t="s">
        <v>48</v>
      </c>
      <c r="F17" s="112" t="s">
        <v>37</v>
      </c>
      <c r="G17" s="112" t="str">
        <f t="shared" si="0"/>
        <v>3SNCERABKU</v>
      </c>
      <c r="H17" s="112" t="s">
        <v>49</v>
      </c>
      <c r="I17" s="112" t="s">
        <v>50</v>
      </c>
      <c r="J17" s="112" t="s">
        <v>51</v>
      </c>
      <c r="K17" s="112" t="s">
        <v>66</v>
      </c>
      <c r="L17" s="112" t="s">
        <v>67</v>
      </c>
      <c r="M17" s="112" t="str">
        <f t="shared" si="1"/>
        <v>3SNCERABKU25895</v>
      </c>
      <c r="N17" s="112" t="str">
        <f t="shared" si="2"/>
        <v>3SNCERABKU25890</v>
      </c>
      <c r="O17" s="113">
        <v>25</v>
      </c>
      <c r="P17" s="112">
        <v>3</v>
      </c>
      <c r="Q17" s="112" t="s">
        <v>49</v>
      </c>
      <c r="R17" s="113">
        <v>895</v>
      </c>
      <c r="S17" s="113">
        <v>12400</v>
      </c>
      <c r="T17" s="113">
        <v>890</v>
      </c>
      <c r="U17" s="113">
        <v>890</v>
      </c>
      <c r="V17" s="113">
        <v>3800</v>
      </c>
      <c r="W17" s="104">
        <v>2</v>
      </c>
      <c r="X17" s="105" t="s">
        <v>44</v>
      </c>
      <c r="Y17" s="106" t="s">
        <v>392</v>
      </c>
      <c r="Z17" s="107">
        <v>6</v>
      </c>
      <c r="AA17" s="108" t="s">
        <v>54</v>
      </c>
      <c r="AB17" s="109" t="s">
        <v>68</v>
      </c>
      <c r="AC17" s="106">
        <v>3</v>
      </c>
      <c r="AD17" s="108" t="s">
        <v>69</v>
      </c>
      <c r="AE17" s="109">
        <v>898</v>
      </c>
      <c r="AF17" s="106"/>
      <c r="AG17" s="108"/>
      <c r="AH17" s="109"/>
      <c r="AI17" s="106"/>
      <c r="AJ17" s="108"/>
      <c r="AK17" s="109"/>
      <c r="AL17" s="110"/>
      <c r="AM17" s="111"/>
      <c r="AN17" s="111" t="s">
        <v>666</v>
      </c>
    </row>
    <row r="18" spans="1:40" ht="15" customHeight="1" x14ac:dyDescent="0.15">
      <c r="A18" s="103">
        <v>333</v>
      </c>
      <c r="B18" s="112">
        <v>273</v>
      </c>
      <c r="C18" s="112">
        <v>23652</v>
      </c>
      <c r="D18" s="112" t="s">
        <v>70</v>
      </c>
      <c r="E18" s="112" t="s">
        <v>71</v>
      </c>
      <c r="F18" s="112" t="s">
        <v>37</v>
      </c>
      <c r="G18" s="112" t="str">
        <f t="shared" si="0"/>
        <v>3SNCERABKUK</v>
      </c>
      <c r="H18" s="112" t="s">
        <v>49</v>
      </c>
      <c r="I18" s="112" t="s">
        <v>50</v>
      </c>
      <c r="J18" s="112" t="s">
        <v>51</v>
      </c>
      <c r="K18" s="112" t="s">
        <v>72</v>
      </c>
      <c r="L18" s="112" t="s">
        <v>73</v>
      </c>
      <c r="M18" s="112" t="str">
        <f t="shared" si="1"/>
        <v>3SNCERABKUK251045</v>
      </c>
      <c r="N18" s="112" t="str">
        <f t="shared" si="2"/>
        <v>3SNCERABKUK251040</v>
      </c>
      <c r="O18" s="113">
        <v>25</v>
      </c>
      <c r="P18" s="112">
        <v>3</v>
      </c>
      <c r="Q18" s="112" t="s">
        <v>49</v>
      </c>
      <c r="R18" s="113">
        <v>1045</v>
      </c>
      <c r="S18" s="113">
        <v>12400</v>
      </c>
      <c r="T18" s="113">
        <v>1045</v>
      </c>
      <c r="U18" s="113">
        <v>1040</v>
      </c>
      <c r="V18" s="113">
        <v>6000</v>
      </c>
      <c r="W18" s="104">
        <v>2</v>
      </c>
      <c r="X18" s="105" t="s">
        <v>44</v>
      </c>
      <c r="Y18" s="106" t="s">
        <v>57</v>
      </c>
      <c r="Z18" s="107">
        <v>6</v>
      </c>
      <c r="AA18" s="108" t="s">
        <v>54</v>
      </c>
      <c r="AB18" s="109">
        <v>1170</v>
      </c>
      <c r="AC18" s="106"/>
      <c r="AD18" s="108"/>
      <c r="AE18" s="109"/>
      <c r="AF18" s="106"/>
      <c r="AG18" s="108"/>
      <c r="AH18" s="109"/>
      <c r="AI18" s="106"/>
      <c r="AJ18" s="108"/>
      <c r="AK18" s="109"/>
      <c r="AL18" s="110"/>
      <c r="AM18" s="111"/>
      <c r="AN18" s="111" t="s">
        <v>666</v>
      </c>
    </row>
    <row r="19" spans="1:40" ht="15" customHeight="1" x14ac:dyDescent="0.15">
      <c r="A19" s="103">
        <v>333</v>
      </c>
      <c r="B19" s="112">
        <v>273</v>
      </c>
      <c r="C19" s="112">
        <v>23652</v>
      </c>
      <c r="D19" s="112" t="s">
        <v>70</v>
      </c>
      <c r="E19" s="112" t="s">
        <v>71</v>
      </c>
      <c r="F19" s="112" t="s">
        <v>37</v>
      </c>
      <c r="G19" s="112" t="str">
        <f t="shared" si="0"/>
        <v>3SNCERABKUK</v>
      </c>
      <c r="H19" s="112" t="s">
        <v>49</v>
      </c>
      <c r="I19" s="112" t="s">
        <v>50</v>
      </c>
      <c r="J19" s="112" t="s">
        <v>51</v>
      </c>
      <c r="K19" s="112" t="s">
        <v>72</v>
      </c>
      <c r="L19" s="112" t="s">
        <v>73</v>
      </c>
      <c r="M19" s="112" t="str">
        <f t="shared" si="1"/>
        <v>3SNCERABKUK251085</v>
      </c>
      <c r="N19" s="112" t="str">
        <f t="shared" si="2"/>
        <v>3SNCERABKUK251080</v>
      </c>
      <c r="O19" s="113">
        <v>25</v>
      </c>
      <c r="P19" s="112">
        <v>3</v>
      </c>
      <c r="Q19" s="112" t="s">
        <v>49</v>
      </c>
      <c r="R19" s="113">
        <v>1085</v>
      </c>
      <c r="S19" s="113">
        <v>12400</v>
      </c>
      <c r="T19" s="113">
        <v>1085</v>
      </c>
      <c r="U19" s="113">
        <v>1080</v>
      </c>
      <c r="V19" s="113">
        <v>6000</v>
      </c>
      <c r="W19" s="104">
        <v>2</v>
      </c>
      <c r="X19" s="105" t="s">
        <v>44</v>
      </c>
      <c r="Y19" s="106" t="s">
        <v>57</v>
      </c>
      <c r="Z19" s="107">
        <v>6</v>
      </c>
      <c r="AA19" s="108" t="s">
        <v>54</v>
      </c>
      <c r="AB19" s="109">
        <v>1170</v>
      </c>
      <c r="AC19" s="106"/>
      <c r="AD19" s="108"/>
      <c r="AE19" s="109"/>
      <c r="AF19" s="106"/>
      <c r="AG19" s="108"/>
      <c r="AH19" s="109"/>
      <c r="AI19" s="106"/>
      <c r="AJ19" s="108"/>
      <c r="AK19" s="109"/>
      <c r="AL19" s="110"/>
      <c r="AM19" s="111"/>
      <c r="AN19" s="111" t="s">
        <v>666</v>
      </c>
    </row>
    <row r="20" spans="1:40" ht="15" customHeight="1" x14ac:dyDescent="0.15">
      <c r="A20" s="103">
        <v>333</v>
      </c>
      <c r="B20" s="112">
        <v>272</v>
      </c>
      <c r="C20" s="112">
        <v>89711</v>
      </c>
      <c r="D20" s="112" t="s">
        <v>74</v>
      </c>
      <c r="E20" s="112" t="s">
        <v>75</v>
      </c>
      <c r="F20" s="112" t="s">
        <v>76</v>
      </c>
      <c r="G20" s="112" t="str">
        <f t="shared" si="0"/>
        <v>3SNCERABX8ARX</v>
      </c>
      <c r="H20" s="112" t="s">
        <v>49</v>
      </c>
      <c r="I20" s="112" t="s">
        <v>50</v>
      </c>
      <c r="J20" s="112" t="s">
        <v>51</v>
      </c>
      <c r="K20" s="112" t="s">
        <v>77</v>
      </c>
      <c r="L20" s="112" t="s">
        <v>78</v>
      </c>
      <c r="M20" s="112" t="str">
        <f t="shared" si="1"/>
        <v>3SNCERABX8ARX251520</v>
      </c>
      <c r="N20" s="112" t="str">
        <f t="shared" si="2"/>
        <v>3SNCERABX8ARX25740</v>
      </c>
      <c r="O20" s="113">
        <v>25</v>
      </c>
      <c r="P20" s="112">
        <v>3</v>
      </c>
      <c r="Q20" s="112" t="s">
        <v>61</v>
      </c>
      <c r="R20" s="113">
        <v>1520</v>
      </c>
      <c r="S20" s="113">
        <v>13000</v>
      </c>
      <c r="T20" s="113">
        <v>740</v>
      </c>
      <c r="U20" s="113">
        <v>740</v>
      </c>
      <c r="V20" s="113">
        <v>2100</v>
      </c>
      <c r="W20" s="104">
        <v>1</v>
      </c>
      <c r="X20" s="105" t="s">
        <v>44</v>
      </c>
      <c r="Y20" s="106" t="s">
        <v>392</v>
      </c>
      <c r="Z20" s="107">
        <v>6</v>
      </c>
      <c r="AA20" s="108" t="s">
        <v>54</v>
      </c>
      <c r="AB20" s="109">
        <v>1700</v>
      </c>
      <c r="AC20" s="106">
        <v>3</v>
      </c>
      <c r="AD20" s="108" t="s">
        <v>69</v>
      </c>
      <c r="AE20" s="109">
        <v>750</v>
      </c>
      <c r="AF20" s="106"/>
      <c r="AG20" s="108"/>
      <c r="AH20" s="109"/>
      <c r="AI20" s="106"/>
      <c r="AJ20" s="108"/>
      <c r="AK20" s="109"/>
      <c r="AL20" s="110">
        <v>14</v>
      </c>
      <c r="AM20" s="111" t="s">
        <v>79</v>
      </c>
      <c r="AN20" s="111" t="s">
        <v>667</v>
      </c>
    </row>
    <row r="21" spans="1:40" ht="15" customHeight="1" x14ac:dyDescent="0.15">
      <c r="A21" s="103">
        <v>333</v>
      </c>
      <c r="B21" s="112">
        <v>272</v>
      </c>
      <c r="C21" s="112">
        <v>7485</v>
      </c>
      <c r="D21" s="112" t="s">
        <v>80</v>
      </c>
      <c r="E21" s="112" t="s">
        <v>75</v>
      </c>
      <c r="F21" s="112"/>
      <c r="G21" s="112" t="str">
        <f t="shared" si="0"/>
        <v>3SNCERABX8ARX</v>
      </c>
      <c r="H21" s="112" t="s">
        <v>49</v>
      </c>
      <c r="I21" s="112" t="s">
        <v>50</v>
      </c>
      <c r="J21" s="112" t="s">
        <v>51</v>
      </c>
      <c r="K21" s="112" t="s">
        <v>77</v>
      </c>
      <c r="L21" s="112" t="s">
        <v>78</v>
      </c>
      <c r="M21" s="112" t="str">
        <f t="shared" si="1"/>
        <v>3SNCERABX8ARX381135</v>
      </c>
      <c r="N21" s="112" t="str">
        <f t="shared" si="2"/>
        <v>3SNCERABX8ARX38535</v>
      </c>
      <c r="O21" s="113">
        <v>38</v>
      </c>
      <c r="P21" s="112">
        <v>3</v>
      </c>
      <c r="Q21" s="112" t="s">
        <v>61</v>
      </c>
      <c r="R21" s="113">
        <v>1135</v>
      </c>
      <c r="S21" s="113">
        <v>12200</v>
      </c>
      <c r="T21" s="113">
        <v>535</v>
      </c>
      <c r="U21" s="113">
        <v>535</v>
      </c>
      <c r="V21" s="113">
        <v>2000</v>
      </c>
      <c r="W21" s="104">
        <v>2</v>
      </c>
      <c r="X21" s="105" t="s">
        <v>44</v>
      </c>
      <c r="Y21" s="106" t="s">
        <v>392</v>
      </c>
      <c r="Z21" s="107">
        <v>6</v>
      </c>
      <c r="AA21" s="108" t="s">
        <v>54</v>
      </c>
      <c r="AB21" s="109">
        <v>1450</v>
      </c>
      <c r="AC21" s="106">
        <v>3</v>
      </c>
      <c r="AD21" s="108" t="s">
        <v>81</v>
      </c>
      <c r="AE21" s="109">
        <v>570</v>
      </c>
      <c r="AF21" s="106"/>
      <c r="AG21" s="108"/>
      <c r="AH21" s="109"/>
      <c r="AI21" s="106"/>
      <c r="AJ21" s="108"/>
      <c r="AK21" s="109"/>
      <c r="AL21" s="110">
        <v>6</v>
      </c>
      <c r="AM21" s="111" t="s">
        <v>79</v>
      </c>
      <c r="AN21" s="111" t="s">
        <v>667</v>
      </c>
    </row>
    <row r="22" spans="1:40" ht="15" customHeight="1" x14ac:dyDescent="0.15">
      <c r="A22" s="103">
        <v>333</v>
      </c>
      <c r="B22" s="112">
        <v>271</v>
      </c>
      <c r="C22" s="112">
        <v>380604</v>
      </c>
      <c r="D22" s="112" t="s">
        <v>47</v>
      </c>
      <c r="E22" s="112" t="s">
        <v>48</v>
      </c>
      <c r="F22" s="112" t="s">
        <v>37</v>
      </c>
      <c r="G22" s="112" t="str">
        <f t="shared" si="0"/>
        <v>331SNCERABX8ARXA</v>
      </c>
      <c r="H22" s="112" t="s">
        <v>49</v>
      </c>
      <c r="I22" s="112" t="s">
        <v>50</v>
      </c>
      <c r="J22" s="112" t="s">
        <v>51</v>
      </c>
      <c r="K22" s="112" t="s">
        <v>82</v>
      </c>
      <c r="L22" s="112" t="s">
        <v>83</v>
      </c>
      <c r="M22" s="112" t="str">
        <f t="shared" si="1"/>
        <v>331SNCERABX8ARXA381335</v>
      </c>
      <c r="N22" s="112" t="str">
        <f t="shared" si="2"/>
        <v>331SNCERABX8ARXA381330</v>
      </c>
      <c r="O22" s="113">
        <v>38</v>
      </c>
      <c r="P22" s="112">
        <v>331</v>
      </c>
      <c r="Q22" s="112" t="s">
        <v>61</v>
      </c>
      <c r="R22" s="113">
        <v>1335</v>
      </c>
      <c r="S22" s="113">
        <v>12200</v>
      </c>
      <c r="T22" s="113">
        <v>1330</v>
      </c>
      <c r="U22" s="113">
        <v>1330</v>
      </c>
      <c r="V22" s="113">
        <v>6000</v>
      </c>
      <c r="W22" s="104">
        <v>2</v>
      </c>
      <c r="X22" s="105" t="s">
        <v>44</v>
      </c>
      <c r="Y22" s="106" t="s">
        <v>57</v>
      </c>
      <c r="Z22" s="107">
        <v>6</v>
      </c>
      <c r="AA22" s="108" t="s">
        <v>54</v>
      </c>
      <c r="AB22" s="109">
        <v>1450</v>
      </c>
      <c r="AC22" s="106">
        <v>6</v>
      </c>
      <c r="AD22" s="108" t="s">
        <v>54</v>
      </c>
      <c r="AE22" s="109">
        <v>1450</v>
      </c>
      <c r="AF22" s="106"/>
      <c r="AG22" s="108"/>
      <c r="AH22" s="109"/>
      <c r="AI22" s="106"/>
      <c r="AJ22" s="108"/>
      <c r="AK22" s="109"/>
      <c r="AL22" s="110">
        <v>6</v>
      </c>
      <c r="AM22" s="111"/>
      <c r="AN22" s="111" t="s">
        <v>667</v>
      </c>
    </row>
    <row r="23" spans="1:40" ht="15" customHeight="1" x14ac:dyDescent="0.15">
      <c r="A23" s="103">
        <v>333</v>
      </c>
      <c r="B23" s="112">
        <v>271</v>
      </c>
      <c r="C23" s="112">
        <v>380604</v>
      </c>
      <c r="D23" s="112" t="s">
        <v>47</v>
      </c>
      <c r="E23" s="112" t="s">
        <v>48</v>
      </c>
      <c r="F23" s="112" t="s">
        <v>37</v>
      </c>
      <c r="G23" s="112" t="str">
        <f t="shared" si="0"/>
        <v>3303SNCERABX8ARXA</v>
      </c>
      <c r="H23" s="112" t="s">
        <v>49</v>
      </c>
      <c r="I23" s="112" t="s">
        <v>50</v>
      </c>
      <c r="J23" s="112" t="s">
        <v>51</v>
      </c>
      <c r="K23" s="112" t="s">
        <v>82</v>
      </c>
      <c r="L23" s="112" t="s">
        <v>83</v>
      </c>
      <c r="M23" s="112" t="str">
        <f t="shared" si="1"/>
        <v>3303SNCERABX8ARXA381335</v>
      </c>
      <c r="N23" s="112" t="str">
        <f t="shared" si="2"/>
        <v>3303SNCERABX8ARXA381330</v>
      </c>
      <c r="O23" s="113">
        <v>38</v>
      </c>
      <c r="P23" s="112">
        <v>3303</v>
      </c>
      <c r="Q23" s="112" t="s">
        <v>61</v>
      </c>
      <c r="R23" s="113">
        <v>1335</v>
      </c>
      <c r="S23" s="113">
        <v>12200</v>
      </c>
      <c r="T23" s="113">
        <v>1330</v>
      </c>
      <c r="U23" s="113">
        <v>1330</v>
      </c>
      <c r="V23" s="113">
        <v>6000</v>
      </c>
      <c r="W23" s="104">
        <v>2</v>
      </c>
      <c r="X23" s="105" t="s">
        <v>44</v>
      </c>
      <c r="Y23" s="106" t="s">
        <v>57</v>
      </c>
      <c r="Z23" s="107">
        <v>6</v>
      </c>
      <c r="AA23" s="108" t="s">
        <v>54</v>
      </c>
      <c r="AB23" s="109">
        <v>1450</v>
      </c>
      <c r="AC23" s="106">
        <v>6</v>
      </c>
      <c r="AD23" s="108" t="s">
        <v>54</v>
      </c>
      <c r="AE23" s="109">
        <v>1450</v>
      </c>
      <c r="AF23" s="106"/>
      <c r="AG23" s="108"/>
      <c r="AH23" s="109"/>
      <c r="AI23" s="106"/>
      <c r="AJ23" s="108"/>
      <c r="AK23" s="109"/>
      <c r="AL23" s="110">
        <v>6</v>
      </c>
      <c r="AM23" s="111"/>
      <c r="AN23" s="111" t="s">
        <v>667</v>
      </c>
    </row>
    <row r="24" spans="1:40" ht="15" customHeight="1" x14ac:dyDescent="0.15">
      <c r="A24" s="103">
        <v>333</v>
      </c>
      <c r="B24" s="112">
        <v>271</v>
      </c>
      <c r="C24" s="112">
        <v>35541</v>
      </c>
      <c r="D24" s="112" t="s">
        <v>62</v>
      </c>
      <c r="E24" s="112" t="s">
        <v>48</v>
      </c>
      <c r="F24" s="112" t="s">
        <v>37</v>
      </c>
      <c r="G24" s="112" t="str">
        <f t="shared" si="0"/>
        <v>331SNCERABX8ARXT</v>
      </c>
      <c r="H24" s="112" t="s">
        <v>49</v>
      </c>
      <c r="I24" s="112" t="s">
        <v>50</v>
      </c>
      <c r="J24" s="112" t="s">
        <v>51</v>
      </c>
      <c r="K24" s="112" t="s">
        <v>84</v>
      </c>
      <c r="L24" s="112" t="s">
        <v>83</v>
      </c>
      <c r="M24" s="112" t="str">
        <f t="shared" si="1"/>
        <v>331SNCERABX8ARXT381335</v>
      </c>
      <c r="N24" s="112" t="str">
        <f t="shared" si="2"/>
        <v>331SNCERABX8ARXT381330</v>
      </c>
      <c r="O24" s="113">
        <v>38</v>
      </c>
      <c r="P24" s="112">
        <v>331</v>
      </c>
      <c r="Q24" s="112" t="s">
        <v>64</v>
      </c>
      <c r="R24" s="113">
        <v>1335</v>
      </c>
      <c r="S24" s="113">
        <v>12200</v>
      </c>
      <c r="T24" s="113">
        <v>1330</v>
      </c>
      <c r="U24" s="113">
        <v>1330</v>
      </c>
      <c r="V24" s="113">
        <v>6000</v>
      </c>
      <c r="W24" s="104">
        <v>2</v>
      </c>
      <c r="X24" s="105" t="s">
        <v>44</v>
      </c>
      <c r="Y24" s="106" t="s">
        <v>392</v>
      </c>
      <c r="Z24" s="107">
        <v>6</v>
      </c>
      <c r="AA24" s="108" t="s">
        <v>54</v>
      </c>
      <c r="AB24" s="109">
        <v>1450</v>
      </c>
      <c r="AC24" s="106">
        <v>6</v>
      </c>
      <c r="AD24" s="108" t="s">
        <v>54</v>
      </c>
      <c r="AE24" s="109">
        <v>1450</v>
      </c>
      <c r="AF24" s="106"/>
      <c r="AG24" s="108"/>
      <c r="AH24" s="109"/>
      <c r="AI24" s="106"/>
      <c r="AJ24" s="108"/>
      <c r="AK24" s="109"/>
      <c r="AL24" s="110">
        <v>6</v>
      </c>
      <c r="AM24" s="111" t="s">
        <v>79</v>
      </c>
      <c r="AN24" s="111" t="s">
        <v>667</v>
      </c>
    </row>
    <row r="25" spans="1:40" ht="15" customHeight="1" x14ac:dyDescent="0.15">
      <c r="A25" s="103">
        <v>333</v>
      </c>
      <c r="B25" s="112">
        <v>271</v>
      </c>
      <c r="C25" s="112">
        <v>35541</v>
      </c>
      <c r="D25" s="112" t="s">
        <v>62</v>
      </c>
      <c r="E25" s="112" t="s">
        <v>48</v>
      </c>
      <c r="F25" s="112" t="s">
        <v>37</v>
      </c>
      <c r="G25" s="112" t="str">
        <f t="shared" si="0"/>
        <v>3303SNCERABX8ARXT</v>
      </c>
      <c r="H25" s="112" t="s">
        <v>49</v>
      </c>
      <c r="I25" s="112" t="s">
        <v>50</v>
      </c>
      <c r="J25" s="112" t="s">
        <v>51</v>
      </c>
      <c r="K25" s="112" t="s">
        <v>84</v>
      </c>
      <c r="L25" s="112" t="s">
        <v>83</v>
      </c>
      <c r="M25" s="112" t="str">
        <f t="shared" si="1"/>
        <v>3303SNCERABX8ARXT381335</v>
      </c>
      <c r="N25" s="112" t="str">
        <f t="shared" si="2"/>
        <v>3303SNCERABX8ARXT381330</v>
      </c>
      <c r="O25" s="113">
        <v>38</v>
      </c>
      <c r="P25" s="112">
        <v>3303</v>
      </c>
      <c r="Q25" s="112" t="s">
        <v>64</v>
      </c>
      <c r="R25" s="113">
        <v>1335</v>
      </c>
      <c r="S25" s="113">
        <v>12200</v>
      </c>
      <c r="T25" s="113">
        <v>1330</v>
      </c>
      <c r="U25" s="113">
        <v>1330</v>
      </c>
      <c r="V25" s="113">
        <v>6000</v>
      </c>
      <c r="W25" s="104">
        <v>2</v>
      </c>
      <c r="X25" s="105" t="s">
        <v>44</v>
      </c>
      <c r="Y25" s="106" t="s">
        <v>392</v>
      </c>
      <c r="Z25" s="107">
        <v>6</v>
      </c>
      <c r="AA25" s="108" t="s">
        <v>54</v>
      </c>
      <c r="AB25" s="109">
        <v>1450</v>
      </c>
      <c r="AC25" s="106">
        <v>6</v>
      </c>
      <c r="AD25" s="108" t="s">
        <v>54</v>
      </c>
      <c r="AE25" s="109">
        <v>1450</v>
      </c>
      <c r="AF25" s="106"/>
      <c r="AG25" s="108"/>
      <c r="AH25" s="109"/>
      <c r="AI25" s="106"/>
      <c r="AJ25" s="108"/>
      <c r="AK25" s="109"/>
      <c r="AL25" s="110">
        <v>6</v>
      </c>
      <c r="AM25" s="111" t="s">
        <v>586</v>
      </c>
      <c r="AN25" s="111" t="s">
        <v>667</v>
      </c>
    </row>
    <row r="26" spans="1:40" ht="15" customHeight="1" x14ac:dyDescent="0.15">
      <c r="A26" s="103">
        <v>333</v>
      </c>
      <c r="B26" s="112">
        <v>271</v>
      </c>
      <c r="C26" s="112">
        <v>35541</v>
      </c>
      <c r="D26" s="112" t="s">
        <v>62</v>
      </c>
      <c r="E26" s="112" t="s">
        <v>48</v>
      </c>
      <c r="F26" s="112" t="s">
        <v>37</v>
      </c>
      <c r="G26" s="112" t="str">
        <f t="shared" si="0"/>
        <v>331SNCERABX8ARXT</v>
      </c>
      <c r="H26" s="112" t="s">
        <v>49</v>
      </c>
      <c r="I26" s="112" t="s">
        <v>50</v>
      </c>
      <c r="J26" s="112" t="s">
        <v>51</v>
      </c>
      <c r="K26" s="112" t="s">
        <v>84</v>
      </c>
      <c r="L26" s="112" t="s">
        <v>83</v>
      </c>
      <c r="M26" s="112" t="str">
        <f t="shared" si="1"/>
        <v>331SNCERABX8ARXT381585</v>
      </c>
      <c r="N26" s="112" t="str">
        <f t="shared" si="2"/>
        <v>331SNCERABX8ARXT381580</v>
      </c>
      <c r="O26" s="113">
        <v>38</v>
      </c>
      <c r="P26" s="112">
        <v>331</v>
      </c>
      <c r="Q26" s="112" t="s">
        <v>64</v>
      </c>
      <c r="R26" s="113">
        <v>1585</v>
      </c>
      <c r="S26" s="113">
        <v>12200</v>
      </c>
      <c r="T26" s="113">
        <v>1580</v>
      </c>
      <c r="U26" s="113">
        <v>1580</v>
      </c>
      <c r="V26" s="113">
        <v>6000</v>
      </c>
      <c r="W26" s="104">
        <v>2</v>
      </c>
      <c r="X26" s="105" t="s">
        <v>44</v>
      </c>
      <c r="Y26" s="106" t="s">
        <v>392</v>
      </c>
      <c r="Z26" s="107">
        <v>6</v>
      </c>
      <c r="AA26" s="108" t="s">
        <v>54</v>
      </c>
      <c r="AB26" s="109">
        <v>1700</v>
      </c>
      <c r="AC26" s="106">
        <v>6</v>
      </c>
      <c r="AD26" s="108" t="s">
        <v>54</v>
      </c>
      <c r="AE26" s="109">
        <v>1700</v>
      </c>
      <c r="AF26" s="106"/>
      <c r="AG26" s="108"/>
      <c r="AH26" s="109"/>
      <c r="AI26" s="106"/>
      <c r="AJ26" s="108"/>
      <c r="AK26" s="109"/>
      <c r="AL26" s="110">
        <v>6</v>
      </c>
      <c r="AM26" s="111" t="s">
        <v>79</v>
      </c>
      <c r="AN26" s="111" t="s">
        <v>667</v>
      </c>
    </row>
    <row r="27" spans="1:40" ht="15" customHeight="1" x14ac:dyDescent="0.15">
      <c r="A27" s="103">
        <v>333</v>
      </c>
      <c r="B27" s="112">
        <v>271</v>
      </c>
      <c r="C27" s="112">
        <v>380604</v>
      </c>
      <c r="D27" s="112" t="s">
        <v>47</v>
      </c>
      <c r="E27" s="112" t="s">
        <v>48</v>
      </c>
      <c r="F27" s="112" t="s">
        <v>56</v>
      </c>
      <c r="G27" s="112" t="str">
        <f t="shared" si="0"/>
        <v>3SNCERABX8AD</v>
      </c>
      <c r="H27" s="112" t="s">
        <v>49</v>
      </c>
      <c r="I27" s="112" t="s">
        <v>50</v>
      </c>
      <c r="J27" s="112" t="s">
        <v>51</v>
      </c>
      <c r="K27" s="112" t="s">
        <v>85</v>
      </c>
      <c r="L27" s="112" t="s">
        <v>86</v>
      </c>
      <c r="M27" s="112" t="str">
        <f t="shared" si="1"/>
        <v>3SNCERABX8AD751337</v>
      </c>
      <c r="N27" s="112" t="str">
        <f t="shared" si="2"/>
        <v>3SNCERABX8AD751330</v>
      </c>
      <c r="O27" s="113">
        <v>75</v>
      </c>
      <c r="P27" s="112">
        <v>3</v>
      </c>
      <c r="Q27" s="112" t="s">
        <v>87</v>
      </c>
      <c r="R27" s="113">
        <v>1337</v>
      </c>
      <c r="S27" s="113">
        <v>5200</v>
      </c>
      <c r="T27" s="113">
        <v>1337</v>
      </c>
      <c r="U27" s="113">
        <v>1330</v>
      </c>
      <c r="V27" s="113">
        <v>5000</v>
      </c>
      <c r="W27" s="104"/>
      <c r="X27" s="105" t="s">
        <v>44</v>
      </c>
      <c r="Y27" s="106" t="s">
        <v>45</v>
      </c>
      <c r="Z27" s="107">
        <v>6</v>
      </c>
      <c r="AA27" s="108" t="s">
        <v>54</v>
      </c>
      <c r="AB27" s="109">
        <v>1450</v>
      </c>
      <c r="AC27" s="106">
        <v>6</v>
      </c>
      <c r="AD27" s="108" t="s">
        <v>54</v>
      </c>
      <c r="AE27" s="109">
        <v>1450</v>
      </c>
      <c r="AF27" s="106"/>
      <c r="AG27" s="108"/>
      <c r="AH27" s="109"/>
      <c r="AI27" s="106"/>
      <c r="AJ27" s="108"/>
      <c r="AK27" s="109"/>
      <c r="AL27" s="110">
        <v>6</v>
      </c>
      <c r="AM27" s="111"/>
      <c r="AN27" s="111" t="s">
        <v>667</v>
      </c>
    </row>
    <row r="28" spans="1:40" ht="15" customHeight="1" x14ac:dyDescent="0.15">
      <c r="A28" s="103">
        <v>333</v>
      </c>
      <c r="B28" s="112">
        <v>271</v>
      </c>
      <c r="C28" s="112">
        <v>35541</v>
      </c>
      <c r="D28" s="112" t="s">
        <v>62</v>
      </c>
      <c r="E28" s="112" t="s">
        <v>48</v>
      </c>
      <c r="F28" s="112" t="s">
        <v>37</v>
      </c>
      <c r="G28" s="112" t="str">
        <f t="shared" si="0"/>
        <v>3SNCERABX8AX</v>
      </c>
      <c r="H28" s="112" t="s">
        <v>49</v>
      </c>
      <c r="I28" s="112" t="s">
        <v>50</v>
      </c>
      <c r="J28" s="112" t="s">
        <v>51</v>
      </c>
      <c r="K28" s="112" t="s">
        <v>88</v>
      </c>
      <c r="L28" s="112" t="s">
        <v>89</v>
      </c>
      <c r="M28" s="112" t="str">
        <f t="shared" si="1"/>
        <v>3SNCERABX8AX751335</v>
      </c>
      <c r="N28" s="112" t="str">
        <f t="shared" si="2"/>
        <v>3SNCERABX8AX751330</v>
      </c>
      <c r="O28" s="113">
        <v>75</v>
      </c>
      <c r="P28" s="112">
        <v>3</v>
      </c>
      <c r="Q28" s="112" t="s">
        <v>43</v>
      </c>
      <c r="R28" s="113">
        <v>1335</v>
      </c>
      <c r="S28" s="113">
        <v>4300</v>
      </c>
      <c r="T28" s="113">
        <v>1330</v>
      </c>
      <c r="U28" s="113">
        <v>1330</v>
      </c>
      <c r="V28" s="113">
        <v>4100</v>
      </c>
      <c r="W28" s="104">
        <v>2</v>
      </c>
      <c r="X28" s="105" t="s">
        <v>44</v>
      </c>
      <c r="Y28" s="106" t="s">
        <v>45</v>
      </c>
      <c r="Z28" s="107">
        <v>6</v>
      </c>
      <c r="AA28" s="108" t="s">
        <v>54</v>
      </c>
      <c r="AB28" s="109">
        <v>1450</v>
      </c>
      <c r="AC28" s="106">
        <v>6</v>
      </c>
      <c r="AD28" s="108" t="s">
        <v>54</v>
      </c>
      <c r="AE28" s="109">
        <v>1450</v>
      </c>
      <c r="AF28" s="106"/>
      <c r="AG28" s="108"/>
      <c r="AH28" s="109"/>
      <c r="AI28" s="106"/>
      <c r="AJ28" s="108"/>
      <c r="AK28" s="109"/>
      <c r="AL28" s="110">
        <v>6</v>
      </c>
      <c r="AM28" s="111"/>
      <c r="AN28" s="111" t="s">
        <v>667</v>
      </c>
    </row>
    <row r="29" spans="1:40" ht="15" customHeight="1" x14ac:dyDescent="0.15">
      <c r="A29" s="103">
        <v>333</v>
      </c>
      <c r="B29" s="112">
        <v>276</v>
      </c>
      <c r="C29" s="112">
        <v>3621</v>
      </c>
      <c r="D29" s="112" t="s">
        <v>90</v>
      </c>
      <c r="E29" s="112" t="s">
        <v>91</v>
      </c>
      <c r="F29" s="112" t="s">
        <v>76</v>
      </c>
      <c r="G29" s="112" t="str">
        <f t="shared" si="0"/>
        <v>3SYCERABX8AS</v>
      </c>
      <c r="H29" s="112" t="s">
        <v>49</v>
      </c>
      <c r="I29" s="112" t="s">
        <v>58</v>
      </c>
      <c r="J29" s="112" t="s">
        <v>51</v>
      </c>
      <c r="K29" s="112" t="s">
        <v>92</v>
      </c>
      <c r="L29" s="112" t="s">
        <v>93</v>
      </c>
      <c r="M29" s="112" t="str">
        <f t="shared" si="1"/>
        <v>3SYCERABX8AS751045</v>
      </c>
      <c r="N29" s="112" t="str">
        <f t="shared" si="2"/>
        <v>3SYCERABX8AS751040</v>
      </c>
      <c r="O29" s="113">
        <v>75</v>
      </c>
      <c r="P29" s="112">
        <v>3</v>
      </c>
      <c r="Q29" s="112" t="s">
        <v>94</v>
      </c>
      <c r="R29" s="113">
        <v>1045</v>
      </c>
      <c r="S29" s="113">
        <v>4200</v>
      </c>
      <c r="T29" s="113">
        <v>1040</v>
      </c>
      <c r="U29" s="113">
        <v>1040</v>
      </c>
      <c r="V29" s="113">
        <v>4000</v>
      </c>
      <c r="W29" s="104">
        <v>1</v>
      </c>
      <c r="X29" s="105" t="s">
        <v>44</v>
      </c>
      <c r="Y29" s="106" t="s">
        <v>45</v>
      </c>
      <c r="Z29" s="107">
        <v>6</v>
      </c>
      <c r="AA29" s="108" t="s">
        <v>46</v>
      </c>
      <c r="AB29" s="109">
        <v>1060</v>
      </c>
      <c r="AC29" s="106">
        <v>6</v>
      </c>
      <c r="AD29" s="108" t="s">
        <v>46</v>
      </c>
      <c r="AE29" s="109">
        <v>1060</v>
      </c>
      <c r="AF29" s="106"/>
      <c r="AG29" s="108"/>
      <c r="AH29" s="109"/>
      <c r="AI29" s="106"/>
      <c r="AJ29" s="108"/>
      <c r="AK29" s="109"/>
      <c r="AL29" s="110">
        <v>6</v>
      </c>
      <c r="AM29" s="111"/>
      <c r="AN29" s="111" t="s">
        <v>667</v>
      </c>
    </row>
    <row r="30" spans="1:40" ht="15" customHeight="1" x14ac:dyDescent="0.15">
      <c r="A30" s="103">
        <v>333</v>
      </c>
      <c r="B30" s="112">
        <v>276</v>
      </c>
      <c r="C30" s="112">
        <v>3621</v>
      </c>
      <c r="D30" s="112" t="s">
        <v>90</v>
      </c>
      <c r="E30" s="112" t="s">
        <v>91</v>
      </c>
      <c r="F30" s="112" t="s">
        <v>76</v>
      </c>
      <c r="G30" s="112" t="str">
        <f t="shared" si="0"/>
        <v>3SYCERABX9AS</v>
      </c>
      <c r="H30" s="112" t="s">
        <v>49</v>
      </c>
      <c r="I30" s="112" t="s">
        <v>58</v>
      </c>
      <c r="J30" s="112" t="s">
        <v>51</v>
      </c>
      <c r="K30" s="112" t="s">
        <v>95</v>
      </c>
      <c r="L30" s="112" t="s">
        <v>93</v>
      </c>
      <c r="M30" s="112" t="str">
        <f t="shared" si="1"/>
        <v>3SYCERABX9AS751045</v>
      </c>
      <c r="N30" s="112" t="str">
        <f t="shared" si="2"/>
        <v>3SYCERABX9AS751040</v>
      </c>
      <c r="O30" s="113">
        <v>75</v>
      </c>
      <c r="P30" s="112">
        <v>3</v>
      </c>
      <c r="Q30" s="112" t="s">
        <v>94</v>
      </c>
      <c r="R30" s="113">
        <v>1045</v>
      </c>
      <c r="S30" s="113">
        <v>4200</v>
      </c>
      <c r="T30" s="113">
        <v>1040</v>
      </c>
      <c r="U30" s="113">
        <v>1040</v>
      </c>
      <c r="V30" s="113">
        <v>4000</v>
      </c>
      <c r="W30" s="104">
        <v>1</v>
      </c>
      <c r="X30" s="105" t="s">
        <v>44</v>
      </c>
      <c r="Y30" s="106" t="s">
        <v>45</v>
      </c>
      <c r="Z30" s="107">
        <v>6</v>
      </c>
      <c r="AA30" s="108" t="s">
        <v>46</v>
      </c>
      <c r="AB30" s="109">
        <v>1060</v>
      </c>
      <c r="AC30" s="106">
        <v>6</v>
      </c>
      <c r="AD30" s="108" t="s">
        <v>46</v>
      </c>
      <c r="AE30" s="109">
        <v>1060</v>
      </c>
      <c r="AF30" s="106"/>
      <c r="AG30" s="108"/>
      <c r="AH30" s="109"/>
      <c r="AI30" s="106"/>
      <c r="AJ30" s="108"/>
      <c r="AK30" s="109"/>
      <c r="AL30" s="110">
        <v>6</v>
      </c>
      <c r="AM30" s="111"/>
      <c r="AN30" s="111" t="s">
        <v>667</v>
      </c>
    </row>
    <row r="31" spans="1:40" ht="15" customHeight="1" x14ac:dyDescent="0.15">
      <c r="A31" s="103">
        <v>333</v>
      </c>
      <c r="B31" s="112">
        <v>272</v>
      </c>
      <c r="C31" s="112">
        <v>36882</v>
      </c>
      <c r="D31" s="112" t="s">
        <v>96</v>
      </c>
      <c r="E31" s="112" t="s">
        <v>75</v>
      </c>
      <c r="F31" s="112" t="s">
        <v>37</v>
      </c>
      <c r="G31" s="112" t="str">
        <f t="shared" si="0"/>
        <v>3313SNCERAMD(A)R</v>
      </c>
      <c r="H31" s="112" t="s">
        <v>49</v>
      </c>
      <c r="I31" s="112" t="s">
        <v>50</v>
      </c>
      <c r="J31" s="112" t="s">
        <v>51</v>
      </c>
      <c r="K31" s="112" t="s">
        <v>97</v>
      </c>
      <c r="L31" s="112" t="s">
        <v>98</v>
      </c>
      <c r="M31" s="112" t="str">
        <f t="shared" si="1"/>
        <v>3313SNCERAMD(A)R381550</v>
      </c>
      <c r="N31" s="112" t="str">
        <f t="shared" si="2"/>
        <v>3313SNCERAMD(A)R38750</v>
      </c>
      <c r="O31" s="113">
        <v>38</v>
      </c>
      <c r="P31" s="112">
        <v>3313</v>
      </c>
      <c r="Q31" s="112" t="s">
        <v>61</v>
      </c>
      <c r="R31" s="113">
        <v>1550</v>
      </c>
      <c r="S31" s="113">
        <v>12200</v>
      </c>
      <c r="T31" s="113">
        <v>750</v>
      </c>
      <c r="U31" s="113">
        <v>750</v>
      </c>
      <c r="V31" s="113">
        <v>6000</v>
      </c>
      <c r="W31" s="104">
        <v>2</v>
      </c>
      <c r="X31" s="105" t="s">
        <v>44</v>
      </c>
      <c r="Y31" s="106" t="s">
        <v>392</v>
      </c>
      <c r="Z31" s="107">
        <v>6</v>
      </c>
      <c r="AA31" s="108" t="s">
        <v>54</v>
      </c>
      <c r="AB31" s="109">
        <v>1700</v>
      </c>
      <c r="AC31" s="106">
        <v>6</v>
      </c>
      <c r="AD31" s="108" t="s">
        <v>54</v>
      </c>
      <c r="AE31" s="109">
        <v>930</v>
      </c>
      <c r="AF31" s="106"/>
      <c r="AG31" s="108"/>
      <c r="AH31" s="109"/>
      <c r="AI31" s="106"/>
      <c r="AJ31" s="108"/>
      <c r="AK31" s="109"/>
      <c r="AL31" s="110"/>
      <c r="AM31" s="111"/>
      <c r="AN31" s="111" t="s">
        <v>668</v>
      </c>
    </row>
    <row r="32" spans="1:40" ht="15" customHeight="1" x14ac:dyDescent="0.15">
      <c r="A32" s="103">
        <v>333</v>
      </c>
      <c r="B32" s="112">
        <v>272</v>
      </c>
      <c r="C32" s="112">
        <v>36882</v>
      </c>
      <c r="D32" s="112" t="s">
        <v>96</v>
      </c>
      <c r="E32" s="112" t="s">
        <v>75</v>
      </c>
      <c r="F32" s="112" t="s">
        <v>37</v>
      </c>
      <c r="G32" s="112" t="str">
        <f t="shared" si="0"/>
        <v>331SNCERAMD(A)R</v>
      </c>
      <c r="H32" s="112" t="s">
        <v>49</v>
      </c>
      <c r="I32" s="112" t="s">
        <v>50</v>
      </c>
      <c r="J32" s="112" t="s">
        <v>51</v>
      </c>
      <c r="K32" s="112" t="s">
        <v>97</v>
      </c>
      <c r="L32" s="112" t="s">
        <v>98</v>
      </c>
      <c r="M32" s="112" t="str">
        <f t="shared" si="1"/>
        <v>331SNCERAMD(A)R381025</v>
      </c>
      <c r="N32" s="112" t="str">
        <f t="shared" si="2"/>
        <v>331SNCERAMD(A)R381020</v>
      </c>
      <c r="O32" s="113">
        <v>38</v>
      </c>
      <c r="P32" s="112">
        <v>331</v>
      </c>
      <c r="Q32" s="112" t="s">
        <v>61</v>
      </c>
      <c r="R32" s="113">
        <v>1025</v>
      </c>
      <c r="S32" s="113">
        <v>12200</v>
      </c>
      <c r="T32" s="113">
        <v>1025</v>
      </c>
      <c r="U32" s="113">
        <v>1020</v>
      </c>
      <c r="V32" s="113">
        <v>6000</v>
      </c>
      <c r="W32" s="104">
        <v>2</v>
      </c>
      <c r="X32" s="105" t="s">
        <v>44</v>
      </c>
      <c r="Y32" s="106" t="s">
        <v>57</v>
      </c>
      <c r="Z32" s="107">
        <v>6</v>
      </c>
      <c r="AA32" s="108" t="s">
        <v>54</v>
      </c>
      <c r="AB32" s="109">
        <v>1040</v>
      </c>
      <c r="AC32" s="106">
        <v>6</v>
      </c>
      <c r="AD32" s="108" t="s">
        <v>54</v>
      </c>
      <c r="AE32" s="109">
        <v>1040</v>
      </c>
      <c r="AF32" s="106"/>
      <c r="AG32" s="108"/>
      <c r="AH32" s="109"/>
      <c r="AI32" s="106"/>
      <c r="AJ32" s="108"/>
      <c r="AK32" s="109"/>
      <c r="AL32" s="110"/>
      <c r="AM32" s="111"/>
      <c r="AN32" s="111" t="s">
        <v>668</v>
      </c>
    </row>
    <row r="33" spans="1:40" ht="15" customHeight="1" x14ac:dyDescent="0.15">
      <c r="A33" s="103">
        <v>333</v>
      </c>
      <c r="B33" s="112">
        <v>272</v>
      </c>
      <c r="C33" s="112">
        <v>36882</v>
      </c>
      <c r="D33" s="112" t="s">
        <v>96</v>
      </c>
      <c r="E33" s="112" t="s">
        <v>75</v>
      </c>
      <c r="F33" s="112" t="s">
        <v>37</v>
      </c>
      <c r="G33" s="112" t="str">
        <f t="shared" si="0"/>
        <v>331SNCERAMD(A)R</v>
      </c>
      <c r="H33" s="112" t="s">
        <v>49</v>
      </c>
      <c r="I33" s="112" t="s">
        <v>50</v>
      </c>
      <c r="J33" s="112" t="s">
        <v>51</v>
      </c>
      <c r="K33" s="112" t="s">
        <v>97</v>
      </c>
      <c r="L33" s="112" t="s">
        <v>98</v>
      </c>
      <c r="M33" s="112" t="str">
        <f t="shared" si="1"/>
        <v>331SNCERAMD(A)R381255</v>
      </c>
      <c r="N33" s="112" t="str">
        <f t="shared" si="2"/>
        <v>331SNCERAMD(A)R381250</v>
      </c>
      <c r="O33" s="113">
        <v>38</v>
      </c>
      <c r="P33" s="112">
        <v>331</v>
      </c>
      <c r="Q33" s="112" t="s">
        <v>61</v>
      </c>
      <c r="R33" s="113">
        <v>1255</v>
      </c>
      <c r="S33" s="113">
        <v>12200</v>
      </c>
      <c r="T33" s="113">
        <v>1255</v>
      </c>
      <c r="U33" s="113">
        <v>1250</v>
      </c>
      <c r="V33" s="113">
        <v>6000</v>
      </c>
      <c r="W33" s="104">
        <v>2</v>
      </c>
      <c r="X33" s="105" t="s">
        <v>44</v>
      </c>
      <c r="Y33" s="106" t="s">
        <v>57</v>
      </c>
      <c r="Z33" s="107">
        <v>6</v>
      </c>
      <c r="AA33" s="108" t="s">
        <v>54</v>
      </c>
      <c r="AB33" s="109">
        <v>1270</v>
      </c>
      <c r="AC33" s="106">
        <v>6</v>
      </c>
      <c r="AD33" s="108" t="s">
        <v>54</v>
      </c>
      <c r="AE33" s="109">
        <v>1270</v>
      </c>
      <c r="AF33" s="106"/>
      <c r="AG33" s="108"/>
      <c r="AH33" s="109"/>
      <c r="AI33" s="106"/>
      <c r="AJ33" s="108"/>
      <c r="AK33" s="109"/>
      <c r="AL33" s="110"/>
      <c r="AM33" s="111"/>
      <c r="AN33" s="111" t="s">
        <v>668</v>
      </c>
    </row>
    <row r="34" spans="1:40" ht="15" customHeight="1" x14ac:dyDescent="0.15">
      <c r="A34" s="103">
        <v>333</v>
      </c>
      <c r="B34" s="112">
        <v>272</v>
      </c>
      <c r="C34" s="112">
        <v>36882</v>
      </c>
      <c r="D34" s="112" t="s">
        <v>96</v>
      </c>
      <c r="E34" s="112" t="s">
        <v>75</v>
      </c>
      <c r="F34" s="112" t="s">
        <v>56</v>
      </c>
      <c r="G34" s="112" t="str">
        <f t="shared" si="0"/>
        <v>331SNCERAMD(A)R</v>
      </c>
      <c r="H34" s="112" t="s">
        <v>49</v>
      </c>
      <c r="I34" s="112" t="s">
        <v>50</v>
      </c>
      <c r="J34" s="112" t="s">
        <v>51</v>
      </c>
      <c r="K34" s="112" t="s">
        <v>97</v>
      </c>
      <c r="L34" s="112" t="s">
        <v>98</v>
      </c>
      <c r="M34" s="112" t="str">
        <f t="shared" si="1"/>
        <v>331SNCERAMD(A)R381585</v>
      </c>
      <c r="N34" s="112" t="str">
        <f t="shared" si="2"/>
        <v>331SNCERAMD(A)R381580</v>
      </c>
      <c r="O34" s="113">
        <v>38</v>
      </c>
      <c r="P34" s="112">
        <v>331</v>
      </c>
      <c r="Q34" s="112" t="s">
        <v>61</v>
      </c>
      <c r="R34" s="113">
        <v>1585</v>
      </c>
      <c r="S34" s="113">
        <v>12200</v>
      </c>
      <c r="T34" s="113">
        <v>1585</v>
      </c>
      <c r="U34" s="113">
        <v>1580</v>
      </c>
      <c r="V34" s="113">
        <v>4000</v>
      </c>
      <c r="W34" s="104">
        <v>2</v>
      </c>
      <c r="X34" s="105" t="s">
        <v>44</v>
      </c>
      <c r="Y34" s="106" t="s">
        <v>99</v>
      </c>
      <c r="Z34" s="107">
        <v>6</v>
      </c>
      <c r="AA34" s="108" t="s">
        <v>54</v>
      </c>
      <c r="AB34" s="109">
        <v>1700</v>
      </c>
      <c r="AC34" s="106">
        <v>6</v>
      </c>
      <c r="AD34" s="108" t="s">
        <v>54</v>
      </c>
      <c r="AE34" s="109">
        <v>1700</v>
      </c>
      <c r="AF34" s="106"/>
      <c r="AG34" s="108"/>
      <c r="AH34" s="109"/>
      <c r="AI34" s="106"/>
      <c r="AJ34" s="108"/>
      <c r="AK34" s="109"/>
      <c r="AL34" s="110"/>
      <c r="AM34" s="111"/>
      <c r="AN34" s="111" t="s">
        <v>668</v>
      </c>
    </row>
    <row r="35" spans="1:40" ht="15" customHeight="1" x14ac:dyDescent="0.15">
      <c r="A35" s="103">
        <v>333</v>
      </c>
      <c r="B35" s="112">
        <v>274</v>
      </c>
      <c r="C35" s="112">
        <v>36888</v>
      </c>
      <c r="D35" s="112" t="s">
        <v>100</v>
      </c>
      <c r="E35" s="112" t="s">
        <v>101</v>
      </c>
      <c r="F35" s="112" t="s">
        <v>37</v>
      </c>
      <c r="G35" s="112" t="str">
        <f t="shared" si="0"/>
        <v>3321SNCERAMDACPFL</v>
      </c>
      <c r="H35" s="112" t="s">
        <v>49</v>
      </c>
      <c r="I35" s="112" t="s">
        <v>50</v>
      </c>
      <c r="J35" s="112" t="s">
        <v>51</v>
      </c>
      <c r="K35" s="112" t="s">
        <v>102</v>
      </c>
      <c r="L35" s="112" t="s">
        <v>103</v>
      </c>
      <c r="M35" s="112" t="str">
        <f t="shared" si="1"/>
        <v>3321SNCERAMDACPFL381336</v>
      </c>
      <c r="N35" s="112" t="str">
        <f t="shared" si="2"/>
        <v>3321SNCERAMDACPFL381325</v>
      </c>
      <c r="O35" s="113">
        <v>38</v>
      </c>
      <c r="P35" s="112">
        <v>3321</v>
      </c>
      <c r="Q35" s="112" t="s">
        <v>104</v>
      </c>
      <c r="R35" s="113">
        <v>1336</v>
      </c>
      <c r="S35" s="113">
        <v>12050</v>
      </c>
      <c r="T35" s="113">
        <v>1336</v>
      </c>
      <c r="U35" s="113">
        <v>1325</v>
      </c>
      <c r="V35" s="113">
        <v>12000</v>
      </c>
      <c r="W35" s="104">
        <v>2</v>
      </c>
      <c r="X35" s="105" t="s">
        <v>44</v>
      </c>
      <c r="Y35" s="106" t="s">
        <v>45</v>
      </c>
      <c r="Z35" s="107">
        <v>6</v>
      </c>
      <c r="AA35" s="108" t="s">
        <v>54</v>
      </c>
      <c r="AB35" s="109">
        <v>1450</v>
      </c>
      <c r="AC35" s="106"/>
      <c r="AD35" s="108"/>
      <c r="AE35" s="109"/>
      <c r="AF35" s="106"/>
      <c r="AG35" s="108"/>
      <c r="AH35" s="109"/>
      <c r="AI35" s="106"/>
      <c r="AJ35" s="108"/>
      <c r="AK35" s="109"/>
      <c r="AL35" s="110"/>
      <c r="AM35" s="111"/>
      <c r="AN35" s="111" t="s">
        <v>668</v>
      </c>
    </row>
    <row r="36" spans="1:40" ht="15" customHeight="1" x14ac:dyDescent="0.15">
      <c r="A36" s="103">
        <v>333</v>
      </c>
      <c r="B36" s="112">
        <v>274</v>
      </c>
      <c r="C36" s="112">
        <v>36888</v>
      </c>
      <c r="D36" s="112" t="s">
        <v>100</v>
      </c>
      <c r="E36" s="112" t="s">
        <v>101</v>
      </c>
      <c r="F36" s="112" t="s">
        <v>37</v>
      </c>
      <c r="G36" s="112" t="str">
        <f t="shared" si="0"/>
        <v>3321SNCERAMDAPFL</v>
      </c>
      <c r="H36" s="112" t="s">
        <v>49</v>
      </c>
      <c r="I36" s="112" t="s">
        <v>50</v>
      </c>
      <c r="J36" s="112" t="s">
        <v>51</v>
      </c>
      <c r="K36" s="112" t="s">
        <v>105</v>
      </c>
      <c r="L36" s="112" t="s">
        <v>106</v>
      </c>
      <c r="M36" s="112" t="str">
        <f t="shared" si="1"/>
        <v>3321SNCERAMDAPFL381336</v>
      </c>
      <c r="N36" s="112" t="str">
        <f t="shared" si="2"/>
        <v>3321SNCERAMDAPFL381325</v>
      </c>
      <c r="O36" s="113">
        <v>38</v>
      </c>
      <c r="P36" s="112">
        <v>3321</v>
      </c>
      <c r="Q36" s="112" t="s">
        <v>104</v>
      </c>
      <c r="R36" s="113">
        <v>1336</v>
      </c>
      <c r="S36" s="113">
        <v>12050</v>
      </c>
      <c r="T36" s="113">
        <v>1336</v>
      </c>
      <c r="U36" s="113">
        <v>1325</v>
      </c>
      <c r="V36" s="113">
        <v>12000</v>
      </c>
      <c r="W36" s="104">
        <v>2</v>
      </c>
      <c r="X36" s="105" t="s">
        <v>44</v>
      </c>
      <c r="Y36" s="106" t="s">
        <v>45</v>
      </c>
      <c r="Z36" s="107">
        <v>6</v>
      </c>
      <c r="AA36" s="108" t="s">
        <v>54</v>
      </c>
      <c r="AB36" s="109">
        <v>1450</v>
      </c>
      <c r="AC36" s="106"/>
      <c r="AD36" s="108"/>
      <c r="AE36" s="109"/>
      <c r="AF36" s="106"/>
      <c r="AG36" s="108"/>
      <c r="AH36" s="109"/>
      <c r="AI36" s="106"/>
      <c r="AJ36" s="108"/>
      <c r="AK36" s="109"/>
      <c r="AL36" s="110"/>
      <c r="AM36" s="111"/>
      <c r="AN36" s="111" t="s">
        <v>668</v>
      </c>
    </row>
    <row r="37" spans="1:40" ht="15" customHeight="1" x14ac:dyDescent="0.15">
      <c r="A37" s="103">
        <v>333</v>
      </c>
      <c r="B37" s="112">
        <v>274</v>
      </c>
      <c r="C37" s="112">
        <v>36888</v>
      </c>
      <c r="D37" s="112" t="s">
        <v>100</v>
      </c>
      <c r="E37" s="112" t="s">
        <v>101</v>
      </c>
      <c r="F37" s="112" t="s">
        <v>37</v>
      </c>
      <c r="G37" s="112" t="str">
        <f t="shared" si="0"/>
        <v>330SNCERAMDAR</v>
      </c>
      <c r="H37" s="112" t="s">
        <v>38</v>
      </c>
      <c r="I37" s="112" t="s">
        <v>107</v>
      </c>
      <c r="J37" s="112" t="s">
        <v>40</v>
      </c>
      <c r="K37" s="112" t="s">
        <v>108</v>
      </c>
      <c r="L37" s="112" t="s">
        <v>109</v>
      </c>
      <c r="M37" s="112" t="str">
        <f t="shared" si="1"/>
        <v>330SNCERAMDAR1251105</v>
      </c>
      <c r="N37" s="112" t="str">
        <f t="shared" si="2"/>
        <v>330SNCERAMDAR1251100</v>
      </c>
      <c r="O37" s="113">
        <v>125</v>
      </c>
      <c r="P37" s="112">
        <v>330</v>
      </c>
      <c r="Q37" s="112" t="s">
        <v>110</v>
      </c>
      <c r="R37" s="113">
        <v>1105</v>
      </c>
      <c r="S37" s="113">
        <v>3450</v>
      </c>
      <c r="T37" s="113">
        <v>1105</v>
      </c>
      <c r="U37" s="113">
        <v>1100</v>
      </c>
      <c r="V37" s="113">
        <v>3400</v>
      </c>
      <c r="W37" s="104">
        <v>2</v>
      </c>
      <c r="X37" s="105" t="s">
        <v>44</v>
      </c>
      <c r="Y37" s="106" t="s">
        <v>45</v>
      </c>
      <c r="Z37" s="107">
        <v>6</v>
      </c>
      <c r="AA37" s="108" t="s">
        <v>54</v>
      </c>
      <c r="AB37" s="109">
        <v>1450</v>
      </c>
      <c r="AC37" s="106"/>
      <c r="AD37" s="108"/>
      <c r="AE37" s="109"/>
      <c r="AF37" s="106"/>
      <c r="AG37" s="108"/>
      <c r="AH37" s="109"/>
      <c r="AI37" s="106"/>
      <c r="AJ37" s="108"/>
      <c r="AK37" s="109"/>
      <c r="AL37" s="110"/>
      <c r="AM37" s="111"/>
      <c r="AN37" s="111" t="s">
        <v>668</v>
      </c>
    </row>
    <row r="38" spans="1:40" ht="15" customHeight="1" x14ac:dyDescent="0.15">
      <c r="A38" s="103">
        <v>333</v>
      </c>
      <c r="B38" s="112">
        <v>272</v>
      </c>
      <c r="C38" s="112">
        <v>30671</v>
      </c>
      <c r="D38" s="112" t="s">
        <v>111</v>
      </c>
      <c r="E38" s="112" t="s">
        <v>75</v>
      </c>
      <c r="F38" s="112" t="s">
        <v>56</v>
      </c>
      <c r="G38" s="112" t="str">
        <f t="shared" si="0"/>
        <v>331SNCERAMDARX</v>
      </c>
      <c r="H38" s="112" t="s">
        <v>49</v>
      </c>
      <c r="I38" s="112" t="s">
        <v>50</v>
      </c>
      <c r="J38" s="112" t="s">
        <v>51</v>
      </c>
      <c r="K38" s="112" t="s">
        <v>112</v>
      </c>
      <c r="L38" s="112" t="s">
        <v>113</v>
      </c>
      <c r="M38" s="112" t="str">
        <f t="shared" si="1"/>
        <v>331SNCERAMDARX381305</v>
      </c>
      <c r="N38" s="112" t="str">
        <f t="shared" si="2"/>
        <v>331SNCERAMDARX38315</v>
      </c>
      <c r="O38" s="113">
        <v>38</v>
      </c>
      <c r="P38" s="112">
        <v>331</v>
      </c>
      <c r="Q38" s="112" t="s">
        <v>61</v>
      </c>
      <c r="R38" s="113">
        <v>1305</v>
      </c>
      <c r="S38" s="113">
        <v>12200</v>
      </c>
      <c r="T38" s="113">
        <v>315</v>
      </c>
      <c r="U38" s="113">
        <v>315</v>
      </c>
      <c r="V38" s="113">
        <v>1950</v>
      </c>
      <c r="W38" s="104">
        <v>2</v>
      </c>
      <c r="X38" s="105" t="s">
        <v>44</v>
      </c>
      <c r="Y38" s="106" t="s">
        <v>392</v>
      </c>
      <c r="Z38" s="107">
        <v>6</v>
      </c>
      <c r="AA38" s="108" t="s">
        <v>54</v>
      </c>
      <c r="AB38" s="109">
        <v>1450</v>
      </c>
      <c r="AC38" s="106">
        <v>3</v>
      </c>
      <c r="AD38" s="108" t="s">
        <v>69</v>
      </c>
      <c r="AE38" s="109">
        <v>322</v>
      </c>
      <c r="AF38" s="106"/>
      <c r="AG38" s="108"/>
      <c r="AH38" s="109"/>
      <c r="AI38" s="106"/>
      <c r="AJ38" s="108"/>
      <c r="AK38" s="109"/>
      <c r="AL38" s="110"/>
      <c r="AM38" s="111"/>
      <c r="AN38" s="111" t="s">
        <v>666</v>
      </c>
    </row>
    <row r="39" spans="1:40" ht="15" customHeight="1" x14ac:dyDescent="0.15">
      <c r="A39" s="103">
        <v>333</v>
      </c>
      <c r="B39" s="112">
        <v>272</v>
      </c>
      <c r="C39" s="112">
        <v>30671</v>
      </c>
      <c r="D39" s="112" t="s">
        <v>111</v>
      </c>
      <c r="E39" s="112" t="s">
        <v>75</v>
      </c>
      <c r="F39" s="112" t="s">
        <v>37</v>
      </c>
      <c r="G39" s="112" t="str">
        <f t="shared" si="0"/>
        <v>331SNCERAMDARX</v>
      </c>
      <c r="H39" s="112" t="s">
        <v>49</v>
      </c>
      <c r="I39" s="112" t="s">
        <v>50</v>
      </c>
      <c r="J39" s="112" t="s">
        <v>51</v>
      </c>
      <c r="K39" s="112" t="s">
        <v>112</v>
      </c>
      <c r="L39" s="112" t="s">
        <v>113</v>
      </c>
      <c r="M39" s="112" t="str">
        <f t="shared" si="1"/>
        <v>331SNCERAMDARX381305</v>
      </c>
      <c r="N39" s="112" t="str">
        <f t="shared" si="2"/>
        <v>331SNCERAMDARX38415</v>
      </c>
      <c r="O39" s="113">
        <v>38</v>
      </c>
      <c r="P39" s="112">
        <v>331</v>
      </c>
      <c r="Q39" s="112" t="s">
        <v>61</v>
      </c>
      <c r="R39" s="113">
        <v>1305</v>
      </c>
      <c r="S39" s="113">
        <v>12200</v>
      </c>
      <c r="T39" s="113">
        <v>415</v>
      </c>
      <c r="U39" s="113">
        <v>415</v>
      </c>
      <c r="V39" s="113">
        <v>1950</v>
      </c>
      <c r="W39" s="104">
        <v>2</v>
      </c>
      <c r="X39" s="105" t="s">
        <v>44</v>
      </c>
      <c r="Y39" s="106" t="s">
        <v>392</v>
      </c>
      <c r="Z39" s="107">
        <v>6</v>
      </c>
      <c r="AA39" s="108" t="s">
        <v>54</v>
      </c>
      <c r="AB39" s="109">
        <v>1450</v>
      </c>
      <c r="AC39" s="106">
        <v>3</v>
      </c>
      <c r="AD39" s="108" t="s">
        <v>69</v>
      </c>
      <c r="AE39" s="109">
        <v>422</v>
      </c>
      <c r="AF39" s="106"/>
      <c r="AG39" s="108"/>
      <c r="AH39" s="109"/>
      <c r="AI39" s="106"/>
      <c r="AJ39" s="108"/>
      <c r="AK39" s="109"/>
      <c r="AL39" s="110"/>
      <c r="AM39" s="111"/>
      <c r="AN39" s="111" t="s">
        <v>666</v>
      </c>
    </row>
    <row r="40" spans="1:40" ht="15" customHeight="1" x14ac:dyDescent="0.15">
      <c r="A40" s="103">
        <v>333</v>
      </c>
      <c r="B40" s="112">
        <v>272</v>
      </c>
      <c r="C40" s="112">
        <v>36882</v>
      </c>
      <c r="D40" s="112" t="s">
        <v>96</v>
      </c>
      <c r="E40" s="112" t="s">
        <v>75</v>
      </c>
      <c r="F40" s="112" t="s">
        <v>56</v>
      </c>
      <c r="G40" s="112" t="str">
        <f t="shared" si="0"/>
        <v>3SNCERAMDAS</v>
      </c>
      <c r="H40" s="112" t="s">
        <v>49</v>
      </c>
      <c r="I40" s="112" t="s">
        <v>50</v>
      </c>
      <c r="J40" s="112" t="s">
        <v>51</v>
      </c>
      <c r="K40" s="112" t="s">
        <v>114</v>
      </c>
      <c r="L40" s="112" t="s">
        <v>115</v>
      </c>
      <c r="M40" s="112" t="str">
        <f t="shared" si="1"/>
        <v>3SNCERAMDAS501310</v>
      </c>
      <c r="N40" s="112" t="str">
        <f t="shared" si="2"/>
        <v>3SNCERAMDAS501300</v>
      </c>
      <c r="O40" s="113">
        <v>50</v>
      </c>
      <c r="P40" s="112">
        <v>3</v>
      </c>
      <c r="Q40" s="112" t="s">
        <v>116</v>
      </c>
      <c r="R40" s="113">
        <v>1310</v>
      </c>
      <c r="S40" s="113">
        <v>6400</v>
      </c>
      <c r="T40" s="113">
        <v>1310</v>
      </c>
      <c r="U40" s="113">
        <v>1300</v>
      </c>
      <c r="V40" s="113">
        <v>6200</v>
      </c>
      <c r="W40" s="104">
        <v>2</v>
      </c>
      <c r="X40" s="105" t="s">
        <v>44</v>
      </c>
      <c r="Y40" s="106" t="s">
        <v>45</v>
      </c>
      <c r="Z40" s="107">
        <v>6</v>
      </c>
      <c r="AA40" s="108" t="s">
        <v>54</v>
      </c>
      <c r="AB40" s="109">
        <v>1320</v>
      </c>
      <c r="AC40" s="106"/>
      <c r="AD40" s="108"/>
      <c r="AE40" s="109"/>
      <c r="AF40" s="106"/>
      <c r="AG40" s="108"/>
      <c r="AH40" s="109"/>
      <c r="AI40" s="106"/>
      <c r="AJ40" s="108"/>
      <c r="AK40" s="109"/>
      <c r="AL40" s="110"/>
      <c r="AM40" s="111"/>
      <c r="AN40" s="111" t="s">
        <v>666</v>
      </c>
    </row>
    <row r="41" spans="1:40" ht="15" customHeight="1" x14ac:dyDescent="0.15">
      <c r="A41" s="103">
        <v>333</v>
      </c>
      <c r="B41" s="112">
        <v>272</v>
      </c>
      <c r="C41" s="112">
        <v>3804</v>
      </c>
      <c r="D41" s="112" t="s">
        <v>117</v>
      </c>
      <c r="E41" s="112" t="s">
        <v>75</v>
      </c>
      <c r="F41" s="112" t="s">
        <v>37</v>
      </c>
      <c r="G41" s="112" t="str">
        <f t="shared" si="0"/>
        <v>3SNCERAMFACR</v>
      </c>
      <c r="H41" s="112" t="s">
        <v>49</v>
      </c>
      <c r="I41" s="112" t="s">
        <v>50</v>
      </c>
      <c r="J41" s="112" t="s">
        <v>51</v>
      </c>
      <c r="K41" s="112" t="s">
        <v>118</v>
      </c>
      <c r="L41" s="112" t="s">
        <v>119</v>
      </c>
      <c r="M41" s="112" t="str">
        <f t="shared" si="1"/>
        <v>3SNCERAMFACR311370</v>
      </c>
      <c r="N41" s="112" t="str">
        <f t="shared" si="2"/>
        <v>3SNCERAMFACR31440</v>
      </c>
      <c r="O41" s="113">
        <v>31</v>
      </c>
      <c r="P41" s="112">
        <v>3</v>
      </c>
      <c r="Q41" s="112" t="s">
        <v>120</v>
      </c>
      <c r="R41" s="113">
        <v>1370</v>
      </c>
      <c r="S41" s="113">
        <v>13450</v>
      </c>
      <c r="T41" s="113">
        <v>440</v>
      </c>
      <c r="U41" s="113">
        <v>440</v>
      </c>
      <c r="V41" s="113">
        <v>6500</v>
      </c>
      <c r="W41" s="104">
        <v>1</v>
      </c>
      <c r="X41" s="105" t="s">
        <v>44</v>
      </c>
      <c r="Y41" s="106" t="s">
        <v>392</v>
      </c>
      <c r="Z41" s="107">
        <v>6</v>
      </c>
      <c r="AA41" s="108" t="s">
        <v>54</v>
      </c>
      <c r="AB41" s="109">
        <v>1450</v>
      </c>
      <c r="AC41" s="106">
        <v>3</v>
      </c>
      <c r="AD41" s="108" t="s">
        <v>81</v>
      </c>
      <c r="AE41" s="109">
        <v>595</v>
      </c>
      <c r="AF41" s="106"/>
      <c r="AG41" s="108"/>
      <c r="AH41" s="109"/>
      <c r="AI41" s="106"/>
      <c r="AJ41" s="108"/>
      <c r="AK41" s="109"/>
      <c r="AL41" s="110"/>
      <c r="AM41" s="111"/>
      <c r="AN41" s="111" t="s">
        <v>666</v>
      </c>
    </row>
    <row r="42" spans="1:40" ht="15" customHeight="1" x14ac:dyDescent="0.15">
      <c r="A42" s="103">
        <v>333</v>
      </c>
      <c r="B42" s="112">
        <v>271</v>
      </c>
      <c r="C42" s="112">
        <v>50713</v>
      </c>
      <c r="D42" s="112" t="s">
        <v>121</v>
      </c>
      <c r="E42" s="112" t="s">
        <v>48</v>
      </c>
      <c r="F42" s="112"/>
      <c r="G42" s="112" t="str">
        <f t="shared" si="0"/>
        <v>3RSNCERAMFARX</v>
      </c>
      <c r="H42" s="112" t="s">
        <v>49</v>
      </c>
      <c r="I42" s="112" t="s">
        <v>50</v>
      </c>
      <c r="J42" s="112" t="s">
        <v>51</v>
      </c>
      <c r="K42" s="112" t="s">
        <v>122</v>
      </c>
      <c r="L42" s="112" t="s">
        <v>123</v>
      </c>
      <c r="M42" s="112" t="str">
        <f t="shared" si="1"/>
        <v>3RSNCERAMFARX381270</v>
      </c>
      <c r="N42" s="112" t="str">
        <f t="shared" si="2"/>
        <v>3RSNCERAMFARX381265</v>
      </c>
      <c r="O42" s="113">
        <v>38</v>
      </c>
      <c r="P42" s="112" t="s">
        <v>124</v>
      </c>
      <c r="Q42" s="112" t="s">
        <v>61</v>
      </c>
      <c r="R42" s="113">
        <v>1270</v>
      </c>
      <c r="S42" s="113">
        <v>12200</v>
      </c>
      <c r="T42" s="113">
        <v>1265</v>
      </c>
      <c r="U42" s="113">
        <v>1265</v>
      </c>
      <c r="V42" s="113">
        <v>4000</v>
      </c>
      <c r="W42" s="104">
        <v>2</v>
      </c>
      <c r="X42" s="105" t="s">
        <v>44</v>
      </c>
      <c r="Y42" s="106" t="s">
        <v>392</v>
      </c>
      <c r="Z42" s="107">
        <v>6</v>
      </c>
      <c r="AA42" s="108" t="s">
        <v>54</v>
      </c>
      <c r="AB42" s="109">
        <v>1450</v>
      </c>
      <c r="AC42" s="106">
        <v>6</v>
      </c>
      <c r="AD42" s="108" t="s">
        <v>54</v>
      </c>
      <c r="AE42" s="109">
        <v>1300</v>
      </c>
      <c r="AF42" s="106"/>
      <c r="AG42" s="108"/>
      <c r="AH42" s="109"/>
      <c r="AI42" s="106"/>
      <c r="AJ42" s="108"/>
      <c r="AK42" s="109"/>
      <c r="AL42" s="110"/>
      <c r="AM42" s="111"/>
      <c r="AN42" s="111" t="s">
        <v>666</v>
      </c>
    </row>
    <row r="43" spans="1:40" ht="15" customHeight="1" x14ac:dyDescent="0.15">
      <c r="A43" s="103">
        <v>333</v>
      </c>
      <c r="B43" s="112">
        <v>271</v>
      </c>
      <c r="C43" s="112">
        <v>3312</v>
      </c>
      <c r="D43" s="112" t="s">
        <v>125</v>
      </c>
      <c r="E43" s="112" t="s">
        <v>48</v>
      </c>
      <c r="F43" s="112" t="s">
        <v>37</v>
      </c>
      <c r="G43" s="112" t="str">
        <f t="shared" si="0"/>
        <v>3SNCERAMFAS</v>
      </c>
      <c r="H43" s="112" t="s">
        <v>49</v>
      </c>
      <c r="I43" s="112" t="s">
        <v>50</v>
      </c>
      <c r="J43" s="112" t="s">
        <v>51</v>
      </c>
      <c r="K43" s="112" t="s">
        <v>126</v>
      </c>
      <c r="L43" s="112" t="s">
        <v>127</v>
      </c>
      <c r="M43" s="112" t="str">
        <f t="shared" si="1"/>
        <v>3SNCERAMFAS751120</v>
      </c>
      <c r="N43" s="112" t="str">
        <f t="shared" si="2"/>
        <v>3SNCERAMFAS75220</v>
      </c>
      <c r="O43" s="113">
        <v>75</v>
      </c>
      <c r="P43" s="112">
        <v>3</v>
      </c>
      <c r="Q43" s="112" t="s">
        <v>94</v>
      </c>
      <c r="R43" s="113">
        <v>1120</v>
      </c>
      <c r="S43" s="113">
        <v>4000</v>
      </c>
      <c r="T43" s="113">
        <v>220</v>
      </c>
      <c r="U43" s="113">
        <v>220</v>
      </c>
      <c r="V43" s="113">
        <v>1200</v>
      </c>
      <c r="W43" s="104">
        <v>1</v>
      </c>
      <c r="X43" s="105" t="s">
        <v>44</v>
      </c>
      <c r="Y43" s="106" t="s">
        <v>392</v>
      </c>
      <c r="Z43" s="107">
        <v>6</v>
      </c>
      <c r="AA43" s="108" t="s">
        <v>54</v>
      </c>
      <c r="AB43" s="109">
        <v>1450</v>
      </c>
      <c r="AC43" s="106">
        <v>3</v>
      </c>
      <c r="AD43" s="108" t="s">
        <v>69</v>
      </c>
      <c r="AE43" s="109">
        <v>224</v>
      </c>
      <c r="AF43" s="106"/>
      <c r="AG43" s="108"/>
      <c r="AH43" s="109"/>
      <c r="AI43" s="106"/>
      <c r="AJ43" s="108"/>
      <c r="AK43" s="109"/>
      <c r="AL43" s="110"/>
      <c r="AM43" s="111"/>
      <c r="AN43" s="111" t="s">
        <v>666</v>
      </c>
    </row>
    <row r="44" spans="1:40" ht="15" customHeight="1" x14ac:dyDescent="0.15">
      <c r="A44" s="103">
        <v>333</v>
      </c>
      <c r="B44" s="112">
        <v>272</v>
      </c>
      <c r="C44" s="112">
        <v>4138</v>
      </c>
      <c r="D44" s="112" t="s">
        <v>128</v>
      </c>
      <c r="E44" s="112" t="s">
        <v>75</v>
      </c>
      <c r="F44" s="112"/>
      <c r="G44" s="112" t="str">
        <f t="shared" si="0"/>
        <v>3SNCERAMFAS</v>
      </c>
      <c r="H44" s="112" t="s">
        <v>49</v>
      </c>
      <c r="I44" s="112" t="s">
        <v>50</v>
      </c>
      <c r="J44" s="112" t="s">
        <v>51</v>
      </c>
      <c r="K44" s="112" t="s">
        <v>126</v>
      </c>
      <c r="L44" s="112" t="s">
        <v>127</v>
      </c>
      <c r="M44" s="112" t="str">
        <f t="shared" si="1"/>
        <v>3SNCERAMFAS751310</v>
      </c>
      <c r="N44" s="112" t="str">
        <f t="shared" si="2"/>
        <v>3SNCERAMFAS75620</v>
      </c>
      <c r="O44" s="113">
        <v>75</v>
      </c>
      <c r="P44" s="112">
        <v>3</v>
      </c>
      <c r="Q44" s="112" t="s">
        <v>94</v>
      </c>
      <c r="R44" s="113">
        <v>1310</v>
      </c>
      <c r="S44" s="113">
        <v>4000</v>
      </c>
      <c r="T44" s="113">
        <v>620</v>
      </c>
      <c r="U44" s="113">
        <v>620</v>
      </c>
      <c r="V44" s="113">
        <v>400</v>
      </c>
      <c r="W44" s="104">
        <v>2</v>
      </c>
      <c r="X44" s="105" t="s">
        <v>44</v>
      </c>
      <c r="Y44" s="106" t="s">
        <v>392</v>
      </c>
      <c r="Z44" s="107">
        <v>6</v>
      </c>
      <c r="AA44" s="108" t="s">
        <v>54</v>
      </c>
      <c r="AB44" s="109">
        <v>1450</v>
      </c>
      <c r="AC44" s="106">
        <v>3</v>
      </c>
      <c r="AD44" s="108" t="s">
        <v>69</v>
      </c>
      <c r="AE44" s="109">
        <v>625</v>
      </c>
      <c r="AF44" s="106"/>
      <c r="AG44" s="108"/>
      <c r="AH44" s="109"/>
      <c r="AI44" s="106"/>
      <c r="AJ44" s="108"/>
      <c r="AK44" s="109"/>
      <c r="AL44" s="110"/>
      <c r="AM44" s="111"/>
      <c r="AN44" s="111" t="s">
        <v>666</v>
      </c>
    </row>
    <row r="45" spans="1:40" ht="15" customHeight="1" x14ac:dyDescent="0.15">
      <c r="A45" s="103">
        <v>333</v>
      </c>
      <c r="B45" s="112">
        <v>276</v>
      </c>
      <c r="C45" s="112">
        <v>3621</v>
      </c>
      <c r="D45" s="112" t="s">
        <v>636</v>
      </c>
      <c r="E45" s="112" t="s">
        <v>364</v>
      </c>
      <c r="F45" s="112" t="s">
        <v>37</v>
      </c>
      <c r="G45" s="112" t="str">
        <f t="shared" si="0"/>
        <v>3SNCERAMFAS</v>
      </c>
      <c r="H45" s="112" t="s">
        <v>49</v>
      </c>
      <c r="I45" s="112" t="s">
        <v>50</v>
      </c>
      <c r="J45" s="112" t="s">
        <v>51</v>
      </c>
      <c r="K45" s="112" t="s">
        <v>126</v>
      </c>
      <c r="L45" s="112" t="s">
        <v>127</v>
      </c>
      <c r="M45" s="112" t="str">
        <f t="shared" si="1"/>
        <v>3SNCERAMFAS751045</v>
      </c>
      <c r="N45" s="112" t="str">
        <f t="shared" si="2"/>
        <v>3SNCERAMFAS751040</v>
      </c>
      <c r="O45" s="113">
        <v>75</v>
      </c>
      <c r="P45" s="112">
        <v>3</v>
      </c>
      <c r="Q45" s="112" t="s">
        <v>94</v>
      </c>
      <c r="R45" s="113">
        <v>1045</v>
      </c>
      <c r="S45" s="113">
        <v>4200</v>
      </c>
      <c r="T45" s="113">
        <v>1045</v>
      </c>
      <c r="U45" s="113">
        <v>1040</v>
      </c>
      <c r="V45" s="113">
        <v>4000</v>
      </c>
      <c r="W45" s="104">
        <v>2</v>
      </c>
      <c r="X45" s="105" t="s">
        <v>44</v>
      </c>
      <c r="Y45" s="106"/>
      <c r="Z45" s="107">
        <v>6</v>
      </c>
      <c r="AA45" s="108" t="s">
        <v>54</v>
      </c>
      <c r="AB45" s="109">
        <v>1450</v>
      </c>
      <c r="AC45" s="106"/>
      <c r="AD45" s="108"/>
      <c r="AE45" s="109"/>
      <c r="AF45" s="106"/>
      <c r="AG45" s="108"/>
      <c r="AH45" s="109"/>
      <c r="AI45" s="106"/>
      <c r="AJ45" s="108"/>
      <c r="AK45" s="109"/>
      <c r="AL45" s="110"/>
      <c r="AM45" s="111"/>
      <c r="AN45" s="111" t="s">
        <v>666</v>
      </c>
    </row>
    <row r="46" spans="1:40" ht="15" customHeight="1" x14ac:dyDescent="0.15">
      <c r="A46" s="103">
        <v>333</v>
      </c>
      <c r="B46" s="112">
        <v>272</v>
      </c>
      <c r="C46" s="112">
        <v>3426</v>
      </c>
      <c r="D46" s="112" t="s">
        <v>129</v>
      </c>
      <c r="E46" s="112" t="s">
        <v>75</v>
      </c>
      <c r="F46" s="112" t="s">
        <v>37</v>
      </c>
      <c r="G46" s="112" t="str">
        <f t="shared" si="0"/>
        <v>3SNCERAMFAS</v>
      </c>
      <c r="H46" s="112" t="s">
        <v>49</v>
      </c>
      <c r="I46" s="112" t="s">
        <v>50</v>
      </c>
      <c r="J46" s="112" t="s">
        <v>51</v>
      </c>
      <c r="K46" s="112" t="s">
        <v>126</v>
      </c>
      <c r="L46" s="112" t="s">
        <v>127</v>
      </c>
      <c r="M46" s="112" t="str">
        <f t="shared" si="1"/>
        <v>3SNCERAMFAS1001020</v>
      </c>
      <c r="N46" s="112" t="str">
        <f t="shared" si="2"/>
        <v>3SNCERAMFAS100330</v>
      </c>
      <c r="O46" s="113">
        <v>100</v>
      </c>
      <c r="P46" s="112">
        <v>3</v>
      </c>
      <c r="Q46" s="112" t="s">
        <v>94</v>
      </c>
      <c r="R46" s="113">
        <v>1020</v>
      </c>
      <c r="S46" s="113">
        <v>2400</v>
      </c>
      <c r="T46" s="113">
        <v>330</v>
      </c>
      <c r="U46" s="113">
        <v>330</v>
      </c>
      <c r="V46" s="113">
        <v>550</v>
      </c>
      <c r="W46" s="104">
        <v>1</v>
      </c>
      <c r="X46" s="105" t="s">
        <v>44</v>
      </c>
      <c r="Y46" s="106" t="s">
        <v>392</v>
      </c>
      <c r="Z46" s="107">
        <v>6</v>
      </c>
      <c r="AA46" s="108" t="s">
        <v>54</v>
      </c>
      <c r="AB46" s="109" t="s">
        <v>130</v>
      </c>
      <c r="AC46" s="106">
        <v>3</v>
      </c>
      <c r="AD46" s="108" t="s">
        <v>69</v>
      </c>
      <c r="AE46" s="109">
        <v>333</v>
      </c>
      <c r="AF46" s="106"/>
      <c r="AG46" s="108"/>
      <c r="AH46" s="109"/>
      <c r="AI46" s="106"/>
      <c r="AJ46" s="108"/>
      <c r="AK46" s="109"/>
      <c r="AL46" s="110"/>
      <c r="AM46" s="111"/>
      <c r="AN46" s="111" t="s">
        <v>666</v>
      </c>
    </row>
    <row r="47" spans="1:40" ht="15" customHeight="1" x14ac:dyDescent="0.15">
      <c r="A47" s="103">
        <v>333</v>
      </c>
      <c r="B47" s="112">
        <v>276</v>
      </c>
      <c r="C47" s="112">
        <v>2380</v>
      </c>
      <c r="D47" s="112" t="s">
        <v>131</v>
      </c>
      <c r="E47" s="112" t="s">
        <v>91</v>
      </c>
      <c r="F47" s="112" t="s">
        <v>37</v>
      </c>
      <c r="G47" s="112" t="str">
        <f t="shared" si="0"/>
        <v>331SNCERAMFAS</v>
      </c>
      <c r="H47" s="112" t="s">
        <v>49</v>
      </c>
      <c r="I47" s="112" t="s">
        <v>50</v>
      </c>
      <c r="J47" s="112" t="s">
        <v>51</v>
      </c>
      <c r="K47" s="112" t="s">
        <v>126</v>
      </c>
      <c r="L47" s="112" t="s">
        <v>127</v>
      </c>
      <c r="M47" s="112" t="str">
        <f t="shared" si="1"/>
        <v>331SNCERAMFAS1001020</v>
      </c>
      <c r="N47" s="112" t="str">
        <f t="shared" si="2"/>
        <v>331SNCERAMFAS100450</v>
      </c>
      <c r="O47" s="113">
        <v>100</v>
      </c>
      <c r="P47" s="112">
        <v>331</v>
      </c>
      <c r="Q47" s="112" t="s">
        <v>94</v>
      </c>
      <c r="R47" s="113">
        <v>1020</v>
      </c>
      <c r="S47" s="113">
        <v>2400</v>
      </c>
      <c r="T47" s="113">
        <v>450</v>
      </c>
      <c r="U47" s="113">
        <v>450</v>
      </c>
      <c r="V47" s="113">
        <v>800</v>
      </c>
      <c r="W47" s="104">
        <v>2</v>
      </c>
      <c r="X47" s="105" t="s">
        <v>44</v>
      </c>
      <c r="Y47" s="106" t="s">
        <v>392</v>
      </c>
      <c r="Z47" s="107">
        <v>6</v>
      </c>
      <c r="AA47" s="108" t="s">
        <v>54</v>
      </c>
      <c r="AB47" s="109">
        <v>1450</v>
      </c>
      <c r="AC47" s="106">
        <v>3</v>
      </c>
      <c r="AD47" s="108" t="s">
        <v>69</v>
      </c>
      <c r="AE47" s="109">
        <v>450</v>
      </c>
      <c r="AF47" s="106"/>
      <c r="AG47" s="108"/>
      <c r="AH47" s="109"/>
      <c r="AI47" s="106"/>
      <c r="AJ47" s="108"/>
      <c r="AK47" s="109"/>
      <c r="AL47" s="110"/>
      <c r="AM47" s="111"/>
      <c r="AN47" s="111" t="s">
        <v>666</v>
      </c>
    </row>
    <row r="48" spans="1:40" ht="15" customHeight="1" x14ac:dyDescent="0.15">
      <c r="A48" s="103">
        <v>333</v>
      </c>
      <c r="B48" s="112">
        <v>272</v>
      </c>
      <c r="C48" s="112">
        <v>3426</v>
      </c>
      <c r="D48" s="112" t="s">
        <v>129</v>
      </c>
      <c r="E48" s="112" t="s">
        <v>75</v>
      </c>
      <c r="F48" s="112" t="s">
        <v>37</v>
      </c>
      <c r="G48" s="112" t="str">
        <f t="shared" si="0"/>
        <v>3SNCERAMFAS</v>
      </c>
      <c r="H48" s="112" t="s">
        <v>49</v>
      </c>
      <c r="I48" s="112" t="s">
        <v>50</v>
      </c>
      <c r="J48" s="112" t="s">
        <v>51</v>
      </c>
      <c r="K48" s="112" t="s">
        <v>126</v>
      </c>
      <c r="L48" s="112" t="s">
        <v>127</v>
      </c>
      <c r="M48" s="112" t="str">
        <f t="shared" si="1"/>
        <v>3SNCERAMFAS1251250</v>
      </c>
      <c r="N48" s="112" t="str">
        <f t="shared" si="2"/>
        <v>3SNCERAMFAS125150</v>
      </c>
      <c r="O48" s="113">
        <v>125</v>
      </c>
      <c r="P48" s="112">
        <v>3</v>
      </c>
      <c r="Q48" s="112" t="s">
        <v>94</v>
      </c>
      <c r="R48" s="113">
        <v>1250</v>
      </c>
      <c r="S48" s="113">
        <v>2000</v>
      </c>
      <c r="T48" s="113">
        <v>150</v>
      </c>
      <c r="U48" s="113">
        <v>150</v>
      </c>
      <c r="V48" s="113">
        <v>200</v>
      </c>
      <c r="W48" s="104">
        <v>1</v>
      </c>
      <c r="X48" s="105" t="s">
        <v>44</v>
      </c>
      <c r="Y48" s="106" t="s">
        <v>392</v>
      </c>
      <c r="Z48" s="107">
        <v>6</v>
      </c>
      <c r="AA48" s="108" t="s">
        <v>54</v>
      </c>
      <c r="AB48" s="109">
        <v>1450</v>
      </c>
      <c r="AC48" s="106">
        <v>3</v>
      </c>
      <c r="AD48" s="108" t="s">
        <v>69</v>
      </c>
      <c r="AE48" s="109">
        <v>151</v>
      </c>
      <c r="AF48" s="106"/>
      <c r="AG48" s="108"/>
      <c r="AH48" s="109"/>
      <c r="AI48" s="106"/>
      <c r="AJ48" s="108"/>
      <c r="AK48" s="109"/>
      <c r="AL48" s="110"/>
      <c r="AM48" s="111"/>
      <c r="AN48" s="111" t="s">
        <v>666</v>
      </c>
    </row>
    <row r="49" spans="1:41" ht="15" customHeight="1" x14ac:dyDescent="0.15">
      <c r="A49" s="103">
        <v>333</v>
      </c>
      <c r="B49" s="112">
        <v>271</v>
      </c>
      <c r="C49" s="112">
        <v>41605</v>
      </c>
      <c r="D49" s="112" t="s">
        <v>132</v>
      </c>
      <c r="E49" s="112" t="s">
        <v>48</v>
      </c>
      <c r="F49" s="112" t="s">
        <v>56</v>
      </c>
      <c r="G49" s="112" t="str">
        <f t="shared" si="0"/>
        <v>3SNCERAMFAS</v>
      </c>
      <c r="H49" s="112" t="s">
        <v>49</v>
      </c>
      <c r="I49" s="112" t="s">
        <v>50</v>
      </c>
      <c r="J49" s="112" t="s">
        <v>51</v>
      </c>
      <c r="K49" s="112" t="s">
        <v>126</v>
      </c>
      <c r="L49" s="112" t="s">
        <v>127</v>
      </c>
      <c r="M49" s="112" t="str">
        <f t="shared" si="1"/>
        <v>3SNCERAMFAS1251250</v>
      </c>
      <c r="N49" s="112" t="str">
        <f t="shared" si="2"/>
        <v>3SNCERAMFAS125200</v>
      </c>
      <c r="O49" s="113">
        <v>125</v>
      </c>
      <c r="P49" s="112">
        <v>3</v>
      </c>
      <c r="Q49" s="112" t="s">
        <v>94</v>
      </c>
      <c r="R49" s="113">
        <v>1250</v>
      </c>
      <c r="S49" s="113">
        <v>2000</v>
      </c>
      <c r="T49" s="113">
        <v>200</v>
      </c>
      <c r="U49" s="113">
        <v>200</v>
      </c>
      <c r="V49" s="113">
        <v>400</v>
      </c>
      <c r="W49" s="104">
        <v>1</v>
      </c>
      <c r="X49" s="105" t="s">
        <v>44</v>
      </c>
      <c r="Y49" s="106" t="s">
        <v>392</v>
      </c>
      <c r="Z49" s="107">
        <v>6</v>
      </c>
      <c r="AA49" s="108" t="s">
        <v>54</v>
      </c>
      <c r="AB49" s="109">
        <v>1450</v>
      </c>
      <c r="AC49" s="106">
        <v>3</v>
      </c>
      <c r="AD49" s="108" t="s">
        <v>69</v>
      </c>
      <c r="AE49" s="109">
        <v>210</v>
      </c>
      <c r="AF49" s="106"/>
      <c r="AG49" s="108"/>
      <c r="AH49" s="109"/>
      <c r="AI49" s="106"/>
      <c r="AJ49" s="108"/>
      <c r="AK49" s="109"/>
      <c r="AL49" s="110"/>
      <c r="AM49" s="111"/>
      <c r="AN49" s="111" t="s">
        <v>666</v>
      </c>
    </row>
    <row r="50" spans="1:41" ht="15" customHeight="1" x14ac:dyDescent="0.15">
      <c r="A50" s="103">
        <v>333</v>
      </c>
      <c r="B50" s="112">
        <v>272</v>
      </c>
      <c r="C50" s="112">
        <v>2153</v>
      </c>
      <c r="D50" s="112" t="s">
        <v>133</v>
      </c>
      <c r="E50" s="112" t="s">
        <v>75</v>
      </c>
      <c r="F50" s="112" t="s">
        <v>76</v>
      </c>
      <c r="G50" s="112" t="str">
        <f t="shared" si="0"/>
        <v>3HSNCERAMFAS</v>
      </c>
      <c r="H50" s="112" t="s">
        <v>49</v>
      </c>
      <c r="I50" s="112" t="s">
        <v>50</v>
      </c>
      <c r="J50" s="112" t="s">
        <v>51</v>
      </c>
      <c r="K50" s="112" t="s">
        <v>126</v>
      </c>
      <c r="L50" s="112" t="s">
        <v>127</v>
      </c>
      <c r="M50" s="112" t="str">
        <f t="shared" si="1"/>
        <v>3HSNCERAMFAS1881230</v>
      </c>
      <c r="N50" s="112" t="str">
        <f t="shared" si="2"/>
        <v>3HSNCERAMFAS188270</v>
      </c>
      <c r="O50" s="113">
        <v>188</v>
      </c>
      <c r="P50" s="112" t="s">
        <v>134</v>
      </c>
      <c r="Q50" s="112" t="s">
        <v>116</v>
      </c>
      <c r="R50" s="113">
        <v>1230</v>
      </c>
      <c r="S50" s="113">
        <v>1800</v>
      </c>
      <c r="T50" s="113">
        <v>270</v>
      </c>
      <c r="U50" s="113">
        <v>270</v>
      </c>
      <c r="V50" s="113">
        <v>250</v>
      </c>
      <c r="W50" s="104">
        <v>2</v>
      </c>
      <c r="X50" s="105" t="s">
        <v>44</v>
      </c>
      <c r="Y50" s="106" t="s">
        <v>392</v>
      </c>
      <c r="Z50" s="107">
        <v>6</v>
      </c>
      <c r="AA50" s="108" t="s">
        <v>54</v>
      </c>
      <c r="AB50" s="109">
        <v>1450</v>
      </c>
      <c r="AC50" s="106">
        <v>3</v>
      </c>
      <c r="AD50" s="108" t="s">
        <v>69</v>
      </c>
      <c r="AE50" s="109">
        <v>400</v>
      </c>
      <c r="AF50" s="106"/>
      <c r="AG50" s="108"/>
      <c r="AH50" s="109"/>
      <c r="AI50" s="106"/>
      <c r="AJ50" s="108"/>
      <c r="AK50" s="109"/>
      <c r="AL50" s="110"/>
      <c r="AM50" s="111"/>
      <c r="AN50" s="111" t="s">
        <v>666</v>
      </c>
      <c r="AO50" s="80" t="s">
        <v>135</v>
      </c>
    </row>
    <row r="51" spans="1:41" ht="15" customHeight="1" x14ac:dyDescent="0.15">
      <c r="A51" s="103">
        <v>333</v>
      </c>
      <c r="B51" s="112">
        <v>272</v>
      </c>
      <c r="C51" s="112">
        <v>2153</v>
      </c>
      <c r="D51" s="112" t="s">
        <v>133</v>
      </c>
      <c r="E51" s="112" t="s">
        <v>75</v>
      </c>
      <c r="F51" s="112" t="s">
        <v>76</v>
      </c>
      <c r="G51" s="112" t="str">
        <f t="shared" si="0"/>
        <v>3HSNCERAMFAS</v>
      </c>
      <c r="H51" s="112" t="s">
        <v>49</v>
      </c>
      <c r="I51" s="112" t="s">
        <v>50</v>
      </c>
      <c r="J51" s="112" t="s">
        <v>51</v>
      </c>
      <c r="K51" s="112" t="s">
        <v>126</v>
      </c>
      <c r="L51" s="112" t="s">
        <v>127</v>
      </c>
      <c r="M51" s="112" t="str">
        <f t="shared" si="1"/>
        <v>3HSNCERAMFAS1881230</v>
      </c>
      <c r="N51" s="112" t="str">
        <f t="shared" si="2"/>
        <v>3HSNCERAMFAS188360</v>
      </c>
      <c r="O51" s="113">
        <v>188</v>
      </c>
      <c r="P51" s="112" t="s">
        <v>134</v>
      </c>
      <c r="Q51" s="112" t="s">
        <v>116</v>
      </c>
      <c r="R51" s="113">
        <v>1230</v>
      </c>
      <c r="S51" s="113">
        <v>1800</v>
      </c>
      <c r="T51" s="113">
        <v>360</v>
      </c>
      <c r="U51" s="113">
        <v>360</v>
      </c>
      <c r="V51" s="113">
        <v>250</v>
      </c>
      <c r="W51" s="104">
        <v>2</v>
      </c>
      <c r="X51" s="105" t="s">
        <v>44</v>
      </c>
      <c r="Y51" s="106" t="s">
        <v>392</v>
      </c>
      <c r="Z51" s="107">
        <v>6</v>
      </c>
      <c r="AA51" s="108" t="s">
        <v>54</v>
      </c>
      <c r="AB51" s="109">
        <v>1450</v>
      </c>
      <c r="AC51" s="106">
        <v>3</v>
      </c>
      <c r="AD51" s="108" t="s">
        <v>69</v>
      </c>
      <c r="AE51" s="109">
        <v>400</v>
      </c>
      <c r="AF51" s="106"/>
      <c r="AG51" s="108"/>
      <c r="AH51" s="109"/>
      <c r="AI51" s="106"/>
      <c r="AJ51" s="108"/>
      <c r="AK51" s="109"/>
      <c r="AL51" s="110"/>
      <c r="AM51" s="111"/>
      <c r="AN51" s="111" t="s">
        <v>666</v>
      </c>
    </row>
    <row r="52" spans="1:41" ht="15" customHeight="1" x14ac:dyDescent="0.15">
      <c r="A52" s="103">
        <v>333</v>
      </c>
      <c r="B52" s="112">
        <v>271</v>
      </c>
      <c r="C52" s="112">
        <v>6092</v>
      </c>
      <c r="D52" s="112" t="s">
        <v>136</v>
      </c>
      <c r="E52" s="112" t="s">
        <v>48</v>
      </c>
      <c r="F52" s="112" t="s">
        <v>37</v>
      </c>
      <c r="G52" s="112" t="str">
        <f t="shared" si="0"/>
        <v>331SYCERAMFAS</v>
      </c>
      <c r="H52" s="112" t="s">
        <v>49</v>
      </c>
      <c r="I52" s="112" t="s">
        <v>58</v>
      </c>
      <c r="J52" s="112" t="s">
        <v>51</v>
      </c>
      <c r="K52" s="112" t="s">
        <v>126</v>
      </c>
      <c r="L52" s="112" t="s">
        <v>127</v>
      </c>
      <c r="M52" s="112" t="str">
        <f t="shared" si="1"/>
        <v>331SYCERAMFAS1881040</v>
      </c>
      <c r="N52" s="112" t="str">
        <f t="shared" si="2"/>
        <v>331SYCERAMFAS188500</v>
      </c>
      <c r="O52" s="113">
        <v>188</v>
      </c>
      <c r="P52" s="112">
        <v>331</v>
      </c>
      <c r="Q52" s="112" t="s">
        <v>116</v>
      </c>
      <c r="R52" s="113">
        <v>1040</v>
      </c>
      <c r="S52" s="113">
        <v>1800</v>
      </c>
      <c r="T52" s="113">
        <v>500</v>
      </c>
      <c r="U52" s="113">
        <v>500</v>
      </c>
      <c r="V52" s="113">
        <v>200</v>
      </c>
      <c r="W52" s="104">
        <v>1</v>
      </c>
      <c r="X52" s="105" t="s">
        <v>44</v>
      </c>
      <c r="Y52" s="106" t="s">
        <v>392</v>
      </c>
      <c r="Z52" s="107">
        <v>6</v>
      </c>
      <c r="AA52" s="108" t="s">
        <v>54</v>
      </c>
      <c r="AB52" s="109">
        <v>1450</v>
      </c>
      <c r="AC52" s="106">
        <v>6</v>
      </c>
      <c r="AD52" s="108" t="s">
        <v>46</v>
      </c>
      <c r="AE52" s="109">
        <v>505</v>
      </c>
      <c r="AF52" s="106"/>
      <c r="AG52" s="108"/>
      <c r="AH52" s="109"/>
      <c r="AI52" s="106"/>
      <c r="AJ52" s="108"/>
      <c r="AK52" s="109"/>
      <c r="AL52" s="110"/>
      <c r="AM52" s="111"/>
      <c r="AN52" s="111" t="s">
        <v>666</v>
      </c>
    </row>
    <row r="53" spans="1:41" ht="15" customHeight="1" x14ac:dyDescent="0.15">
      <c r="A53" s="103">
        <v>333</v>
      </c>
      <c r="B53" s="112">
        <v>272</v>
      </c>
      <c r="C53" s="112">
        <v>3426</v>
      </c>
      <c r="D53" s="112" t="s">
        <v>129</v>
      </c>
      <c r="E53" s="112" t="s">
        <v>75</v>
      </c>
      <c r="F53" s="112" t="s">
        <v>37</v>
      </c>
      <c r="G53" s="112" t="str">
        <f t="shared" si="0"/>
        <v>3SNCERAMFAS</v>
      </c>
      <c r="H53" s="112" t="s">
        <v>49</v>
      </c>
      <c r="I53" s="112" t="s">
        <v>50</v>
      </c>
      <c r="J53" s="112" t="s">
        <v>51</v>
      </c>
      <c r="K53" s="112" t="s">
        <v>126</v>
      </c>
      <c r="L53" s="112" t="s">
        <v>127</v>
      </c>
      <c r="M53" s="112" t="str">
        <f t="shared" si="1"/>
        <v>3SNCERAMFAS1881134</v>
      </c>
      <c r="N53" s="112" t="str">
        <f t="shared" si="2"/>
        <v>3SNCERAMFAS1881130</v>
      </c>
      <c r="O53" s="113">
        <v>188</v>
      </c>
      <c r="P53" s="112">
        <v>3</v>
      </c>
      <c r="Q53" s="112" t="s">
        <v>116</v>
      </c>
      <c r="R53" s="113">
        <v>1134</v>
      </c>
      <c r="S53" s="113">
        <v>1800</v>
      </c>
      <c r="T53" s="113">
        <v>1130</v>
      </c>
      <c r="U53" s="113">
        <v>1130</v>
      </c>
      <c r="V53" s="113">
        <v>1620</v>
      </c>
      <c r="W53" s="104">
        <v>2</v>
      </c>
      <c r="X53" s="105" t="s">
        <v>44</v>
      </c>
      <c r="Y53" s="106" t="s">
        <v>45</v>
      </c>
      <c r="Z53" s="107">
        <v>6</v>
      </c>
      <c r="AA53" s="108" t="s">
        <v>54</v>
      </c>
      <c r="AB53" s="109">
        <v>1170</v>
      </c>
      <c r="AC53" s="106"/>
      <c r="AD53" s="108"/>
      <c r="AE53" s="109"/>
      <c r="AF53" s="106"/>
      <c r="AG53" s="108"/>
      <c r="AH53" s="109"/>
      <c r="AI53" s="106"/>
      <c r="AJ53" s="108"/>
      <c r="AK53" s="109"/>
      <c r="AL53" s="110"/>
      <c r="AM53" s="111"/>
      <c r="AN53" s="111" t="s">
        <v>666</v>
      </c>
    </row>
    <row r="54" spans="1:41" ht="15" customHeight="1" x14ac:dyDescent="0.15">
      <c r="A54" s="103">
        <v>333</v>
      </c>
      <c r="B54" s="112">
        <v>272</v>
      </c>
      <c r="C54" s="112">
        <v>2153</v>
      </c>
      <c r="D54" s="112" t="s">
        <v>133</v>
      </c>
      <c r="E54" s="112" t="s">
        <v>75</v>
      </c>
      <c r="F54" s="112" t="s">
        <v>76</v>
      </c>
      <c r="G54" s="112" t="str">
        <f t="shared" si="0"/>
        <v>3SNCERAMFAS</v>
      </c>
      <c r="H54" s="112" t="s">
        <v>49</v>
      </c>
      <c r="I54" s="112" t="s">
        <v>50</v>
      </c>
      <c r="J54" s="112" t="s">
        <v>51</v>
      </c>
      <c r="K54" s="112" t="s">
        <v>126</v>
      </c>
      <c r="L54" s="112" t="s">
        <v>127</v>
      </c>
      <c r="M54" s="112" t="str">
        <f t="shared" si="1"/>
        <v>3SNCERAMFAS1881230</v>
      </c>
      <c r="N54" s="112" t="str">
        <f t="shared" si="2"/>
        <v>3SNCERAMFAS1881220</v>
      </c>
      <c r="O54" s="113">
        <v>188</v>
      </c>
      <c r="P54" s="112">
        <v>3</v>
      </c>
      <c r="Q54" s="112" t="s">
        <v>116</v>
      </c>
      <c r="R54" s="113">
        <v>1230</v>
      </c>
      <c r="S54" s="113">
        <v>1800</v>
      </c>
      <c r="T54" s="113">
        <v>1230</v>
      </c>
      <c r="U54" s="113">
        <v>1220</v>
      </c>
      <c r="V54" s="113">
        <v>800</v>
      </c>
      <c r="W54" s="104">
        <v>2</v>
      </c>
      <c r="X54" s="105" t="s">
        <v>44</v>
      </c>
      <c r="Y54" s="106" t="s">
        <v>392</v>
      </c>
      <c r="Z54" s="107">
        <v>6</v>
      </c>
      <c r="AA54" s="108" t="s">
        <v>54</v>
      </c>
      <c r="AB54" s="109">
        <v>1450</v>
      </c>
      <c r="AC54" s="106">
        <v>6</v>
      </c>
      <c r="AD54" s="108" t="s">
        <v>46</v>
      </c>
      <c r="AE54" s="109">
        <v>1235</v>
      </c>
      <c r="AF54" s="106"/>
      <c r="AG54" s="108"/>
      <c r="AH54" s="109"/>
      <c r="AI54" s="106"/>
      <c r="AJ54" s="108"/>
      <c r="AK54" s="109"/>
      <c r="AL54" s="110"/>
      <c r="AM54" s="111"/>
      <c r="AN54" s="111" t="s">
        <v>666</v>
      </c>
    </row>
    <row r="55" spans="1:41" ht="15" customHeight="1" x14ac:dyDescent="0.15">
      <c r="A55" s="103">
        <v>333</v>
      </c>
      <c r="B55" s="112">
        <v>272</v>
      </c>
      <c r="C55" s="112">
        <v>4641</v>
      </c>
      <c r="D55" s="112" t="s">
        <v>137</v>
      </c>
      <c r="E55" s="112" t="s">
        <v>75</v>
      </c>
      <c r="F55" s="112" t="s">
        <v>76</v>
      </c>
      <c r="G55" s="112" t="str">
        <f t="shared" si="0"/>
        <v>3SNCERASY08</v>
      </c>
      <c r="H55" s="112" t="s">
        <v>49</v>
      </c>
      <c r="I55" s="112" t="s">
        <v>50</v>
      </c>
      <c r="J55" s="112" t="s">
        <v>51</v>
      </c>
      <c r="K55" s="112" t="s">
        <v>138</v>
      </c>
      <c r="L55" s="112" t="s">
        <v>139</v>
      </c>
      <c r="M55" s="112" t="str">
        <f t="shared" si="1"/>
        <v>3SNCERASY08251045</v>
      </c>
      <c r="N55" s="112" t="str">
        <f t="shared" si="2"/>
        <v>3SNCERASY0825500</v>
      </c>
      <c r="O55" s="113">
        <v>25</v>
      </c>
      <c r="P55" s="112">
        <v>3</v>
      </c>
      <c r="Q55" s="112" t="s">
        <v>49</v>
      </c>
      <c r="R55" s="113">
        <v>1045</v>
      </c>
      <c r="S55" s="113">
        <v>12400</v>
      </c>
      <c r="T55" s="113">
        <v>500</v>
      </c>
      <c r="U55" s="113">
        <v>500</v>
      </c>
      <c r="V55" s="113">
        <v>4000</v>
      </c>
      <c r="W55" s="104">
        <v>2</v>
      </c>
      <c r="X55" s="105" t="s">
        <v>44</v>
      </c>
      <c r="Y55" s="106" t="s">
        <v>392</v>
      </c>
      <c r="Z55" s="107">
        <v>6</v>
      </c>
      <c r="AA55" s="108" t="s">
        <v>54</v>
      </c>
      <c r="AB55" s="109">
        <v>1450</v>
      </c>
      <c r="AC55" s="106">
        <v>3</v>
      </c>
      <c r="AD55" s="108" t="s">
        <v>69</v>
      </c>
      <c r="AE55" s="109">
        <v>505</v>
      </c>
      <c r="AF55" s="106"/>
      <c r="AG55" s="108"/>
      <c r="AH55" s="109"/>
      <c r="AI55" s="106"/>
      <c r="AJ55" s="108"/>
      <c r="AK55" s="109"/>
      <c r="AL55" s="110"/>
      <c r="AM55" s="111"/>
      <c r="AN55" s="111" t="s">
        <v>666</v>
      </c>
    </row>
    <row r="56" spans="1:41" ht="15" customHeight="1" x14ac:dyDescent="0.15">
      <c r="A56" s="103">
        <v>333</v>
      </c>
      <c r="B56" s="112">
        <v>271</v>
      </c>
      <c r="C56" s="112">
        <v>2425</v>
      </c>
      <c r="D56" s="112" t="s">
        <v>140</v>
      </c>
      <c r="E56" s="112" t="s">
        <v>48</v>
      </c>
      <c r="F56" s="112" t="s">
        <v>37</v>
      </c>
      <c r="G56" s="112" t="str">
        <f t="shared" si="0"/>
        <v>3SYCERASY09</v>
      </c>
      <c r="H56" s="112" t="s">
        <v>49</v>
      </c>
      <c r="I56" s="112" t="s">
        <v>58</v>
      </c>
      <c r="J56" s="112" t="s">
        <v>51</v>
      </c>
      <c r="K56" s="112" t="s">
        <v>141</v>
      </c>
      <c r="L56" s="112" t="s">
        <v>142</v>
      </c>
      <c r="M56" s="112" t="str">
        <f t="shared" si="1"/>
        <v>3SYCERASY09501050</v>
      </c>
      <c r="N56" s="112" t="str">
        <f t="shared" si="2"/>
        <v>3SYCERASY09501040</v>
      </c>
      <c r="O56" s="113">
        <v>50</v>
      </c>
      <c r="P56" s="112">
        <v>3</v>
      </c>
      <c r="Q56" s="112" t="s">
        <v>43</v>
      </c>
      <c r="R56" s="113">
        <v>1050</v>
      </c>
      <c r="S56" s="113">
        <v>4200</v>
      </c>
      <c r="T56" s="113">
        <v>1050</v>
      </c>
      <c r="U56" s="113">
        <v>1040</v>
      </c>
      <c r="V56" s="113">
        <v>4000</v>
      </c>
      <c r="W56" s="104">
        <v>2</v>
      </c>
      <c r="X56" s="105" t="s">
        <v>44</v>
      </c>
      <c r="Y56" s="106" t="s">
        <v>45</v>
      </c>
      <c r="Z56" s="107">
        <v>6</v>
      </c>
      <c r="AA56" s="108" t="s">
        <v>54</v>
      </c>
      <c r="AB56" s="109">
        <v>1100</v>
      </c>
      <c r="AC56" s="106"/>
      <c r="AD56" s="108"/>
      <c r="AE56" s="109"/>
      <c r="AF56" s="106"/>
      <c r="AG56" s="108"/>
      <c r="AH56" s="109"/>
      <c r="AI56" s="106"/>
      <c r="AJ56" s="108"/>
      <c r="AK56" s="109"/>
      <c r="AL56" s="110"/>
      <c r="AM56" s="111"/>
      <c r="AN56" s="111" t="s">
        <v>666</v>
      </c>
    </row>
    <row r="57" spans="1:41" ht="15" customHeight="1" x14ac:dyDescent="0.15">
      <c r="A57" s="103">
        <v>333</v>
      </c>
      <c r="B57" s="112">
        <v>271</v>
      </c>
      <c r="C57" s="112">
        <v>380604</v>
      </c>
      <c r="D57" s="112" t="s">
        <v>47</v>
      </c>
      <c r="E57" s="112" t="s">
        <v>48</v>
      </c>
      <c r="F57" s="112" t="s">
        <v>37</v>
      </c>
      <c r="G57" s="112" t="str">
        <f t="shared" si="0"/>
        <v>3SNCERAWZ</v>
      </c>
      <c r="H57" s="112" t="s">
        <v>49</v>
      </c>
      <c r="I57" s="112" t="s">
        <v>50</v>
      </c>
      <c r="J57" s="112" t="s">
        <v>51</v>
      </c>
      <c r="K57" s="112" t="s">
        <v>143</v>
      </c>
      <c r="L57" s="112" t="s">
        <v>144</v>
      </c>
      <c r="M57" s="112" t="str">
        <f t="shared" si="1"/>
        <v>3SNCERAWZ251040</v>
      </c>
      <c r="N57" s="112" t="str">
        <f t="shared" si="2"/>
        <v>3SNCERAWZ251030</v>
      </c>
      <c r="O57" s="113">
        <v>25</v>
      </c>
      <c r="P57" s="112">
        <v>3</v>
      </c>
      <c r="Q57" s="112" t="s">
        <v>61</v>
      </c>
      <c r="R57" s="113">
        <v>1040</v>
      </c>
      <c r="S57" s="113">
        <v>12300</v>
      </c>
      <c r="T57" s="113">
        <v>1040</v>
      </c>
      <c r="U57" s="113">
        <v>1030</v>
      </c>
      <c r="V57" s="113">
        <v>12000</v>
      </c>
      <c r="W57" s="104">
        <v>2</v>
      </c>
      <c r="X57" s="105" t="s">
        <v>44</v>
      </c>
      <c r="Y57" s="106" t="s">
        <v>45</v>
      </c>
      <c r="Z57" s="107">
        <v>6</v>
      </c>
      <c r="AA57" s="108" t="s">
        <v>54</v>
      </c>
      <c r="AB57" s="109">
        <v>1450</v>
      </c>
      <c r="AC57" s="106"/>
      <c r="AD57" s="108"/>
      <c r="AE57" s="109"/>
      <c r="AF57" s="106"/>
      <c r="AG57" s="108"/>
      <c r="AH57" s="109"/>
      <c r="AI57" s="106"/>
      <c r="AJ57" s="108"/>
      <c r="AK57" s="109"/>
      <c r="AL57" s="110"/>
      <c r="AM57" s="111"/>
      <c r="AN57" s="111" t="s">
        <v>669</v>
      </c>
    </row>
    <row r="58" spans="1:41" ht="15" customHeight="1" x14ac:dyDescent="0.15">
      <c r="A58" s="103">
        <v>333</v>
      </c>
      <c r="B58" s="112">
        <v>271</v>
      </c>
      <c r="C58" s="112">
        <v>380604</v>
      </c>
      <c r="D58" s="112" t="s">
        <v>47</v>
      </c>
      <c r="E58" s="112" t="s">
        <v>48</v>
      </c>
      <c r="F58" s="112" t="s">
        <v>37</v>
      </c>
      <c r="G58" s="112" t="str">
        <f t="shared" si="0"/>
        <v>3SNCERAWZ</v>
      </c>
      <c r="H58" s="112" t="s">
        <v>49</v>
      </c>
      <c r="I58" s="112" t="s">
        <v>50</v>
      </c>
      <c r="J58" s="112" t="s">
        <v>51</v>
      </c>
      <c r="K58" s="112" t="s">
        <v>143</v>
      </c>
      <c r="L58" s="112" t="s">
        <v>144</v>
      </c>
      <c r="M58" s="112" t="str">
        <f t="shared" si="1"/>
        <v>3SNCERAWZ251325</v>
      </c>
      <c r="N58" s="112" t="str">
        <f t="shared" si="2"/>
        <v>3SNCERAWZ251320</v>
      </c>
      <c r="O58" s="113">
        <v>25</v>
      </c>
      <c r="P58" s="112">
        <v>3</v>
      </c>
      <c r="Q58" s="112" t="s">
        <v>61</v>
      </c>
      <c r="R58" s="113">
        <v>1325</v>
      </c>
      <c r="S58" s="113">
        <v>12300</v>
      </c>
      <c r="T58" s="113">
        <v>1325</v>
      </c>
      <c r="U58" s="113">
        <v>1320</v>
      </c>
      <c r="V58" s="113">
        <v>6000</v>
      </c>
      <c r="W58" s="104">
        <v>2</v>
      </c>
      <c r="X58" s="105" t="s">
        <v>44</v>
      </c>
      <c r="Y58" s="106" t="s">
        <v>57</v>
      </c>
      <c r="Z58" s="107">
        <v>6</v>
      </c>
      <c r="AA58" s="108" t="s">
        <v>54</v>
      </c>
      <c r="AB58" s="109">
        <v>1450</v>
      </c>
      <c r="AC58" s="106"/>
      <c r="AD58" s="108"/>
      <c r="AE58" s="109"/>
      <c r="AF58" s="106"/>
      <c r="AG58" s="108"/>
      <c r="AH58" s="109"/>
      <c r="AI58" s="106"/>
      <c r="AJ58" s="108"/>
      <c r="AK58" s="109"/>
      <c r="AL58" s="110"/>
      <c r="AM58" s="111"/>
      <c r="AN58" s="111" t="s">
        <v>669</v>
      </c>
    </row>
    <row r="59" spans="1:41" ht="15" customHeight="1" x14ac:dyDescent="0.15">
      <c r="A59" s="103">
        <v>333</v>
      </c>
      <c r="B59" s="112">
        <v>271</v>
      </c>
      <c r="C59" s="112">
        <v>2721</v>
      </c>
      <c r="D59" s="112" t="s">
        <v>145</v>
      </c>
      <c r="E59" s="112" t="s">
        <v>48</v>
      </c>
      <c r="F59" s="112" t="s">
        <v>37</v>
      </c>
      <c r="G59" s="112" t="str">
        <f t="shared" si="0"/>
        <v>3SNCERAWZE</v>
      </c>
      <c r="H59" s="112" t="s">
        <v>49</v>
      </c>
      <c r="I59" s="112" t="s">
        <v>50</v>
      </c>
      <c r="J59" s="112" t="s">
        <v>51</v>
      </c>
      <c r="K59" s="112" t="s">
        <v>146</v>
      </c>
      <c r="L59" s="112" t="s">
        <v>147</v>
      </c>
      <c r="M59" s="112" t="str">
        <f t="shared" si="1"/>
        <v>3SNCERAWZE251045</v>
      </c>
      <c r="N59" s="112" t="str">
        <f t="shared" si="2"/>
        <v>3SNCERAWZE251040</v>
      </c>
      <c r="O59" s="113">
        <v>25</v>
      </c>
      <c r="P59" s="112">
        <v>3</v>
      </c>
      <c r="Q59" s="112" t="s">
        <v>148</v>
      </c>
      <c r="R59" s="113">
        <v>1045</v>
      </c>
      <c r="S59" s="113">
        <v>12300</v>
      </c>
      <c r="T59" s="113">
        <v>1040</v>
      </c>
      <c r="U59" s="113">
        <v>1040</v>
      </c>
      <c r="V59" s="113">
        <v>6000</v>
      </c>
      <c r="W59" s="104">
        <v>2</v>
      </c>
      <c r="X59" s="105" t="s">
        <v>44</v>
      </c>
      <c r="Y59" s="106" t="s">
        <v>57</v>
      </c>
      <c r="Z59" s="107">
        <v>6</v>
      </c>
      <c r="AA59" s="108" t="s">
        <v>54</v>
      </c>
      <c r="AB59" s="109">
        <v>1500</v>
      </c>
      <c r="AC59" s="106">
        <v>6</v>
      </c>
      <c r="AD59" s="108" t="s">
        <v>54</v>
      </c>
      <c r="AE59" s="109">
        <v>1500</v>
      </c>
      <c r="AF59" s="106"/>
      <c r="AG59" s="108"/>
      <c r="AH59" s="109"/>
      <c r="AI59" s="106"/>
      <c r="AJ59" s="108"/>
      <c r="AK59" s="109"/>
      <c r="AL59" s="110"/>
      <c r="AM59" s="111"/>
      <c r="AN59" s="111" t="s">
        <v>669</v>
      </c>
    </row>
    <row r="60" spans="1:41" ht="15" customHeight="1" x14ac:dyDescent="0.15">
      <c r="A60" s="103">
        <v>333</v>
      </c>
      <c r="B60" s="112">
        <v>271</v>
      </c>
      <c r="C60" s="112">
        <v>2721</v>
      </c>
      <c r="D60" s="112" t="s">
        <v>145</v>
      </c>
      <c r="E60" s="112" t="s">
        <v>48</v>
      </c>
      <c r="F60" s="112" t="s">
        <v>37</v>
      </c>
      <c r="G60" s="112" t="str">
        <f t="shared" si="0"/>
        <v>3303SNCERAWZE</v>
      </c>
      <c r="H60" s="112" t="s">
        <v>49</v>
      </c>
      <c r="I60" s="112" t="s">
        <v>50</v>
      </c>
      <c r="J60" s="112" t="s">
        <v>51</v>
      </c>
      <c r="K60" s="112" t="s">
        <v>146</v>
      </c>
      <c r="L60" s="112" t="s">
        <v>147</v>
      </c>
      <c r="M60" s="112" t="str">
        <f t="shared" si="1"/>
        <v>3303SNCERAWZE251045</v>
      </c>
      <c r="N60" s="112" t="str">
        <f t="shared" si="2"/>
        <v>3303SNCERAWZE251040</v>
      </c>
      <c r="O60" s="113">
        <v>25</v>
      </c>
      <c r="P60" s="112">
        <v>3303</v>
      </c>
      <c r="Q60" s="112" t="s">
        <v>148</v>
      </c>
      <c r="R60" s="113">
        <v>1045</v>
      </c>
      <c r="S60" s="113">
        <v>12300</v>
      </c>
      <c r="T60" s="113">
        <v>1040</v>
      </c>
      <c r="U60" s="113">
        <v>1040</v>
      </c>
      <c r="V60" s="113">
        <v>6000</v>
      </c>
      <c r="W60" s="104">
        <v>2</v>
      </c>
      <c r="X60" s="105" t="s">
        <v>44</v>
      </c>
      <c r="Y60" s="106" t="s">
        <v>57</v>
      </c>
      <c r="Z60" s="107">
        <v>6</v>
      </c>
      <c r="AA60" s="108" t="s">
        <v>54</v>
      </c>
      <c r="AB60" s="109">
        <v>1500</v>
      </c>
      <c r="AC60" s="106">
        <v>6</v>
      </c>
      <c r="AD60" s="108" t="s">
        <v>54</v>
      </c>
      <c r="AE60" s="109">
        <v>1500</v>
      </c>
      <c r="AF60" s="106"/>
      <c r="AG60" s="108"/>
      <c r="AH60" s="109"/>
      <c r="AI60" s="106"/>
      <c r="AJ60" s="108"/>
      <c r="AK60" s="109"/>
      <c r="AL60" s="110"/>
      <c r="AM60" s="111"/>
      <c r="AN60" s="111" t="s">
        <v>669</v>
      </c>
    </row>
    <row r="61" spans="1:41" ht="15" customHeight="1" x14ac:dyDescent="0.15">
      <c r="A61" s="103">
        <v>333</v>
      </c>
      <c r="B61" s="112">
        <v>271</v>
      </c>
      <c r="C61" s="112">
        <v>2721</v>
      </c>
      <c r="D61" s="112" t="s">
        <v>145</v>
      </c>
      <c r="E61" s="112" t="s">
        <v>48</v>
      </c>
      <c r="F61" s="112" t="s">
        <v>37</v>
      </c>
      <c r="G61" s="112" t="str">
        <f t="shared" si="0"/>
        <v>3SNCERAWZE</v>
      </c>
      <c r="H61" s="112" t="s">
        <v>49</v>
      </c>
      <c r="I61" s="112" t="s">
        <v>50</v>
      </c>
      <c r="J61" s="112" t="s">
        <v>51</v>
      </c>
      <c r="K61" s="112" t="s">
        <v>146</v>
      </c>
      <c r="L61" s="112" t="s">
        <v>147</v>
      </c>
      <c r="M61" s="112" t="str">
        <f t="shared" si="1"/>
        <v>3SNCERAWZE251245</v>
      </c>
      <c r="N61" s="112" t="str">
        <f t="shared" si="2"/>
        <v>3SNCERAWZE251240</v>
      </c>
      <c r="O61" s="113">
        <v>25</v>
      </c>
      <c r="P61" s="112">
        <v>3</v>
      </c>
      <c r="Q61" s="112" t="s">
        <v>148</v>
      </c>
      <c r="R61" s="113">
        <v>1245</v>
      </c>
      <c r="S61" s="113">
        <v>12300</v>
      </c>
      <c r="T61" s="113">
        <v>1240</v>
      </c>
      <c r="U61" s="113">
        <v>1240</v>
      </c>
      <c r="V61" s="113">
        <v>6000</v>
      </c>
      <c r="W61" s="104">
        <v>2</v>
      </c>
      <c r="X61" s="105" t="s">
        <v>44</v>
      </c>
      <c r="Y61" s="106" t="s">
        <v>57</v>
      </c>
      <c r="Z61" s="107">
        <v>6</v>
      </c>
      <c r="AA61" s="108" t="s">
        <v>54</v>
      </c>
      <c r="AB61" s="109">
        <v>1500</v>
      </c>
      <c r="AC61" s="106">
        <v>6</v>
      </c>
      <c r="AD61" s="108" t="s">
        <v>54</v>
      </c>
      <c r="AE61" s="109">
        <v>1500</v>
      </c>
      <c r="AF61" s="106"/>
      <c r="AG61" s="108"/>
      <c r="AH61" s="109"/>
      <c r="AI61" s="106"/>
      <c r="AJ61" s="108"/>
      <c r="AK61" s="109"/>
      <c r="AL61" s="110"/>
      <c r="AM61" s="111"/>
      <c r="AN61" s="111" t="s">
        <v>669</v>
      </c>
    </row>
    <row r="62" spans="1:41" ht="15" customHeight="1" x14ac:dyDescent="0.15">
      <c r="A62" s="103">
        <v>333</v>
      </c>
      <c r="B62" s="112">
        <v>271</v>
      </c>
      <c r="C62" s="112">
        <v>2721</v>
      </c>
      <c r="D62" s="112" t="s">
        <v>145</v>
      </c>
      <c r="E62" s="112" t="s">
        <v>48</v>
      </c>
      <c r="F62" s="112" t="s">
        <v>37</v>
      </c>
      <c r="G62" s="112" t="str">
        <f t="shared" si="0"/>
        <v>3SNCERAWZE</v>
      </c>
      <c r="H62" s="112" t="s">
        <v>49</v>
      </c>
      <c r="I62" s="112" t="s">
        <v>50</v>
      </c>
      <c r="J62" s="112" t="s">
        <v>51</v>
      </c>
      <c r="K62" s="112" t="s">
        <v>146</v>
      </c>
      <c r="L62" s="112" t="s">
        <v>147</v>
      </c>
      <c r="M62" s="112" t="str">
        <f t="shared" si="1"/>
        <v>3SNCERAWZE381245</v>
      </c>
      <c r="N62" s="112" t="str">
        <f t="shared" si="2"/>
        <v>3SNCERAWZE381040</v>
      </c>
      <c r="O62" s="113">
        <v>38</v>
      </c>
      <c r="P62" s="112">
        <v>3</v>
      </c>
      <c r="Q62" s="112" t="s">
        <v>148</v>
      </c>
      <c r="R62" s="113">
        <v>1245</v>
      </c>
      <c r="S62" s="113">
        <v>6200</v>
      </c>
      <c r="T62" s="113">
        <v>1040</v>
      </c>
      <c r="U62" s="113">
        <v>1040</v>
      </c>
      <c r="V62" s="113">
        <v>6000</v>
      </c>
      <c r="W62" s="104">
        <v>2</v>
      </c>
      <c r="X62" s="105" t="s">
        <v>44</v>
      </c>
      <c r="Y62" s="106" t="s">
        <v>45</v>
      </c>
      <c r="Z62" s="107">
        <v>6</v>
      </c>
      <c r="AA62" s="108" t="s">
        <v>54</v>
      </c>
      <c r="AB62" s="109">
        <v>1500</v>
      </c>
      <c r="AC62" s="106">
        <v>6</v>
      </c>
      <c r="AD62" s="108" t="s">
        <v>54</v>
      </c>
      <c r="AE62" s="109">
        <v>1500</v>
      </c>
      <c r="AF62" s="106"/>
      <c r="AG62" s="108"/>
      <c r="AH62" s="109"/>
      <c r="AI62" s="106"/>
      <c r="AJ62" s="108"/>
      <c r="AK62" s="109"/>
      <c r="AL62" s="110"/>
      <c r="AM62" s="111"/>
      <c r="AN62" s="111" t="s">
        <v>669</v>
      </c>
    </row>
    <row r="63" spans="1:41" ht="15" customHeight="1" x14ac:dyDescent="0.15">
      <c r="A63" s="103">
        <v>333</v>
      </c>
      <c r="B63" s="112">
        <v>271</v>
      </c>
      <c r="C63" s="112">
        <v>2721</v>
      </c>
      <c r="D63" s="112" t="s">
        <v>145</v>
      </c>
      <c r="E63" s="112" t="s">
        <v>48</v>
      </c>
      <c r="F63" s="112" t="s">
        <v>37</v>
      </c>
      <c r="G63" s="112" t="str">
        <f t="shared" si="0"/>
        <v>3SNCERAWZE</v>
      </c>
      <c r="H63" s="112" t="s">
        <v>49</v>
      </c>
      <c r="I63" s="112" t="s">
        <v>50</v>
      </c>
      <c r="J63" s="112" t="s">
        <v>51</v>
      </c>
      <c r="K63" s="112" t="s">
        <v>146</v>
      </c>
      <c r="L63" s="112" t="s">
        <v>147</v>
      </c>
      <c r="M63" s="112" t="str">
        <f t="shared" si="1"/>
        <v>3SNCERAWZE381245</v>
      </c>
      <c r="N63" s="112" t="str">
        <f t="shared" si="2"/>
        <v>3SNCERAWZE381240</v>
      </c>
      <c r="O63" s="113">
        <v>38</v>
      </c>
      <c r="P63" s="112">
        <v>3</v>
      </c>
      <c r="Q63" s="112" t="s">
        <v>148</v>
      </c>
      <c r="R63" s="113">
        <v>1245</v>
      </c>
      <c r="S63" s="113">
        <v>6200</v>
      </c>
      <c r="T63" s="113">
        <v>1240</v>
      </c>
      <c r="U63" s="113">
        <v>1240</v>
      </c>
      <c r="V63" s="113">
        <v>6000</v>
      </c>
      <c r="W63" s="104">
        <v>2</v>
      </c>
      <c r="X63" s="105" t="s">
        <v>44</v>
      </c>
      <c r="Y63" s="106" t="s">
        <v>45</v>
      </c>
      <c r="Z63" s="107">
        <v>6</v>
      </c>
      <c r="AA63" s="108" t="s">
        <v>54</v>
      </c>
      <c r="AB63" s="109">
        <v>1500</v>
      </c>
      <c r="AC63" s="106">
        <v>6</v>
      </c>
      <c r="AD63" s="108" t="s">
        <v>54</v>
      </c>
      <c r="AE63" s="109">
        <v>1500</v>
      </c>
      <c r="AF63" s="106"/>
      <c r="AG63" s="108"/>
      <c r="AH63" s="109"/>
      <c r="AI63" s="106"/>
      <c r="AJ63" s="108"/>
      <c r="AK63" s="109"/>
      <c r="AL63" s="110"/>
      <c r="AM63" s="111"/>
      <c r="AN63" s="111" t="s">
        <v>669</v>
      </c>
    </row>
    <row r="64" spans="1:41" ht="15" customHeight="1" x14ac:dyDescent="0.15">
      <c r="A64" s="103">
        <v>333</v>
      </c>
      <c r="B64" s="112">
        <v>272</v>
      </c>
      <c r="C64" s="112">
        <v>36884</v>
      </c>
      <c r="D64" s="112" t="s">
        <v>149</v>
      </c>
      <c r="E64" s="112" t="s">
        <v>75</v>
      </c>
      <c r="F64" s="112" t="s">
        <v>150</v>
      </c>
      <c r="G64" s="112" t="str">
        <f t="shared" si="0"/>
        <v>3SNCERAWZRX</v>
      </c>
      <c r="H64" s="112" t="s">
        <v>49</v>
      </c>
      <c r="I64" s="112" t="s">
        <v>50</v>
      </c>
      <c r="J64" s="112" t="s">
        <v>51</v>
      </c>
      <c r="K64" s="112" t="s">
        <v>151</v>
      </c>
      <c r="L64" s="112" t="s">
        <v>152</v>
      </c>
      <c r="M64" s="112" t="str">
        <f t="shared" si="1"/>
        <v>3SNCERAWZRX251040</v>
      </c>
      <c r="N64" s="112" t="str">
        <f t="shared" si="2"/>
        <v>3SNCERAWZRX25450</v>
      </c>
      <c r="O64" s="113">
        <v>25</v>
      </c>
      <c r="P64" s="112">
        <v>3</v>
      </c>
      <c r="Q64" s="112" t="s">
        <v>61</v>
      </c>
      <c r="R64" s="113">
        <v>1040</v>
      </c>
      <c r="S64" s="113">
        <v>12300</v>
      </c>
      <c r="T64" s="113">
        <v>450</v>
      </c>
      <c r="U64" s="113">
        <v>450</v>
      </c>
      <c r="V64" s="113">
        <v>4000</v>
      </c>
      <c r="W64" s="104">
        <v>2</v>
      </c>
      <c r="X64" s="105" t="s">
        <v>44</v>
      </c>
      <c r="Y64" s="106" t="s">
        <v>392</v>
      </c>
      <c r="Z64" s="107">
        <v>6</v>
      </c>
      <c r="AA64" s="108" t="s">
        <v>54</v>
      </c>
      <c r="AB64" s="109">
        <v>1450</v>
      </c>
      <c r="AC64" s="106">
        <v>6</v>
      </c>
      <c r="AD64" s="108" t="s">
        <v>46</v>
      </c>
      <c r="AE64" s="109">
        <v>460</v>
      </c>
      <c r="AF64" s="106"/>
      <c r="AG64" s="108"/>
      <c r="AH64" s="109"/>
      <c r="AI64" s="106"/>
      <c r="AJ64" s="108"/>
      <c r="AK64" s="109"/>
      <c r="AL64" s="110"/>
      <c r="AM64" s="111"/>
      <c r="AN64" s="111" t="s">
        <v>669</v>
      </c>
    </row>
    <row r="65" spans="1:40" ht="15" customHeight="1" x14ac:dyDescent="0.15">
      <c r="A65" s="103">
        <v>333</v>
      </c>
      <c r="B65" s="112">
        <v>271</v>
      </c>
      <c r="C65" s="112">
        <v>2553</v>
      </c>
      <c r="D65" s="112" t="s">
        <v>153</v>
      </c>
      <c r="E65" s="112" t="s">
        <v>48</v>
      </c>
      <c r="F65" s="112" t="s">
        <v>56</v>
      </c>
      <c r="G65" s="112" t="str">
        <f t="shared" si="0"/>
        <v>3SNCERAWZRX</v>
      </c>
      <c r="H65" s="112" t="s">
        <v>49</v>
      </c>
      <c r="I65" s="112" t="s">
        <v>50</v>
      </c>
      <c r="J65" s="112" t="s">
        <v>51</v>
      </c>
      <c r="K65" s="112" t="s">
        <v>151</v>
      </c>
      <c r="L65" s="112" t="s">
        <v>152</v>
      </c>
      <c r="M65" s="112" t="str">
        <f t="shared" si="1"/>
        <v>3SNCERAWZRX251337</v>
      </c>
      <c r="N65" s="112" t="str">
        <f t="shared" si="2"/>
        <v>3SNCERAWZRX25640</v>
      </c>
      <c r="O65" s="113">
        <v>25</v>
      </c>
      <c r="P65" s="112">
        <v>3</v>
      </c>
      <c r="Q65" s="112" t="s">
        <v>64</v>
      </c>
      <c r="R65" s="113">
        <v>1337</v>
      </c>
      <c r="S65" s="113">
        <v>12300</v>
      </c>
      <c r="T65" s="113">
        <v>640</v>
      </c>
      <c r="U65" s="113">
        <v>640</v>
      </c>
      <c r="V65" s="113">
        <v>2000</v>
      </c>
      <c r="W65" s="104">
        <v>2</v>
      </c>
      <c r="X65" s="105" t="s">
        <v>44</v>
      </c>
      <c r="Y65" s="106" t="s">
        <v>392</v>
      </c>
      <c r="Z65" s="107">
        <v>6</v>
      </c>
      <c r="AA65" s="108" t="s">
        <v>54</v>
      </c>
      <c r="AB65" s="109">
        <v>1450</v>
      </c>
      <c r="AC65" s="106">
        <v>3</v>
      </c>
      <c r="AD65" s="108" t="s">
        <v>69</v>
      </c>
      <c r="AE65" s="109">
        <v>645</v>
      </c>
      <c r="AF65" s="106"/>
      <c r="AG65" s="108"/>
      <c r="AH65" s="109"/>
      <c r="AI65" s="106"/>
      <c r="AJ65" s="108"/>
      <c r="AK65" s="109"/>
      <c r="AL65" s="110"/>
      <c r="AM65" s="111"/>
      <c r="AN65" s="111" t="s">
        <v>669</v>
      </c>
    </row>
    <row r="66" spans="1:40" ht="15" customHeight="1" x14ac:dyDescent="0.15">
      <c r="A66" s="103">
        <v>333</v>
      </c>
      <c r="B66" s="112">
        <v>271</v>
      </c>
      <c r="C66" s="112">
        <v>2553</v>
      </c>
      <c r="D66" s="112" t="s">
        <v>153</v>
      </c>
      <c r="E66" s="112" t="s">
        <v>48</v>
      </c>
      <c r="F66" s="112" t="s">
        <v>56</v>
      </c>
      <c r="G66" s="112" t="str">
        <f t="shared" si="0"/>
        <v>3SNCERAWZRX</v>
      </c>
      <c r="H66" s="112" t="s">
        <v>49</v>
      </c>
      <c r="I66" s="112" t="s">
        <v>50</v>
      </c>
      <c r="J66" s="112" t="s">
        <v>51</v>
      </c>
      <c r="K66" s="112" t="s">
        <v>151</v>
      </c>
      <c r="L66" s="112" t="s">
        <v>152</v>
      </c>
      <c r="M66" s="112" t="str">
        <f t="shared" si="1"/>
        <v>3SNCERAWZRX251337</v>
      </c>
      <c r="N66" s="112" t="str">
        <f t="shared" si="2"/>
        <v>3SNCERAWZRX25540</v>
      </c>
      <c r="O66" s="113">
        <v>25</v>
      </c>
      <c r="P66" s="112">
        <v>3</v>
      </c>
      <c r="Q66" s="112" t="s">
        <v>64</v>
      </c>
      <c r="R66" s="113">
        <v>1337</v>
      </c>
      <c r="S66" s="113">
        <v>12300</v>
      </c>
      <c r="T66" s="113">
        <v>540</v>
      </c>
      <c r="U66" s="113">
        <v>540</v>
      </c>
      <c r="V66" s="113">
        <v>2000</v>
      </c>
      <c r="W66" s="104">
        <v>2</v>
      </c>
      <c r="X66" s="105" t="s">
        <v>44</v>
      </c>
      <c r="Y66" s="106" t="s">
        <v>392</v>
      </c>
      <c r="Z66" s="107">
        <v>6</v>
      </c>
      <c r="AA66" s="108" t="s">
        <v>54</v>
      </c>
      <c r="AB66" s="109">
        <v>1450</v>
      </c>
      <c r="AC66" s="106">
        <v>3</v>
      </c>
      <c r="AD66" s="108" t="s">
        <v>69</v>
      </c>
      <c r="AE66" s="109">
        <v>545</v>
      </c>
      <c r="AF66" s="106"/>
      <c r="AG66" s="108"/>
      <c r="AH66" s="109"/>
      <c r="AI66" s="106"/>
      <c r="AJ66" s="108"/>
      <c r="AK66" s="109"/>
      <c r="AL66" s="110"/>
      <c r="AM66" s="111"/>
      <c r="AN66" s="111" t="s">
        <v>669</v>
      </c>
    </row>
    <row r="67" spans="1:40" ht="15" customHeight="1" x14ac:dyDescent="0.15">
      <c r="A67" s="103">
        <v>333</v>
      </c>
      <c r="B67" s="112">
        <v>271</v>
      </c>
      <c r="C67" s="112">
        <v>3512</v>
      </c>
      <c r="D67" s="112" t="s">
        <v>154</v>
      </c>
      <c r="E67" s="112" t="s">
        <v>48</v>
      </c>
      <c r="F67" s="112" t="s">
        <v>150</v>
      </c>
      <c r="G67" s="112" t="str">
        <f t="shared" si="0"/>
        <v>3SNCERAWZRX</v>
      </c>
      <c r="H67" s="112" t="s">
        <v>49</v>
      </c>
      <c r="I67" s="112" t="s">
        <v>50</v>
      </c>
      <c r="J67" s="112" t="s">
        <v>51</v>
      </c>
      <c r="K67" s="112" t="s">
        <v>151</v>
      </c>
      <c r="L67" s="112" t="s">
        <v>152</v>
      </c>
      <c r="M67" s="112" t="str">
        <f t="shared" si="1"/>
        <v>3SNCERAWZRX381135</v>
      </c>
      <c r="N67" s="112" t="str">
        <f t="shared" si="2"/>
        <v>3SNCERAWZRX381130</v>
      </c>
      <c r="O67" s="113">
        <v>38</v>
      </c>
      <c r="P67" s="112">
        <v>3</v>
      </c>
      <c r="Q67" s="112" t="s">
        <v>61</v>
      </c>
      <c r="R67" s="113">
        <v>1135</v>
      </c>
      <c r="S67" s="113">
        <v>12200</v>
      </c>
      <c r="T67" s="113">
        <v>1135</v>
      </c>
      <c r="U67" s="113">
        <v>1130</v>
      </c>
      <c r="V67" s="113">
        <v>6000</v>
      </c>
      <c r="W67" s="104">
        <v>2</v>
      </c>
      <c r="X67" s="105" t="s">
        <v>44</v>
      </c>
      <c r="Y67" s="106" t="s">
        <v>57</v>
      </c>
      <c r="Z67" s="107">
        <v>6</v>
      </c>
      <c r="AA67" s="108" t="s">
        <v>54</v>
      </c>
      <c r="AB67" s="109">
        <v>1450</v>
      </c>
      <c r="AC67" s="106">
        <v>6</v>
      </c>
      <c r="AD67" s="108" t="s">
        <v>54</v>
      </c>
      <c r="AE67" s="109">
        <v>1450</v>
      </c>
      <c r="AF67" s="106"/>
      <c r="AG67" s="108"/>
      <c r="AH67" s="109"/>
      <c r="AI67" s="106"/>
      <c r="AJ67" s="108"/>
      <c r="AK67" s="109"/>
      <c r="AL67" s="110"/>
      <c r="AM67" s="111"/>
      <c r="AN67" s="111" t="s">
        <v>670</v>
      </c>
    </row>
    <row r="68" spans="1:40" ht="15" customHeight="1" x14ac:dyDescent="0.15">
      <c r="A68" s="103">
        <v>333</v>
      </c>
      <c r="B68" s="112">
        <v>275</v>
      </c>
      <c r="C68" s="112">
        <v>5174</v>
      </c>
      <c r="D68" s="112" t="s">
        <v>155</v>
      </c>
      <c r="E68" s="112" t="s">
        <v>156</v>
      </c>
      <c r="F68" s="112"/>
      <c r="G68" s="112" t="str">
        <f t="shared" si="0"/>
        <v>3SNCERAWZS</v>
      </c>
      <c r="H68" s="112" t="s">
        <v>49</v>
      </c>
      <c r="I68" s="112" t="s">
        <v>50</v>
      </c>
      <c r="J68" s="112" t="s">
        <v>51</v>
      </c>
      <c r="K68" s="112" t="s">
        <v>157</v>
      </c>
      <c r="L68" s="112" t="s">
        <v>158</v>
      </c>
      <c r="M68" s="112" t="str">
        <f t="shared" si="1"/>
        <v>3SNCERAWZS381005</v>
      </c>
      <c r="N68" s="112" t="str">
        <f t="shared" si="2"/>
        <v>3SNCERAWZS381000</v>
      </c>
      <c r="O68" s="113">
        <v>38</v>
      </c>
      <c r="P68" s="112">
        <v>3</v>
      </c>
      <c r="Q68" s="112" t="s">
        <v>94</v>
      </c>
      <c r="R68" s="113">
        <v>1005</v>
      </c>
      <c r="S68" s="113">
        <v>8000</v>
      </c>
      <c r="T68" s="113">
        <v>1005</v>
      </c>
      <c r="U68" s="113">
        <v>1000</v>
      </c>
      <c r="V68" s="113">
        <v>8000</v>
      </c>
      <c r="W68" s="104">
        <v>2</v>
      </c>
      <c r="X68" s="105" t="s">
        <v>44</v>
      </c>
      <c r="Y68" s="106" t="s">
        <v>45</v>
      </c>
      <c r="Z68" s="107">
        <v>6</v>
      </c>
      <c r="AA68" s="108" t="s">
        <v>54</v>
      </c>
      <c r="AB68" s="109">
        <v>1170</v>
      </c>
      <c r="AC68" s="106">
        <v>6</v>
      </c>
      <c r="AD68" s="108" t="s">
        <v>54</v>
      </c>
      <c r="AE68" s="109">
        <v>1170</v>
      </c>
      <c r="AF68" s="106"/>
      <c r="AG68" s="108"/>
      <c r="AH68" s="109"/>
      <c r="AI68" s="106"/>
      <c r="AJ68" s="108"/>
      <c r="AK68" s="109"/>
      <c r="AL68" s="110"/>
      <c r="AM68" s="111"/>
      <c r="AN68" s="111" t="s">
        <v>670</v>
      </c>
    </row>
    <row r="69" spans="1:40" ht="15" customHeight="1" x14ac:dyDescent="0.15">
      <c r="A69" s="103">
        <v>333</v>
      </c>
      <c r="B69" s="112">
        <v>275</v>
      </c>
      <c r="C69" s="112">
        <v>5174</v>
      </c>
      <c r="D69" s="112" t="s">
        <v>155</v>
      </c>
      <c r="E69" s="112" t="s">
        <v>156</v>
      </c>
      <c r="F69" s="112"/>
      <c r="G69" s="112" t="str">
        <f t="shared" si="0"/>
        <v>3SNCERAWZS</v>
      </c>
      <c r="H69" s="112" t="s">
        <v>49</v>
      </c>
      <c r="I69" s="112" t="s">
        <v>50</v>
      </c>
      <c r="J69" s="112" t="s">
        <v>51</v>
      </c>
      <c r="K69" s="112" t="s">
        <v>157</v>
      </c>
      <c r="L69" s="112" t="s">
        <v>158</v>
      </c>
      <c r="M69" s="112" t="str">
        <f t="shared" si="1"/>
        <v>3SNCERAWZS381125</v>
      </c>
      <c r="N69" s="112" t="str">
        <f t="shared" si="2"/>
        <v>3SNCERAWZS381120</v>
      </c>
      <c r="O69" s="113">
        <v>38</v>
      </c>
      <c r="P69" s="112">
        <v>3</v>
      </c>
      <c r="Q69" s="112" t="s">
        <v>94</v>
      </c>
      <c r="R69" s="113">
        <v>1125</v>
      </c>
      <c r="S69" s="113">
        <v>6000</v>
      </c>
      <c r="T69" s="113">
        <v>1125</v>
      </c>
      <c r="U69" s="113">
        <v>1120</v>
      </c>
      <c r="V69" s="113">
        <v>6000</v>
      </c>
      <c r="W69" s="104">
        <v>2</v>
      </c>
      <c r="X69" s="105" t="s">
        <v>44</v>
      </c>
      <c r="Y69" s="106" t="s">
        <v>45</v>
      </c>
      <c r="Z69" s="107">
        <v>6</v>
      </c>
      <c r="AA69" s="108" t="s">
        <v>54</v>
      </c>
      <c r="AB69" s="109">
        <v>1170</v>
      </c>
      <c r="AC69" s="106"/>
      <c r="AD69" s="108"/>
      <c r="AE69" s="109"/>
      <c r="AF69" s="106"/>
      <c r="AG69" s="108"/>
      <c r="AH69" s="109"/>
      <c r="AI69" s="106"/>
      <c r="AJ69" s="108"/>
      <c r="AK69" s="109"/>
      <c r="AL69" s="110"/>
      <c r="AM69" s="111"/>
      <c r="AN69" s="111" t="s">
        <v>670</v>
      </c>
    </row>
    <row r="70" spans="1:40" ht="15" customHeight="1" x14ac:dyDescent="0.15">
      <c r="A70" s="103">
        <v>333</v>
      </c>
      <c r="B70" s="112">
        <v>275</v>
      </c>
      <c r="C70" s="112">
        <v>5174</v>
      </c>
      <c r="D70" s="112" t="s">
        <v>155</v>
      </c>
      <c r="E70" s="112" t="s">
        <v>156</v>
      </c>
      <c r="F70" s="112"/>
      <c r="G70" s="112" t="str">
        <f t="shared" si="0"/>
        <v>3SNCERAWZS</v>
      </c>
      <c r="H70" s="112" t="s">
        <v>49</v>
      </c>
      <c r="I70" s="112" t="s">
        <v>50</v>
      </c>
      <c r="J70" s="112" t="s">
        <v>51</v>
      </c>
      <c r="K70" s="112" t="s">
        <v>157</v>
      </c>
      <c r="L70" s="112" t="s">
        <v>158</v>
      </c>
      <c r="M70" s="112" t="str">
        <f t="shared" si="1"/>
        <v>3SNCERAWZS381415</v>
      </c>
      <c r="N70" s="112" t="str">
        <f t="shared" si="2"/>
        <v>3SNCERAWZS381410</v>
      </c>
      <c r="O70" s="113">
        <v>38</v>
      </c>
      <c r="P70" s="112">
        <v>3</v>
      </c>
      <c r="Q70" s="112" t="s">
        <v>94</v>
      </c>
      <c r="R70" s="113">
        <v>1415</v>
      </c>
      <c r="S70" s="113">
        <v>8000</v>
      </c>
      <c r="T70" s="113">
        <v>1415</v>
      </c>
      <c r="U70" s="113">
        <v>1410</v>
      </c>
      <c r="V70" s="113">
        <v>8000</v>
      </c>
      <c r="W70" s="104">
        <v>2</v>
      </c>
      <c r="X70" s="105" t="s">
        <v>44</v>
      </c>
      <c r="Y70" s="106" t="s">
        <v>45</v>
      </c>
      <c r="Z70" s="107">
        <v>6</v>
      </c>
      <c r="AA70" s="108" t="s">
        <v>54</v>
      </c>
      <c r="AB70" s="109">
        <v>1450</v>
      </c>
      <c r="AC70" s="106"/>
      <c r="AD70" s="108"/>
      <c r="AE70" s="109"/>
      <c r="AF70" s="106"/>
      <c r="AG70" s="108"/>
      <c r="AH70" s="109"/>
      <c r="AI70" s="106"/>
      <c r="AJ70" s="108"/>
      <c r="AK70" s="109"/>
      <c r="AL70" s="110"/>
      <c r="AM70" s="111"/>
      <c r="AN70" s="111" t="s">
        <v>670</v>
      </c>
    </row>
    <row r="71" spans="1:40" ht="15" customHeight="1" x14ac:dyDescent="0.15">
      <c r="A71" s="103">
        <v>333</v>
      </c>
      <c r="B71" s="112">
        <v>272</v>
      </c>
      <c r="C71" s="112">
        <v>3864</v>
      </c>
      <c r="D71" s="112" t="s">
        <v>159</v>
      </c>
      <c r="E71" s="112" t="s">
        <v>75</v>
      </c>
      <c r="F71" s="112" t="s">
        <v>150</v>
      </c>
      <c r="G71" s="112" t="str">
        <f t="shared" si="0"/>
        <v>3SNCERAWZS</v>
      </c>
      <c r="H71" s="112" t="s">
        <v>49</v>
      </c>
      <c r="I71" s="112" t="s">
        <v>50</v>
      </c>
      <c r="J71" s="112" t="s">
        <v>51</v>
      </c>
      <c r="K71" s="112" t="s">
        <v>157</v>
      </c>
      <c r="L71" s="112" t="s">
        <v>160</v>
      </c>
      <c r="M71" s="112" t="str">
        <f t="shared" si="1"/>
        <v>3SNCERAWZS1251230</v>
      </c>
      <c r="N71" s="112" t="str">
        <f t="shared" si="2"/>
        <v>3SNCERAWZS1251225</v>
      </c>
      <c r="O71" s="113">
        <v>125</v>
      </c>
      <c r="P71" s="112">
        <v>3</v>
      </c>
      <c r="Q71" s="112" t="s">
        <v>94</v>
      </c>
      <c r="R71" s="113">
        <v>1230</v>
      </c>
      <c r="S71" s="113">
        <v>2000</v>
      </c>
      <c r="T71" s="113">
        <v>1230</v>
      </c>
      <c r="U71" s="113">
        <v>1225</v>
      </c>
      <c r="V71" s="113">
        <v>1800</v>
      </c>
      <c r="W71" s="104">
        <v>2</v>
      </c>
      <c r="X71" s="105" t="s">
        <v>44</v>
      </c>
      <c r="Y71" s="106" t="s">
        <v>45</v>
      </c>
      <c r="Z71" s="107">
        <v>6</v>
      </c>
      <c r="AA71" s="108" t="s">
        <v>54</v>
      </c>
      <c r="AB71" s="109">
        <v>1450</v>
      </c>
      <c r="AC71" s="106"/>
      <c r="AD71" s="108"/>
      <c r="AE71" s="109"/>
      <c r="AF71" s="106"/>
      <c r="AG71" s="108"/>
      <c r="AH71" s="109"/>
      <c r="AI71" s="106"/>
      <c r="AJ71" s="108"/>
      <c r="AK71" s="109"/>
      <c r="AL71" s="110"/>
      <c r="AM71" s="111"/>
      <c r="AN71" s="111" t="s">
        <v>669</v>
      </c>
    </row>
    <row r="72" spans="1:40" ht="15" customHeight="1" x14ac:dyDescent="0.15">
      <c r="A72" s="103">
        <v>333</v>
      </c>
      <c r="B72" s="112">
        <v>271</v>
      </c>
      <c r="C72" s="112">
        <v>3512</v>
      </c>
      <c r="D72" s="112" t="s">
        <v>154</v>
      </c>
      <c r="E72" s="112" t="s">
        <v>48</v>
      </c>
      <c r="F72" s="112" t="s">
        <v>150</v>
      </c>
      <c r="G72" s="112" t="str">
        <f t="shared" ref="G72:G138" si="3">CONCATENATE(P72,H72,I72,J72,K72)</f>
        <v>3SNCERAWZT</v>
      </c>
      <c r="H72" s="112" t="s">
        <v>49</v>
      </c>
      <c r="I72" s="112" t="s">
        <v>50</v>
      </c>
      <c r="J72" s="112" t="s">
        <v>51</v>
      </c>
      <c r="K72" s="112" t="s">
        <v>161</v>
      </c>
      <c r="L72" s="112" t="s">
        <v>162</v>
      </c>
      <c r="M72" s="112" t="str">
        <f t="shared" ref="M72:M138" si="4">G72&amp;O72&amp;R72</f>
        <v>3SNCERAWZT251325</v>
      </c>
      <c r="N72" s="112" t="str">
        <f t="shared" ref="N72:N138" si="5">G72&amp;O72&amp;U72</f>
        <v>3SNCERAWZT251320</v>
      </c>
      <c r="O72" s="113">
        <v>25</v>
      </c>
      <c r="P72" s="112">
        <v>3</v>
      </c>
      <c r="Q72" s="112" t="s">
        <v>163</v>
      </c>
      <c r="R72" s="113">
        <v>1325</v>
      </c>
      <c r="S72" s="113">
        <v>8200</v>
      </c>
      <c r="T72" s="113">
        <v>1325</v>
      </c>
      <c r="U72" s="113">
        <v>1320</v>
      </c>
      <c r="V72" s="113">
        <v>8000</v>
      </c>
      <c r="W72" s="104">
        <v>2</v>
      </c>
      <c r="X72" s="105" t="s">
        <v>44</v>
      </c>
      <c r="Y72" s="106" t="s">
        <v>45</v>
      </c>
      <c r="Z72" s="107">
        <v>6</v>
      </c>
      <c r="AA72" s="108" t="s">
        <v>54</v>
      </c>
      <c r="AB72" s="109">
        <v>1450</v>
      </c>
      <c r="AC72" s="106"/>
      <c r="AD72" s="108"/>
      <c r="AE72" s="109"/>
      <c r="AF72" s="106"/>
      <c r="AG72" s="108"/>
      <c r="AH72" s="109"/>
      <c r="AI72" s="106"/>
      <c r="AJ72" s="108"/>
      <c r="AK72" s="109"/>
      <c r="AL72" s="110"/>
      <c r="AM72" s="111"/>
      <c r="AN72" s="111" t="s">
        <v>670</v>
      </c>
    </row>
    <row r="73" spans="1:40" ht="15" customHeight="1" x14ac:dyDescent="0.15">
      <c r="A73" s="103">
        <v>333</v>
      </c>
      <c r="B73" s="112">
        <v>275</v>
      </c>
      <c r="C73" s="112">
        <v>5174</v>
      </c>
      <c r="D73" s="112" t="s">
        <v>155</v>
      </c>
      <c r="E73" s="112" t="s">
        <v>156</v>
      </c>
      <c r="F73" s="112"/>
      <c r="G73" s="112" t="str">
        <f t="shared" si="3"/>
        <v>3SNCERAWZT</v>
      </c>
      <c r="H73" s="112" t="s">
        <v>38</v>
      </c>
      <c r="I73" s="112" t="s">
        <v>107</v>
      </c>
      <c r="J73" s="112" t="s">
        <v>40</v>
      </c>
      <c r="K73" s="112" t="s">
        <v>164</v>
      </c>
      <c r="L73" s="112" t="s">
        <v>162</v>
      </c>
      <c r="M73" s="112" t="str">
        <f t="shared" si="4"/>
        <v>3SNCERAWZT381005</v>
      </c>
      <c r="N73" s="112" t="str">
        <f t="shared" si="5"/>
        <v>3SNCERAWZT381000</v>
      </c>
      <c r="O73" s="113">
        <v>38</v>
      </c>
      <c r="P73" s="112">
        <v>3</v>
      </c>
      <c r="Q73" s="112" t="s">
        <v>165</v>
      </c>
      <c r="R73" s="113">
        <v>1005</v>
      </c>
      <c r="S73" s="113">
        <v>6000</v>
      </c>
      <c r="T73" s="113">
        <v>1000</v>
      </c>
      <c r="U73" s="113">
        <v>1000</v>
      </c>
      <c r="V73" s="113">
        <v>6000</v>
      </c>
      <c r="W73" s="104">
        <v>2</v>
      </c>
      <c r="X73" s="105" t="s">
        <v>44</v>
      </c>
      <c r="Y73" s="106" t="s">
        <v>45</v>
      </c>
      <c r="Z73" s="107">
        <v>6</v>
      </c>
      <c r="AA73" s="108" t="s">
        <v>54</v>
      </c>
      <c r="AB73" s="109"/>
      <c r="AC73" s="106"/>
      <c r="AD73" s="108"/>
      <c r="AE73" s="109"/>
      <c r="AF73" s="106"/>
      <c r="AG73" s="108"/>
      <c r="AH73" s="109"/>
      <c r="AI73" s="106"/>
      <c r="AJ73" s="108"/>
      <c r="AK73" s="109"/>
      <c r="AL73" s="110"/>
      <c r="AM73" s="111"/>
      <c r="AN73" s="111" t="s">
        <v>669</v>
      </c>
    </row>
    <row r="74" spans="1:40" ht="15" customHeight="1" x14ac:dyDescent="0.15">
      <c r="A74" s="103">
        <v>333</v>
      </c>
      <c r="B74" s="112">
        <v>279</v>
      </c>
      <c r="C74" s="112">
        <v>26911</v>
      </c>
      <c r="D74" s="112" t="s">
        <v>166</v>
      </c>
      <c r="E74" s="112" t="s">
        <v>167</v>
      </c>
      <c r="F74" s="112" t="s">
        <v>37</v>
      </c>
      <c r="G74" s="112" t="str">
        <f t="shared" si="3"/>
        <v>3SNCERAWZU</v>
      </c>
      <c r="H74" s="112" t="s">
        <v>49</v>
      </c>
      <c r="I74" s="112" t="s">
        <v>50</v>
      </c>
      <c r="J74" s="112" t="s">
        <v>51</v>
      </c>
      <c r="K74" s="112" t="s">
        <v>168</v>
      </c>
      <c r="L74" s="112" t="s">
        <v>169</v>
      </c>
      <c r="M74" s="112" t="str">
        <f t="shared" si="4"/>
        <v>3SNCERAWZU251155</v>
      </c>
      <c r="N74" s="112" t="str">
        <f t="shared" si="5"/>
        <v>3SNCERAWZU251150</v>
      </c>
      <c r="O74" s="113">
        <v>25</v>
      </c>
      <c r="P74" s="112">
        <v>3</v>
      </c>
      <c r="Q74" s="112" t="s">
        <v>49</v>
      </c>
      <c r="R74" s="113">
        <v>1155</v>
      </c>
      <c r="S74" s="113">
        <v>12600</v>
      </c>
      <c r="T74" s="113">
        <v>1155</v>
      </c>
      <c r="U74" s="113">
        <v>1150</v>
      </c>
      <c r="V74" s="113">
        <v>12400</v>
      </c>
      <c r="W74" s="104">
        <v>2</v>
      </c>
      <c r="X74" s="105" t="s">
        <v>44</v>
      </c>
      <c r="Y74" s="106" t="s">
        <v>45</v>
      </c>
      <c r="Z74" s="107">
        <v>6</v>
      </c>
      <c r="AA74" s="108" t="s">
        <v>54</v>
      </c>
      <c r="AB74" s="109">
        <v>1270</v>
      </c>
      <c r="AC74" s="106"/>
      <c r="AD74" s="108"/>
      <c r="AE74" s="109"/>
      <c r="AF74" s="106"/>
      <c r="AG74" s="108"/>
      <c r="AH74" s="109"/>
      <c r="AI74" s="106"/>
      <c r="AJ74" s="108"/>
      <c r="AK74" s="109"/>
      <c r="AL74" s="110"/>
      <c r="AM74" s="111"/>
      <c r="AN74" s="111" t="s">
        <v>669</v>
      </c>
    </row>
    <row r="75" spans="1:40" ht="15" customHeight="1" x14ac:dyDescent="0.15">
      <c r="A75" s="103">
        <v>333</v>
      </c>
      <c r="B75" s="112">
        <v>271</v>
      </c>
      <c r="C75" s="112">
        <v>3918</v>
      </c>
      <c r="D75" s="112" t="s">
        <v>170</v>
      </c>
      <c r="E75" s="112" t="s">
        <v>48</v>
      </c>
      <c r="F75" s="112" t="s">
        <v>56</v>
      </c>
      <c r="G75" s="112" t="str">
        <f t="shared" si="3"/>
        <v>3SNCERAWZU</v>
      </c>
      <c r="H75" s="112" t="s">
        <v>49</v>
      </c>
      <c r="I75" s="112" t="s">
        <v>50</v>
      </c>
      <c r="J75" s="112" t="s">
        <v>51</v>
      </c>
      <c r="K75" s="112" t="s">
        <v>168</v>
      </c>
      <c r="L75" s="112" t="s">
        <v>169</v>
      </c>
      <c r="M75" s="112" t="str">
        <f t="shared" si="4"/>
        <v>3SNCERAWZU251415</v>
      </c>
      <c r="N75" s="112" t="str">
        <f t="shared" si="5"/>
        <v>3SNCERAWZU251410</v>
      </c>
      <c r="O75" s="113">
        <v>25</v>
      </c>
      <c r="P75" s="112">
        <v>3</v>
      </c>
      <c r="Q75" s="112" t="s">
        <v>49</v>
      </c>
      <c r="R75" s="113">
        <v>1415</v>
      </c>
      <c r="S75" s="113">
        <v>12300</v>
      </c>
      <c r="T75" s="113">
        <v>1410</v>
      </c>
      <c r="U75" s="113">
        <v>1410</v>
      </c>
      <c r="V75" s="113">
        <v>6000</v>
      </c>
      <c r="W75" s="104">
        <v>2</v>
      </c>
      <c r="X75" s="105" t="s">
        <v>44</v>
      </c>
      <c r="Y75" s="106" t="s">
        <v>57</v>
      </c>
      <c r="Z75" s="107">
        <v>6</v>
      </c>
      <c r="AA75" s="108" t="s">
        <v>54</v>
      </c>
      <c r="AB75" s="109">
        <v>1600</v>
      </c>
      <c r="AC75" s="106">
        <v>6</v>
      </c>
      <c r="AD75" s="108" t="s">
        <v>54</v>
      </c>
      <c r="AE75" s="109">
        <v>1600</v>
      </c>
      <c r="AF75" s="106"/>
      <c r="AG75" s="108"/>
      <c r="AH75" s="109"/>
      <c r="AI75" s="106"/>
      <c r="AJ75" s="108"/>
      <c r="AK75" s="109"/>
      <c r="AL75" s="110"/>
      <c r="AM75" s="111"/>
      <c r="AN75" s="111" t="s">
        <v>669</v>
      </c>
    </row>
    <row r="76" spans="1:40" ht="15" customHeight="1" thickBot="1" x14ac:dyDescent="0.2">
      <c r="A76" s="117">
        <v>333</v>
      </c>
      <c r="B76" s="118">
        <v>276</v>
      </c>
      <c r="C76" s="118">
        <v>3621</v>
      </c>
      <c r="D76" s="118" t="s">
        <v>90</v>
      </c>
      <c r="E76" s="118" t="s">
        <v>91</v>
      </c>
      <c r="F76" s="118" t="s">
        <v>37</v>
      </c>
      <c r="G76" s="118" t="str">
        <f t="shared" si="3"/>
        <v>3SNCERAWZU</v>
      </c>
      <c r="H76" s="118" t="s">
        <v>49</v>
      </c>
      <c r="I76" s="118" t="s">
        <v>50</v>
      </c>
      <c r="J76" s="118" t="s">
        <v>51</v>
      </c>
      <c r="K76" s="118" t="s">
        <v>168</v>
      </c>
      <c r="L76" s="118" t="s">
        <v>169</v>
      </c>
      <c r="M76" s="118" t="str">
        <f t="shared" si="4"/>
        <v>3SNCERAWZU251425</v>
      </c>
      <c r="N76" s="118" t="str">
        <f t="shared" si="5"/>
        <v>3SNCERAWZU251420</v>
      </c>
      <c r="O76" s="119">
        <v>25</v>
      </c>
      <c r="P76" s="118">
        <v>3</v>
      </c>
      <c r="Q76" s="118" t="s">
        <v>49</v>
      </c>
      <c r="R76" s="119">
        <v>1425</v>
      </c>
      <c r="S76" s="119">
        <v>12600</v>
      </c>
      <c r="T76" s="119">
        <v>1425</v>
      </c>
      <c r="U76" s="119">
        <v>1420</v>
      </c>
      <c r="V76" s="119">
        <v>12400</v>
      </c>
      <c r="W76" s="120">
        <v>2</v>
      </c>
      <c r="X76" s="121" t="s">
        <v>44</v>
      </c>
      <c r="Y76" s="122" t="s">
        <v>45</v>
      </c>
      <c r="Z76" s="123">
        <v>6</v>
      </c>
      <c r="AA76" s="124" t="s">
        <v>54</v>
      </c>
      <c r="AB76" s="125">
        <v>1500</v>
      </c>
      <c r="AC76" s="122">
        <v>6</v>
      </c>
      <c r="AD76" s="124" t="s">
        <v>54</v>
      </c>
      <c r="AE76" s="125">
        <v>1500</v>
      </c>
      <c r="AF76" s="122"/>
      <c r="AG76" s="124"/>
      <c r="AH76" s="125"/>
      <c r="AI76" s="122"/>
      <c r="AJ76" s="124"/>
      <c r="AK76" s="125"/>
      <c r="AL76" s="126"/>
      <c r="AM76" s="127"/>
      <c r="AN76" s="127" t="s">
        <v>669</v>
      </c>
    </row>
    <row r="77" spans="1:40" ht="15" customHeight="1" x14ac:dyDescent="0.15">
      <c r="A77" s="128">
        <v>333</v>
      </c>
      <c r="B77" s="129">
        <v>272</v>
      </c>
      <c r="C77" s="129">
        <v>3122</v>
      </c>
      <c r="D77" s="129" t="s">
        <v>171</v>
      </c>
      <c r="E77" s="129" t="s">
        <v>75</v>
      </c>
      <c r="F77" s="129" t="s">
        <v>76</v>
      </c>
      <c r="G77" s="129" t="str">
        <f t="shared" si="3"/>
        <v>3SNCERANSHP2UDF</v>
      </c>
      <c r="H77" s="129" t="s">
        <v>49</v>
      </c>
      <c r="I77" s="129" t="s">
        <v>50</v>
      </c>
      <c r="J77" s="129" t="s">
        <v>172</v>
      </c>
      <c r="K77" s="129" t="s">
        <v>173</v>
      </c>
      <c r="L77" s="129" t="s">
        <v>174</v>
      </c>
      <c r="M77" s="129" t="str">
        <f t="shared" si="4"/>
        <v>3SNCERANSHP2UDF751230</v>
      </c>
      <c r="N77" s="129" t="str">
        <f t="shared" si="5"/>
        <v>3SNCERANSHP2UDF75600</v>
      </c>
      <c r="O77" s="130">
        <v>75</v>
      </c>
      <c r="P77" s="129">
        <v>3</v>
      </c>
      <c r="Q77" s="129" t="s">
        <v>175</v>
      </c>
      <c r="R77" s="130">
        <v>1230</v>
      </c>
      <c r="S77" s="130">
        <v>2100</v>
      </c>
      <c r="T77" s="130">
        <v>600</v>
      </c>
      <c r="U77" s="130">
        <v>600</v>
      </c>
      <c r="V77" s="130">
        <v>600</v>
      </c>
      <c r="W77" s="131">
        <v>2</v>
      </c>
      <c r="X77" s="132" t="s">
        <v>176</v>
      </c>
      <c r="Y77" s="106" t="s">
        <v>392</v>
      </c>
      <c r="Z77" s="134">
        <v>6</v>
      </c>
      <c r="AA77" s="135" t="s">
        <v>54</v>
      </c>
      <c r="AB77" s="136">
        <v>1450</v>
      </c>
      <c r="AC77" s="133">
        <v>3</v>
      </c>
      <c r="AD77" s="135" t="s">
        <v>69</v>
      </c>
      <c r="AE77" s="136">
        <v>605</v>
      </c>
      <c r="AF77" s="133"/>
      <c r="AG77" s="135"/>
      <c r="AH77" s="136"/>
      <c r="AI77" s="133"/>
      <c r="AJ77" s="135"/>
      <c r="AK77" s="136"/>
      <c r="AL77" s="137"/>
      <c r="AM77" s="138"/>
      <c r="AN77" s="138" t="s">
        <v>666</v>
      </c>
    </row>
    <row r="78" spans="1:40" ht="15" customHeight="1" thickBot="1" x14ac:dyDescent="0.2">
      <c r="A78" s="139">
        <v>333</v>
      </c>
      <c r="B78" s="114">
        <v>277</v>
      </c>
      <c r="C78" s="114">
        <v>38474</v>
      </c>
      <c r="D78" s="114" t="s">
        <v>177</v>
      </c>
      <c r="E78" s="114" t="s">
        <v>178</v>
      </c>
      <c r="F78" s="114" t="s">
        <v>37</v>
      </c>
      <c r="G78" s="114" t="str">
        <f t="shared" si="3"/>
        <v>3SNCERANSPJ27103</v>
      </c>
      <c r="H78" s="114" t="s">
        <v>49</v>
      </c>
      <c r="I78" s="114" t="s">
        <v>50</v>
      </c>
      <c r="J78" s="114" t="s">
        <v>172</v>
      </c>
      <c r="K78" s="114" t="s">
        <v>179</v>
      </c>
      <c r="L78" s="114" t="s">
        <v>180</v>
      </c>
      <c r="M78" s="114" t="str">
        <f t="shared" si="4"/>
        <v>3SNCERANSPJ27103251580</v>
      </c>
      <c r="N78" s="114" t="str">
        <f t="shared" si="5"/>
        <v>3SNCERANSPJ27103251575</v>
      </c>
      <c r="O78" s="140">
        <v>25</v>
      </c>
      <c r="P78" s="114">
        <v>3</v>
      </c>
      <c r="Q78" s="114" t="s">
        <v>181</v>
      </c>
      <c r="R78" s="140">
        <v>1580</v>
      </c>
      <c r="S78" s="140">
        <v>12300</v>
      </c>
      <c r="T78" s="140">
        <v>1575</v>
      </c>
      <c r="U78" s="140">
        <v>1575</v>
      </c>
      <c r="V78" s="140">
        <v>12000</v>
      </c>
      <c r="W78" s="141">
        <v>2</v>
      </c>
      <c r="X78" s="142" t="s">
        <v>182</v>
      </c>
      <c r="Y78" s="143" t="s">
        <v>45</v>
      </c>
      <c r="Z78" s="144">
        <v>6</v>
      </c>
      <c r="AA78" s="145" t="s">
        <v>54</v>
      </c>
      <c r="AB78" s="146">
        <v>1640</v>
      </c>
      <c r="AC78" s="143"/>
      <c r="AD78" s="145"/>
      <c r="AE78" s="146"/>
      <c r="AF78" s="143"/>
      <c r="AG78" s="145"/>
      <c r="AH78" s="146"/>
      <c r="AI78" s="143"/>
      <c r="AJ78" s="145"/>
      <c r="AK78" s="146"/>
      <c r="AL78" s="147"/>
      <c r="AM78" s="148"/>
      <c r="AN78" s="148" t="s">
        <v>666</v>
      </c>
    </row>
    <row r="79" spans="1:40" ht="15" customHeight="1" x14ac:dyDescent="0.15">
      <c r="A79" s="92">
        <v>333</v>
      </c>
      <c r="B79" s="93">
        <v>275</v>
      </c>
      <c r="C79" s="93">
        <v>5174</v>
      </c>
      <c r="D79" s="93" t="s">
        <v>155</v>
      </c>
      <c r="E79" s="93" t="s">
        <v>156</v>
      </c>
      <c r="F79" s="93" t="s">
        <v>183</v>
      </c>
      <c r="G79" s="93" t="str">
        <f t="shared" si="3"/>
        <v>3SNCLBE20V</v>
      </c>
      <c r="H79" s="93" t="s">
        <v>49</v>
      </c>
      <c r="I79" s="93" t="s">
        <v>50</v>
      </c>
      <c r="J79" s="93" t="s">
        <v>184</v>
      </c>
      <c r="K79" s="93" t="s">
        <v>185</v>
      </c>
      <c r="L79" s="93" t="s">
        <v>186</v>
      </c>
      <c r="M79" s="93" t="str">
        <f t="shared" si="4"/>
        <v>3SNCLBE20V381005</v>
      </c>
      <c r="N79" s="93" t="str">
        <f t="shared" si="5"/>
        <v>3SNCLBE20V381000</v>
      </c>
      <c r="O79" s="94">
        <v>38</v>
      </c>
      <c r="P79" s="93">
        <v>3</v>
      </c>
      <c r="Q79" s="93" t="s">
        <v>187</v>
      </c>
      <c r="R79" s="94">
        <v>1005</v>
      </c>
      <c r="S79" s="94">
        <v>4000</v>
      </c>
      <c r="T79" s="94">
        <v>1005</v>
      </c>
      <c r="U79" s="94">
        <v>1000</v>
      </c>
      <c r="V79" s="94">
        <v>4000</v>
      </c>
      <c r="W79" s="95">
        <v>2</v>
      </c>
      <c r="X79" s="96" t="s">
        <v>176</v>
      </c>
      <c r="Y79" s="97" t="s">
        <v>45</v>
      </c>
      <c r="Z79" s="98">
        <v>6</v>
      </c>
      <c r="AA79" s="99" t="s">
        <v>188</v>
      </c>
      <c r="AB79" s="100">
        <v>1015</v>
      </c>
      <c r="AC79" s="97"/>
      <c r="AD79" s="99"/>
      <c r="AE79" s="100"/>
      <c r="AF79" s="97"/>
      <c r="AG79" s="99"/>
      <c r="AH79" s="100"/>
      <c r="AI79" s="97"/>
      <c r="AJ79" s="99"/>
      <c r="AK79" s="100"/>
      <c r="AL79" s="101"/>
      <c r="AM79" s="102"/>
      <c r="AN79" s="259" t="s">
        <v>666</v>
      </c>
    </row>
    <row r="80" spans="1:40" ht="15" customHeight="1" x14ac:dyDescent="0.15">
      <c r="A80" s="103">
        <v>333</v>
      </c>
      <c r="B80" s="112">
        <v>275</v>
      </c>
      <c r="C80" s="112">
        <v>5174</v>
      </c>
      <c r="D80" s="112" t="s">
        <v>155</v>
      </c>
      <c r="E80" s="112" t="s">
        <v>156</v>
      </c>
      <c r="F80" s="112" t="s">
        <v>183</v>
      </c>
      <c r="G80" s="112" t="str">
        <f t="shared" si="3"/>
        <v>3SNCLBE20V</v>
      </c>
      <c r="H80" s="112" t="s">
        <v>49</v>
      </c>
      <c r="I80" s="112" t="s">
        <v>50</v>
      </c>
      <c r="J80" s="112" t="s">
        <v>184</v>
      </c>
      <c r="K80" s="112" t="s">
        <v>185</v>
      </c>
      <c r="L80" s="112" t="s">
        <v>186</v>
      </c>
      <c r="M80" s="112" t="str">
        <f t="shared" si="4"/>
        <v>3SNCLBE20V501002</v>
      </c>
      <c r="N80" s="112" t="str">
        <f t="shared" si="5"/>
        <v>3SNCLBE20V501000</v>
      </c>
      <c r="O80" s="113">
        <v>50</v>
      </c>
      <c r="P80" s="112">
        <v>3</v>
      </c>
      <c r="Q80" s="112" t="s">
        <v>187</v>
      </c>
      <c r="R80" s="113">
        <v>1002</v>
      </c>
      <c r="S80" s="113">
        <v>4000</v>
      </c>
      <c r="T80" s="113">
        <v>1002</v>
      </c>
      <c r="U80" s="113">
        <v>1000</v>
      </c>
      <c r="V80" s="113">
        <v>4000</v>
      </c>
      <c r="W80" s="104">
        <v>2</v>
      </c>
      <c r="X80" s="105" t="s">
        <v>176</v>
      </c>
      <c r="Y80" s="106" t="s">
        <v>45</v>
      </c>
      <c r="Z80" s="107">
        <v>6</v>
      </c>
      <c r="AA80" s="108" t="s">
        <v>188</v>
      </c>
      <c r="AB80" s="109">
        <v>1015</v>
      </c>
      <c r="AC80" s="106"/>
      <c r="AD80" s="108"/>
      <c r="AE80" s="109"/>
      <c r="AF80" s="106"/>
      <c r="AG80" s="108"/>
      <c r="AH80" s="109"/>
      <c r="AI80" s="106"/>
      <c r="AJ80" s="108"/>
      <c r="AK80" s="109"/>
      <c r="AL80" s="110"/>
      <c r="AM80" s="111"/>
      <c r="AN80" s="111" t="s">
        <v>666</v>
      </c>
    </row>
    <row r="81" spans="1:40" ht="15" customHeight="1" x14ac:dyDescent="0.15">
      <c r="A81" s="103">
        <v>333</v>
      </c>
      <c r="B81" s="112">
        <v>275</v>
      </c>
      <c r="C81" s="112">
        <v>5174</v>
      </c>
      <c r="D81" s="112" t="s">
        <v>155</v>
      </c>
      <c r="E81" s="112" t="s">
        <v>156</v>
      </c>
      <c r="F81" s="112" t="s">
        <v>183</v>
      </c>
      <c r="G81" s="112" t="str">
        <f t="shared" si="3"/>
        <v>3SNCLBE20V</v>
      </c>
      <c r="H81" s="112" t="s">
        <v>49</v>
      </c>
      <c r="I81" s="112" t="s">
        <v>50</v>
      </c>
      <c r="J81" s="112" t="s">
        <v>184</v>
      </c>
      <c r="K81" s="112" t="s">
        <v>185</v>
      </c>
      <c r="L81" s="112" t="s">
        <v>186</v>
      </c>
      <c r="M81" s="112" t="str">
        <f t="shared" si="4"/>
        <v>3SNCLBE20V501002</v>
      </c>
      <c r="N81" s="112" t="str">
        <f t="shared" si="5"/>
        <v>3SNCLBE20V501000</v>
      </c>
      <c r="O81" s="113">
        <v>50</v>
      </c>
      <c r="P81" s="112">
        <v>3</v>
      </c>
      <c r="Q81" s="112" t="s">
        <v>187</v>
      </c>
      <c r="R81" s="113">
        <v>1002</v>
      </c>
      <c r="S81" s="113">
        <v>4000</v>
      </c>
      <c r="T81" s="113">
        <v>1005</v>
      </c>
      <c r="U81" s="113">
        <v>1000</v>
      </c>
      <c r="V81" s="113">
        <v>4000</v>
      </c>
      <c r="W81" s="104">
        <v>2</v>
      </c>
      <c r="X81" s="105" t="s">
        <v>176</v>
      </c>
      <c r="Y81" s="106" t="s">
        <v>45</v>
      </c>
      <c r="Z81" s="107">
        <v>6</v>
      </c>
      <c r="AA81" s="108" t="s">
        <v>188</v>
      </c>
      <c r="AB81" s="109">
        <v>1015</v>
      </c>
      <c r="AC81" s="106"/>
      <c r="AD81" s="108"/>
      <c r="AE81" s="109"/>
      <c r="AF81" s="106"/>
      <c r="AG81" s="108"/>
      <c r="AH81" s="109"/>
      <c r="AI81" s="106"/>
      <c r="AJ81" s="108"/>
      <c r="AK81" s="109"/>
      <c r="AL81" s="110"/>
      <c r="AM81" s="111"/>
      <c r="AN81" s="111" t="s">
        <v>666</v>
      </c>
    </row>
    <row r="82" spans="1:40" ht="15" customHeight="1" x14ac:dyDescent="0.15">
      <c r="A82" s="103">
        <v>333</v>
      </c>
      <c r="B82" s="112">
        <v>275</v>
      </c>
      <c r="C82" s="112">
        <v>5174</v>
      </c>
      <c r="D82" s="112" t="s">
        <v>155</v>
      </c>
      <c r="E82" s="112" t="s">
        <v>156</v>
      </c>
      <c r="F82" s="112" t="s">
        <v>183</v>
      </c>
      <c r="G82" s="112" t="str">
        <f t="shared" si="3"/>
        <v>3SNCLBE20V</v>
      </c>
      <c r="H82" s="112" t="s">
        <v>49</v>
      </c>
      <c r="I82" s="112" t="s">
        <v>50</v>
      </c>
      <c r="J82" s="112" t="s">
        <v>184</v>
      </c>
      <c r="K82" s="112" t="s">
        <v>185</v>
      </c>
      <c r="L82" s="112" t="s">
        <v>186</v>
      </c>
      <c r="M82" s="112" t="str">
        <f t="shared" si="4"/>
        <v>3SNCLBE20V751002</v>
      </c>
      <c r="N82" s="112" t="str">
        <f t="shared" si="5"/>
        <v>3SNCLBE20V751000</v>
      </c>
      <c r="O82" s="113">
        <v>75</v>
      </c>
      <c r="P82" s="112">
        <v>3</v>
      </c>
      <c r="Q82" s="112" t="s">
        <v>187</v>
      </c>
      <c r="R82" s="113">
        <v>1002</v>
      </c>
      <c r="S82" s="113">
        <v>3000</v>
      </c>
      <c r="T82" s="113">
        <v>1002</v>
      </c>
      <c r="U82" s="113">
        <v>1000</v>
      </c>
      <c r="V82" s="113">
        <v>3000</v>
      </c>
      <c r="W82" s="104">
        <v>2</v>
      </c>
      <c r="X82" s="105" t="s">
        <v>176</v>
      </c>
      <c r="Y82" s="106" t="s">
        <v>45</v>
      </c>
      <c r="Z82" s="107">
        <v>6</v>
      </c>
      <c r="AA82" s="108" t="s">
        <v>188</v>
      </c>
      <c r="AB82" s="109">
        <v>1015</v>
      </c>
      <c r="AC82" s="107">
        <v>6</v>
      </c>
      <c r="AD82" s="108" t="s">
        <v>188</v>
      </c>
      <c r="AE82" s="109">
        <v>1015</v>
      </c>
      <c r="AF82" s="106"/>
      <c r="AG82" s="108"/>
      <c r="AH82" s="109"/>
      <c r="AI82" s="106"/>
      <c r="AJ82" s="108"/>
      <c r="AK82" s="109"/>
      <c r="AL82" s="110"/>
      <c r="AM82" s="111"/>
      <c r="AN82" s="111" t="s">
        <v>666</v>
      </c>
    </row>
    <row r="83" spans="1:40" ht="15" customHeight="1" x14ac:dyDescent="0.15">
      <c r="A83" s="103">
        <v>333</v>
      </c>
      <c r="B83" s="112">
        <v>275</v>
      </c>
      <c r="C83" s="112">
        <v>5174</v>
      </c>
      <c r="D83" s="112" t="s">
        <v>155</v>
      </c>
      <c r="E83" s="112" t="s">
        <v>156</v>
      </c>
      <c r="F83" s="112" t="s">
        <v>183</v>
      </c>
      <c r="G83" s="112" t="str">
        <f t="shared" si="3"/>
        <v>3SNCLBE20V</v>
      </c>
      <c r="H83" s="112" t="s">
        <v>49</v>
      </c>
      <c r="I83" s="112" t="s">
        <v>50</v>
      </c>
      <c r="J83" s="112" t="s">
        <v>184</v>
      </c>
      <c r="K83" s="112" t="s">
        <v>185</v>
      </c>
      <c r="L83" s="112" t="s">
        <v>186</v>
      </c>
      <c r="M83" s="112" t="str">
        <f t="shared" si="4"/>
        <v>3SNCLBE20V751002</v>
      </c>
      <c r="N83" s="112" t="str">
        <f t="shared" si="5"/>
        <v>3SNCLBE20V751000</v>
      </c>
      <c r="O83" s="113">
        <v>75</v>
      </c>
      <c r="P83" s="112">
        <v>3</v>
      </c>
      <c r="Q83" s="112" t="s">
        <v>187</v>
      </c>
      <c r="R83" s="113">
        <v>1002</v>
      </c>
      <c r="S83" s="113">
        <v>3000</v>
      </c>
      <c r="T83" s="113">
        <v>1005</v>
      </c>
      <c r="U83" s="113">
        <v>1000</v>
      </c>
      <c r="V83" s="113">
        <v>3000</v>
      </c>
      <c r="W83" s="104">
        <v>2</v>
      </c>
      <c r="X83" s="105" t="s">
        <v>176</v>
      </c>
      <c r="Y83" s="106" t="s">
        <v>45</v>
      </c>
      <c r="Z83" s="107">
        <v>6</v>
      </c>
      <c r="AA83" s="108" t="s">
        <v>188</v>
      </c>
      <c r="AB83" s="109">
        <v>1015</v>
      </c>
      <c r="AC83" s="107">
        <v>6</v>
      </c>
      <c r="AD83" s="108" t="s">
        <v>188</v>
      </c>
      <c r="AE83" s="109">
        <v>1015</v>
      </c>
      <c r="AF83" s="106"/>
      <c r="AG83" s="108"/>
      <c r="AH83" s="109"/>
      <c r="AI83" s="106"/>
      <c r="AJ83" s="108"/>
      <c r="AK83" s="109"/>
      <c r="AL83" s="110"/>
      <c r="AM83" s="111"/>
      <c r="AN83" s="111" t="s">
        <v>666</v>
      </c>
    </row>
    <row r="84" spans="1:40" ht="15" customHeight="1" x14ac:dyDescent="0.15">
      <c r="A84" s="103">
        <v>333</v>
      </c>
      <c r="B84" s="112">
        <v>275</v>
      </c>
      <c r="C84" s="112">
        <v>5174</v>
      </c>
      <c r="D84" s="112" t="s">
        <v>155</v>
      </c>
      <c r="E84" s="112" t="s">
        <v>156</v>
      </c>
      <c r="F84" s="112" t="s">
        <v>183</v>
      </c>
      <c r="G84" s="112" t="str">
        <f t="shared" si="3"/>
        <v>3SNCLBE20V</v>
      </c>
      <c r="H84" s="112" t="s">
        <v>49</v>
      </c>
      <c r="I84" s="112" t="s">
        <v>50</v>
      </c>
      <c r="J84" s="112" t="s">
        <v>184</v>
      </c>
      <c r="K84" s="112" t="s">
        <v>185</v>
      </c>
      <c r="L84" s="112" t="s">
        <v>186</v>
      </c>
      <c r="M84" s="112" t="str">
        <f t="shared" si="4"/>
        <v>3SNCLBE20V1001005</v>
      </c>
      <c r="N84" s="112" t="str">
        <f t="shared" si="5"/>
        <v>3SNCLBE20V1001000</v>
      </c>
      <c r="O84" s="113">
        <v>100</v>
      </c>
      <c r="P84" s="112">
        <v>3</v>
      </c>
      <c r="Q84" s="112" t="s">
        <v>187</v>
      </c>
      <c r="R84" s="113">
        <v>1005</v>
      </c>
      <c r="S84" s="113">
        <v>2000</v>
      </c>
      <c r="T84" s="113">
        <v>1005</v>
      </c>
      <c r="U84" s="113">
        <v>1000</v>
      </c>
      <c r="V84" s="113">
        <v>2000</v>
      </c>
      <c r="W84" s="104">
        <v>2</v>
      </c>
      <c r="X84" s="105" t="s">
        <v>176</v>
      </c>
      <c r="Y84" s="106" t="s">
        <v>45</v>
      </c>
      <c r="Z84" s="107">
        <v>6</v>
      </c>
      <c r="AA84" s="108" t="s">
        <v>188</v>
      </c>
      <c r="AB84" s="109">
        <v>1015</v>
      </c>
      <c r="AC84" s="106">
        <v>6</v>
      </c>
      <c r="AD84" s="108" t="s">
        <v>188</v>
      </c>
      <c r="AE84" s="109">
        <v>1015</v>
      </c>
      <c r="AF84" s="106"/>
      <c r="AG84" s="108"/>
      <c r="AH84" s="109"/>
      <c r="AI84" s="106"/>
      <c r="AJ84" s="108"/>
      <c r="AK84" s="109"/>
      <c r="AL84" s="110"/>
      <c r="AM84" s="111"/>
      <c r="AN84" s="111" t="s">
        <v>666</v>
      </c>
    </row>
    <row r="85" spans="1:40" ht="15" customHeight="1" x14ac:dyDescent="0.15">
      <c r="A85" s="103">
        <v>333</v>
      </c>
      <c r="B85" s="112">
        <v>276</v>
      </c>
      <c r="C85" s="112">
        <v>33042</v>
      </c>
      <c r="D85" s="112" t="s">
        <v>189</v>
      </c>
      <c r="E85" s="112" t="s">
        <v>91</v>
      </c>
      <c r="F85" s="112" t="s">
        <v>76</v>
      </c>
      <c r="G85" s="112" t="str">
        <f t="shared" si="3"/>
        <v>3SNCLBLEYK</v>
      </c>
      <c r="H85" s="112" t="s">
        <v>49</v>
      </c>
      <c r="I85" s="112" t="s">
        <v>50</v>
      </c>
      <c r="J85" s="112" t="s">
        <v>184</v>
      </c>
      <c r="K85" s="112" t="s">
        <v>190</v>
      </c>
      <c r="L85" s="112" t="s">
        <v>191</v>
      </c>
      <c r="M85" s="112" t="str">
        <f t="shared" si="4"/>
        <v>3SNCLBLEYK251120</v>
      </c>
      <c r="N85" s="112" t="str">
        <f t="shared" si="5"/>
        <v>3SNCLBLEYK251120</v>
      </c>
      <c r="O85" s="113">
        <v>25</v>
      </c>
      <c r="P85" s="112">
        <v>3</v>
      </c>
      <c r="Q85" s="112" t="s">
        <v>192</v>
      </c>
      <c r="R85" s="113">
        <v>1120</v>
      </c>
      <c r="S85" s="113">
        <v>12100</v>
      </c>
      <c r="T85" s="113">
        <v>1120</v>
      </c>
      <c r="U85" s="113">
        <v>1120</v>
      </c>
      <c r="V85" s="113">
        <v>6000</v>
      </c>
      <c r="W85" s="104">
        <v>2</v>
      </c>
      <c r="X85" s="105" t="s">
        <v>176</v>
      </c>
      <c r="Y85" s="106" t="s">
        <v>193</v>
      </c>
      <c r="Z85" s="107">
        <v>6</v>
      </c>
      <c r="AA85" s="108" t="s">
        <v>54</v>
      </c>
      <c r="AB85" s="109">
        <v>1450</v>
      </c>
      <c r="AC85" s="106">
        <v>6</v>
      </c>
      <c r="AD85" s="108" t="s">
        <v>188</v>
      </c>
      <c r="AE85" s="109">
        <v>1140</v>
      </c>
      <c r="AF85" s="106"/>
      <c r="AG85" s="108"/>
      <c r="AH85" s="109"/>
      <c r="AI85" s="106"/>
      <c r="AJ85" s="108"/>
      <c r="AK85" s="109"/>
      <c r="AL85" s="110"/>
      <c r="AM85" s="111"/>
      <c r="AN85" s="111" t="s">
        <v>671</v>
      </c>
    </row>
    <row r="86" spans="1:40" ht="15" customHeight="1" x14ac:dyDescent="0.15">
      <c r="A86" s="103">
        <v>333</v>
      </c>
      <c r="B86" s="112">
        <v>276</v>
      </c>
      <c r="C86" s="112">
        <v>33042</v>
      </c>
      <c r="D86" s="112" t="s">
        <v>189</v>
      </c>
      <c r="E86" s="112" t="s">
        <v>91</v>
      </c>
      <c r="F86" s="112" t="s">
        <v>76</v>
      </c>
      <c r="G86" s="112" t="str">
        <f t="shared" si="3"/>
        <v>3SNCLBLEYK</v>
      </c>
      <c r="H86" s="112" t="s">
        <v>49</v>
      </c>
      <c r="I86" s="112" t="s">
        <v>50</v>
      </c>
      <c r="J86" s="112" t="s">
        <v>184</v>
      </c>
      <c r="K86" s="112" t="s">
        <v>190</v>
      </c>
      <c r="L86" s="112" t="s">
        <v>191</v>
      </c>
      <c r="M86" s="112" t="str">
        <f t="shared" si="4"/>
        <v>3SNCLBLEYK501125</v>
      </c>
      <c r="N86" s="112" t="str">
        <f t="shared" si="5"/>
        <v>3SNCLBLEYK501120</v>
      </c>
      <c r="O86" s="113">
        <v>50</v>
      </c>
      <c r="P86" s="112">
        <v>3</v>
      </c>
      <c r="Q86" s="112" t="s">
        <v>192</v>
      </c>
      <c r="R86" s="113">
        <v>1125</v>
      </c>
      <c r="S86" s="113">
        <v>6200</v>
      </c>
      <c r="T86" s="113">
        <v>1120</v>
      </c>
      <c r="U86" s="113">
        <v>1120</v>
      </c>
      <c r="V86" s="113">
        <v>6000</v>
      </c>
      <c r="W86" s="104">
        <v>2</v>
      </c>
      <c r="X86" s="105" t="s">
        <v>176</v>
      </c>
      <c r="Y86" s="106" t="s">
        <v>193</v>
      </c>
      <c r="Z86" s="107">
        <v>6</v>
      </c>
      <c r="AA86" s="108" t="s">
        <v>54</v>
      </c>
      <c r="AB86" s="109">
        <v>1450</v>
      </c>
      <c r="AC86" s="106">
        <v>6</v>
      </c>
      <c r="AD86" s="108" t="s">
        <v>188</v>
      </c>
      <c r="AE86" s="109">
        <v>1140</v>
      </c>
      <c r="AF86" s="106"/>
      <c r="AG86" s="108"/>
      <c r="AH86" s="109"/>
      <c r="AI86" s="106"/>
      <c r="AJ86" s="108"/>
      <c r="AK86" s="109"/>
      <c r="AL86" s="110"/>
      <c r="AM86" s="111"/>
      <c r="AN86" s="111" t="s">
        <v>671</v>
      </c>
    </row>
    <row r="87" spans="1:40" ht="15" customHeight="1" x14ac:dyDescent="0.15">
      <c r="A87" s="103">
        <v>333</v>
      </c>
      <c r="B87" s="112">
        <v>275</v>
      </c>
      <c r="C87" s="112">
        <v>5174</v>
      </c>
      <c r="D87" s="112" t="s">
        <v>155</v>
      </c>
      <c r="E87" s="112" t="s">
        <v>156</v>
      </c>
      <c r="F87" s="112" t="s">
        <v>183</v>
      </c>
      <c r="G87" s="112" t="str">
        <f t="shared" si="3"/>
        <v>3SNCLBLMEYK</v>
      </c>
      <c r="H87" s="112" t="s">
        <v>49</v>
      </c>
      <c r="I87" s="112" t="s">
        <v>50</v>
      </c>
      <c r="J87" s="112" t="s">
        <v>184</v>
      </c>
      <c r="K87" s="112" t="s">
        <v>194</v>
      </c>
      <c r="L87" s="112" t="s">
        <v>195</v>
      </c>
      <c r="M87" s="112" t="str">
        <f t="shared" si="4"/>
        <v>3SNCLBLMEYK381005</v>
      </c>
      <c r="N87" s="112" t="str">
        <f t="shared" si="5"/>
        <v>3SNCLBLMEYK381000</v>
      </c>
      <c r="O87" s="113">
        <v>38</v>
      </c>
      <c r="P87" s="112">
        <v>3</v>
      </c>
      <c r="Q87" s="112" t="s">
        <v>196</v>
      </c>
      <c r="R87" s="113">
        <v>1005</v>
      </c>
      <c r="S87" s="113">
        <v>8000</v>
      </c>
      <c r="T87" s="113">
        <v>1005</v>
      </c>
      <c r="U87" s="113">
        <v>1000</v>
      </c>
      <c r="V87" s="113">
        <v>4000</v>
      </c>
      <c r="W87" s="104">
        <v>2</v>
      </c>
      <c r="X87" s="105" t="s">
        <v>176</v>
      </c>
      <c r="Y87" s="106" t="s">
        <v>193</v>
      </c>
      <c r="Z87" s="107">
        <v>6</v>
      </c>
      <c r="AA87" s="108" t="s">
        <v>54</v>
      </c>
      <c r="AB87" s="109">
        <v>1450</v>
      </c>
      <c r="AC87" s="106">
        <v>3</v>
      </c>
      <c r="AD87" s="108" t="s">
        <v>197</v>
      </c>
      <c r="AE87" s="109">
        <v>1015</v>
      </c>
      <c r="AF87" s="106"/>
      <c r="AG87" s="108"/>
      <c r="AH87" s="109"/>
      <c r="AI87" s="106"/>
      <c r="AJ87" s="108"/>
      <c r="AK87" s="109"/>
      <c r="AL87" s="110"/>
      <c r="AM87" s="111"/>
      <c r="AN87" s="111" t="s">
        <v>671</v>
      </c>
    </row>
    <row r="88" spans="1:40" ht="15" customHeight="1" x14ac:dyDescent="0.15">
      <c r="A88" s="103">
        <v>333</v>
      </c>
      <c r="B88" s="112">
        <v>275</v>
      </c>
      <c r="C88" s="112">
        <v>2201</v>
      </c>
      <c r="D88" s="112" t="s">
        <v>198</v>
      </c>
      <c r="E88" s="112" t="s">
        <v>156</v>
      </c>
      <c r="F88" s="112" t="s">
        <v>150</v>
      </c>
      <c r="G88" s="112" t="str">
        <f t="shared" si="3"/>
        <v>33SSNCLBLTL</v>
      </c>
      <c r="H88" s="112" t="s">
        <v>49</v>
      </c>
      <c r="I88" s="112" t="s">
        <v>50</v>
      </c>
      <c r="J88" s="112" t="s">
        <v>184</v>
      </c>
      <c r="K88" s="112" t="s">
        <v>199</v>
      </c>
      <c r="L88" s="112" t="s">
        <v>200</v>
      </c>
      <c r="M88" s="112" t="str">
        <f t="shared" si="4"/>
        <v>33SSNCLBLTL251125</v>
      </c>
      <c r="N88" s="112" t="str">
        <f t="shared" si="5"/>
        <v>33SSNCLBLTL251120</v>
      </c>
      <c r="O88" s="113">
        <v>25</v>
      </c>
      <c r="P88" s="112" t="s">
        <v>201</v>
      </c>
      <c r="Q88" s="112" t="s">
        <v>192</v>
      </c>
      <c r="R88" s="113">
        <v>1125</v>
      </c>
      <c r="S88" s="113">
        <v>12100</v>
      </c>
      <c r="T88" s="113">
        <v>1120</v>
      </c>
      <c r="U88" s="113">
        <v>1120</v>
      </c>
      <c r="V88" s="113">
        <v>12000</v>
      </c>
      <c r="W88" s="104">
        <v>2</v>
      </c>
      <c r="X88" s="105" t="s">
        <v>176</v>
      </c>
      <c r="Y88" s="106" t="s">
        <v>45</v>
      </c>
      <c r="Z88" s="107">
        <v>6</v>
      </c>
      <c r="AA88" s="108" t="s">
        <v>188</v>
      </c>
      <c r="AB88" s="109">
        <v>1140</v>
      </c>
      <c r="AC88" s="106"/>
      <c r="AD88" s="108"/>
      <c r="AE88" s="109"/>
      <c r="AF88" s="106"/>
      <c r="AG88" s="108"/>
      <c r="AH88" s="109"/>
      <c r="AI88" s="106"/>
      <c r="AJ88" s="108"/>
      <c r="AK88" s="109"/>
      <c r="AL88" s="110"/>
      <c r="AM88" s="111"/>
      <c r="AN88" s="111" t="s">
        <v>666</v>
      </c>
    </row>
    <row r="89" spans="1:40" ht="15" customHeight="1" x14ac:dyDescent="0.15">
      <c r="A89" s="103">
        <v>333</v>
      </c>
      <c r="B89" s="112">
        <v>275</v>
      </c>
      <c r="C89" s="112">
        <v>5174</v>
      </c>
      <c r="D89" s="112" t="s">
        <v>155</v>
      </c>
      <c r="E89" s="112" t="s">
        <v>156</v>
      </c>
      <c r="F89" s="112" t="s">
        <v>183</v>
      </c>
      <c r="G89" s="112" t="str">
        <f t="shared" si="3"/>
        <v>3SNCLBPETMV</v>
      </c>
      <c r="H89" s="112" t="s">
        <v>49</v>
      </c>
      <c r="I89" s="112" t="s">
        <v>50</v>
      </c>
      <c r="J89" s="112" t="s">
        <v>184</v>
      </c>
      <c r="K89" s="112" t="s">
        <v>202</v>
      </c>
      <c r="L89" s="112" t="s">
        <v>203</v>
      </c>
      <c r="M89" s="112" t="str">
        <f t="shared" si="4"/>
        <v>3SNCLBPETMV251005</v>
      </c>
      <c r="N89" s="112" t="str">
        <f t="shared" si="5"/>
        <v>3SNCLBPETMV251000</v>
      </c>
      <c r="O89" s="113">
        <v>25</v>
      </c>
      <c r="P89" s="112">
        <v>3</v>
      </c>
      <c r="Q89" s="112" t="s">
        <v>196</v>
      </c>
      <c r="R89" s="113">
        <v>1005</v>
      </c>
      <c r="S89" s="113">
        <v>4000</v>
      </c>
      <c r="T89" s="113">
        <v>1005</v>
      </c>
      <c r="U89" s="113">
        <v>1000</v>
      </c>
      <c r="V89" s="113">
        <v>4000</v>
      </c>
      <c r="W89" s="104">
        <v>2</v>
      </c>
      <c r="X89" s="105" t="s">
        <v>176</v>
      </c>
      <c r="Y89" s="106" t="s">
        <v>45</v>
      </c>
      <c r="Z89" s="107">
        <v>6</v>
      </c>
      <c r="AA89" s="108" t="s">
        <v>188</v>
      </c>
      <c r="AB89" s="109">
        <v>1015</v>
      </c>
      <c r="AC89" s="106"/>
      <c r="AD89" s="108"/>
      <c r="AE89" s="109"/>
      <c r="AF89" s="106"/>
      <c r="AG89" s="108"/>
      <c r="AH89" s="109"/>
      <c r="AI89" s="106"/>
      <c r="AJ89" s="108"/>
      <c r="AK89" s="109"/>
      <c r="AL89" s="110"/>
      <c r="AM89" s="111"/>
      <c r="AN89" s="111" t="s">
        <v>666</v>
      </c>
    </row>
    <row r="90" spans="1:40" ht="15" customHeight="1" x14ac:dyDescent="0.15">
      <c r="A90" s="103">
        <v>333</v>
      </c>
      <c r="B90" s="112">
        <v>275</v>
      </c>
      <c r="C90" s="112">
        <v>5174</v>
      </c>
      <c r="D90" s="112" t="s">
        <v>155</v>
      </c>
      <c r="E90" s="112" t="s">
        <v>156</v>
      </c>
      <c r="F90" s="112" t="s">
        <v>183</v>
      </c>
      <c r="G90" s="112" t="str">
        <f t="shared" si="3"/>
        <v>3SYCLBPETMV</v>
      </c>
      <c r="H90" s="112" t="s">
        <v>49</v>
      </c>
      <c r="I90" s="112" t="s">
        <v>58</v>
      </c>
      <c r="J90" s="112" t="s">
        <v>184</v>
      </c>
      <c r="K90" s="112" t="s">
        <v>202</v>
      </c>
      <c r="L90" s="112" t="s">
        <v>203</v>
      </c>
      <c r="M90" s="112" t="str">
        <f t="shared" si="4"/>
        <v>3SYCLBPETMV501005</v>
      </c>
      <c r="N90" s="112" t="str">
        <f t="shared" si="5"/>
        <v>3SYCLBPETMV501000</v>
      </c>
      <c r="O90" s="113">
        <v>50</v>
      </c>
      <c r="P90" s="112">
        <v>3</v>
      </c>
      <c r="Q90" s="112" t="s">
        <v>204</v>
      </c>
      <c r="R90" s="113">
        <v>1005</v>
      </c>
      <c r="S90" s="113">
        <v>4100</v>
      </c>
      <c r="T90" s="113">
        <v>1005</v>
      </c>
      <c r="U90" s="113">
        <v>1000</v>
      </c>
      <c r="V90" s="113">
        <v>4000</v>
      </c>
      <c r="W90" s="104">
        <v>2</v>
      </c>
      <c r="X90" s="105" t="s">
        <v>176</v>
      </c>
      <c r="Y90" s="106" t="s">
        <v>45</v>
      </c>
      <c r="Z90" s="107">
        <v>6</v>
      </c>
      <c r="AA90" s="108" t="s">
        <v>188</v>
      </c>
      <c r="AB90" s="109">
        <v>1015</v>
      </c>
      <c r="AC90" s="106"/>
      <c r="AD90" s="108"/>
      <c r="AE90" s="109"/>
      <c r="AF90" s="106"/>
      <c r="AG90" s="108"/>
      <c r="AH90" s="109"/>
      <c r="AI90" s="106"/>
      <c r="AJ90" s="108"/>
      <c r="AK90" s="109"/>
      <c r="AL90" s="110"/>
      <c r="AM90" s="111" t="s">
        <v>768</v>
      </c>
      <c r="AN90" s="111" t="s">
        <v>666</v>
      </c>
    </row>
    <row r="91" spans="1:40" ht="15" customHeight="1" x14ac:dyDescent="0.15">
      <c r="A91" s="103">
        <v>333</v>
      </c>
      <c r="B91" s="112">
        <v>276</v>
      </c>
      <c r="C91" s="112">
        <v>39526</v>
      </c>
      <c r="D91" s="112" t="s">
        <v>205</v>
      </c>
      <c r="E91" s="112" t="s">
        <v>91</v>
      </c>
      <c r="F91" s="112" t="s">
        <v>76</v>
      </c>
      <c r="G91" s="112" t="str">
        <f t="shared" si="3"/>
        <v>3SNCLBPETTL</v>
      </c>
      <c r="H91" s="112" t="s">
        <v>49</v>
      </c>
      <c r="I91" s="112" t="s">
        <v>50</v>
      </c>
      <c r="J91" s="112" t="s">
        <v>184</v>
      </c>
      <c r="K91" s="112" t="s">
        <v>206</v>
      </c>
      <c r="L91" s="112" t="s">
        <v>207</v>
      </c>
      <c r="M91" s="112" t="str">
        <f t="shared" si="4"/>
        <v>3SNCLBPETTL381350</v>
      </c>
      <c r="N91" s="112" t="str">
        <f t="shared" si="5"/>
        <v>3SNCLBPETTL381320</v>
      </c>
      <c r="O91" s="113">
        <v>38</v>
      </c>
      <c r="P91" s="112">
        <v>3</v>
      </c>
      <c r="Q91" s="112" t="s">
        <v>148</v>
      </c>
      <c r="R91" s="113">
        <v>1350</v>
      </c>
      <c r="S91" s="113">
        <v>4400</v>
      </c>
      <c r="T91" s="113">
        <v>1320</v>
      </c>
      <c r="U91" s="113">
        <v>1320</v>
      </c>
      <c r="V91" s="113">
        <v>4200</v>
      </c>
      <c r="W91" s="104">
        <v>2</v>
      </c>
      <c r="X91" s="105" t="s">
        <v>176</v>
      </c>
      <c r="Y91" s="106" t="s">
        <v>392</v>
      </c>
      <c r="Z91" s="107">
        <v>6</v>
      </c>
      <c r="AA91" s="108" t="s">
        <v>54</v>
      </c>
      <c r="AB91" s="109">
        <v>1450</v>
      </c>
      <c r="AC91" s="106">
        <v>6</v>
      </c>
      <c r="AD91" s="108" t="s">
        <v>208</v>
      </c>
      <c r="AE91" s="109">
        <v>1450</v>
      </c>
      <c r="AF91" s="106"/>
      <c r="AG91" s="108"/>
      <c r="AH91" s="109"/>
      <c r="AI91" s="106"/>
      <c r="AJ91" s="108"/>
      <c r="AK91" s="109"/>
      <c r="AL91" s="110"/>
      <c r="AM91" s="111"/>
      <c r="AN91" s="111" t="s">
        <v>671</v>
      </c>
    </row>
    <row r="92" spans="1:40" ht="15" customHeight="1" thickBot="1" x14ac:dyDescent="0.2">
      <c r="A92" s="117">
        <v>333</v>
      </c>
      <c r="B92" s="118">
        <v>276</v>
      </c>
      <c r="C92" s="118">
        <v>39526</v>
      </c>
      <c r="D92" s="118" t="s">
        <v>205</v>
      </c>
      <c r="E92" s="118" t="s">
        <v>91</v>
      </c>
      <c r="F92" s="118" t="s">
        <v>76</v>
      </c>
      <c r="G92" s="118" t="str">
        <f t="shared" si="3"/>
        <v>3SNCLBPETTL</v>
      </c>
      <c r="H92" s="118" t="s">
        <v>49</v>
      </c>
      <c r="I92" s="118" t="s">
        <v>50</v>
      </c>
      <c r="J92" s="118" t="s">
        <v>184</v>
      </c>
      <c r="K92" s="118" t="s">
        <v>206</v>
      </c>
      <c r="L92" s="118" t="s">
        <v>207</v>
      </c>
      <c r="M92" s="118" t="str">
        <f t="shared" si="4"/>
        <v>3SNCLBPETTL501350</v>
      </c>
      <c r="N92" s="118" t="str">
        <f t="shared" si="5"/>
        <v>3SNCLBPETTL501320</v>
      </c>
      <c r="O92" s="119">
        <v>50</v>
      </c>
      <c r="P92" s="118">
        <v>3</v>
      </c>
      <c r="Q92" s="118" t="s">
        <v>148</v>
      </c>
      <c r="R92" s="119">
        <v>1350</v>
      </c>
      <c r="S92" s="119">
        <v>4400</v>
      </c>
      <c r="T92" s="119">
        <v>1320</v>
      </c>
      <c r="U92" s="119">
        <v>1320</v>
      </c>
      <c r="V92" s="119">
        <v>4200</v>
      </c>
      <c r="W92" s="120">
        <v>2</v>
      </c>
      <c r="X92" s="121" t="s">
        <v>176</v>
      </c>
      <c r="Y92" s="122" t="s">
        <v>392</v>
      </c>
      <c r="Z92" s="123">
        <v>6</v>
      </c>
      <c r="AA92" s="124" t="s">
        <v>54</v>
      </c>
      <c r="AB92" s="125">
        <v>1450</v>
      </c>
      <c r="AC92" s="122">
        <v>6</v>
      </c>
      <c r="AD92" s="124" t="s">
        <v>208</v>
      </c>
      <c r="AE92" s="125">
        <v>1450</v>
      </c>
      <c r="AF92" s="122"/>
      <c r="AG92" s="124"/>
      <c r="AH92" s="125"/>
      <c r="AI92" s="122"/>
      <c r="AJ92" s="124"/>
      <c r="AK92" s="125"/>
      <c r="AL92" s="126"/>
      <c r="AM92" s="127"/>
      <c r="AN92" s="127" t="s">
        <v>671</v>
      </c>
    </row>
    <row r="93" spans="1:40" ht="15" customHeight="1" x14ac:dyDescent="0.15">
      <c r="A93" s="92">
        <v>333</v>
      </c>
      <c r="B93" s="93">
        <v>275</v>
      </c>
      <c r="C93" s="93">
        <v>5174</v>
      </c>
      <c r="D93" s="93" t="s">
        <v>155</v>
      </c>
      <c r="E93" s="93" t="s">
        <v>156</v>
      </c>
      <c r="F93" s="93" t="s">
        <v>183</v>
      </c>
      <c r="G93" s="93" t="str">
        <f t="shared" si="3"/>
        <v>3SNMCLBDMSV</v>
      </c>
      <c r="H93" s="93" t="s">
        <v>49</v>
      </c>
      <c r="I93" s="93" t="s">
        <v>50</v>
      </c>
      <c r="J93" s="93" t="s">
        <v>209</v>
      </c>
      <c r="K93" s="93" t="s">
        <v>210</v>
      </c>
      <c r="L93" s="93" t="s">
        <v>211</v>
      </c>
      <c r="M93" s="93" t="str">
        <f t="shared" si="4"/>
        <v>3SNMCLBDMSV501005</v>
      </c>
      <c r="N93" s="93" t="str">
        <f t="shared" si="5"/>
        <v>3SNMCLBDMSV501000</v>
      </c>
      <c r="O93" s="94">
        <v>50</v>
      </c>
      <c r="P93" s="93">
        <v>3</v>
      </c>
      <c r="Q93" s="93" t="s">
        <v>212</v>
      </c>
      <c r="R93" s="94">
        <v>1005</v>
      </c>
      <c r="S93" s="94">
        <v>4000</v>
      </c>
      <c r="T93" s="94">
        <v>1005</v>
      </c>
      <c r="U93" s="94">
        <v>1000</v>
      </c>
      <c r="V93" s="94">
        <v>2000</v>
      </c>
      <c r="W93" s="95">
        <v>2</v>
      </c>
      <c r="X93" s="132" t="s">
        <v>176</v>
      </c>
      <c r="Y93" s="133" t="s">
        <v>193</v>
      </c>
      <c r="Z93" s="134">
        <v>6</v>
      </c>
      <c r="AA93" s="135" t="s">
        <v>54</v>
      </c>
      <c r="AB93" s="136">
        <v>1450</v>
      </c>
      <c r="AC93" s="133">
        <v>6</v>
      </c>
      <c r="AD93" s="135" t="s">
        <v>188</v>
      </c>
      <c r="AE93" s="136">
        <v>1020</v>
      </c>
      <c r="AF93" s="133">
        <v>2</v>
      </c>
      <c r="AG93" s="135" t="s">
        <v>54</v>
      </c>
      <c r="AH93" s="136">
        <v>1450</v>
      </c>
      <c r="AI93" s="133">
        <v>3</v>
      </c>
      <c r="AJ93" s="135" t="s">
        <v>54</v>
      </c>
      <c r="AK93" s="136">
        <v>1450</v>
      </c>
      <c r="AL93" s="137"/>
      <c r="AM93" s="138"/>
      <c r="AN93" s="138" t="s">
        <v>671</v>
      </c>
    </row>
    <row r="94" spans="1:40" ht="15" customHeight="1" x14ac:dyDescent="0.15">
      <c r="A94" s="103">
        <v>333</v>
      </c>
      <c r="B94" s="112">
        <v>276</v>
      </c>
      <c r="C94" s="112">
        <v>33042</v>
      </c>
      <c r="D94" s="112" t="s">
        <v>189</v>
      </c>
      <c r="E94" s="112" t="s">
        <v>91</v>
      </c>
      <c r="F94" s="112" t="s">
        <v>76</v>
      </c>
      <c r="G94" s="112" t="str">
        <f t="shared" si="3"/>
        <v>3SNMCLBEYK</v>
      </c>
      <c r="H94" s="112" t="s">
        <v>49</v>
      </c>
      <c r="I94" s="112" t="s">
        <v>50</v>
      </c>
      <c r="J94" s="112" t="s">
        <v>209</v>
      </c>
      <c r="K94" s="112" t="s">
        <v>213</v>
      </c>
      <c r="L94" s="112" t="s">
        <v>214</v>
      </c>
      <c r="M94" s="112" t="str">
        <f t="shared" si="4"/>
        <v>3SNMCLBEYK501125</v>
      </c>
      <c r="N94" s="112" t="str">
        <f t="shared" si="5"/>
        <v>3SNMCLBEYK501120</v>
      </c>
      <c r="O94" s="113">
        <v>50</v>
      </c>
      <c r="P94" s="112">
        <v>3</v>
      </c>
      <c r="Q94" s="112" t="s">
        <v>192</v>
      </c>
      <c r="R94" s="113">
        <v>1125</v>
      </c>
      <c r="S94" s="113">
        <v>6100</v>
      </c>
      <c r="T94" s="113">
        <v>1120</v>
      </c>
      <c r="U94" s="113">
        <v>1120</v>
      </c>
      <c r="V94" s="113">
        <v>6000</v>
      </c>
      <c r="W94" s="104">
        <v>2</v>
      </c>
      <c r="X94" s="105" t="s">
        <v>176</v>
      </c>
      <c r="Y94" s="106" t="s">
        <v>193</v>
      </c>
      <c r="Z94" s="107">
        <v>6</v>
      </c>
      <c r="AA94" s="108" t="s">
        <v>54</v>
      </c>
      <c r="AB94" s="109">
        <v>1450</v>
      </c>
      <c r="AC94" s="106">
        <v>6</v>
      </c>
      <c r="AD94" s="108" t="s">
        <v>188</v>
      </c>
      <c r="AE94" s="109">
        <v>1140</v>
      </c>
      <c r="AF94" s="133">
        <v>2</v>
      </c>
      <c r="AG94" s="108" t="s">
        <v>54</v>
      </c>
      <c r="AH94" s="109">
        <v>1450</v>
      </c>
      <c r="AI94" s="133">
        <v>3</v>
      </c>
      <c r="AJ94" s="108" t="s">
        <v>54</v>
      </c>
      <c r="AK94" s="109">
        <v>1450</v>
      </c>
      <c r="AL94" s="110"/>
      <c r="AM94" s="111"/>
      <c r="AN94" s="111" t="s">
        <v>671</v>
      </c>
    </row>
    <row r="95" spans="1:40" ht="15" customHeight="1" x14ac:dyDescent="0.15">
      <c r="A95" s="103">
        <v>333</v>
      </c>
      <c r="B95" s="112">
        <v>276</v>
      </c>
      <c r="C95" s="112">
        <v>2220</v>
      </c>
      <c r="D95" s="112" t="s">
        <v>215</v>
      </c>
      <c r="E95" s="112" t="s">
        <v>91</v>
      </c>
      <c r="F95" s="112" t="s">
        <v>76</v>
      </c>
      <c r="G95" s="112" t="str">
        <f t="shared" si="3"/>
        <v>3HSNMCLBEYK</v>
      </c>
      <c r="H95" s="112" t="s">
        <v>49</v>
      </c>
      <c r="I95" s="112" t="s">
        <v>50</v>
      </c>
      <c r="J95" s="112" t="s">
        <v>209</v>
      </c>
      <c r="K95" s="112" t="s">
        <v>213</v>
      </c>
      <c r="L95" s="112" t="s">
        <v>214</v>
      </c>
      <c r="M95" s="112" t="str">
        <f t="shared" si="4"/>
        <v>3HSNMCLBEYK501195</v>
      </c>
      <c r="N95" s="112" t="str">
        <f t="shared" si="5"/>
        <v>3HSNMCLBEYK501190</v>
      </c>
      <c r="O95" s="113">
        <v>50</v>
      </c>
      <c r="P95" s="112" t="s">
        <v>134</v>
      </c>
      <c r="Q95" s="112" t="s">
        <v>192</v>
      </c>
      <c r="R95" s="113">
        <v>1195</v>
      </c>
      <c r="S95" s="113">
        <v>6100</v>
      </c>
      <c r="T95" s="113">
        <v>1190</v>
      </c>
      <c r="U95" s="113">
        <v>1190</v>
      </c>
      <c r="V95" s="113">
        <v>6000</v>
      </c>
      <c r="W95" s="104">
        <v>2</v>
      </c>
      <c r="X95" s="105" t="s">
        <v>176</v>
      </c>
      <c r="Y95" s="106" t="s">
        <v>193</v>
      </c>
      <c r="Z95" s="107">
        <v>6</v>
      </c>
      <c r="AA95" s="108" t="s">
        <v>54</v>
      </c>
      <c r="AB95" s="109">
        <v>1450</v>
      </c>
      <c r="AC95" s="106">
        <v>6</v>
      </c>
      <c r="AD95" s="108" t="s">
        <v>188</v>
      </c>
      <c r="AE95" s="109">
        <v>1220</v>
      </c>
      <c r="AF95" s="133">
        <v>2</v>
      </c>
      <c r="AG95" s="108" t="s">
        <v>54</v>
      </c>
      <c r="AH95" s="109">
        <v>1450</v>
      </c>
      <c r="AI95" s="133">
        <v>3</v>
      </c>
      <c r="AJ95" s="108" t="s">
        <v>54</v>
      </c>
      <c r="AK95" s="109">
        <v>1450</v>
      </c>
      <c r="AL95" s="110"/>
      <c r="AM95" s="111"/>
      <c r="AN95" s="111" t="s">
        <v>671</v>
      </c>
    </row>
    <row r="96" spans="1:40" ht="15" customHeight="1" x14ac:dyDescent="0.15">
      <c r="A96" s="103">
        <v>333</v>
      </c>
      <c r="B96" s="112">
        <v>275</v>
      </c>
      <c r="C96" s="112">
        <v>5174</v>
      </c>
      <c r="D96" s="112" t="s">
        <v>155</v>
      </c>
      <c r="E96" s="112" t="s">
        <v>156</v>
      </c>
      <c r="F96" s="112" t="s">
        <v>183</v>
      </c>
      <c r="G96" s="112" t="str">
        <f t="shared" si="3"/>
        <v>3SNMCLBHLGKJV</v>
      </c>
      <c r="H96" s="112" t="s">
        <v>49</v>
      </c>
      <c r="I96" s="112" t="s">
        <v>50</v>
      </c>
      <c r="J96" s="112" t="s">
        <v>209</v>
      </c>
      <c r="K96" s="112" t="s">
        <v>216</v>
      </c>
      <c r="L96" s="112" t="s">
        <v>217</v>
      </c>
      <c r="M96" s="112" t="str">
        <f t="shared" si="4"/>
        <v>3SNMCLBHLGKJV251005</v>
      </c>
      <c r="N96" s="112" t="str">
        <f t="shared" si="5"/>
        <v>3SNMCLBHLGKJV251000</v>
      </c>
      <c r="O96" s="113">
        <v>25</v>
      </c>
      <c r="P96" s="112">
        <v>3</v>
      </c>
      <c r="Q96" s="112" t="s">
        <v>218</v>
      </c>
      <c r="R96" s="113">
        <v>1005</v>
      </c>
      <c r="S96" s="113">
        <v>2000</v>
      </c>
      <c r="T96" s="113">
        <v>1005</v>
      </c>
      <c r="U96" s="113">
        <v>1000</v>
      </c>
      <c r="V96" s="113">
        <v>2000</v>
      </c>
      <c r="W96" s="104">
        <v>2</v>
      </c>
      <c r="X96" s="105" t="s">
        <v>176</v>
      </c>
      <c r="Y96" s="106" t="s">
        <v>193</v>
      </c>
      <c r="Z96" s="107">
        <v>6</v>
      </c>
      <c r="AA96" s="108" t="s">
        <v>54</v>
      </c>
      <c r="AB96" s="109">
        <v>1450</v>
      </c>
      <c r="AC96" s="106">
        <v>6</v>
      </c>
      <c r="AD96" s="108" t="s">
        <v>219</v>
      </c>
      <c r="AE96" s="109">
        <v>1015</v>
      </c>
      <c r="AF96" s="133">
        <v>2</v>
      </c>
      <c r="AG96" s="108" t="s">
        <v>54</v>
      </c>
      <c r="AH96" s="109">
        <v>1450</v>
      </c>
      <c r="AI96" s="133">
        <v>3</v>
      </c>
      <c r="AJ96" s="108" t="s">
        <v>54</v>
      </c>
      <c r="AK96" s="109">
        <v>1450</v>
      </c>
      <c r="AL96" s="110"/>
      <c r="AM96" s="111"/>
      <c r="AN96" s="111" t="s">
        <v>671</v>
      </c>
    </row>
    <row r="97" spans="1:40" ht="15" customHeight="1" x14ac:dyDescent="0.15">
      <c r="A97" s="103">
        <v>333</v>
      </c>
      <c r="B97" s="112">
        <v>275</v>
      </c>
      <c r="C97" s="112">
        <v>5174</v>
      </c>
      <c r="D97" s="112" t="s">
        <v>155</v>
      </c>
      <c r="E97" s="112" t="s">
        <v>156</v>
      </c>
      <c r="F97" s="112" t="s">
        <v>183</v>
      </c>
      <c r="G97" s="112" t="str">
        <f t="shared" si="3"/>
        <v>3SNMCLBHLGKJV</v>
      </c>
      <c r="H97" s="112" t="s">
        <v>49</v>
      </c>
      <c r="I97" s="112" t="s">
        <v>50</v>
      </c>
      <c r="J97" s="112" t="s">
        <v>209</v>
      </c>
      <c r="K97" s="112" t="s">
        <v>216</v>
      </c>
      <c r="L97" s="112" t="s">
        <v>217</v>
      </c>
      <c r="M97" s="112" t="str">
        <f t="shared" si="4"/>
        <v>3SNMCLBHLGKJV501005</v>
      </c>
      <c r="N97" s="112" t="str">
        <f t="shared" si="5"/>
        <v>3SNMCLBHLGKJV501000</v>
      </c>
      <c r="O97" s="113">
        <v>50</v>
      </c>
      <c r="P97" s="112">
        <v>3</v>
      </c>
      <c r="Q97" s="112" t="s">
        <v>218</v>
      </c>
      <c r="R97" s="113">
        <v>1005</v>
      </c>
      <c r="S97" s="113">
        <v>4000</v>
      </c>
      <c r="T97" s="113">
        <v>1005</v>
      </c>
      <c r="U97" s="113">
        <v>1000</v>
      </c>
      <c r="V97" s="113">
        <v>2000</v>
      </c>
      <c r="W97" s="104">
        <v>2</v>
      </c>
      <c r="X97" s="105" t="s">
        <v>176</v>
      </c>
      <c r="Y97" s="106" t="s">
        <v>193</v>
      </c>
      <c r="Z97" s="107">
        <v>6</v>
      </c>
      <c r="AA97" s="108" t="s">
        <v>54</v>
      </c>
      <c r="AB97" s="109">
        <v>1450</v>
      </c>
      <c r="AC97" s="106">
        <v>6</v>
      </c>
      <c r="AD97" s="108" t="s">
        <v>219</v>
      </c>
      <c r="AE97" s="109">
        <v>1015</v>
      </c>
      <c r="AF97" s="133">
        <v>2</v>
      </c>
      <c r="AG97" s="108" t="s">
        <v>54</v>
      </c>
      <c r="AH97" s="109">
        <v>1450</v>
      </c>
      <c r="AI97" s="133">
        <v>3</v>
      </c>
      <c r="AJ97" s="108" t="s">
        <v>54</v>
      </c>
      <c r="AK97" s="109">
        <v>1450</v>
      </c>
      <c r="AL97" s="110"/>
      <c r="AM97" s="111"/>
      <c r="AN97" s="111" t="s">
        <v>671</v>
      </c>
    </row>
    <row r="98" spans="1:40" ht="15" customHeight="1" x14ac:dyDescent="0.15">
      <c r="A98" s="103">
        <v>333</v>
      </c>
      <c r="B98" s="112">
        <v>275</v>
      </c>
      <c r="C98" s="112">
        <v>5174</v>
      </c>
      <c r="D98" s="112" t="s">
        <v>155</v>
      </c>
      <c r="E98" s="112" t="s">
        <v>156</v>
      </c>
      <c r="F98" s="112" t="s">
        <v>220</v>
      </c>
      <c r="G98" s="112" t="str">
        <f t="shared" si="3"/>
        <v>3SNMCLBHLGTV</v>
      </c>
      <c r="H98" s="112" t="s">
        <v>49</v>
      </c>
      <c r="I98" s="112" t="s">
        <v>50</v>
      </c>
      <c r="J98" s="112" t="s">
        <v>209</v>
      </c>
      <c r="K98" s="112" t="s">
        <v>221</v>
      </c>
      <c r="L98" s="112" t="s">
        <v>222</v>
      </c>
      <c r="M98" s="112" t="str">
        <f t="shared" si="4"/>
        <v>3SNMCLBHLGTV251005</v>
      </c>
      <c r="N98" s="112" t="str">
        <f t="shared" si="5"/>
        <v>3SNMCLBHLGTV251000</v>
      </c>
      <c r="O98" s="113">
        <v>25</v>
      </c>
      <c r="P98" s="112">
        <v>3</v>
      </c>
      <c r="Q98" s="112" t="s">
        <v>223</v>
      </c>
      <c r="R98" s="113">
        <v>1005</v>
      </c>
      <c r="S98" s="113">
        <v>8000</v>
      </c>
      <c r="T98" s="113">
        <v>1005</v>
      </c>
      <c r="U98" s="113">
        <v>1000</v>
      </c>
      <c r="V98" s="113">
        <v>2000</v>
      </c>
      <c r="W98" s="104">
        <v>2</v>
      </c>
      <c r="X98" s="105" t="s">
        <v>176</v>
      </c>
      <c r="Y98" s="106" t="s">
        <v>193</v>
      </c>
      <c r="Z98" s="107">
        <v>6</v>
      </c>
      <c r="AA98" s="108" t="s">
        <v>54</v>
      </c>
      <c r="AB98" s="109">
        <v>1450</v>
      </c>
      <c r="AC98" s="106">
        <v>6</v>
      </c>
      <c r="AD98" s="108" t="s">
        <v>219</v>
      </c>
      <c r="AE98" s="109">
        <v>1015</v>
      </c>
      <c r="AF98" s="133">
        <v>2</v>
      </c>
      <c r="AG98" s="108" t="s">
        <v>54</v>
      </c>
      <c r="AH98" s="109">
        <v>1450</v>
      </c>
      <c r="AI98" s="133">
        <v>3</v>
      </c>
      <c r="AJ98" s="108" t="s">
        <v>54</v>
      </c>
      <c r="AK98" s="109">
        <v>1450</v>
      </c>
      <c r="AL98" s="110"/>
      <c r="AM98" s="111"/>
      <c r="AN98" s="111" t="s">
        <v>671</v>
      </c>
    </row>
    <row r="99" spans="1:40" ht="15" customHeight="1" x14ac:dyDescent="0.15">
      <c r="A99" s="103">
        <v>333</v>
      </c>
      <c r="B99" s="112">
        <v>275</v>
      </c>
      <c r="C99" s="112">
        <v>5174</v>
      </c>
      <c r="D99" s="112" t="s">
        <v>155</v>
      </c>
      <c r="E99" s="112" t="s">
        <v>156</v>
      </c>
      <c r="F99" s="112" t="s">
        <v>220</v>
      </c>
      <c r="G99" s="112" t="str">
        <f t="shared" si="3"/>
        <v>3SNMCLBHLGTV</v>
      </c>
      <c r="H99" s="112" t="s">
        <v>49</v>
      </c>
      <c r="I99" s="112" t="s">
        <v>50</v>
      </c>
      <c r="J99" s="112" t="s">
        <v>209</v>
      </c>
      <c r="K99" s="112" t="s">
        <v>221</v>
      </c>
      <c r="L99" s="112" t="s">
        <v>222</v>
      </c>
      <c r="M99" s="112" t="str">
        <f t="shared" si="4"/>
        <v>3SNMCLBHLGTV501005</v>
      </c>
      <c r="N99" s="112" t="str">
        <f t="shared" si="5"/>
        <v>3SNMCLBHLGTV501000</v>
      </c>
      <c r="O99" s="113">
        <v>50</v>
      </c>
      <c r="P99" s="112">
        <v>3</v>
      </c>
      <c r="Q99" s="112" t="s">
        <v>223</v>
      </c>
      <c r="R99" s="113">
        <v>1005</v>
      </c>
      <c r="S99" s="113">
        <v>4100</v>
      </c>
      <c r="T99" s="113">
        <v>1005</v>
      </c>
      <c r="U99" s="113">
        <v>1000</v>
      </c>
      <c r="V99" s="113">
        <v>2000</v>
      </c>
      <c r="W99" s="104">
        <v>2</v>
      </c>
      <c r="X99" s="105" t="s">
        <v>176</v>
      </c>
      <c r="Y99" s="106" t="s">
        <v>193</v>
      </c>
      <c r="Z99" s="107">
        <v>6</v>
      </c>
      <c r="AA99" s="108" t="s">
        <v>54</v>
      </c>
      <c r="AB99" s="109">
        <v>1450</v>
      </c>
      <c r="AC99" s="106">
        <v>6</v>
      </c>
      <c r="AD99" s="108" t="s">
        <v>219</v>
      </c>
      <c r="AE99" s="109">
        <v>1015</v>
      </c>
      <c r="AF99" s="133">
        <v>2</v>
      </c>
      <c r="AG99" s="108" t="s">
        <v>54</v>
      </c>
      <c r="AH99" s="109">
        <v>1450</v>
      </c>
      <c r="AI99" s="133">
        <v>3</v>
      </c>
      <c r="AJ99" s="108" t="s">
        <v>54</v>
      </c>
      <c r="AK99" s="109">
        <v>1450</v>
      </c>
      <c r="AL99" s="110"/>
      <c r="AM99" s="111"/>
      <c r="AN99" s="111" t="s">
        <v>671</v>
      </c>
    </row>
    <row r="100" spans="1:40" ht="15" customHeight="1" x14ac:dyDescent="0.15">
      <c r="A100" s="103">
        <v>333</v>
      </c>
      <c r="B100" s="112">
        <v>275</v>
      </c>
      <c r="C100" s="112">
        <v>5174</v>
      </c>
      <c r="D100" s="112" t="s">
        <v>155</v>
      </c>
      <c r="E100" s="112" t="s">
        <v>156</v>
      </c>
      <c r="F100" s="112" t="s">
        <v>220</v>
      </c>
      <c r="G100" s="112" t="str">
        <f t="shared" si="3"/>
        <v>3SNMCLBHLGTV</v>
      </c>
      <c r="H100" s="112" t="s">
        <v>49</v>
      </c>
      <c r="I100" s="112" t="s">
        <v>50</v>
      </c>
      <c r="J100" s="112" t="s">
        <v>209</v>
      </c>
      <c r="K100" s="112" t="s">
        <v>221</v>
      </c>
      <c r="L100" s="112" t="s">
        <v>222</v>
      </c>
      <c r="M100" s="112" t="str">
        <f t="shared" si="4"/>
        <v>3SNMCLBHLGTV501125</v>
      </c>
      <c r="N100" s="112" t="str">
        <f t="shared" si="5"/>
        <v>3SNMCLBHLGTV501120</v>
      </c>
      <c r="O100" s="113">
        <v>50</v>
      </c>
      <c r="P100" s="112">
        <v>3</v>
      </c>
      <c r="Q100" s="112" t="s">
        <v>223</v>
      </c>
      <c r="R100" s="113">
        <v>1125</v>
      </c>
      <c r="S100" s="113">
        <v>4100</v>
      </c>
      <c r="T100" s="113">
        <v>1125</v>
      </c>
      <c r="U100" s="113">
        <v>1120</v>
      </c>
      <c r="V100" s="113">
        <v>2000</v>
      </c>
      <c r="W100" s="104">
        <v>2</v>
      </c>
      <c r="X100" s="105" t="s">
        <v>176</v>
      </c>
      <c r="Y100" s="106" t="s">
        <v>193</v>
      </c>
      <c r="Z100" s="107">
        <v>6</v>
      </c>
      <c r="AA100" s="108" t="s">
        <v>54</v>
      </c>
      <c r="AB100" s="109">
        <v>1450</v>
      </c>
      <c r="AC100" s="106">
        <v>6</v>
      </c>
      <c r="AD100" s="108" t="s">
        <v>219</v>
      </c>
      <c r="AE100" s="109">
        <v>1140</v>
      </c>
      <c r="AF100" s="133">
        <v>2</v>
      </c>
      <c r="AG100" s="108" t="s">
        <v>54</v>
      </c>
      <c r="AH100" s="109">
        <v>1450</v>
      </c>
      <c r="AI100" s="133">
        <v>3</v>
      </c>
      <c r="AJ100" s="108" t="s">
        <v>54</v>
      </c>
      <c r="AK100" s="109">
        <v>1450</v>
      </c>
      <c r="AL100" s="110"/>
      <c r="AM100" s="111"/>
      <c r="AN100" s="111" t="s">
        <v>671</v>
      </c>
    </row>
    <row r="101" spans="1:40" ht="15" customHeight="1" x14ac:dyDescent="0.15">
      <c r="A101" s="103">
        <v>333</v>
      </c>
      <c r="B101" s="112">
        <v>275</v>
      </c>
      <c r="C101" s="112">
        <v>5174</v>
      </c>
      <c r="D101" s="112" t="s">
        <v>155</v>
      </c>
      <c r="E101" s="112" t="s">
        <v>156</v>
      </c>
      <c r="F101" s="112" t="s">
        <v>220</v>
      </c>
      <c r="G101" s="112" t="str">
        <f t="shared" si="3"/>
        <v>3SYMCLBHLGTV</v>
      </c>
      <c r="H101" s="112" t="s">
        <v>49</v>
      </c>
      <c r="I101" s="112" t="s">
        <v>39</v>
      </c>
      <c r="J101" s="112" t="s">
        <v>209</v>
      </c>
      <c r="K101" s="112" t="s">
        <v>221</v>
      </c>
      <c r="L101" s="112" t="s">
        <v>222</v>
      </c>
      <c r="M101" s="112" t="str">
        <f t="shared" si="4"/>
        <v>3SYMCLBHLGTV501005</v>
      </c>
      <c r="N101" s="112" t="str">
        <f t="shared" si="5"/>
        <v>3SYMCLBHLGTV501000</v>
      </c>
      <c r="O101" s="113">
        <v>50</v>
      </c>
      <c r="P101" s="112">
        <v>3</v>
      </c>
      <c r="Q101" s="112" t="s">
        <v>223</v>
      </c>
      <c r="R101" s="113">
        <v>1005</v>
      </c>
      <c r="S101" s="113">
        <v>4100</v>
      </c>
      <c r="T101" s="113">
        <v>1005</v>
      </c>
      <c r="U101" s="113">
        <v>1000</v>
      </c>
      <c r="V101" s="113">
        <v>4000</v>
      </c>
      <c r="W101" s="104">
        <v>2</v>
      </c>
      <c r="X101" s="105" t="s">
        <v>176</v>
      </c>
      <c r="Y101" s="106" t="s">
        <v>193</v>
      </c>
      <c r="Z101" s="107">
        <v>6</v>
      </c>
      <c r="AA101" s="108" t="s">
        <v>54</v>
      </c>
      <c r="AB101" s="109">
        <v>1450</v>
      </c>
      <c r="AC101" s="106">
        <v>6</v>
      </c>
      <c r="AD101" s="108" t="s">
        <v>219</v>
      </c>
      <c r="AE101" s="109">
        <v>1015</v>
      </c>
      <c r="AF101" s="133">
        <v>2</v>
      </c>
      <c r="AG101" s="108" t="s">
        <v>54</v>
      </c>
      <c r="AH101" s="109">
        <v>1450</v>
      </c>
      <c r="AI101" s="133">
        <v>3</v>
      </c>
      <c r="AJ101" s="108" t="s">
        <v>54</v>
      </c>
      <c r="AK101" s="109">
        <v>1450</v>
      </c>
      <c r="AL101" s="110"/>
      <c r="AM101" s="111" t="s">
        <v>768</v>
      </c>
      <c r="AN101" s="111" t="s">
        <v>671</v>
      </c>
    </row>
    <row r="102" spans="1:40" ht="15" customHeight="1" x14ac:dyDescent="0.15">
      <c r="A102" s="103">
        <v>333</v>
      </c>
      <c r="B102" s="112">
        <v>276</v>
      </c>
      <c r="C102" s="112">
        <v>3621</v>
      </c>
      <c r="D102" s="112" t="s">
        <v>90</v>
      </c>
      <c r="E102" s="112" t="s">
        <v>91</v>
      </c>
      <c r="F102" s="112" t="s">
        <v>183</v>
      </c>
      <c r="G102" s="112" t="str">
        <f t="shared" si="3"/>
        <v>3SNMCLBMSKTLHG</v>
      </c>
      <c r="H102" s="112" t="s">
        <v>38</v>
      </c>
      <c r="I102" s="112" t="s">
        <v>107</v>
      </c>
      <c r="J102" s="112" t="s">
        <v>224</v>
      </c>
      <c r="K102" s="112" t="s">
        <v>225</v>
      </c>
      <c r="L102" s="112" t="s">
        <v>226</v>
      </c>
      <c r="M102" s="112" t="str">
        <f t="shared" si="4"/>
        <v>3SNMCLBMSKTLHG1001020</v>
      </c>
      <c r="N102" s="112" t="str">
        <f t="shared" si="5"/>
        <v>3SNMCLBMSKTLHG1001020</v>
      </c>
      <c r="O102" s="113">
        <v>100</v>
      </c>
      <c r="P102" s="112">
        <v>3</v>
      </c>
      <c r="Q102" s="112" t="s">
        <v>227</v>
      </c>
      <c r="R102" s="113">
        <v>1020</v>
      </c>
      <c r="S102" s="113">
        <v>2400</v>
      </c>
      <c r="T102" s="113">
        <v>1020</v>
      </c>
      <c r="U102" s="113">
        <v>1020</v>
      </c>
      <c r="V102" s="113">
        <v>2400</v>
      </c>
      <c r="W102" s="104">
        <v>2</v>
      </c>
      <c r="X102" s="105" t="s">
        <v>176</v>
      </c>
      <c r="Y102" s="106" t="s">
        <v>45</v>
      </c>
      <c r="Z102" s="107">
        <v>6</v>
      </c>
      <c r="AA102" s="108" t="s">
        <v>54</v>
      </c>
      <c r="AB102" s="109">
        <v>1450</v>
      </c>
      <c r="AC102" s="106"/>
      <c r="AD102" s="108"/>
      <c r="AE102" s="109"/>
      <c r="AF102" s="133">
        <v>2</v>
      </c>
      <c r="AG102" s="108" t="s">
        <v>54</v>
      </c>
      <c r="AH102" s="109">
        <v>1450</v>
      </c>
      <c r="AI102" s="133">
        <v>3</v>
      </c>
      <c r="AJ102" s="108" t="s">
        <v>54</v>
      </c>
      <c r="AK102" s="109">
        <v>1450</v>
      </c>
      <c r="AL102" s="110"/>
      <c r="AM102" s="111"/>
      <c r="AN102" s="111" t="s">
        <v>671</v>
      </c>
    </row>
    <row r="103" spans="1:40" ht="15" customHeight="1" x14ac:dyDescent="0.15">
      <c r="A103" s="103">
        <v>333</v>
      </c>
      <c r="B103" s="112">
        <v>276</v>
      </c>
      <c r="C103" s="112">
        <v>33042</v>
      </c>
      <c r="D103" s="112" t="s">
        <v>189</v>
      </c>
      <c r="E103" s="112" t="s">
        <v>91</v>
      </c>
      <c r="F103" s="112" t="s">
        <v>76</v>
      </c>
      <c r="G103" s="112" t="str">
        <f t="shared" si="3"/>
        <v>3SNMCLBMSNEYK</v>
      </c>
      <c r="H103" s="112" t="s">
        <v>49</v>
      </c>
      <c r="I103" s="112" t="s">
        <v>50</v>
      </c>
      <c r="J103" s="112" t="s">
        <v>209</v>
      </c>
      <c r="K103" s="112" t="s">
        <v>228</v>
      </c>
      <c r="L103" s="112" t="s">
        <v>229</v>
      </c>
      <c r="M103" s="112" t="str">
        <f t="shared" si="4"/>
        <v>3SNMCLBMSNEYK251120</v>
      </c>
      <c r="N103" s="112" t="str">
        <f t="shared" si="5"/>
        <v>3SNMCLBMSNEYK251120</v>
      </c>
      <c r="O103" s="113">
        <v>25</v>
      </c>
      <c r="P103" s="112">
        <v>3</v>
      </c>
      <c r="Q103" s="112" t="s">
        <v>230</v>
      </c>
      <c r="R103" s="113">
        <v>1120</v>
      </c>
      <c r="S103" s="113">
        <v>4000</v>
      </c>
      <c r="T103" s="113">
        <v>1120</v>
      </c>
      <c r="U103" s="113">
        <v>1120</v>
      </c>
      <c r="V103" s="113">
        <v>4000</v>
      </c>
      <c r="W103" s="104">
        <v>2</v>
      </c>
      <c r="X103" s="105" t="s">
        <v>176</v>
      </c>
      <c r="Y103" s="106" t="s">
        <v>193</v>
      </c>
      <c r="Z103" s="107">
        <v>6</v>
      </c>
      <c r="AA103" s="108" t="s">
        <v>54</v>
      </c>
      <c r="AB103" s="109">
        <v>1450</v>
      </c>
      <c r="AC103" s="106">
        <v>6</v>
      </c>
      <c r="AD103" s="108" t="s">
        <v>188</v>
      </c>
      <c r="AE103" s="109">
        <v>1140</v>
      </c>
      <c r="AF103" s="133">
        <v>2</v>
      </c>
      <c r="AG103" s="108" t="s">
        <v>54</v>
      </c>
      <c r="AH103" s="109">
        <v>1450</v>
      </c>
      <c r="AI103" s="133">
        <v>3</v>
      </c>
      <c r="AJ103" s="108" t="s">
        <v>54</v>
      </c>
      <c r="AK103" s="109">
        <v>1450</v>
      </c>
      <c r="AL103" s="110"/>
      <c r="AM103" s="111"/>
      <c r="AN103" s="111" t="s">
        <v>671</v>
      </c>
    </row>
    <row r="104" spans="1:40" ht="15" customHeight="1" x14ac:dyDescent="0.15">
      <c r="A104" s="103">
        <v>333</v>
      </c>
      <c r="B104" s="112">
        <v>276</v>
      </c>
      <c r="C104" s="112">
        <v>33042</v>
      </c>
      <c r="D104" s="112" t="s">
        <v>189</v>
      </c>
      <c r="E104" s="112" t="s">
        <v>91</v>
      </c>
      <c r="F104" s="112" t="s">
        <v>76</v>
      </c>
      <c r="G104" s="112" t="str">
        <f t="shared" si="3"/>
        <v>3SNMCLBMSNEYK</v>
      </c>
      <c r="H104" s="112" t="s">
        <v>49</v>
      </c>
      <c r="I104" s="112" t="s">
        <v>50</v>
      </c>
      <c r="J104" s="112" t="s">
        <v>209</v>
      </c>
      <c r="K104" s="112" t="s">
        <v>228</v>
      </c>
      <c r="L104" s="112" t="s">
        <v>229</v>
      </c>
      <c r="M104" s="112" t="str">
        <f t="shared" si="4"/>
        <v>3SNMCLBMSNEYK501120</v>
      </c>
      <c r="N104" s="112" t="str">
        <f t="shared" si="5"/>
        <v>3SNMCLBMSNEYK501120</v>
      </c>
      <c r="O104" s="113">
        <v>50</v>
      </c>
      <c r="P104" s="112">
        <v>3</v>
      </c>
      <c r="Q104" s="112" t="s">
        <v>230</v>
      </c>
      <c r="R104" s="113">
        <v>1120</v>
      </c>
      <c r="S104" s="113">
        <v>4000</v>
      </c>
      <c r="T104" s="113">
        <v>1120</v>
      </c>
      <c r="U104" s="113">
        <v>1120</v>
      </c>
      <c r="V104" s="113">
        <v>4000</v>
      </c>
      <c r="W104" s="104">
        <v>2</v>
      </c>
      <c r="X104" s="105" t="s">
        <v>176</v>
      </c>
      <c r="Y104" s="106" t="s">
        <v>193</v>
      </c>
      <c r="Z104" s="107">
        <v>6</v>
      </c>
      <c r="AA104" s="108" t="s">
        <v>54</v>
      </c>
      <c r="AB104" s="109">
        <v>1450</v>
      </c>
      <c r="AC104" s="106">
        <v>6</v>
      </c>
      <c r="AD104" s="108" t="s">
        <v>188</v>
      </c>
      <c r="AE104" s="109">
        <v>1140</v>
      </c>
      <c r="AF104" s="133">
        <v>2</v>
      </c>
      <c r="AG104" s="108" t="s">
        <v>54</v>
      </c>
      <c r="AH104" s="109">
        <v>1450</v>
      </c>
      <c r="AI104" s="133">
        <v>3</v>
      </c>
      <c r="AJ104" s="108" t="s">
        <v>54</v>
      </c>
      <c r="AK104" s="109">
        <v>1450</v>
      </c>
      <c r="AL104" s="110"/>
      <c r="AM104" s="111"/>
      <c r="AN104" s="111" t="s">
        <v>671</v>
      </c>
    </row>
    <row r="105" spans="1:40" ht="15" customHeight="1" x14ac:dyDescent="0.15">
      <c r="A105" s="103">
        <v>333</v>
      </c>
      <c r="B105" s="112">
        <v>276</v>
      </c>
      <c r="C105" s="112">
        <v>2220</v>
      </c>
      <c r="D105" s="112" t="s">
        <v>215</v>
      </c>
      <c r="E105" s="112" t="s">
        <v>91</v>
      </c>
      <c r="F105" s="112" t="s">
        <v>76</v>
      </c>
      <c r="G105" s="112" t="str">
        <f t="shared" si="3"/>
        <v>3SNMCLBMSNEYK</v>
      </c>
      <c r="H105" s="112" t="s">
        <v>49</v>
      </c>
      <c r="I105" s="112" t="s">
        <v>50</v>
      </c>
      <c r="J105" s="112" t="s">
        <v>209</v>
      </c>
      <c r="K105" s="112" t="s">
        <v>228</v>
      </c>
      <c r="L105" s="112" t="s">
        <v>229</v>
      </c>
      <c r="M105" s="112" t="str">
        <f t="shared" si="4"/>
        <v>3SNMCLBMSNEYK501200</v>
      </c>
      <c r="N105" s="112" t="str">
        <f t="shared" si="5"/>
        <v>3SNMCLBMSNEYK501190</v>
      </c>
      <c r="O105" s="113">
        <v>50</v>
      </c>
      <c r="P105" s="112">
        <v>3</v>
      </c>
      <c r="Q105" s="112" t="s">
        <v>230</v>
      </c>
      <c r="R105" s="113">
        <v>1200</v>
      </c>
      <c r="S105" s="113">
        <v>6000</v>
      </c>
      <c r="T105" s="113">
        <v>1200</v>
      </c>
      <c r="U105" s="113">
        <v>1190</v>
      </c>
      <c r="V105" s="113">
        <v>6000</v>
      </c>
      <c r="W105" s="104">
        <v>2</v>
      </c>
      <c r="X105" s="105" t="s">
        <v>176</v>
      </c>
      <c r="Y105" s="106" t="s">
        <v>193</v>
      </c>
      <c r="Z105" s="107">
        <v>6</v>
      </c>
      <c r="AA105" s="108" t="s">
        <v>54</v>
      </c>
      <c r="AB105" s="109">
        <v>1450</v>
      </c>
      <c r="AC105" s="106">
        <v>6</v>
      </c>
      <c r="AD105" s="108" t="s">
        <v>188</v>
      </c>
      <c r="AE105" s="109">
        <v>1220</v>
      </c>
      <c r="AF105" s="133">
        <v>2</v>
      </c>
      <c r="AG105" s="108" t="s">
        <v>54</v>
      </c>
      <c r="AH105" s="109">
        <v>1450</v>
      </c>
      <c r="AI105" s="133">
        <v>3</v>
      </c>
      <c r="AJ105" s="108" t="s">
        <v>54</v>
      </c>
      <c r="AK105" s="109">
        <v>1450</v>
      </c>
      <c r="AL105" s="110"/>
      <c r="AM105" s="111"/>
      <c r="AN105" s="111" t="s">
        <v>671</v>
      </c>
    </row>
    <row r="106" spans="1:40" ht="15" customHeight="1" x14ac:dyDescent="0.15">
      <c r="A106" s="103">
        <v>333</v>
      </c>
      <c r="B106" s="112">
        <v>276</v>
      </c>
      <c r="C106" s="112">
        <v>4089</v>
      </c>
      <c r="D106" s="112" t="s">
        <v>231</v>
      </c>
      <c r="E106" s="112" t="s">
        <v>91</v>
      </c>
      <c r="F106" s="112" t="s">
        <v>232</v>
      </c>
      <c r="G106" s="112" t="str">
        <f t="shared" si="3"/>
        <v>3SNMCLBMSNEYK</v>
      </c>
      <c r="H106" s="112" t="s">
        <v>49</v>
      </c>
      <c r="I106" s="112" t="s">
        <v>50</v>
      </c>
      <c r="J106" s="112" t="s">
        <v>209</v>
      </c>
      <c r="K106" s="112" t="s">
        <v>228</v>
      </c>
      <c r="L106" s="112" t="s">
        <v>229</v>
      </c>
      <c r="M106" s="112" t="str">
        <f t="shared" si="4"/>
        <v>3SNMCLBMSNEYK1001205</v>
      </c>
      <c r="N106" s="112" t="str">
        <f t="shared" si="5"/>
        <v>3SNMCLBMSNEYK1001205</v>
      </c>
      <c r="O106" s="113">
        <v>100</v>
      </c>
      <c r="P106" s="112">
        <v>3</v>
      </c>
      <c r="Q106" s="112" t="s">
        <v>230</v>
      </c>
      <c r="R106" s="113">
        <v>1205</v>
      </c>
      <c r="S106" s="113">
        <v>2500</v>
      </c>
      <c r="T106" s="113">
        <v>1205</v>
      </c>
      <c r="U106" s="113">
        <v>1205</v>
      </c>
      <c r="V106" s="113">
        <v>2500</v>
      </c>
      <c r="W106" s="104">
        <v>2</v>
      </c>
      <c r="X106" s="105" t="s">
        <v>176</v>
      </c>
      <c r="Y106" s="106" t="s">
        <v>193</v>
      </c>
      <c r="Z106" s="107">
        <v>6</v>
      </c>
      <c r="AA106" s="108" t="s">
        <v>54</v>
      </c>
      <c r="AB106" s="109">
        <v>1450</v>
      </c>
      <c r="AC106" s="106">
        <v>6</v>
      </c>
      <c r="AD106" s="108" t="s">
        <v>188</v>
      </c>
      <c r="AE106" s="109">
        <v>1220</v>
      </c>
      <c r="AF106" s="133">
        <v>2</v>
      </c>
      <c r="AG106" s="108" t="s">
        <v>54</v>
      </c>
      <c r="AH106" s="109">
        <v>1450</v>
      </c>
      <c r="AI106" s="133">
        <v>3</v>
      </c>
      <c r="AJ106" s="108" t="s">
        <v>54</v>
      </c>
      <c r="AK106" s="109">
        <v>1450</v>
      </c>
      <c r="AL106" s="110"/>
      <c r="AM106" s="111"/>
      <c r="AN106" s="111" t="s">
        <v>671</v>
      </c>
    </row>
    <row r="107" spans="1:40" ht="15" customHeight="1" x14ac:dyDescent="0.15">
      <c r="A107" s="103">
        <v>333</v>
      </c>
      <c r="B107" s="112">
        <v>275</v>
      </c>
      <c r="C107" s="112">
        <v>5174</v>
      </c>
      <c r="D107" s="112" t="s">
        <v>155</v>
      </c>
      <c r="E107" s="112" t="s">
        <v>156</v>
      </c>
      <c r="F107" s="112" t="s">
        <v>183</v>
      </c>
      <c r="G107" s="112" t="str">
        <f t="shared" si="3"/>
        <v>3SNMCLBNGKVB</v>
      </c>
      <c r="H107" s="112" t="s">
        <v>49</v>
      </c>
      <c r="I107" s="112" t="s">
        <v>50</v>
      </c>
      <c r="J107" s="112" t="s">
        <v>209</v>
      </c>
      <c r="K107" s="112" t="s">
        <v>233</v>
      </c>
      <c r="L107" s="112" t="s">
        <v>234</v>
      </c>
      <c r="M107" s="112" t="str">
        <f t="shared" si="4"/>
        <v>3SNMCLBNGKVB501005</v>
      </c>
      <c r="N107" s="112" t="str">
        <f t="shared" si="5"/>
        <v>3SNMCLBNGKVB501000</v>
      </c>
      <c r="O107" s="113">
        <v>50</v>
      </c>
      <c r="P107" s="112">
        <v>3</v>
      </c>
      <c r="Q107" s="112" t="s">
        <v>204</v>
      </c>
      <c r="R107" s="113">
        <v>1005</v>
      </c>
      <c r="S107" s="113">
        <v>4100</v>
      </c>
      <c r="T107" s="113">
        <v>1005</v>
      </c>
      <c r="U107" s="113">
        <v>1000</v>
      </c>
      <c r="V107" s="113">
        <v>4000</v>
      </c>
      <c r="W107" s="104">
        <v>2</v>
      </c>
      <c r="X107" s="105" t="s">
        <v>176</v>
      </c>
      <c r="Y107" s="106" t="s">
        <v>193</v>
      </c>
      <c r="Z107" s="107">
        <v>6</v>
      </c>
      <c r="AA107" s="108" t="s">
        <v>54</v>
      </c>
      <c r="AB107" s="109">
        <v>1450</v>
      </c>
      <c r="AC107" s="106">
        <v>6</v>
      </c>
      <c r="AD107" s="108" t="s">
        <v>188</v>
      </c>
      <c r="AE107" s="109">
        <v>1020</v>
      </c>
      <c r="AF107" s="133">
        <v>2</v>
      </c>
      <c r="AG107" s="108" t="s">
        <v>54</v>
      </c>
      <c r="AH107" s="109">
        <v>1450</v>
      </c>
      <c r="AI107" s="133">
        <v>3</v>
      </c>
      <c r="AJ107" s="108" t="s">
        <v>54</v>
      </c>
      <c r="AK107" s="109">
        <v>1450</v>
      </c>
      <c r="AL107" s="110"/>
      <c r="AM107" s="111"/>
      <c r="AN107" s="111" t="s">
        <v>671</v>
      </c>
    </row>
    <row r="108" spans="1:40" ht="15" customHeight="1" x14ac:dyDescent="0.15">
      <c r="A108" s="103">
        <v>333</v>
      </c>
      <c r="B108" s="112">
        <v>275</v>
      </c>
      <c r="C108" s="112">
        <v>5174</v>
      </c>
      <c r="D108" s="112" t="s">
        <v>155</v>
      </c>
      <c r="E108" s="112" t="s">
        <v>156</v>
      </c>
      <c r="F108" s="112" t="s">
        <v>183</v>
      </c>
      <c r="G108" s="112" t="str">
        <f t="shared" si="3"/>
        <v>3SNMCLBNGTVB</v>
      </c>
      <c r="H108" s="112" t="s">
        <v>49</v>
      </c>
      <c r="I108" s="112" t="s">
        <v>50</v>
      </c>
      <c r="J108" s="112" t="s">
        <v>209</v>
      </c>
      <c r="K108" s="112" t="s">
        <v>235</v>
      </c>
      <c r="L108" s="112" t="s">
        <v>236</v>
      </c>
      <c r="M108" s="112" t="str">
        <f t="shared" si="4"/>
        <v>3SNMCLBNGTVB501040</v>
      </c>
      <c r="N108" s="112" t="str">
        <f t="shared" si="5"/>
        <v>3SNMCLBNGTVB501000</v>
      </c>
      <c r="O108" s="113">
        <v>50</v>
      </c>
      <c r="P108" s="112">
        <v>3</v>
      </c>
      <c r="Q108" s="112" t="s">
        <v>237</v>
      </c>
      <c r="R108" s="113">
        <v>1040</v>
      </c>
      <c r="S108" s="113">
        <v>5000</v>
      </c>
      <c r="T108" s="113">
        <v>1000</v>
      </c>
      <c r="U108" s="113">
        <v>1000</v>
      </c>
      <c r="V108" s="113">
        <v>2500</v>
      </c>
      <c r="W108" s="104">
        <v>2</v>
      </c>
      <c r="X108" s="105" t="s">
        <v>176</v>
      </c>
      <c r="Y108" s="106" t="s">
        <v>193</v>
      </c>
      <c r="Z108" s="107">
        <v>6</v>
      </c>
      <c r="AA108" s="108" t="s">
        <v>54</v>
      </c>
      <c r="AB108" s="109">
        <v>1450</v>
      </c>
      <c r="AC108" s="106">
        <v>6</v>
      </c>
      <c r="AD108" s="108" t="s">
        <v>188</v>
      </c>
      <c r="AE108" s="109">
        <v>1020</v>
      </c>
      <c r="AF108" s="133">
        <v>2</v>
      </c>
      <c r="AG108" s="108" t="s">
        <v>54</v>
      </c>
      <c r="AH108" s="109">
        <v>1450</v>
      </c>
      <c r="AI108" s="133">
        <v>3</v>
      </c>
      <c r="AJ108" s="108" t="s">
        <v>54</v>
      </c>
      <c r="AK108" s="109">
        <v>1450</v>
      </c>
      <c r="AL108" s="110"/>
      <c r="AM108" s="111"/>
      <c r="AN108" s="111" t="s">
        <v>671</v>
      </c>
    </row>
    <row r="109" spans="1:40" ht="15" customHeight="1" x14ac:dyDescent="0.15">
      <c r="A109" s="103">
        <v>333</v>
      </c>
      <c r="B109" s="112">
        <v>275</v>
      </c>
      <c r="C109" s="112">
        <v>5174</v>
      </c>
      <c r="D109" s="112" t="s">
        <v>155</v>
      </c>
      <c r="E109" s="112" t="s">
        <v>156</v>
      </c>
      <c r="F109" s="112" t="s">
        <v>183</v>
      </c>
      <c r="G109" s="112" t="str">
        <f t="shared" si="3"/>
        <v>3SNMCLBNGTVB</v>
      </c>
      <c r="H109" s="112" t="s">
        <v>49</v>
      </c>
      <c r="I109" s="112" t="s">
        <v>50</v>
      </c>
      <c r="J109" s="112" t="s">
        <v>209</v>
      </c>
      <c r="K109" s="112" t="s">
        <v>235</v>
      </c>
      <c r="L109" s="112" t="s">
        <v>236</v>
      </c>
      <c r="M109" s="112" t="str">
        <f t="shared" si="4"/>
        <v>3SNMCLBNGTVB501235</v>
      </c>
      <c r="N109" s="112" t="str">
        <f t="shared" si="5"/>
        <v>3SNMCLBNGTVB501195</v>
      </c>
      <c r="O109" s="113">
        <v>50</v>
      </c>
      <c r="P109" s="112">
        <v>3</v>
      </c>
      <c r="Q109" s="112" t="s">
        <v>192</v>
      </c>
      <c r="R109" s="113">
        <v>1235</v>
      </c>
      <c r="S109" s="113">
        <v>6200</v>
      </c>
      <c r="T109" s="113">
        <v>1195</v>
      </c>
      <c r="U109" s="113">
        <v>1195</v>
      </c>
      <c r="V109" s="113">
        <v>6200</v>
      </c>
      <c r="W109" s="104">
        <v>2</v>
      </c>
      <c r="X109" s="105" t="s">
        <v>176</v>
      </c>
      <c r="Y109" s="106" t="s">
        <v>193</v>
      </c>
      <c r="Z109" s="107">
        <v>6</v>
      </c>
      <c r="AA109" s="108" t="s">
        <v>54</v>
      </c>
      <c r="AB109" s="109">
        <v>1450</v>
      </c>
      <c r="AC109" s="106">
        <v>6</v>
      </c>
      <c r="AD109" s="108" t="s">
        <v>188</v>
      </c>
      <c r="AE109" s="109">
        <v>1220</v>
      </c>
      <c r="AF109" s="133">
        <v>2</v>
      </c>
      <c r="AG109" s="108" t="s">
        <v>54</v>
      </c>
      <c r="AH109" s="109">
        <v>1450</v>
      </c>
      <c r="AI109" s="133">
        <v>3</v>
      </c>
      <c r="AJ109" s="108" t="s">
        <v>54</v>
      </c>
      <c r="AK109" s="109">
        <v>1450</v>
      </c>
      <c r="AL109" s="110"/>
      <c r="AM109" s="111"/>
      <c r="AN109" s="111" t="s">
        <v>671</v>
      </c>
    </row>
    <row r="110" spans="1:40" ht="15" customHeight="1" x14ac:dyDescent="0.15">
      <c r="A110" s="103">
        <v>333</v>
      </c>
      <c r="B110" s="112">
        <v>276</v>
      </c>
      <c r="C110" s="112">
        <v>33042</v>
      </c>
      <c r="D110" s="112" t="s">
        <v>189</v>
      </c>
      <c r="E110" s="112" t="s">
        <v>91</v>
      </c>
      <c r="F110" s="112" t="s">
        <v>76</v>
      </c>
      <c r="G110" s="112" t="str">
        <f t="shared" si="3"/>
        <v>3SNMCLBSCB</v>
      </c>
      <c r="H110" s="112" t="s">
        <v>49</v>
      </c>
      <c r="I110" s="112" t="s">
        <v>50</v>
      </c>
      <c r="J110" s="112" t="s">
        <v>209</v>
      </c>
      <c r="K110" s="112" t="s">
        <v>238</v>
      </c>
      <c r="L110" s="112" t="s">
        <v>239</v>
      </c>
      <c r="M110" s="112" t="str">
        <f t="shared" si="4"/>
        <v>3SNMCLBSCB251060</v>
      </c>
      <c r="N110" s="112" t="str">
        <f t="shared" si="5"/>
        <v>3SNMCLBSCB251020</v>
      </c>
      <c r="O110" s="113">
        <v>25</v>
      </c>
      <c r="P110" s="112">
        <v>3</v>
      </c>
      <c r="Q110" s="112" t="s">
        <v>163</v>
      </c>
      <c r="R110" s="113">
        <v>1060</v>
      </c>
      <c r="S110" s="113">
        <v>12200</v>
      </c>
      <c r="T110" s="113">
        <v>1020</v>
      </c>
      <c r="U110" s="113">
        <v>1020</v>
      </c>
      <c r="V110" s="113">
        <v>6000</v>
      </c>
      <c r="W110" s="104">
        <v>2</v>
      </c>
      <c r="X110" s="105" t="s">
        <v>176</v>
      </c>
      <c r="Y110" s="106" t="s">
        <v>193</v>
      </c>
      <c r="Z110" s="107">
        <v>6</v>
      </c>
      <c r="AA110" s="108" t="s">
        <v>54</v>
      </c>
      <c r="AB110" s="109">
        <v>1450</v>
      </c>
      <c r="AC110" s="106">
        <v>6</v>
      </c>
      <c r="AD110" s="108" t="s">
        <v>219</v>
      </c>
      <c r="AE110" s="109">
        <v>1035</v>
      </c>
      <c r="AF110" s="133">
        <v>2</v>
      </c>
      <c r="AG110" s="108" t="s">
        <v>54</v>
      </c>
      <c r="AH110" s="109">
        <v>1450</v>
      </c>
      <c r="AI110" s="133">
        <v>3</v>
      </c>
      <c r="AJ110" s="108" t="s">
        <v>54</v>
      </c>
      <c r="AK110" s="109">
        <v>1450</v>
      </c>
      <c r="AL110" s="110">
        <v>2</v>
      </c>
      <c r="AM110" s="111" t="s">
        <v>79</v>
      </c>
      <c r="AN110" s="111" t="s">
        <v>671</v>
      </c>
    </row>
    <row r="111" spans="1:40" ht="15" customHeight="1" x14ac:dyDescent="0.15">
      <c r="A111" s="103">
        <v>333</v>
      </c>
      <c r="B111" s="112">
        <v>275</v>
      </c>
      <c r="C111" s="112">
        <v>5174</v>
      </c>
      <c r="D111" s="112" t="s">
        <v>155</v>
      </c>
      <c r="E111" s="112" t="s">
        <v>156</v>
      </c>
      <c r="F111" s="112" t="s">
        <v>183</v>
      </c>
      <c r="G111" s="112" t="str">
        <f t="shared" si="3"/>
        <v>33SSNMCLBTEKKFV</v>
      </c>
      <c r="H111" s="112" t="s">
        <v>49</v>
      </c>
      <c r="I111" s="112" t="s">
        <v>50</v>
      </c>
      <c r="J111" s="112" t="s">
        <v>209</v>
      </c>
      <c r="K111" s="112" t="s">
        <v>240</v>
      </c>
      <c r="L111" s="112" t="s">
        <v>241</v>
      </c>
      <c r="M111" s="112" t="str">
        <f t="shared" si="4"/>
        <v>33SSNMCLBTEKKFV381005</v>
      </c>
      <c r="N111" s="112" t="str">
        <f t="shared" si="5"/>
        <v>33SSNMCLBTEKKFV381000</v>
      </c>
      <c r="O111" s="113">
        <v>38</v>
      </c>
      <c r="P111" s="112" t="s">
        <v>201</v>
      </c>
      <c r="Q111" s="112" t="s">
        <v>242</v>
      </c>
      <c r="R111" s="113">
        <v>1005</v>
      </c>
      <c r="S111" s="113">
        <v>2000</v>
      </c>
      <c r="T111" s="113">
        <v>1005</v>
      </c>
      <c r="U111" s="113">
        <v>1000</v>
      </c>
      <c r="V111" s="113">
        <v>2000</v>
      </c>
      <c r="W111" s="104">
        <v>2</v>
      </c>
      <c r="X111" s="105" t="s">
        <v>176</v>
      </c>
      <c r="Y111" s="106" t="s">
        <v>193</v>
      </c>
      <c r="Z111" s="107">
        <v>6</v>
      </c>
      <c r="AA111" s="108" t="s">
        <v>54</v>
      </c>
      <c r="AB111" s="109">
        <v>1450</v>
      </c>
      <c r="AC111" s="106">
        <v>6</v>
      </c>
      <c r="AD111" s="108" t="s">
        <v>219</v>
      </c>
      <c r="AE111" s="109">
        <v>1015</v>
      </c>
      <c r="AF111" s="133">
        <v>2</v>
      </c>
      <c r="AG111" s="108" t="s">
        <v>54</v>
      </c>
      <c r="AH111" s="109">
        <v>1450</v>
      </c>
      <c r="AI111" s="133">
        <v>3</v>
      </c>
      <c r="AJ111" s="108" t="s">
        <v>54</v>
      </c>
      <c r="AK111" s="109">
        <v>1450</v>
      </c>
      <c r="AL111" s="110"/>
      <c r="AM111" s="111"/>
      <c r="AN111" s="111" t="s">
        <v>671</v>
      </c>
    </row>
    <row r="112" spans="1:40" ht="15" customHeight="1" x14ac:dyDescent="0.15">
      <c r="A112" s="103">
        <v>333</v>
      </c>
      <c r="B112" s="112">
        <v>275</v>
      </c>
      <c r="C112" s="112">
        <v>5174</v>
      </c>
      <c r="D112" s="112" t="s">
        <v>155</v>
      </c>
      <c r="E112" s="112" t="s">
        <v>156</v>
      </c>
      <c r="F112" s="112" t="s">
        <v>183</v>
      </c>
      <c r="G112" s="112" t="str">
        <f t="shared" si="3"/>
        <v>33SSNMCLBTEKKFV</v>
      </c>
      <c r="H112" s="112" t="s">
        <v>49</v>
      </c>
      <c r="I112" s="112" t="s">
        <v>50</v>
      </c>
      <c r="J112" s="112" t="s">
        <v>209</v>
      </c>
      <c r="K112" s="112" t="s">
        <v>240</v>
      </c>
      <c r="L112" s="112" t="s">
        <v>241</v>
      </c>
      <c r="M112" s="112" t="str">
        <f t="shared" si="4"/>
        <v>33SSNMCLBTEKKFV501005</v>
      </c>
      <c r="N112" s="112" t="str">
        <f t="shared" si="5"/>
        <v>33SSNMCLBTEKKFV501000</v>
      </c>
      <c r="O112" s="113">
        <v>50</v>
      </c>
      <c r="P112" s="112" t="s">
        <v>201</v>
      </c>
      <c r="Q112" s="112" t="s">
        <v>242</v>
      </c>
      <c r="R112" s="113">
        <v>1005</v>
      </c>
      <c r="S112" s="113">
        <v>4000</v>
      </c>
      <c r="T112" s="113">
        <v>1005</v>
      </c>
      <c r="U112" s="113">
        <v>1000</v>
      </c>
      <c r="V112" s="113">
        <v>4000</v>
      </c>
      <c r="W112" s="104">
        <v>2</v>
      </c>
      <c r="X112" s="105" t="s">
        <v>176</v>
      </c>
      <c r="Y112" s="106" t="s">
        <v>193</v>
      </c>
      <c r="Z112" s="107">
        <v>6</v>
      </c>
      <c r="AA112" s="108" t="s">
        <v>54</v>
      </c>
      <c r="AB112" s="109">
        <v>1450</v>
      </c>
      <c r="AC112" s="106">
        <v>6</v>
      </c>
      <c r="AD112" s="108" t="s">
        <v>219</v>
      </c>
      <c r="AE112" s="109">
        <v>1015</v>
      </c>
      <c r="AF112" s="133">
        <v>2</v>
      </c>
      <c r="AG112" s="108" t="s">
        <v>54</v>
      </c>
      <c r="AH112" s="109">
        <v>1450</v>
      </c>
      <c r="AI112" s="133">
        <v>3</v>
      </c>
      <c r="AJ112" s="108" t="s">
        <v>54</v>
      </c>
      <c r="AK112" s="109">
        <v>1450</v>
      </c>
      <c r="AL112" s="110"/>
      <c r="AM112" s="111"/>
      <c r="AN112" s="111" t="s">
        <v>671</v>
      </c>
    </row>
    <row r="113" spans="1:40" ht="15" customHeight="1" x14ac:dyDescent="0.15">
      <c r="A113" s="103">
        <v>333</v>
      </c>
      <c r="B113" s="112">
        <v>275</v>
      </c>
      <c r="C113" s="112">
        <v>5174</v>
      </c>
      <c r="D113" s="112" t="s">
        <v>155</v>
      </c>
      <c r="E113" s="112" t="s">
        <v>156</v>
      </c>
      <c r="F113" s="112" t="s">
        <v>183</v>
      </c>
      <c r="G113" s="112" t="str">
        <f t="shared" si="3"/>
        <v>33SSNMCLBTEKV0V</v>
      </c>
      <c r="H113" s="112" t="s">
        <v>587</v>
      </c>
      <c r="I113" s="112" t="s">
        <v>107</v>
      </c>
      <c r="J113" s="112" t="s">
        <v>588</v>
      </c>
      <c r="K113" s="112" t="s">
        <v>589</v>
      </c>
      <c r="L113" s="112" t="s">
        <v>244</v>
      </c>
      <c r="M113" s="112" t="str">
        <f t="shared" si="4"/>
        <v>33SSNMCLBTEKV0V501005</v>
      </c>
      <c r="N113" s="112" t="str">
        <f t="shared" si="5"/>
        <v>33SSNMCLBTEKV0V501000</v>
      </c>
      <c r="O113" s="113">
        <v>50</v>
      </c>
      <c r="P113" s="112" t="s">
        <v>590</v>
      </c>
      <c r="Q113" s="112" t="s">
        <v>242</v>
      </c>
      <c r="R113" s="113">
        <v>1005</v>
      </c>
      <c r="S113" s="113">
        <v>4000</v>
      </c>
      <c r="T113" s="113">
        <v>1005</v>
      </c>
      <c r="U113" s="113">
        <v>1000</v>
      </c>
      <c r="V113" s="113">
        <v>4000</v>
      </c>
      <c r="W113" s="104">
        <v>2</v>
      </c>
      <c r="X113" s="105" t="s">
        <v>176</v>
      </c>
      <c r="Y113" s="106" t="s">
        <v>193</v>
      </c>
      <c r="Z113" s="107">
        <v>6</v>
      </c>
      <c r="AA113" s="108" t="s">
        <v>54</v>
      </c>
      <c r="AB113" s="109">
        <v>1450</v>
      </c>
      <c r="AC113" s="106">
        <v>6</v>
      </c>
      <c r="AD113" s="108" t="s">
        <v>219</v>
      </c>
      <c r="AE113" s="109">
        <v>1015</v>
      </c>
      <c r="AF113" s="133">
        <v>2</v>
      </c>
      <c r="AG113" s="108" t="s">
        <v>54</v>
      </c>
      <c r="AH113" s="109">
        <v>1450</v>
      </c>
      <c r="AI113" s="133">
        <v>3</v>
      </c>
      <c r="AJ113" s="108" t="s">
        <v>54</v>
      </c>
      <c r="AK113" s="109">
        <v>1450</v>
      </c>
      <c r="AL113" s="110"/>
      <c r="AM113" s="111"/>
      <c r="AN113" s="111" t="s">
        <v>671</v>
      </c>
    </row>
    <row r="114" spans="1:40" ht="15" customHeight="1" x14ac:dyDescent="0.15">
      <c r="A114" s="103">
        <v>333</v>
      </c>
      <c r="B114" s="112">
        <v>275</v>
      </c>
      <c r="C114" s="112">
        <v>5174</v>
      </c>
      <c r="D114" s="112" t="s">
        <v>155</v>
      </c>
      <c r="E114" s="112" t="s">
        <v>156</v>
      </c>
      <c r="F114" s="112" t="s">
        <v>183</v>
      </c>
      <c r="G114" s="112" t="str">
        <f t="shared" si="3"/>
        <v>33SSYMCLBTEKV0V</v>
      </c>
      <c r="H114" s="112" t="s">
        <v>49</v>
      </c>
      <c r="I114" s="112" t="s">
        <v>58</v>
      </c>
      <c r="J114" s="112" t="s">
        <v>209</v>
      </c>
      <c r="K114" s="112" t="s">
        <v>243</v>
      </c>
      <c r="L114" s="112" t="s">
        <v>244</v>
      </c>
      <c r="M114" s="112" t="str">
        <f t="shared" si="4"/>
        <v>33SSYMCLBTEKV0V501005</v>
      </c>
      <c r="N114" s="112" t="str">
        <f t="shared" si="5"/>
        <v>33SSYMCLBTEKV0V501000</v>
      </c>
      <c r="O114" s="113">
        <v>50</v>
      </c>
      <c r="P114" s="112" t="s">
        <v>201</v>
      </c>
      <c r="Q114" s="112" t="s">
        <v>242</v>
      </c>
      <c r="R114" s="113">
        <v>1005</v>
      </c>
      <c r="S114" s="113">
        <v>4000</v>
      </c>
      <c r="T114" s="113">
        <v>1005</v>
      </c>
      <c r="U114" s="113">
        <v>1000</v>
      </c>
      <c r="V114" s="113">
        <v>4000</v>
      </c>
      <c r="W114" s="104">
        <v>2</v>
      </c>
      <c r="X114" s="105" t="s">
        <v>176</v>
      </c>
      <c r="Y114" s="106" t="s">
        <v>193</v>
      </c>
      <c r="Z114" s="107">
        <v>6</v>
      </c>
      <c r="AA114" s="108" t="s">
        <v>54</v>
      </c>
      <c r="AB114" s="109">
        <v>1450</v>
      </c>
      <c r="AC114" s="106">
        <v>6</v>
      </c>
      <c r="AD114" s="108" t="s">
        <v>219</v>
      </c>
      <c r="AE114" s="109">
        <v>1015</v>
      </c>
      <c r="AF114" s="133">
        <v>2</v>
      </c>
      <c r="AG114" s="108" t="s">
        <v>54</v>
      </c>
      <c r="AH114" s="109">
        <v>1450</v>
      </c>
      <c r="AI114" s="133">
        <v>3</v>
      </c>
      <c r="AJ114" s="108" t="s">
        <v>54</v>
      </c>
      <c r="AK114" s="109">
        <v>1450</v>
      </c>
      <c r="AL114" s="110"/>
      <c r="AM114" s="111" t="s">
        <v>768</v>
      </c>
      <c r="AN114" s="111" t="s">
        <v>671</v>
      </c>
    </row>
    <row r="115" spans="1:40" ht="15" customHeight="1" x14ac:dyDescent="0.15">
      <c r="A115" s="103">
        <v>333</v>
      </c>
      <c r="B115" s="112">
        <v>275</v>
      </c>
      <c r="C115" s="112">
        <v>5174</v>
      </c>
      <c r="D115" s="112" t="s">
        <v>155</v>
      </c>
      <c r="E115" s="112" t="s">
        <v>156</v>
      </c>
      <c r="F115" s="112" t="s">
        <v>183</v>
      </c>
      <c r="G115" s="112" t="str">
        <f t="shared" si="3"/>
        <v>33SSNMCLBTETKFV</v>
      </c>
      <c r="H115" s="112" t="s">
        <v>49</v>
      </c>
      <c r="I115" s="112" t="s">
        <v>50</v>
      </c>
      <c r="J115" s="112" t="s">
        <v>209</v>
      </c>
      <c r="K115" s="112" t="s">
        <v>245</v>
      </c>
      <c r="L115" s="112" t="s">
        <v>246</v>
      </c>
      <c r="M115" s="112" t="str">
        <f t="shared" si="4"/>
        <v>33SSNMCLBTETKFV501005</v>
      </c>
      <c r="N115" s="112" t="str">
        <f t="shared" si="5"/>
        <v>33SSNMCLBTETKFV501000</v>
      </c>
      <c r="O115" s="113">
        <v>50</v>
      </c>
      <c r="P115" s="112" t="s">
        <v>201</v>
      </c>
      <c r="Q115" s="112" t="s">
        <v>247</v>
      </c>
      <c r="R115" s="113">
        <v>1005</v>
      </c>
      <c r="S115" s="113">
        <v>4100</v>
      </c>
      <c r="T115" s="113">
        <v>1005</v>
      </c>
      <c r="U115" s="113">
        <v>1000</v>
      </c>
      <c r="V115" s="113">
        <v>4000</v>
      </c>
      <c r="W115" s="104">
        <v>2</v>
      </c>
      <c r="X115" s="105" t="s">
        <v>176</v>
      </c>
      <c r="Y115" s="106" t="s">
        <v>193</v>
      </c>
      <c r="Z115" s="107">
        <v>6</v>
      </c>
      <c r="AA115" s="108" t="s">
        <v>54</v>
      </c>
      <c r="AB115" s="109">
        <v>1450</v>
      </c>
      <c r="AC115" s="106">
        <v>6</v>
      </c>
      <c r="AD115" s="108" t="s">
        <v>219</v>
      </c>
      <c r="AE115" s="109">
        <v>1015</v>
      </c>
      <c r="AF115" s="133">
        <v>2</v>
      </c>
      <c r="AG115" s="108" t="s">
        <v>54</v>
      </c>
      <c r="AH115" s="109">
        <v>1450</v>
      </c>
      <c r="AI115" s="133">
        <v>3</v>
      </c>
      <c r="AJ115" s="108" t="s">
        <v>54</v>
      </c>
      <c r="AK115" s="109">
        <v>1450</v>
      </c>
      <c r="AL115" s="110"/>
      <c r="AM115" s="111"/>
      <c r="AN115" s="111" t="s">
        <v>671</v>
      </c>
    </row>
    <row r="116" spans="1:40" ht="15" customHeight="1" x14ac:dyDescent="0.15">
      <c r="A116" s="103">
        <v>333</v>
      </c>
      <c r="B116" s="112">
        <v>275</v>
      </c>
      <c r="C116" s="112">
        <v>5174</v>
      </c>
      <c r="D116" s="112" t="s">
        <v>155</v>
      </c>
      <c r="E116" s="112" t="s">
        <v>156</v>
      </c>
      <c r="F116" s="112" t="s">
        <v>183</v>
      </c>
      <c r="G116" s="112" t="str">
        <f t="shared" si="3"/>
        <v>3SNMCLBTETV0V</v>
      </c>
      <c r="H116" s="112" t="s">
        <v>49</v>
      </c>
      <c r="I116" s="112" t="s">
        <v>50</v>
      </c>
      <c r="J116" s="112" t="s">
        <v>209</v>
      </c>
      <c r="K116" s="112" t="s">
        <v>248</v>
      </c>
      <c r="L116" s="112" t="s">
        <v>249</v>
      </c>
      <c r="M116" s="112" t="str">
        <f t="shared" si="4"/>
        <v>3SNMCLBTETV0V501005</v>
      </c>
      <c r="N116" s="112" t="str">
        <f t="shared" si="5"/>
        <v>3SNMCLBTETV0V501000</v>
      </c>
      <c r="O116" s="113">
        <v>50</v>
      </c>
      <c r="P116" s="112">
        <v>3</v>
      </c>
      <c r="Q116" s="112" t="s">
        <v>247</v>
      </c>
      <c r="R116" s="113">
        <v>1005</v>
      </c>
      <c r="S116" s="113">
        <v>4100</v>
      </c>
      <c r="T116" s="113">
        <v>1005</v>
      </c>
      <c r="U116" s="113">
        <v>1000</v>
      </c>
      <c r="V116" s="113">
        <v>4000</v>
      </c>
      <c r="W116" s="104">
        <v>2</v>
      </c>
      <c r="X116" s="105" t="s">
        <v>176</v>
      </c>
      <c r="Y116" s="106" t="s">
        <v>193</v>
      </c>
      <c r="Z116" s="107">
        <v>6</v>
      </c>
      <c r="AA116" s="108" t="s">
        <v>54</v>
      </c>
      <c r="AB116" s="109">
        <v>1450</v>
      </c>
      <c r="AC116" s="106">
        <v>6</v>
      </c>
      <c r="AD116" s="108" t="s">
        <v>219</v>
      </c>
      <c r="AE116" s="109">
        <v>1015</v>
      </c>
      <c r="AF116" s="133">
        <v>2</v>
      </c>
      <c r="AG116" s="108" t="s">
        <v>54</v>
      </c>
      <c r="AH116" s="109">
        <v>1450</v>
      </c>
      <c r="AI116" s="133">
        <v>3</v>
      </c>
      <c r="AJ116" s="108" t="s">
        <v>54</v>
      </c>
      <c r="AK116" s="109">
        <v>1450</v>
      </c>
      <c r="AL116" s="110"/>
      <c r="AM116" s="111"/>
      <c r="AN116" s="111" t="s">
        <v>671</v>
      </c>
    </row>
    <row r="117" spans="1:40" ht="15" customHeight="1" x14ac:dyDescent="0.15">
      <c r="A117" s="139">
        <v>333</v>
      </c>
      <c r="B117" s="114">
        <v>276</v>
      </c>
      <c r="C117" s="114">
        <v>33042</v>
      </c>
      <c r="D117" s="114" t="s">
        <v>189</v>
      </c>
      <c r="E117" s="114" t="s">
        <v>91</v>
      </c>
      <c r="F117" s="114" t="s">
        <v>76</v>
      </c>
      <c r="G117" s="114" t="str">
        <f t="shared" si="3"/>
        <v>3SNMCLBWCB</v>
      </c>
      <c r="H117" s="114" t="s">
        <v>49</v>
      </c>
      <c r="I117" s="114" t="s">
        <v>50</v>
      </c>
      <c r="J117" s="114" t="s">
        <v>209</v>
      </c>
      <c r="K117" s="114" t="s">
        <v>250</v>
      </c>
      <c r="L117" s="114" t="s">
        <v>251</v>
      </c>
      <c r="M117" s="114" t="str">
        <f t="shared" si="4"/>
        <v>3SNMCLBWCB501150</v>
      </c>
      <c r="N117" s="114" t="str">
        <f t="shared" si="5"/>
        <v>3SNMCLBWCB501120</v>
      </c>
      <c r="O117" s="140">
        <v>50</v>
      </c>
      <c r="P117" s="114">
        <v>3</v>
      </c>
      <c r="Q117" s="114" t="s">
        <v>192</v>
      </c>
      <c r="R117" s="140">
        <v>1150</v>
      </c>
      <c r="S117" s="140">
        <v>5000</v>
      </c>
      <c r="T117" s="140">
        <v>1120</v>
      </c>
      <c r="U117" s="140">
        <v>1120</v>
      </c>
      <c r="V117" s="140">
        <v>5000</v>
      </c>
      <c r="W117" s="141">
        <v>2</v>
      </c>
      <c r="X117" s="142" t="s">
        <v>176</v>
      </c>
      <c r="Y117" s="143" t="s">
        <v>193</v>
      </c>
      <c r="Z117" s="144">
        <v>6</v>
      </c>
      <c r="AA117" s="145" t="s">
        <v>54</v>
      </c>
      <c r="AB117" s="146">
        <v>1450</v>
      </c>
      <c r="AC117" s="143">
        <v>6</v>
      </c>
      <c r="AD117" s="145" t="s">
        <v>219</v>
      </c>
      <c r="AE117" s="146">
        <v>1140</v>
      </c>
      <c r="AF117" s="133">
        <v>2</v>
      </c>
      <c r="AG117" s="145" t="s">
        <v>54</v>
      </c>
      <c r="AH117" s="146">
        <v>1450</v>
      </c>
      <c r="AI117" s="133">
        <v>3</v>
      </c>
      <c r="AJ117" s="145" t="s">
        <v>54</v>
      </c>
      <c r="AK117" s="146">
        <v>1450</v>
      </c>
      <c r="AL117" s="147">
        <v>2</v>
      </c>
      <c r="AM117" s="148" t="s">
        <v>79</v>
      </c>
      <c r="AN117" s="148" t="s">
        <v>671</v>
      </c>
    </row>
    <row r="118" spans="1:40" ht="15" customHeight="1" thickBot="1" x14ac:dyDescent="0.2">
      <c r="A118" s="117">
        <v>333</v>
      </c>
      <c r="B118" s="118">
        <v>276</v>
      </c>
      <c r="C118" s="118">
        <v>33042</v>
      </c>
      <c r="D118" s="118" t="s">
        <v>189</v>
      </c>
      <c r="E118" s="118" t="s">
        <v>91</v>
      </c>
      <c r="F118" s="118" t="s">
        <v>76</v>
      </c>
      <c r="G118" s="118" t="str">
        <f t="shared" si="3"/>
        <v>3SNMCLBWCB</v>
      </c>
      <c r="H118" s="118" t="s">
        <v>49</v>
      </c>
      <c r="I118" s="118" t="s">
        <v>50</v>
      </c>
      <c r="J118" s="118" t="s">
        <v>209</v>
      </c>
      <c r="K118" s="118" t="s">
        <v>250</v>
      </c>
      <c r="L118" s="118" t="s">
        <v>251</v>
      </c>
      <c r="M118" s="118" t="str">
        <f t="shared" si="4"/>
        <v>3SNMCLBWCB501195</v>
      </c>
      <c r="N118" s="118" t="str">
        <f t="shared" si="5"/>
        <v>3SNMCLBWCB501120</v>
      </c>
      <c r="O118" s="119">
        <v>50</v>
      </c>
      <c r="P118" s="118">
        <v>3</v>
      </c>
      <c r="Q118" s="118" t="s">
        <v>192</v>
      </c>
      <c r="R118" s="119">
        <v>1195</v>
      </c>
      <c r="S118" s="119">
        <v>6100</v>
      </c>
      <c r="T118" s="119">
        <v>1120</v>
      </c>
      <c r="U118" s="119">
        <v>1120</v>
      </c>
      <c r="V118" s="119">
        <v>5000</v>
      </c>
      <c r="W118" s="120">
        <v>2</v>
      </c>
      <c r="X118" s="142" t="s">
        <v>176</v>
      </c>
      <c r="Y118" s="143" t="s">
        <v>193</v>
      </c>
      <c r="Z118" s="144">
        <v>6</v>
      </c>
      <c r="AA118" s="145" t="s">
        <v>54</v>
      </c>
      <c r="AB118" s="146">
        <v>1450</v>
      </c>
      <c r="AC118" s="143">
        <v>6</v>
      </c>
      <c r="AD118" s="145" t="s">
        <v>219</v>
      </c>
      <c r="AE118" s="146">
        <v>1140</v>
      </c>
      <c r="AF118" s="133">
        <v>2</v>
      </c>
      <c r="AG118" s="145" t="s">
        <v>54</v>
      </c>
      <c r="AH118" s="146">
        <v>1450</v>
      </c>
      <c r="AI118" s="133">
        <v>3</v>
      </c>
      <c r="AJ118" s="145" t="s">
        <v>54</v>
      </c>
      <c r="AK118" s="146">
        <v>1450</v>
      </c>
      <c r="AL118" s="147">
        <v>2</v>
      </c>
      <c r="AM118" s="148" t="s">
        <v>79</v>
      </c>
      <c r="AN118" s="148" t="s">
        <v>671</v>
      </c>
    </row>
    <row r="119" spans="1:40" ht="15" customHeight="1" x14ac:dyDescent="0.15">
      <c r="A119" s="128">
        <v>333</v>
      </c>
      <c r="B119" s="129">
        <v>274</v>
      </c>
      <c r="C119" s="129">
        <v>2517</v>
      </c>
      <c r="D119" s="129" t="s">
        <v>252</v>
      </c>
      <c r="E119" s="129" t="s">
        <v>101</v>
      </c>
      <c r="F119" s="129" t="s">
        <v>253</v>
      </c>
      <c r="G119" s="129" t="str">
        <f t="shared" si="3"/>
        <v>3SNMLBMDMSJF</v>
      </c>
      <c r="H119" s="129" t="s">
        <v>49</v>
      </c>
      <c r="I119" s="129" t="s">
        <v>50</v>
      </c>
      <c r="J119" s="129" t="s">
        <v>254</v>
      </c>
      <c r="K119" s="129" t="s">
        <v>255</v>
      </c>
      <c r="L119" s="129" t="s">
        <v>256</v>
      </c>
      <c r="M119" s="129" t="str">
        <f t="shared" si="4"/>
        <v>3SNMLBMDMSJF501020</v>
      </c>
      <c r="N119" s="129" t="str">
        <f t="shared" si="5"/>
        <v>3SNMLBMDMSJF501000</v>
      </c>
      <c r="O119" s="130">
        <v>50</v>
      </c>
      <c r="P119" s="129">
        <v>3</v>
      </c>
      <c r="Q119" s="129" t="s">
        <v>212</v>
      </c>
      <c r="R119" s="130">
        <v>1020</v>
      </c>
      <c r="S119" s="130">
        <v>4000</v>
      </c>
      <c r="T119" s="130">
        <v>1020</v>
      </c>
      <c r="U119" s="130">
        <v>1000</v>
      </c>
      <c r="V119" s="130">
        <v>2000</v>
      </c>
      <c r="W119" s="131">
        <v>2</v>
      </c>
      <c r="X119" s="150"/>
      <c r="Y119" s="97" t="s">
        <v>257</v>
      </c>
      <c r="Z119" s="98"/>
      <c r="AA119" s="99"/>
      <c r="AB119" s="100"/>
      <c r="AC119" s="98">
        <v>3</v>
      </c>
      <c r="AD119" s="99" t="s">
        <v>197</v>
      </c>
      <c r="AE119" s="100">
        <v>1005</v>
      </c>
      <c r="AF119" s="97">
        <v>2</v>
      </c>
      <c r="AG119" s="99" t="s">
        <v>258</v>
      </c>
      <c r="AH119" s="100" t="s">
        <v>259</v>
      </c>
      <c r="AI119" s="97">
        <v>3</v>
      </c>
      <c r="AJ119" s="99" t="s">
        <v>54</v>
      </c>
      <c r="AK119" s="100">
        <v>1450</v>
      </c>
      <c r="AL119" s="101"/>
      <c r="AM119" s="102"/>
      <c r="AN119" s="102" t="s">
        <v>671</v>
      </c>
    </row>
    <row r="120" spans="1:40" ht="15" customHeight="1" x14ac:dyDescent="0.15">
      <c r="A120" s="103">
        <v>333</v>
      </c>
      <c r="B120" s="112">
        <v>275</v>
      </c>
      <c r="C120" s="112">
        <v>5174</v>
      </c>
      <c r="D120" s="112" t="s">
        <v>155</v>
      </c>
      <c r="E120" s="112" t="s">
        <v>156</v>
      </c>
      <c r="F120" s="112" t="s">
        <v>260</v>
      </c>
      <c r="G120" s="112" t="str">
        <f t="shared" si="3"/>
        <v>3SNMLBMNGKBF</v>
      </c>
      <c r="H120" s="112" t="s">
        <v>49</v>
      </c>
      <c r="I120" s="112" t="s">
        <v>50</v>
      </c>
      <c r="J120" s="112" t="s">
        <v>254</v>
      </c>
      <c r="K120" s="112" t="s">
        <v>261</v>
      </c>
      <c r="L120" s="112" t="s">
        <v>637</v>
      </c>
      <c r="M120" s="112" t="str">
        <f t="shared" si="4"/>
        <v>3SNMLBMNGKBF381005</v>
      </c>
      <c r="N120" s="112" t="str">
        <f t="shared" si="5"/>
        <v>3SNMLBMNGKBF381000</v>
      </c>
      <c r="O120" s="113">
        <v>38</v>
      </c>
      <c r="P120" s="112">
        <v>3</v>
      </c>
      <c r="Q120" s="112" t="s">
        <v>196</v>
      </c>
      <c r="R120" s="113">
        <v>1005</v>
      </c>
      <c r="S120" s="113">
        <v>4100</v>
      </c>
      <c r="T120" s="113">
        <v>1005</v>
      </c>
      <c r="U120" s="113">
        <v>1000</v>
      </c>
      <c r="V120" s="113">
        <v>4000</v>
      </c>
      <c r="W120" s="104">
        <v>2</v>
      </c>
      <c r="X120" s="105"/>
      <c r="Y120" s="106" t="s">
        <v>257</v>
      </c>
      <c r="Z120" s="107"/>
      <c r="AA120" s="108"/>
      <c r="AB120" s="109"/>
      <c r="AC120" s="107">
        <v>6</v>
      </c>
      <c r="AD120" s="108" t="s">
        <v>219</v>
      </c>
      <c r="AE120" s="109">
        <v>1015</v>
      </c>
      <c r="AF120" s="106">
        <v>2</v>
      </c>
      <c r="AG120" s="108" t="s">
        <v>258</v>
      </c>
      <c r="AH120" s="109" t="s">
        <v>259</v>
      </c>
      <c r="AI120" s="106">
        <v>3</v>
      </c>
      <c r="AJ120" s="108" t="s">
        <v>54</v>
      </c>
      <c r="AK120" s="109">
        <v>1450</v>
      </c>
      <c r="AL120" s="110"/>
      <c r="AM120" s="111"/>
      <c r="AN120" s="111" t="s">
        <v>671</v>
      </c>
    </row>
    <row r="121" spans="1:40" ht="15" customHeight="1" x14ac:dyDescent="0.15">
      <c r="A121" s="103">
        <v>333</v>
      </c>
      <c r="B121" s="112">
        <v>275</v>
      </c>
      <c r="C121" s="112">
        <v>5174</v>
      </c>
      <c r="D121" s="112" t="s">
        <v>155</v>
      </c>
      <c r="E121" s="112" t="s">
        <v>156</v>
      </c>
      <c r="F121" s="112" t="s">
        <v>260</v>
      </c>
      <c r="G121" s="112" t="str">
        <f t="shared" si="3"/>
        <v>3SNMLBMNGKBF</v>
      </c>
      <c r="H121" s="112" t="s">
        <v>49</v>
      </c>
      <c r="I121" s="112" t="s">
        <v>50</v>
      </c>
      <c r="J121" s="112" t="s">
        <v>254</v>
      </c>
      <c r="K121" s="112" t="s">
        <v>261</v>
      </c>
      <c r="L121" s="112" t="s">
        <v>637</v>
      </c>
      <c r="M121" s="112" t="str">
        <f t="shared" si="4"/>
        <v>3SNMLBMNGKBF501050</v>
      </c>
      <c r="N121" s="112" t="str">
        <f t="shared" si="5"/>
        <v>3SNMLBMNGKBF501050</v>
      </c>
      <c r="O121" s="113">
        <v>50</v>
      </c>
      <c r="P121" s="112">
        <v>3</v>
      </c>
      <c r="Q121" s="112" t="s">
        <v>204</v>
      </c>
      <c r="R121" s="113">
        <v>1050</v>
      </c>
      <c r="S121" s="113">
        <v>4100</v>
      </c>
      <c r="T121" s="113">
        <v>1050</v>
      </c>
      <c r="U121" s="113">
        <v>1050</v>
      </c>
      <c r="V121" s="113">
        <v>4100</v>
      </c>
      <c r="W121" s="104">
        <v>2</v>
      </c>
      <c r="X121" s="105"/>
      <c r="Y121" s="106" t="s">
        <v>257</v>
      </c>
      <c r="Z121" s="107"/>
      <c r="AA121" s="108"/>
      <c r="AB121" s="109"/>
      <c r="AC121" s="107">
        <v>6</v>
      </c>
      <c r="AD121" s="108" t="s">
        <v>219</v>
      </c>
      <c r="AE121" s="109">
        <v>1055</v>
      </c>
      <c r="AF121" s="106">
        <v>2</v>
      </c>
      <c r="AG121" s="108" t="s">
        <v>258</v>
      </c>
      <c r="AH121" s="109" t="s">
        <v>259</v>
      </c>
      <c r="AI121" s="106">
        <v>3</v>
      </c>
      <c r="AJ121" s="108" t="s">
        <v>54</v>
      </c>
      <c r="AK121" s="109">
        <v>1450</v>
      </c>
      <c r="AL121" s="110"/>
      <c r="AM121" s="111"/>
      <c r="AN121" s="111" t="s">
        <v>671</v>
      </c>
    </row>
    <row r="122" spans="1:40" ht="15" customHeight="1" x14ac:dyDescent="0.15">
      <c r="A122" s="103">
        <v>333</v>
      </c>
      <c r="B122" s="112">
        <v>275</v>
      </c>
      <c r="C122" s="112">
        <v>5174</v>
      </c>
      <c r="D122" s="112" t="s">
        <v>155</v>
      </c>
      <c r="E122" s="112" t="s">
        <v>156</v>
      </c>
      <c r="F122" s="112" t="s">
        <v>260</v>
      </c>
      <c r="G122" s="112" t="str">
        <f t="shared" si="3"/>
        <v>3SNMLBMNGKBF</v>
      </c>
      <c r="H122" s="112" t="s">
        <v>49</v>
      </c>
      <c r="I122" s="112" t="s">
        <v>50</v>
      </c>
      <c r="J122" s="112" t="s">
        <v>254</v>
      </c>
      <c r="K122" s="112" t="s">
        <v>261</v>
      </c>
      <c r="L122" s="112" t="s">
        <v>637</v>
      </c>
      <c r="M122" s="112" t="str">
        <f t="shared" si="4"/>
        <v>3SNMLBMNGKBF501170</v>
      </c>
      <c r="N122" s="112" t="str">
        <f t="shared" si="5"/>
        <v>3SNMLBMNGKBF501170</v>
      </c>
      <c r="O122" s="113">
        <v>50</v>
      </c>
      <c r="P122" s="112">
        <v>3</v>
      </c>
      <c r="Q122" s="112" t="s">
        <v>204</v>
      </c>
      <c r="R122" s="113">
        <v>1170</v>
      </c>
      <c r="S122" s="113">
        <v>4000</v>
      </c>
      <c r="T122" s="113">
        <v>1170</v>
      </c>
      <c r="U122" s="113">
        <v>1170</v>
      </c>
      <c r="V122" s="113">
        <v>4000</v>
      </c>
      <c r="W122" s="104">
        <v>2</v>
      </c>
      <c r="X122" s="105"/>
      <c r="Y122" s="106" t="s">
        <v>257</v>
      </c>
      <c r="Z122" s="107"/>
      <c r="AA122" s="108"/>
      <c r="AB122" s="109"/>
      <c r="AC122" s="107">
        <v>6</v>
      </c>
      <c r="AD122" s="108" t="s">
        <v>219</v>
      </c>
      <c r="AE122" s="109">
        <v>1175</v>
      </c>
      <c r="AF122" s="106">
        <v>2</v>
      </c>
      <c r="AG122" s="108" t="s">
        <v>258</v>
      </c>
      <c r="AH122" s="109" t="s">
        <v>259</v>
      </c>
      <c r="AI122" s="106">
        <v>3</v>
      </c>
      <c r="AJ122" s="108" t="s">
        <v>54</v>
      </c>
      <c r="AK122" s="109">
        <v>1450</v>
      </c>
      <c r="AL122" s="110"/>
      <c r="AM122" s="111"/>
      <c r="AN122" s="111" t="s">
        <v>671</v>
      </c>
    </row>
    <row r="123" spans="1:40" ht="15" customHeight="1" x14ac:dyDescent="0.15">
      <c r="A123" s="103">
        <v>333</v>
      </c>
      <c r="B123" s="112">
        <v>275</v>
      </c>
      <c r="C123" s="112">
        <v>5174</v>
      </c>
      <c r="D123" s="112" t="s">
        <v>155</v>
      </c>
      <c r="E123" s="112" t="s">
        <v>156</v>
      </c>
      <c r="F123" s="112" t="s">
        <v>260</v>
      </c>
      <c r="G123" s="112" t="str">
        <f t="shared" si="3"/>
        <v>3SNMLBMNGKBF</v>
      </c>
      <c r="H123" s="112" t="s">
        <v>49</v>
      </c>
      <c r="I123" s="112" t="s">
        <v>50</v>
      </c>
      <c r="J123" s="112" t="s">
        <v>254</v>
      </c>
      <c r="K123" s="112" t="s">
        <v>261</v>
      </c>
      <c r="L123" s="112" t="s">
        <v>637</v>
      </c>
      <c r="M123" s="112" t="str">
        <f t="shared" si="4"/>
        <v>3SNMLBMNGKBF751050</v>
      </c>
      <c r="N123" s="112" t="str">
        <f t="shared" si="5"/>
        <v>3SNMLBMNGKBF751050</v>
      </c>
      <c r="O123" s="113">
        <v>75</v>
      </c>
      <c r="P123" s="112">
        <v>3</v>
      </c>
      <c r="Q123" s="112" t="s">
        <v>204</v>
      </c>
      <c r="R123" s="113">
        <v>1050</v>
      </c>
      <c r="S123" s="113">
        <v>2000</v>
      </c>
      <c r="T123" s="113">
        <v>1050</v>
      </c>
      <c r="U123" s="113">
        <v>1050</v>
      </c>
      <c r="V123" s="113">
        <v>2000</v>
      </c>
      <c r="W123" s="104">
        <v>2</v>
      </c>
      <c r="X123" s="105"/>
      <c r="Y123" s="106" t="s">
        <v>257</v>
      </c>
      <c r="Z123" s="107"/>
      <c r="AA123" s="108"/>
      <c r="AB123" s="109"/>
      <c r="AC123" s="107">
        <v>6</v>
      </c>
      <c r="AD123" s="108" t="s">
        <v>219</v>
      </c>
      <c r="AE123" s="109">
        <v>1055</v>
      </c>
      <c r="AF123" s="106">
        <v>2</v>
      </c>
      <c r="AG123" s="108" t="s">
        <v>258</v>
      </c>
      <c r="AH123" s="109" t="s">
        <v>259</v>
      </c>
      <c r="AI123" s="106">
        <v>3</v>
      </c>
      <c r="AJ123" s="108" t="s">
        <v>54</v>
      </c>
      <c r="AK123" s="109">
        <v>1450</v>
      </c>
      <c r="AL123" s="110"/>
      <c r="AM123" s="111"/>
      <c r="AN123" s="111" t="s">
        <v>671</v>
      </c>
    </row>
    <row r="124" spans="1:40" ht="15" customHeight="1" x14ac:dyDescent="0.15">
      <c r="A124" s="103">
        <v>333</v>
      </c>
      <c r="B124" s="112">
        <v>275</v>
      </c>
      <c r="C124" s="112">
        <v>5174</v>
      </c>
      <c r="D124" s="112" t="s">
        <v>155</v>
      </c>
      <c r="E124" s="112" t="s">
        <v>156</v>
      </c>
      <c r="F124" s="112" t="s">
        <v>260</v>
      </c>
      <c r="G124" s="112" t="str">
        <f t="shared" si="3"/>
        <v>3SNMLBMNGKKBF</v>
      </c>
      <c r="H124" s="112" t="s">
        <v>49</v>
      </c>
      <c r="I124" s="112" t="s">
        <v>50</v>
      </c>
      <c r="J124" s="112" t="s">
        <v>254</v>
      </c>
      <c r="K124" s="112" t="s">
        <v>262</v>
      </c>
      <c r="L124" s="112" t="s">
        <v>263</v>
      </c>
      <c r="M124" s="112" t="str">
        <f t="shared" si="4"/>
        <v>3SNMLBMNGKKBF251000</v>
      </c>
      <c r="N124" s="112" t="str">
        <f t="shared" si="5"/>
        <v>3SNMLBMNGKKBF251000</v>
      </c>
      <c r="O124" s="113">
        <v>25</v>
      </c>
      <c r="P124" s="112">
        <v>3</v>
      </c>
      <c r="Q124" s="112" t="s">
        <v>264</v>
      </c>
      <c r="R124" s="113">
        <v>1000</v>
      </c>
      <c r="S124" s="113">
        <v>4000</v>
      </c>
      <c r="T124" s="113">
        <v>1000</v>
      </c>
      <c r="U124" s="113">
        <v>1000</v>
      </c>
      <c r="V124" s="113">
        <v>4000</v>
      </c>
      <c r="W124" s="104">
        <v>2</v>
      </c>
      <c r="X124" s="105"/>
      <c r="Y124" s="106" t="s">
        <v>257</v>
      </c>
      <c r="Z124" s="107"/>
      <c r="AA124" s="108"/>
      <c r="AB124" s="109"/>
      <c r="AC124" s="107">
        <v>6</v>
      </c>
      <c r="AD124" s="108" t="s">
        <v>219</v>
      </c>
      <c r="AE124" s="109">
        <v>1005</v>
      </c>
      <c r="AF124" s="106">
        <v>2</v>
      </c>
      <c r="AG124" s="108" t="s">
        <v>258</v>
      </c>
      <c r="AH124" s="109" t="s">
        <v>259</v>
      </c>
      <c r="AI124" s="106">
        <v>3</v>
      </c>
      <c r="AJ124" s="108" t="s">
        <v>54</v>
      </c>
      <c r="AK124" s="109">
        <v>1450</v>
      </c>
      <c r="AL124" s="110"/>
      <c r="AM124" s="111"/>
      <c r="AN124" s="111" t="s">
        <v>671</v>
      </c>
    </row>
    <row r="125" spans="1:40" ht="15" customHeight="1" x14ac:dyDescent="0.15">
      <c r="A125" s="103">
        <v>333</v>
      </c>
      <c r="B125" s="112">
        <v>275</v>
      </c>
      <c r="C125" s="112">
        <v>5174</v>
      </c>
      <c r="D125" s="112" t="s">
        <v>155</v>
      </c>
      <c r="E125" s="112" t="s">
        <v>156</v>
      </c>
      <c r="F125" s="112" t="s">
        <v>260</v>
      </c>
      <c r="G125" s="112" t="str">
        <f t="shared" si="3"/>
        <v>3SNMLBMNGKKBF</v>
      </c>
      <c r="H125" s="112" t="s">
        <v>49</v>
      </c>
      <c r="I125" s="112" t="s">
        <v>653</v>
      </c>
      <c r="J125" s="112" t="s">
        <v>254</v>
      </c>
      <c r="K125" s="112" t="s">
        <v>262</v>
      </c>
      <c r="L125" s="112" t="s">
        <v>263</v>
      </c>
      <c r="M125" s="112" t="str">
        <f t="shared" si="4"/>
        <v>3SNMLBMNGKKBF251120</v>
      </c>
      <c r="N125" s="112" t="str">
        <f t="shared" si="5"/>
        <v>3SNMLBMNGKKBF251120</v>
      </c>
      <c r="O125" s="113">
        <v>25</v>
      </c>
      <c r="P125" s="112">
        <v>3</v>
      </c>
      <c r="Q125" s="112" t="s">
        <v>264</v>
      </c>
      <c r="R125" s="113">
        <v>1120</v>
      </c>
      <c r="S125" s="113">
        <v>4000</v>
      </c>
      <c r="T125" s="113">
        <v>1120</v>
      </c>
      <c r="U125" s="113">
        <v>1120</v>
      </c>
      <c r="V125" s="113">
        <v>4000</v>
      </c>
      <c r="W125" s="104">
        <v>2</v>
      </c>
      <c r="X125" s="105"/>
      <c r="Y125" s="106" t="s">
        <v>257</v>
      </c>
      <c r="Z125" s="107"/>
      <c r="AA125" s="108"/>
      <c r="AB125" s="109"/>
      <c r="AC125" s="107">
        <v>6</v>
      </c>
      <c r="AD125" s="108" t="s">
        <v>219</v>
      </c>
      <c r="AE125" s="109">
        <v>1125</v>
      </c>
      <c r="AF125" s="106">
        <v>2</v>
      </c>
      <c r="AG125" s="108" t="s">
        <v>258</v>
      </c>
      <c r="AH125" s="109" t="s">
        <v>259</v>
      </c>
      <c r="AI125" s="106">
        <v>3</v>
      </c>
      <c r="AJ125" s="108" t="s">
        <v>54</v>
      </c>
      <c r="AK125" s="109">
        <v>1450</v>
      </c>
      <c r="AL125" s="110"/>
      <c r="AM125" s="111"/>
      <c r="AN125" s="111" t="s">
        <v>671</v>
      </c>
    </row>
    <row r="126" spans="1:40" ht="15" customHeight="1" x14ac:dyDescent="0.15">
      <c r="A126" s="103">
        <v>333</v>
      </c>
      <c r="B126" s="112">
        <v>275</v>
      </c>
      <c r="C126" s="112">
        <v>5174</v>
      </c>
      <c r="D126" s="112" t="s">
        <v>155</v>
      </c>
      <c r="E126" s="112" t="s">
        <v>156</v>
      </c>
      <c r="F126" s="112" t="s">
        <v>260</v>
      </c>
      <c r="G126" s="112" t="str">
        <f t="shared" si="3"/>
        <v>3SYMLBMNGKKBF</v>
      </c>
      <c r="H126" s="112" t="s">
        <v>49</v>
      </c>
      <c r="I126" s="112" t="s">
        <v>58</v>
      </c>
      <c r="J126" s="112" t="s">
        <v>254</v>
      </c>
      <c r="K126" s="112" t="s">
        <v>262</v>
      </c>
      <c r="L126" s="112" t="s">
        <v>263</v>
      </c>
      <c r="M126" s="112" t="str">
        <f t="shared" si="4"/>
        <v>3SYMLBMNGKKBF251120</v>
      </c>
      <c r="N126" s="112" t="str">
        <f t="shared" si="5"/>
        <v>3SYMLBMNGKKBF251120</v>
      </c>
      <c r="O126" s="113">
        <v>25</v>
      </c>
      <c r="P126" s="112">
        <v>3</v>
      </c>
      <c r="Q126" s="112" t="s">
        <v>264</v>
      </c>
      <c r="R126" s="113">
        <v>1120</v>
      </c>
      <c r="S126" s="113">
        <v>4000</v>
      </c>
      <c r="T126" s="113">
        <v>1120</v>
      </c>
      <c r="U126" s="113">
        <v>1120</v>
      </c>
      <c r="V126" s="113">
        <v>4000</v>
      </c>
      <c r="W126" s="104">
        <v>2</v>
      </c>
      <c r="X126" s="105"/>
      <c r="Y126" s="106" t="s">
        <v>257</v>
      </c>
      <c r="Z126" s="107"/>
      <c r="AA126" s="108"/>
      <c r="AB126" s="109"/>
      <c r="AC126" s="107">
        <v>6</v>
      </c>
      <c r="AD126" s="108" t="s">
        <v>219</v>
      </c>
      <c r="AE126" s="109">
        <v>1125</v>
      </c>
      <c r="AF126" s="106">
        <v>2</v>
      </c>
      <c r="AG126" s="108" t="s">
        <v>258</v>
      </c>
      <c r="AH126" s="109" t="s">
        <v>259</v>
      </c>
      <c r="AI126" s="106">
        <v>3</v>
      </c>
      <c r="AJ126" s="108" t="s">
        <v>54</v>
      </c>
      <c r="AK126" s="109">
        <v>1450</v>
      </c>
      <c r="AL126" s="110"/>
      <c r="AM126" s="111" t="s">
        <v>768</v>
      </c>
      <c r="AN126" s="111" t="s">
        <v>671</v>
      </c>
    </row>
    <row r="127" spans="1:40" ht="15" customHeight="1" x14ac:dyDescent="0.15">
      <c r="A127" s="103">
        <v>333</v>
      </c>
      <c r="B127" s="112">
        <v>275</v>
      </c>
      <c r="C127" s="112">
        <v>5174</v>
      </c>
      <c r="D127" s="112" t="s">
        <v>155</v>
      </c>
      <c r="E127" s="112" t="s">
        <v>156</v>
      </c>
      <c r="F127" s="112" t="s">
        <v>260</v>
      </c>
      <c r="G127" s="112" t="str">
        <f t="shared" si="3"/>
        <v>3SNMLBMNGKKBF</v>
      </c>
      <c r="H127" s="112" t="s">
        <v>49</v>
      </c>
      <c r="I127" s="112" t="s">
        <v>50</v>
      </c>
      <c r="J127" s="112" t="s">
        <v>254</v>
      </c>
      <c r="K127" s="112" t="s">
        <v>262</v>
      </c>
      <c r="L127" s="112" t="s">
        <v>263</v>
      </c>
      <c r="M127" s="112" t="str">
        <f t="shared" si="4"/>
        <v>3SNMLBMNGKKBF501000</v>
      </c>
      <c r="N127" s="112" t="str">
        <f t="shared" si="5"/>
        <v>3SNMLBMNGKKBF501000</v>
      </c>
      <c r="O127" s="113">
        <v>50</v>
      </c>
      <c r="P127" s="112">
        <v>3</v>
      </c>
      <c r="Q127" s="112" t="s">
        <v>265</v>
      </c>
      <c r="R127" s="113">
        <v>1000</v>
      </c>
      <c r="S127" s="113">
        <v>4000</v>
      </c>
      <c r="T127" s="113">
        <v>1000</v>
      </c>
      <c r="U127" s="113">
        <v>1000</v>
      </c>
      <c r="V127" s="113">
        <v>4000</v>
      </c>
      <c r="W127" s="104">
        <v>2</v>
      </c>
      <c r="X127" s="105"/>
      <c r="Y127" s="106" t="s">
        <v>257</v>
      </c>
      <c r="Z127" s="107"/>
      <c r="AA127" s="108"/>
      <c r="AB127" s="109"/>
      <c r="AC127" s="107">
        <v>6</v>
      </c>
      <c r="AD127" s="108" t="s">
        <v>219</v>
      </c>
      <c r="AE127" s="109">
        <v>1005</v>
      </c>
      <c r="AF127" s="106">
        <v>2</v>
      </c>
      <c r="AG127" s="108" t="s">
        <v>258</v>
      </c>
      <c r="AH127" s="109" t="s">
        <v>259</v>
      </c>
      <c r="AI127" s="106">
        <v>3</v>
      </c>
      <c r="AJ127" s="108" t="s">
        <v>54</v>
      </c>
      <c r="AK127" s="109">
        <v>1450</v>
      </c>
      <c r="AL127" s="110"/>
      <c r="AM127" s="111"/>
      <c r="AN127" s="111" t="s">
        <v>671</v>
      </c>
    </row>
    <row r="128" spans="1:40" ht="15" customHeight="1" x14ac:dyDescent="0.15">
      <c r="A128" s="103">
        <v>333</v>
      </c>
      <c r="B128" s="112">
        <v>275</v>
      </c>
      <c r="C128" s="112">
        <v>5174</v>
      </c>
      <c r="D128" s="112" t="s">
        <v>155</v>
      </c>
      <c r="E128" s="112" t="s">
        <v>156</v>
      </c>
      <c r="F128" s="112" t="s">
        <v>260</v>
      </c>
      <c r="G128" s="112" t="str">
        <f t="shared" si="3"/>
        <v>3SNMLBMNGKKBF</v>
      </c>
      <c r="H128" s="112" t="s">
        <v>49</v>
      </c>
      <c r="I128" s="112" t="s">
        <v>50</v>
      </c>
      <c r="J128" s="112" t="s">
        <v>254</v>
      </c>
      <c r="K128" s="112" t="s">
        <v>262</v>
      </c>
      <c r="L128" s="112" t="s">
        <v>263</v>
      </c>
      <c r="M128" s="112" t="str">
        <f t="shared" si="4"/>
        <v>3SNMLBMNGKKBF501120</v>
      </c>
      <c r="N128" s="112" t="str">
        <f t="shared" si="5"/>
        <v>3SNMLBMNGKKBF501120</v>
      </c>
      <c r="O128" s="113">
        <v>50</v>
      </c>
      <c r="P128" s="112">
        <v>3</v>
      </c>
      <c r="Q128" s="112" t="s">
        <v>265</v>
      </c>
      <c r="R128" s="113">
        <v>1120</v>
      </c>
      <c r="S128" s="113">
        <v>4000</v>
      </c>
      <c r="T128" s="113">
        <v>1120</v>
      </c>
      <c r="U128" s="113">
        <v>1120</v>
      </c>
      <c r="V128" s="113">
        <v>4000</v>
      </c>
      <c r="W128" s="104">
        <v>2</v>
      </c>
      <c r="X128" s="105"/>
      <c r="Y128" s="106" t="s">
        <v>257</v>
      </c>
      <c r="Z128" s="107"/>
      <c r="AA128" s="108"/>
      <c r="AB128" s="109"/>
      <c r="AC128" s="107">
        <v>6</v>
      </c>
      <c r="AD128" s="108" t="s">
        <v>219</v>
      </c>
      <c r="AE128" s="109">
        <v>1125</v>
      </c>
      <c r="AF128" s="106">
        <v>2</v>
      </c>
      <c r="AG128" s="108" t="s">
        <v>258</v>
      </c>
      <c r="AH128" s="109" t="s">
        <v>259</v>
      </c>
      <c r="AI128" s="106">
        <v>3</v>
      </c>
      <c r="AJ128" s="108" t="s">
        <v>54</v>
      </c>
      <c r="AK128" s="109">
        <v>1450</v>
      </c>
      <c r="AL128" s="110"/>
      <c r="AM128" s="111"/>
      <c r="AN128" s="111" t="s">
        <v>671</v>
      </c>
    </row>
    <row r="129" spans="1:40" ht="15" customHeight="1" x14ac:dyDescent="0.15">
      <c r="A129" s="103">
        <v>333</v>
      </c>
      <c r="B129" s="112">
        <v>275</v>
      </c>
      <c r="C129" s="112">
        <v>5174</v>
      </c>
      <c r="D129" s="112" t="s">
        <v>155</v>
      </c>
      <c r="E129" s="112" t="s">
        <v>156</v>
      </c>
      <c r="F129" s="112" t="s">
        <v>260</v>
      </c>
      <c r="G129" s="112" t="str">
        <f t="shared" si="3"/>
        <v>3SNMLBMNGKKBF</v>
      </c>
      <c r="H129" s="112" t="s">
        <v>49</v>
      </c>
      <c r="I129" s="112" t="s">
        <v>50</v>
      </c>
      <c r="J129" s="112" t="s">
        <v>254</v>
      </c>
      <c r="K129" s="112" t="s">
        <v>262</v>
      </c>
      <c r="L129" s="112" t="s">
        <v>263</v>
      </c>
      <c r="M129" s="112" t="str">
        <f t="shared" si="4"/>
        <v>3SNMLBMNGKKBF751000</v>
      </c>
      <c r="N129" s="112" t="str">
        <f t="shared" si="5"/>
        <v>3SNMLBMNGKKBF751000</v>
      </c>
      <c r="O129" s="113">
        <v>75</v>
      </c>
      <c r="P129" s="112">
        <v>3</v>
      </c>
      <c r="Q129" s="112" t="s">
        <v>265</v>
      </c>
      <c r="R129" s="113">
        <v>1000</v>
      </c>
      <c r="S129" s="113">
        <v>2000</v>
      </c>
      <c r="T129" s="113">
        <v>1000</v>
      </c>
      <c r="U129" s="113">
        <v>1000</v>
      </c>
      <c r="V129" s="113">
        <v>2000</v>
      </c>
      <c r="W129" s="104">
        <v>2</v>
      </c>
      <c r="X129" s="105"/>
      <c r="Y129" s="106" t="s">
        <v>257</v>
      </c>
      <c r="Z129" s="107"/>
      <c r="AA129" s="108"/>
      <c r="AB129" s="109"/>
      <c r="AC129" s="107">
        <v>6</v>
      </c>
      <c r="AD129" s="108" t="s">
        <v>219</v>
      </c>
      <c r="AE129" s="109">
        <v>1005</v>
      </c>
      <c r="AF129" s="106">
        <v>2</v>
      </c>
      <c r="AG129" s="108" t="s">
        <v>258</v>
      </c>
      <c r="AH129" s="109" t="s">
        <v>259</v>
      </c>
      <c r="AI129" s="106">
        <v>3</v>
      </c>
      <c r="AJ129" s="108" t="s">
        <v>54</v>
      </c>
      <c r="AK129" s="109">
        <v>1450</v>
      </c>
      <c r="AL129" s="110"/>
      <c r="AM129" s="111"/>
      <c r="AN129" s="111" t="s">
        <v>671</v>
      </c>
    </row>
    <row r="130" spans="1:40" ht="15" customHeight="1" x14ac:dyDescent="0.15">
      <c r="A130" s="103">
        <v>333</v>
      </c>
      <c r="B130" s="112">
        <v>275</v>
      </c>
      <c r="C130" s="112">
        <v>5174</v>
      </c>
      <c r="D130" s="112" t="s">
        <v>155</v>
      </c>
      <c r="E130" s="112" t="s">
        <v>156</v>
      </c>
      <c r="F130" s="112" t="s">
        <v>260</v>
      </c>
      <c r="G130" s="112" t="str">
        <f t="shared" si="3"/>
        <v>3SNMLBMNGTBF</v>
      </c>
      <c r="H130" s="112" t="s">
        <v>49</v>
      </c>
      <c r="I130" s="112" t="s">
        <v>50</v>
      </c>
      <c r="J130" s="112" t="s">
        <v>254</v>
      </c>
      <c r="K130" s="112" t="s">
        <v>266</v>
      </c>
      <c r="L130" s="112" t="s">
        <v>267</v>
      </c>
      <c r="M130" s="112" t="str">
        <f t="shared" si="4"/>
        <v>3SNMLBMNGTBF251005</v>
      </c>
      <c r="N130" s="112" t="str">
        <f t="shared" si="5"/>
        <v>3SNMLBMNGTBF251000</v>
      </c>
      <c r="O130" s="113">
        <v>25</v>
      </c>
      <c r="P130" s="112">
        <v>3</v>
      </c>
      <c r="Q130" s="112" t="s">
        <v>192</v>
      </c>
      <c r="R130" s="113">
        <v>1005</v>
      </c>
      <c r="S130" s="113">
        <v>12100</v>
      </c>
      <c r="T130" s="113">
        <v>1005</v>
      </c>
      <c r="U130" s="113">
        <v>1000</v>
      </c>
      <c r="V130" s="113">
        <v>4000</v>
      </c>
      <c r="W130" s="104">
        <v>2</v>
      </c>
      <c r="X130" s="105"/>
      <c r="Y130" s="106" t="s">
        <v>257</v>
      </c>
      <c r="Z130" s="107"/>
      <c r="AA130" s="108"/>
      <c r="AB130" s="109"/>
      <c r="AC130" s="107">
        <v>6</v>
      </c>
      <c r="AD130" s="108" t="s">
        <v>219</v>
      </c>
      <c r="AE130" s="109">
        <v>1005</v>
      </c>
      <c r="AF130" s="106">
        <v>2</v>
      </c>
      <c r="AG130" s="108" t="s">
        <v>258</v>
      </c>
      <c r="AH130" s="109" t="s">
        <v>259</v>
      </c>
      <c r="AI130" s="106"/>
      <c r="AJ130" s="108"/>
      <c r="AK130" s="109"/>
      <c r="AL130" s="110"/>
      <c r="AM130" s="111"/>
      <c r="AN130" s="111" t="s">
        <v>671</v>
      </c>
    </row>
    <row r="131" spans="1:40" ht="15" customHeight="1" x14ac:dyDescent="0.15">
      <c r="A131" s="103">
        <v>333</v>
      </c>
      <c r="B131" s="112">
        <v>275</v>
      </c>
      <c r="C131" s="112">
        <v>5174</v>
      </c>
      <c r="D131" s="112" t="s">
        <v>155</v>
      </c>
      <c r="E131" s="112" t="s">
        <v>156</v>
      </c>
      <c r="F131" s="112" t="s">
        <v>260</v>
      </c>
      <c r="G131" s="112" t="str">
        <f t="shared" si="3"/>
        <v>3SNMLBMNGTBF</v>
      </c>
      <c r="H131" s="112" t="s">
        <v>49</v>
      </c>
      <c r="I131" s="112" t="s">
        <v>50</v>
      </c>
      <c r="J131" s="112" t="s">
        <v>254</v>
      </c>
      <c r="K131" s="112" t="s">
        <v>266</v>
      </c>
      <c r="L131" s="112" t="s">
        <v>267</v>
      </c>
      <c r="M131" s="112" t="str">
        <f t="shared" si="4"/>
        <v>3SNMLBMNGTBF251125</v>
      </c>
      <c r="N131" s="112" t="str">
        <f t="shared" si="5"/>
        <v>3SNMLBMNGTBF251120</v>
      </c>
      <c r="O131" s="113">
        <v>25</v>
      </c>
      <c r="P131" s="112">
        <v>3</v>
      </c>
      <c r="Q131" s="112" t="s">
        <v>192</v>
      </c>
      <c r="R131" s="113">
        <v>1125</v>
      </c>
      <c r="S131" s="113">
        <v>12100</v>
      </c>
      <c r="T131" s="113">
        <v>1125</v>
      </c>
      <c r="U131" s="113">
        <v>1120</v>
      </c>
      <c r="V131" s="113">
        <v>4000</v>
      </c>
      <c r="W131" s="104">
        <v>2</v>
      </c>
      <c r="X131" s="105"/>
      <c r="Y131" s="106" t="s">
        <v>257</v>
      </c>
      <c r="Z131" s="107"/>
      <c r="AA131" s="108"/>
      <c r="AB131" s="109"/>
      <c r="AC131" s="107">
        <v>6</v>
      </c>
      <c r="AD131" s="108" t="s">
        <v>219</v>
      </c>
      <c r="AE131" s="109">
        <v>1125</v>
      </c>
      <c r="AF131" s="106">
        <v>2</v>
      </c>
      <c r="AG131" s="108" t="s">
        <v>258</v>
      </c>
      <c r="AH131" s="109" t="s">
        <v>259</v>
      </c>
      <c r="AI131" s="106"/>
      <c r="AJ131" s="108"/>
      <c r="AK131" s="109"/>
      <c r="AL131" s="110"/>
      <c r="AM131" s="111"/>
      <c r="AN131" s="111" t="s">
        <v>671</v>
      </c>
    </row>
    <row r="132" spans="1:40" ht="15" customHeight="1" x14ac:dyDescent="0.15">
      <c r="A132" s="103">
        <v>333</v>
      </c>
      <c r="B132" s="112">
        <v>275</v>
      </c>
      <c r="C132" s="112">
        <v>5174</v>
      </c>
      <c r="D132" s="112" t="s">
        <v>155</v>
      </c>
      <c r="E132" s="112" t="s">
        <v>156</v>
      </c>
      <c r="F132" s="112" t="s">
        <v>260</v>
      </c>
      <c r="G132" s="112" t="str">
        <f t="shared" si="3"/>
        <v>3SNMLBMNGTBF</v>
      </c>
      <c r="H132" s="112" t="s">
        <v>49</v>
      </c>
      <c r="I132" s="112" t="s">
        <v>50</v>
      </c>
      <c r="J132" s="112" t="s">
        <v>254</v>
      </c>
      <c r="K132" s="112" t="s">
        <v>266</v>
      </c>
      <c r="L132" s="112" t="s">
        <v>267</v>
      </c>
      <c r="M132" s="112" t="str">
        <f t="shared" si="4"/>
        <v>3SNMLBMNGTBF501120</v>
      </c>
      <c r="N132" s="112" t="str">
        <f t="shared" si="5"/>
        <v>3SNMLBMNGTBF501120</v>
      </c>
      <c r="O132" s="113">
        <v>50</v>
      </c>
      <c r="P132" s="112">
        <v>3</v>
      </c>
      <c r="Q132" s="112" t="s">
        <v>237</v>
      </c>
      <c r="R132" s="113">
        <v>1120</v>
      </c>
      <c r="S132" s="113">
        <v>5000</v>
      </c>
      <c r="T132" s="113">
        <v>1120</v>
      </c>
      <c r="U132" s="113">
        <v>1120</v>
      </c>
      <c r="V132" s="113">
        <v>5000</v>
      </c>
      <c r="W132" s="104">
        <v>2</v>
      </c>
      <c r="X132" s="105"/>
      <c r="Y132" s="106" t="s">
        <v>257</v>
      </c>
      <c r="Z132" s="107"/>
      <c r="AA132" s="108"/>
      <c r="AB132" s="109"/>
      <c r="AC132" s="107">
        <v>6</v>
      </c>
      <c r="AD132" s="108" t="s">
        <v>219</v>
      </c>
      <c r="AE132" s="109">
        <v>1125</v>
      </c>
      <c r="AF132" s="106">
        <v>2</v>
      </c>
      <c r="AG132" s="108" t="s">
        <v>54</v>
      </c>
      <c r="AH132" s="109">
        <v>1450</v>
      </c>
      <c r="AI132" s="106"/>
      <c r="AJ132" s="108"/>
      <c r="AK132" s="109"/>
      <c r="AL132" s="110"/>
      <c r="AM132" s="111"/>
      <c r="AN132" s="111" t="s">
        <v>671</v>
      </c>
    </row>
    <row r="133" spans="1:40" ht="15" customHeight="1" x14ac:dyDescent="0.15">
      <c r="A133" s="103">
        <v>333</v>
      </c>
      <c r="B133" s="112">
        <v>275</v>
      </c>
      <c r="C133" s="112">
        <v>5174</v>
      </c>
      <c r="D133" s="112" t="s">
        <v>155</v>
      </c>
      <c r="E133" s="112" t="s">
        <v>156</v>
      </c>
      <c r="F133" s="112" t="s">
        <v>260</v>
      </c>
      <c r="G133" s="112" t="str">
        <f t="shared" si="3"/>
        <v>3SNMLBMNNGKBF</v>
      </c>
      <c r="H133" s="112" t="s">
        <v>49</v>
      </c>
      <c r="I133" s="112" t="s">
        <v>50</v>
      </c>
      <c r="J133" s="112" t="s">
        <v>254</v>
      </c>
      <c r="K133" s="112" t="s">
        <v>268</v>
      </c>
      <c r="L133" s="112" t="s">
        <v>269</v>
      </c>
      <c r="M133" s="112" t="str">
        <f t="shared" si="4"/>
        <v>3SNMLBMNNGKBF251005</v>
      </c>
      <c r="N133" s="112" t="str">
        <f t="shared" si="5"/>
        <v>3SNMLBMNNGKBF251000</v>
      </c>
      <c r="O133" s="113">
        <v>25</v>
      </c>
      <c r="P133" s="112">
        <v>3</v>
      </c>
      <c r="Q133" s="112" t="s">
        <v>270</v>
      </c>
      <c r="R133" s="113">
        <v>1005</v>
      </c>
      <c r="S133" s="113">
        <v>8000</v>
      </c>
      <c r="T133" s="113">
        <v>1005</v>
      </c>
      <c r="U133" s="113">
        <v>1000</v>
      </c>
      <c r="V133" s="113">
        <v>4000</v>
      </c>
      <c r="W133" s="104">
        <v>2</v>
      </c>
      <c r="X133" s="105"/>
      <c r="Y133" s="106" t="s">
        <v>257</v>
      </c>
      <c r="Z133" s="107"/>
      <c r="AA133" s="108"/>
      <c r="AB133" s="109"/>
      <c r="AC133" s="107">
        <v>6</v>
      </c>
      <c r="AD133" s="108" t="s">
        <v>219</v>
      </c>
      <c r="AE133" s="109">
        <v>1005</v>
      </c>
      <c r="AF133" s="106">
        <v>2</v>
      </c>
      <c r="AG133" s="108" t="s">
        <v>258</v>
      </c>
      <c r="AH133" s="109" t="s">
        <v>259</v>
      </c>
      <c r="AI133" s="106">
        <v>3</v>
      </c>
      <c r="AJ133" s="108" t="s">
        <v>54</v>
      </c>
      <c r="AK133" s="109">
        <v>1450</v>
      </c>
      <c r="AL133" s="110"/>
      <c r="AM133" s="111"/>
      <c r="AN133" s="111" t="s">
        <v>671</v>
      </c>
    </row>
    <row r="134" spans="1:40" ht="15" customHeight="1" x14ac:dyDescent="0.15">
      <c r="A134" s="103">
        <v>333</v>
      </c>
      <c r="B134" s="112">
        <v>275</v>
      </c>
      <c r="C134" s="112">
        <v>5174</v>
      </c>
      <c r="D134" s="112" t="s">
        <v>155</v>
      </c>
      <c r="E134" s="112" t="s">
        <v>156</v>
      </c>
      <c r="F134" s="112" t="s">
        <v>260</v>
      </c>
      <c r="G134" s="112" t="str">
        <f t="shared" si="3"/>
        <v>3SNMLBMNNGKBF</v>
      </c>
      <c r="H134" s="112" t="s">
        <v>49</v>
      </c>
      <c r="I134" s="112" t="s">
        <v>50</v>
      </c>
      <c r="J134" s="112" t="s">
        <v>254</v>
      </c>
      <c r="K134" s="112" t="s">
        <v>268</v>
      </c>
      <c r="L134" s="112" t="s">
        <v>269</v>
      </c>
      <c r="M134" s="112" t="str">
        <f t="shared" si="4"/>
        <v>3SNMLBMNNGKBF501000</v>
      </c>
      <c r="N134" s="112" t="str">
        <f t="shared" si="5"/>
        <v>3SNMLBMNNGKBF501000</v>
      </c>
      <c r="O134" s="113">
        <v>50</v>
      </c>
      <c r="P134" s="112">
        <v>3</v>
      </c>
      <c r="Q134" s="112" t="s">
        <v>212</v>
      </c>
      <c r="R134" s="113">
        <v>1000</v>
      </c>
      <c r="S134" s="113">
        <v>4000</v>
      </c>
      <c r="T134" s="113">
        <v>1000</v>
      </c>
      <c r="U134" s="113">
        <v>1000</v>
      </c>
      <c r="V134" s="113">
        <v>4000</v>
      </c>
      <c r="W134" s="104">
        <v>2</v>
      </c>
      <c r="X134" s="105"/>
      <c r="Y134" s="106" t="s">
        <v>257</v>
      </c>
      <c r="Z134" s="107"/>
      <c r="AA134" s="108"/>
      <c r="AB134" s="109"/>
      <c r="AC134" s="107">
        <v>6</v>
      </c>
      <c r="AD134" s="108" t="s">
        <v>219</v>
      </c>
      <c r="AE134" s="109">
        <v>1005</v>
      </c>
      <c r="AF134" s="106">
        <v>2</v>
      </c>
      <c r="AG134" s="108" t="s">
        <v>258</v>
      </c>
      <c r="AH134" s="109" t="s">
        <v>259</v>
      </c>
      <c r="AI134" s="106">
        <v>3</v>
      </c>
      <c r="AJ134" s="108" t="s">
        <v>54</v>
      </c>
      <c r="AK134" s="109">
        <v>1450</v>
      </c>
      <c r="AL134" s="110"/>
      <c r="AM134" s="111"/>
      <c r="AN134" s="111" t="s">
        <v>671</v>
      </c>
    </row>
    <row r="135" spans="1:40" ht="15" customHeight="1" x14ac:dyDescent="0.15">
      <c r="A135" s="103">
        <v>333</v>
      </c>
      <c r="B135" s="112">
        <v>275</v>
      </c>
      <c r="C135" s="112">
        <v>5174</v>
      </c>
      <c r="D135" s="112" t="s">
        <v>155</v>
      </c>
      <c r="E135" s="112" t="s">
        <v>156</v>
      </c>
      <c r="F135" s="112" t="s">
        <v>260</v>
      </c>
      <c r="G135" s="112" t="str">
        <f t="shared" si="3"/>
        <v>3SNMLBMNQR66F</v>
      </c>
      <c r="H135" s="112" t="s">
        <v>49</v>
      </c>
      <c r="I135" s="112" t="s">
        <v>50</v>
      </c>
      <c r="J135" s="112" t="s">
        <v>254</v>
      </c>
      <c r="K135" s="112" t="s">
        <v>271</v>
      </c>
      <c r="L135" s="112" t="s">
        <v>272</v>
      </c>
      <c r="M135" s="112" t="str">
        <f t="shared" si="4"/>
        <v>3SNMLBMNQR66F251000</v>
      </c>
      <c r="N135" s="112" t="str">
        <f t="shared" si="5"/>
        <v>3SNMLBMNQR66F251000</v>
      </c>
      <c r="O135" s="113">
        <v>25</v>
      </c>
      <c r="P135" s="112">
        <v>3</v>
      </c>
      <c r="Q135" s="112" t="s">
        <v>273</v>
      </c>
      <c r="R135" s="113">
        <v>1000</v>
      </c>
      <c r="S135" s="113">
        <v>6000</v>
      </c>
      <c r="T135" s="113">
        <v>1000</v>
      </c>
      <c r="U135" s="113">
        <v>1000</v>
      </c>
      <c r="V135" s="113">
        <v>6000</v>
      </c>
      <c r="W135" s="104">
        <v>2</v>
      </c>
      <c r="X135" s="105"/>
      <c r="Y135" s="106" t="s">
        <v>257</v>
      </c>
      <c r="Z135" s="107"/>
      <c r="AA135" s="108"/>
      <c r="AB135" s="109"/>
      <c r="AC135" s="107">
        <v>6</v>
      </c>
      <c r="AD135" s="108" t="s">
        <v>188</v>
      </c>
      <c r="AE135" s="109">
        <v>1010</v>
      </c>
      <c r="AF135" s="106">
        <v>2</v>
      </c>
      <c r="AG135" s="108" t="s">
        <v>54</v>
      </c>
      <c r="AH135" s="109">
        <v>1450</v>
      </c>
      <c r="AI135" s="106">
        <v>3</v>
      </c>
      <c r="AJ135" s="108" t="s">
        <v>54</v>
      </c>
      <c r="AK135" s="109">
        <v>1450</v>
      </c>
      <c r="AL135" s="110"/>
      <c r="AM135" s="111"/>
      <c r="AN135" s="111" t="s">
        <v>671</v>
      </c>
    </row>
    <row r="136" spans="1:40" ht="15" customHeight="1" x14ac:dyDescent="0.15">
      <c r="A136" s="103">
        <v>333</v>
      </c>
      <c r="B136" s="112">
        <v>275</v>
      </c>
      <c r="C136" s="112">
        <v>5174</v>
      </c>
      <c r="D136" s="112" t="s">
        <v>155</v>
      </c>
      <c r="E136" s="112" t="s">
        <v>156</v>
      </c>
      <c r="F136" s="112" t="s">
        <v>260</v>
      </c>
      <c r="G136" s="112" t="str">
        <f t="shared" si="3"/>
        <v>3SNMLBMNQR66F</v>
      </c>
      <c r="H136" s="112" t="s">
        <v>49</v>
      </c>
      <c r="I136" s="112" t="s">
        <v>50</v>
      </c>
      <c r="J136" s="112" t="s">
        <v>254</v>
      </c>
      <c r="K136" s="112" t="s">
        <v>271</v>
      </c>
      <c r="L136" s="112" t="s">
        <v>272</v>
      </c>
      <c r="M136" s="112" t="str">
        <f t="shared" si="4"/>
        <v>3SNMLBMNQR66F251100</v>
      </c>
      <c r="N136" s="112" t="str">
        <f t="shared" si="5"/>
        <v>3SNMLBMNQR66F251100</v>
      </c>
      <c r="O136" s="113">
        <v>25</v>
      </c>
      <c r="P136" s="112">
        <v>3</v>
      </c>
      <c r="Q136" s="112" t="s">
        <v>273</v>
      </c>
      <c r="R136" s="113">
        <v>1100</v>
      </c>
      <c r="S136" s="113">
        <v>6000</v>
      </c>
      <c r="T136" s="113">
        <v>1100</v>
      </c>
      <c r="U136" s="113">
        <v>1100</v>
      </c>
      <c r="V136" s="113">
        <v>6000</v>
      </c>
      <c r="W136" s="104">
        <v>2</v>
      </c>
      <c r="X136" s="105"/>
      <c r="Y136" s="106" t="s">
        <v>257</v>
      </c>
      <c r="Z136" s="107"/>
      <c r="AA136" s="108"/>
      <c r="AB136" s="109"/>
      <c r="AC136" s="107">
        <v>6</v>
      </c>
      <c r="AD136" s="108" t="s">
        <v>188</v>
      </c>
      <c r="AE136" s="109">
        <v>1110</v>
      </c>
      <c r="AF136" s="106">
        <v>2</v>
      </c>
      <c r="AG136" s="108" t="s">
        <v>54</v>
      </c>
      <c r="AH136" s="109">
        <v>1450</v>
      </c>
      <c r="AI136" s="106">
        <v>3</v>
      </c>
      <c r="AJ136" s="108" t="s">
        <v>54</v>
      </c>
      <c r="AK136" s="109">
        <v>1450</v>
      </c>
      <c r="AL136" s="110"/>
      <c r="AM136" s="111"/>
      <c r="AN136" s="111" t="s">
        <v>671</v>
      </c>
    </row>
    <row r="137" spans="1:40" ht="15" customHeight="1" x14ac:dyDescent="0.15">
      <c r="A137" s="103">
        <v>333</v>
      </c>
      <c r="B137" s="112">
        <v>275</v>
      </c>
      <c r="C137" s="112">
        <v>5174</v>
      </c>
      <c r="D137" s="112" t="s">
        <v>155</v>
      </c>
      <c r="E137" s="112" t="s">
        <v>156</v>
      </c>
      <c r="F137" s="112" t="s">
        <v>260</v>
      </c>
      <c r="G137" s="112" t="str">
        <f t="shared" si="3"/>
        <v>3SYMLBMSBBF</v>
      </c>
      <c r="H137" s="112" t="s">
        <v>49</v>
      </c>
      <c r="I137" s="112" t="s">
        <v>58</v>
      </c>
      <c r="J137" s="112" t="s">
        <v>254</v>
      </c>
      <c r="K137" s="112" t="s">
        <v>274</v>
      </c>
      <c r="L137" s="112" t="s">
        <v>275</v>
      </c>
      <c r="M137" s="112" t="str">
        <f t="shared" si="4"/>
        <v>3SYMLBMSBBF251120</v>
      </c>
      <c r="N137" s="112" t="str">
        <f t="shared" si="5"/>
        <v>3SYMLBMSBBF251120</v>
      </c>
      <c r="O137" s="113">
        <v>25</v>
      </c>
      <c r="P137" s="112">
        <v>3</v>
      </c>
      <c r="Q137" s="112" t="s">
        <v>237</v>
      </c>
      <c r="R137" s="113">
        <v>1120</v>
      </c>
      <c r="S137" s="113">
        <v>8000</v>
      </c>
      <c r="T137" s="113">
        <v>1120</v>
      </c>
      <c r="U137" s="113">
        <v>1120</v>
      </c>
      <c r="V137" s="113">
        <v>8000</v>
      </c>
      <c r="W137" s="104">
        <v>2</v>
      </c>
      <c r="X137" s="105"/>
      <c r="Y137" s="106" t="s">
        <v>257</v>
      </c>
      <c r="Z137" s="107"/>
      <c r="AA137" s="108"/>
      <c r="AB137" s="109"/>
      <c r="AC137" s="107">
        <v>6</v>
      </c>
      <c r="AD137" s="108" t="s">
        <v>219</v>
      </c>
      <c r="AE137" s="109">
        <v>1125</v>
      </c>
      <c r="AF137" s="106">
        <v>2</v>
      </c>
      <c r="AG137" s="108" t="s">
        <v>258</v>
      </c>
      <c r="AH137" s="109" t="s">
        <v>259</v>
      </c>
      <c r="AI137" s="106">
        <v>3</v>
      </c>
      <c r="AJ137" s="108" t="s">
        <v>54</v>
      </c>
      <c r="AK137" s="109">
        <v>1450</v>
      </c>
      <c r="AL137" s="110"/>
      <c r="AM137" s="111" t="s">
        <v>768</v>
      </c>
      <c r="AN137" s="111" t="s">
        <v>671</v>
      </c>
    </row>
    <row r="138" spans="1:40" ht="15" customHeight="1" x14ac:dyDescent="0.15">
      <c r="A138" s="103">
        <v>333</v>
      </c>
      <c r="B138" s="112">
        <v>275</v>
      </c>
      <c r="C138" s="112">
        <v>5174</v>
      </c>
      <c r="D138" s="112" t="s">
        <v>155</v>
      </c>
      <c r="E138" s="112" t="s">
        <v>156</v>
      </c>
      <c r="F138" s="112" t="s">
        <v>260</v>
      </c>
      <c r="G138" s="112" t="str">
        <f t="shared" si="3"/>
        <v>3SYMLBMSBBF</v>
      </c>
      <c r="H138" s="112" t="s">
        <v>49</v>
      </c>
      <c r="I138" s="112" t="s">
        <v>58</v>
      </c>
      <c r="J138" s="112" t="s">
        <v>254</v>
      </c>
      <c r="K138" s="112" t="s">
        <v>274</v>
      </c>
      <c r="L138" s="112" t="s">
        <v>275</v>
      </c>
      <c r="M138" s="112" t="str">
        <f t="shared" si="4"/>
        <v>3SYMLBMSBBF501120</v>
      </c>
      <c r="N138" s="112" t="str">
        <f t="shared" si="5"/>
        <v>3SYMLBMSBBF501120</v>
      </c>
      <c r="O138" s="113">
        <v>50</v>
      </c>
      <c r="P138" s="112">
        <v>3</v>
      </c>
      <c r="Q138" s="112" t="s">
        <v>237</v>
      </c>
      <c r="R138" s="113">
        <v>1120</v>
      </c>
      <c r="S138" s="113">
        <v>5000</v>
      </c>
      <c r="T138" s="113">
        <v>1120</v>
      </c>
      <c r="U138" s="113">
        <v>1120</v>
      </c>
      <c r="V138" s="113">
        <v>5000</v>
      </c>
      <c r="W138" s="104">
        <v>2</v>
      </c>
      <c r="X138" s="105"/>
      <c r="Y138" s="106" t="s">
        <v>257</v>
      </c>
      <c r="Z138" s="107"/>
      <c r="AA138" s="108"/>
      <c r="AB138" s="109"/>
      <c r="AC138" s="107">
        <v>6</v>
      </c>
      <c r="AD138" s="108" t="s">
        <v>219</v>
      </c>
      <c r="AE138" s="109">
        <v>1125</v>
      </c>
      <c r="AF138" s="106">
        <v>2</v>
      </c>
      <c r="AG138" s="108" t="s">
        <v>258</v>
      </c>
      <c r="AH138" s="109" t="s">
        <v>259</v>
      </c>
      <c r="AI138" s="106">
        <v>3</v>
      </c>
      <c r="AJ138" s="108" t="s">
        <v>54</v>
      </c>
      <c r="AK138" s="109">
        <v>1450</v>
      </c>
      <c r="AL138" s="110"/>
      <c r="AM138" s="111" t="s">
        <v>768</v>
      </c>
      <c r="AN138" s="111" t="s">
        <v>671</v>
      </c>
    </row>
    <row r="139" spans="1:40" ht="15" customHeight="1" x14ac:dyDescent="0.15">
      <c r="A139" s="103">
        <v>333</v>
      </c>
      <c r="B139" s="112">
        <v>275</v>
      </c>
      <c r="C139" s="112">
        <v>5174</v>
      </c>
      <c r="D139" s="112" t="s">
        <v>155</v>
      </c>
      <c r="E139" s="112" t="s">
        <v>156</v>
      </c>
      <c r="F139" s="112" t="s">
        <v>150</v>
      </c>
      <c r="G139" s="112" t="str">
        <f t="shared" ref="G139:G226" si="6">CONCATENATE(P139,H139,I139,J139,K139)</f>
        <v>3SYMLBMSBBF</v>
      </c>
      <c r="H139" s="112" t="s">
        <v>49</v>
      </c>
      <c r="I139" s="112" t="s">
        <v>58</v>
      </c>
      <c r="J139" s="112" t="s">
        <v>254</v>
      </c>
      <c r="K139" s="112" t="s">
        <v>274</v>
      </c>
      <c r="L139" s="112" t="s">
        <v>275</v>
      </c>
      <c r="M139" s="112" t="str">
        <f t="shared" ref="M139:M226" si="7">G139&amp;O139&amp;R139</f>
        <v>3SYMLBMSBBF501120</v>
      </c>
      <c r="N139" s="112" t="str">
        <f t="shared" ref="N139:N226" si="8">G139&amp;O139&amp;U139</f>
        <v>3SYMLBMSBBF501120</v>
      </c>
      <c r="O139" s="113">
        <v>50</v>
      </c>
      <c r="P139" s="112">
        <v>3</v>
      </c>
      <c r="Q139" s="112" t="s">
        <v>237</v>
      </c>
      <c r="R139" s="113">
        <v>1120</v>
      </c>
      <c r="S139" s="113">
        <v>5000</v>
      </c>
      <c r="T139" s="113">
        <v>1120</v>
      </c>
      <c r="U139" s="113">
        <v>1120</v>
      </c>
      <c r="V139" s="113">
        <v>5000</v>
      </c>
      <c r="W139" s="104">
        <v>2</v>
      </c>
      <c r="X139" s="105"/>
      <c r="Y139" s="106" t="s">
        <v>257</v>
      </c>
      <c r="Z139" s="107"/>
      <c r="AA139" s="108"/>
      <c r="AB139" s="109"/>
      <c r="AC139" s="107">
        <v>6</v>
      </c>
      <c r="AD139" s="108" t="s">
        <v>219</v>
      </c>
      <c r="AE139" s="109">
        <v>1125</v>
      </c>
      <c r="AF139" s="106">
        <v>2</v>
      </c>
      <c r="AG139" s="108" t="s">
        <v>258</v>
      </c>
      <c r="AH139" s="109" t="s">
        <v>259</v>
      </c>
      <c r="AI139" s="106">
        <v>3</v>
      </c>
      <c r="AJ139" s="108" t="s">
        <v>54</v>
      </c>
      <c r="AK139" s="109">
        <v>1450</v>
      </c>
      <c r="AL139" s="110"/>
      <c r="AM139" s="111" t="s">
        <v>768</v>
      </c>
      <c r="AN139" s="111" t="s">
        <v>671</v>
      </c>
    </row>
    <row r="140" spans="1:40" ht="15" customHeight="1" x14ac:dyDescent="0.15">
      <c r="A140" s="103">
        <v>333</v>
      </c>
      <c r="B140" s="112">
        <v>275</v>
      </c>
      <c r="C140" s="112">
        <v>5174</v>
      </c>
      <c r="D140" s="112" t="s">
        <v>155</v>
      </c>
      <c r="E140" s="112" t="s">
        <v>156</v>
      </c>
      <c r="F140" s="112" t="s">
        <v>260</v>
      </c>
      <c r="G140" s="112" t="str">
        <f t="shared" si="6"/>
        <v>3SYMLBMSBBZF</v>
      </c>
      <c r="H140" s="112" t="s">
        <v>49</v>
      </c>
      <c r="I140" s="112" t="s">
        <v>58</v>
      </c>
      <c r="J140" s="112" t="s">
        <v>254</v>
      </c>
      <c r="K140" s="112" t="s">
        <v>276</v>
      </c>
      <c r="L140" s="112" t="s">
        <v>277</v>
      </c>
      <c r="M140" s="112" t="str">
        <f t="shared" si="7"/>
        <v>3SYMLBMSBBZF251120</v>
      </c>
      <c r="N140" s="112" t="str">
        <f t="shared" si="8"/>
        <v>3SYMLBMSBBZF251120</v>
      </c>
      <c r="O140" s="113">
        <v>25</v>
      </c>
      <c r="P140" s="112">
        <v>3</v>
      </c>
      <c r="Q140" s="112" t="s">
        <v>237</v>
      </c>
      <c r="R140" s="113">
        <v>1120</v>
      </c>
      <c r="S140" s="113">
        <v>8000</v>
      </c>
      <c r="T140" s="113">
        <v>1120</v>
      </c>
      <c r="U140" s="113">
        <v>1120</v>
      </c>
      <c r="V140" s="113">
        <v>8000</v>
      </c>
      <c r="W140" s="104">
        <v>2</v>
      </c>
      <c r="X140" s="105"/>
      <c r="Y140" s="106" t="s">
        <v>257</v>
      </c>
      <c r="Z140" s="107"/>
      <c r="AA140" s="108"/>
      <c r="AB140" s="109"/>
      <c r="AC140" s="107">
        <v>6</v>
      </c>
      <c r="AD140" s="108" t="s">
        <v>219</v>
      </c>
      <c r="AE140" s="109">
        <v>1125</v>
      </c>
      <c r="AF140" s="106">
        <v>2</v>
      </c>
      <c r="AG140" s="108" t="s">
        <v>258</v>
      </c>
      <c r="AH140" s="109" t="s">
        <v>259</v>
      </c>
      <c r="AI140" s="106">
        <v>3</v>
      </c>
      <c r="AJ140" s="108" t="s">
        <v>54</v>
      </c>
      <c r="AK140" s="109">
        <v>1450</v>
      </c>
      <c r="AL140" s="110"/>
      <c r="AM140" s="111" t="s">
        <v>768</v>
      </c>
      <c r="AN140" s="111" t="s">
        <v>671</v>
      </c>
    </row>
    <row r="141" spans="1:40" ht="15" customHeight="1" x14ac:dyDescent="0.15">
      <c r="A141" s="103">
        <v>333</v>
      </c>
      <c r="B141" s="112">
        <v>275</v>
      </c>
      <c r="C141" s="112">
        <v>5174</v>
      </c>
      <c r="D141" s="112" t="s">
        <v>155</v>
      </c>
      <c r="E141" s="112" t="s">
        <v>156</v>
      </c>
      <c r="F141" s="112" t="s">
        <v>260</v>
      </c>
      <c r="G141" s="112" t="str">
        <f t="shared" si="6"/>
        <v>3SYMLBMSBBZF</v>
      </c>
      <c r="H141" s="112" t="s">
        <v>49</v>
      </c>
      <c r="I141" s="112" t="s">
        <v>58</v>
      </c>
      <c r="J141" s="112" t="s">
        <v>254</v>
      </c>
      <c r="K141" s="112" t="s">
        <v>276</v>
      </c>
      <c r="L141" s="112" t="s">
        <v>277</v>
      </c>
      <c r="M141" s="112" t="str">
        <f t="shared" si="7"/>
        <v>3SYMLBMSBBZF501120</v>
      </c>
      <c r="N141" s="112" t="str">
        <f t="shared" si="8"/>
        <v>3SYMLBMSBBZF501120</v>
      </c>
      <c r="O141" s="113">
        <v>50</v>
      </c>
      <c r="P141" s="112">
        <v>3</v>
      </c>
      <c r="Q141" s="112" t="s">
        <v>278</v>
      </c>
      <c r="R141" s="113">
        <v>1120</v>
      </c>
      <c r="S141" s="113">
        <v>5000</v>
      </c>
      <c r="T141" s="113">
        <v>1120</v>
      </c>
      <c r="U141" s="113">
        <v>1120</v>
      </c>
      <c r="V141" s="113">
        <v>5000</v>
      </c>
      <c r="W141" s="104">
        <v>2</v>
      </c>
      <c r="X141" s="105"/>
      <c r="Y141" s="106" t="s">
        <v>257</v>
      </c>
      <c r="Z141" s="107"/>
      <c r="AA141" s="108"/>
      <c r="AB141" s="109"/>
      <c r="AC141" s="107">
        <v>6</v>
      </c>
      <c r="AD141" s="108" t="s">
        <v>219</v>
      </c>
      <c r="AE141" s="109">
        <v>1125</v>
      </c>
      <c r="AF141" s="106">
        <v>2</v>
      </c>
      <c r="AG141" s="108" t="s">
        <v>258</v>
      </c>
      <c r="AH141" s="109" t="s">
        <v>259</v>
      </c>
      <c r="AI141" s="106">
        <v>3</v>
      </c>
      <c r="AJ141" s="108" t="s">
        <v>54</v>
      </c>
      <c r="AK141" s="109">
        <v>1450</v>
      </c>
      <c r="AL141" s="110"/>
      <c r="AM141" s="111" t="s">
        <v>768</v>
      </c>
      <c r="AN141" s="111" t="s">
        <v>671</v>
      </c>
    </row>
    <row r="142" spans="1:40" ht="15" customHeight="1" x14ac:dyDescent="0.15">
      <c r="A142" s="103">
        <v>333</v>
      </c>
      <c r="B142" s="112">
        <v>271</v>
      </c>
      <c r="C142" s="112">
        <v>34101</v>
      </c>
      <c r="D142" s="112" t="s">
        <v>279</v>
      </c>
      <c r="E142" s="112" t="s">
        <v>48</v>
      </c>
      <c r="F142" s="112" t="s">
        <v>56</v>
      </c>
      <c r="G142" s="112" t="str">
        <f t="shared" si="6"/>
        <v>3SNMLBMSF</v>
      </c>
      <c r="H142" s="112" t="s">
        <v>49</v>
      </c>
      <c r="I142" s="112" t="s">
        <v>50</v>
      </c>
      <c r="J142" s="112" t="s">
        <v>254</v>
      </c>
      <c r="K142" s="112" t="s">
        <v>280</v>
      </c>
      <c r="L142" s="112" t="s">
        <v>281</v>
      </c>
      <c r="M142" s="112" t="str">
        <f t="shared" si="7"/>
        <v>3SNMLBMSF251020</v>
      </c>
      <c r="N142" s="112" t="str">
        <f t="shared" si="8"/>
        <v>3SNMLBMSF251000</v>
      </c>
      <c r="O142" s="113">
        <v>25</v>
      </c>
      <c r="P142" s="112">
        <v>3</v>
      </c>
      <c r="Q142" s="112" t="s">
        <v>192</v>
      </c>
      <c r="R142" s="113">
        <v>1020</v>
      </c>
      <c r="S142" s="113">
        <v>12100</v>
      </c>
      <c r="T142" s="113">
        <v>1000</v>
      </c>
      <c r="U142" s="113">
        <v>1000</v>
      </c>
      <c r="V142" s="113">
        <v>2000</v>
      </c>
      <c r="W142" s="104">
        <v>2</v>
      </c>
      <c r="X142" s="105"/>
      <c r="Y142" s="106" t="s">
        <v>257</v>
      </c>
      <c r="Z142" s="107"/>
      <c r="AA142" s="108"/>
      <c r="AB142" s="109"/>
      <c r="AC142" s="107">
        <v>3</v>
      </c>
      <c r="AD142" s="108" t="s">
        <v>197</v>
      </c>
      <c r="AE142" s="109">
        <v>1005</v>
      </c>
      <c r="AF142" s="106">
        <v>2</v>
      </c>
      <c r="AG142" s="108" t="s">
        <v>258</v>
      </c>
      <c r="AH142" s="109" t="s">
        <v>259</v>
      </c>
      <c r="AI142" s="106">
        <v>3</v>
      </c>
      <c r="AJ142" s="108" t="s">
        <v>54</v>
      </c>
      <c r="AK142" s="109">
        <v>1450</v>
      </c>
      <c r="AL142" s="110"/>
      <c r="AM142" s="111"/>
      <c r="AN142" s="111" t="s">
        <v>671</v>
      </c>
    </row>
    <row r="143" spans="1:40" ht="15" customHeight="1" x14ac:dyDescent="0.15">
      <c r="A143" s="103">
        <v>333</v>
      </c>
      <c r="B143" s="112">
        <v>275</v>
      </c>
      <c r="C143" s="112">
        <v>3671</v>
      </c>
      <c r="D143" s="112" t="s">
        <v>282</v>
      </c>
      <c r="E143" s="112" t="s">
        <v>156</v>
      </c>
      <c r="F143" s="112" t="s">
        <v>76</v>
      </c>
      <c r="G143" s="112" t="str">
        <f t="shared" si="6"/>
        <v>3SNMLBMSF</v>
      </c>
      <c r="H143" s="112" t="s">
        <v>49</v>
      </c>
      <c r="I143" s="112" t="s">
        <v>50</v>
      </c>
      <c r="J143" s="112" t="s">
        <v>254</v>
      </c>
      <c r="K143" s="112" t="s">
        <v>280</v>
      </c>
      <c r="L143" s="112" t="s">
        <v>281</v>
      </c>
      <c r="M143" s="112" t="str">
        <f t="shared" si="7"/>
        <v>3SNMLBMSF251020</v>
      </c>
      <c r="N143" s="112" t="str">
        <f t="shared" si="8"/>
        <v>3SNMLBMSF251020</v>
      </c>
      <c r="O143" s="113">
        <v>25</v>
      </c>
      <c r="P143" s="112">
        <v>3</v>
      </c>
      <c r="Q143" s="112" t="s">
        <v>192</v>
      </c>
      <c r="R143" s="113">
        <v>1020</v>
      </c>
      <c r="S143" s="113">
        <v>12100</v>
      </c>
      <c r="T143" s="113">
        <v>1020</v>
      </c>
      <c r="U143" s="113">
        <v>1020</v>
      </c>
      <c r="V143" s="113">
        <v>2000</v>
      </c>
      <c r="W143" s="104">
        <v>1</v>
      </c>
      <c r="X143" s="105"/>
      <c r="Y143" s="106" t="s">
        <v>257</v>
      </c>
      <c r="Z143" s="107"/>
      <c r="AA143" s="108"/>
      <c r="AB143" s="109"/>
      <c r="AC143" s="107">
        <v>3</v>
      </c>
      <c r="AD143" s="108" t="s">
        <v>197</v>
      </c>
      <c r="AE143" s="109">
        <v>1025</v>
      </c>
      <c r="AF143" s="106">
        <v>2</v>
      </c>
      <c r="AG143" s="108" t="s">
        <v>258</v>
      </c>
      <c r="AH143" s="109" t="s">
        <v>259</v>
      </c>
      <c r="AI143" s="106">
        <v>3</v>
      </c>
      <c r="AJ143" s="108" t="s">
        <v>54</v>
      </c>
      <c r="AK143" s="109">
        <v>1450</v>
      </c>
      <c r="AL143" s="110"/>
      <c r="AM143" s="111"/>
      <c r="AN143" s="111" t="s">
        <v>671</v>
      </c>
    </row>
    <row r="144" spans="1:40" ht="15" customHeight="1" x14ac:dyDescent="0.15">
      <c r="A144" s="103">
        <v>333</v>
      </c>
      <c r="B144" s="112">
        <v>275</v>
      </c>
      <c r="C144" s="112">
        <v>3671</v>
      </c>
      <c r="D144" s="112" t="s">
        <v>282</v>
      </c>
      <c r="E144" s="112" t="s">
        <v>156</v>
      </c>
      <c r="F144" s="112" t="s">
        <v>76</v>
      </c>
      <c r="G144" s="112" t="str">
        <f t="shared" si="6"/>
        <v>3SNMLBMSF</v>
      </c>
      <c r="H144" s="112" t="s">
        <v>49</v>
      </c>
      <c r="I144" s="112" t="s">
        <v>50</v>
      </c>
      <c r="J144" s="112" t="s">
        <v>254</v>
      </c>
      <c r="K144" s="112" t="s">
        <v>280</v>
      </c>
      <c r="L144" s="112" t="s">
        <v>281</v>
      </c>
      <c r="M144" s="112" t="str">
        <f t="shared" si="7"/>
        <v>3SNMLBMSF251240</v>
      </c>
      <c r="N144" s="112" t="str">
        <f t="shared" si="8"/>
        <v>3SNMLBMSF251240</v>
      </c>
      <c r="O144" s="113">
        <v>25</v>
      </c>
      <c r="P144" s="112">
        <v>3</v>
      </c>
      <c r="Q144" s="112" t="s">
        <v>192</v>
      </c>
      <c r="R144" s="113">
        <v>1240</v>
      </c>
      <c r="S144" s="113">
        <v>12100</v>
      </c>
      <c r="T144" s="113">
        <v>1240</v>
      </c>
      <c r="U144" s="113">
        <v>1240</v>
      </c>
      <c r="V144" s="113">
        <v>2000</v>
      </c>
      <c r="W144" s="104">
        <v>1</v>
      </c>
      <c r="X144" s="105"/>
      <c r="Y144" s="106" t="s">
        <v>257</v>
      </c>
      <c r="Z144" s="107"/>
      <c r="AA144" s="108"/>
      <c r="AB144" s="109"/>
      <c r="AC144" s="107">
        <v>3</v>
      </c>
      <c r="AD144" s="108" t="s">
        <v>197</v>
      </c>
      <c r="AE144" s="109">
        <v>1245</v>
      </c>
      <c r="AF144" s="106">
        <v>2</v>
      </c>
      <c r="AG144" s="108" t="s">
        <v>258</v>
      </c>
      <c r="AH144" s="109" t="s">
        <v>259</v>
      </c>
      <c r="AI144" s="106">
        <v>3</v>
      </c>
      <c r="AJ144" s="108" t="s">
        <v>54</v>
      </c>
      <c r="AK144" s="109">
        <v>1450</v>
      </c>
      <c r="AL144" s="110"/>
      <c r="AM144" s="111"/>
      <c r="AN144" s="111" t="s">
        <v>671</v>
      </c>
    </row>
    <row r="145" spans="1:40" ht="15" customHeight="1" x14ac:dyDescent="0.15">
      <c r="A145" s="103">
        <v>333</v>
      </c>
      <c r="B145" s="112">
        <v>275</v>
      </c>
      <c r="C145" s="112">
        <v>3537</v>
      </c>
      <c r="D145" s="112" t="s">
        <v>638</v>
      </c>
      <c r="E145" s="112" t="s">
        <v>156</v>
      </c>
      <c r="F145" s="112" t="s">
        <v>76</v>
      </c>
      <c r="G145" s="112" t="str">
        <f t="shared" si="6"/>
        <v>3HSNMLBMSF</v>
      </c>
      <c r="H145" s="112" t="s">
        <v>49</v>
      </c>
      <c r="I145" s="112" t="s">
        <v>50</v>
      </c>
      <c r="J145" s="112" t="s">
        <v>254</v>
      </c>
      <c r="K145" s="112" t="s">
        <v>280</v>
      </c>
      <c r="L145" s="112" t="s">
        <v>281</v>
      </c>
      <c r="M145" s="112" t="str">
        <f t="shared" si="7"/>
        <v>3HSNMLBMSF381000</v>
      </c>
      <c r="N145" s="112" t="str">
        <f t="shared" si="8"/>
        <v>3HSNMLBMSF38865</v>
      </c>
      <c r="O145" s="113">
        <v>38</v>
      </c>
      <c r="P145" s="112" t="s">
        <v>639</v>
      </c>
      <c r="Q145" s="112" t="s">
        <v>616</v>
      </c>
      <c r="R145" s="113">
        <v>1000</v>
      </c>
      <c r="S145" s="113">
        <v>6000</v>
      </c>
      <c r="T145" s="113">
        <v>865</v>
      </c>
      <c r="U145" s="113">
        <v>865</v>
      </c>
      <c r="V145" s="113">
        <v>2800</v>
      </c>
      <c r="W145" s="104">
        <v>2</v>
      </c>
      <c r="X145" s="105"/>
      <c r="Y145" s="106" t="s">
        <v>257</v>
      </c>
      <c r="Z145" s="107"/>
      <c r="AA145" s="108"/>
      <c r="AB145" s="109"/>
      <c r="AC145" s="163">
        <v>3</v>
      </c>
      <c r="AD145" s="149" t="s">
        <v>721</v>
      </c>
      <c r="AE145" s="115">
        <v>870</v>
      </c>
      <c r="AF145" s="106">
        <v>2</v>
      </c>
      <c r="AG145" s="108" t="s">
        <v>258</v>
      </c>
      <c r="AH145" s="109" t="s">
        <v>259</v>
      </c>
      <c r="AI145" s="106">
        <v>3</v>
      </c>
      <c r="AJ145" s="108" t="s">
        <v>54</v>
      </c>
      <c r="AK145" s="109">
        <v>1450</v>
      </c>
      <c r="AL145" s="110"/>
      <c r="AM145" s="111"/>
      <c r="AN145" s="111" t="s">
        <v>671</v>
      </c>
    </row>
    <row r="146" spans="1:40" ht="15" customHeight="1" x14ac:dyDescent="0.15">
      <c r="A146" s="103">
        <v>333</v>
      </c>
      <c r="B146" s="112">
        <v>275</v>
      </c>
      <c r="C146" s="112">
        <v>3537</v>
      </c>
      <c r="D146" s="112" t="s">
        <v>638</v>
      </c>
      <c r="E146" s="112" t="s">
        <v>156</v>
      </c>
      <c r="F146" s="112" t="s">
        <v>76</v>
      </c>
      <c r="G146" s="112" t="str">
        <f t="shared" si="6"/>
        <v>3HSNMLBMSF</v>
      </c>
      <c r="H146" s="112" t="s">
        <v>49</v>
      </c>
      <c r="I146" s="112" t="s">
        <v>50</v>
      </c>
      <c r="J146" s="112" t="s">
        <v>254</v>
      </c>
      <c r="K146" s="112" t="s">
        <v>280</v>
      </c>
      <c r="L146" s="112" t="s">
        <v>281</v>
      </c>
      <c r="M146" s="112" t="str">
        <f t="shared" si="7"/>
        <v>3HSNMLBMSF381100</v>
      </c>
      <c r="N146" s="112" t="str">
        <f t="shared" si="8"/>
        <v>3HSNMLBMSF381075</v>
      </c>
      <c r="O146" s="113">
        <v>38</v>
      </c>
      <c r="P146" s="112" t="s">
        <v>639</v>
      </c>
      <c r="Q146" s="112" t="s">
        <v>616</v>
      </c>
      <c r="R146" s="113">
        <v>1100</v>
      </c>
      <c r="S146" s="113">
        <v>6000</v>
      </c>
      <c r="T146" s="113">
        <v>1075</v>
      </c>
      <c r="U146" s="113">
        <v>1075</v>
      </c>
      <c r="V146" s="113">
        <v>2800</v>
      </c>
      <c r="W146" s="104">
        <v>2</v>
      </c>
      <c r="X146" s="105"/>
      <c r="Y146" s="106" t="s">
        <v>257</v>
      </c>
      <c r="Z146" s="107"/>
      <c r="AA146" s="108"/>
      <c r="AB146" s="109"/>
      <c r="AC146" s="163">
        <v>3</v>
      </c>
      <c r="AD146" s="149" t="s">
        <v>721</v>
      </c>
      <c r="AE146" s="115">
        <v>1080</v>
      </c>
      <c r="AF146" s="106">
        <v>2</v>
      </c>
      <c r="AG146" s="108" t="s">
        <v>258</v>
      </c>
      <c r="AH146" s="109" t="s">
        <v>259</v>
      </c>
      <c r="AI146" s="106">
        <v>3</v>
      </c>
      <c r="AJ146" s="108" t="s">
        <v>54</v>
      </c>
      <c r="AK146" s="109">
        <v>1450</v>
      </c>
      <c r="AL146" s="110"/>
      <c r="AM146" s="111"/>
      <c r="AN146" s="111" t="s">
        <v>671</v>
      </c>
    </row>
    <row r="147" spans="1:40" ht="15" customHeight="1" x14ac:dyDescent="0.15">
      <c r="A147" s="103">
        <v>333</v>
      </c>
      <c r="B147" s="112">
        <v>275</v>
      </c>
      <c r="C147" s="112">
        <v>3537</v>
      </c>
      <c r="D147" s="112" t="s">
        <v>638</v>
      </c>
      <c r="E147" s="112" t="s">
        <v>156</v>
      </c>
      <c r="F147" s="112" t="s">
        <v>76</v>
      </c>
      <c r="G147" s="112" t="str">
        <f t="shared" si="6"/>
        <v>3HSNMLBMSF</v>
      </c>
      <c r="H147" s="112" t="s">
        <v>49</v>
      </c>
      <c r="I147" s="112" t="s">
        <v>50</v>
      </c>
      <c r="J147" s="112" t="s">
        <v>254</v>
      </c>
      <c r="K147" s="112" t="s">
        <v>280</v>
      </c>
      <c r="L147" s="112" t="s">
        <v>281</v>
      </c>
      <c r="M147" s="112" t="str">
        <f t="shared" si="7"/>
        <v>3HSNMLBMSF381165</v>
      </c>
      <c r="N147" s="112" t="str">
        <f t="shared" si="8"/>
        <v>3HSNMLBMSF381165</v>
      </c>
      <c r="O147" s="113">
        <v>38</v>
      </c>
      <c r="P147" s="112" t="s">
        <v>639</v>
      </c>
      <c r="Q147" s="112" t="s">
        <v>616</v>
      </c>
      <c r="R147" s="113">
        <v>1165</v>
      </c>
      <c r="S147" s="113">
        <v>6000</v>
      </c>
      <c r="T147" s="113">
        <v>1165</v>
      </c>
      <c r="U147" s="113">
        <v>1165</v>
      </c>
      <c r="V147" s="113">
        <v>2800</v>
      </c>
      <c r="W147" s="104">
        <v>2</v>
      </c>
      <c r="X147" s="105"/>
      <c r="Y147" s="106" t="s">
        <v>257</v>
      </c>
      <c r="Z147" s="107"/>
      <c r="AA147" s="108"/>
      <c r="AB147" s="109"/>
      <c r="AC147" s="163">
        <v>3</v>
      </c>
      <c r="AD147" s="149" t="s">
        <v>721</v>
      </c>
      <c r="AE147" s="115">
        <v>1170</v>
      </c>
      <c r="AF147" s="106">
        <v>2</v>
      </c>
      <c r="AG147" s="108" t="s">
        <v>258</v>
      </c>
      <c r="AH147" s="109" t="s">
        <v>259</v>
      </c>
      <c r="AI147" s="106">
        <v>3</v>
      </c>
      <c r="AJ147" s="108" t="s">
        <v>54</v>
      </c>
      <c r="AK147" s="109">
        <v>1450</v>
      </c>
      <c r="AL147" s="110"/>
      <c r="AM147" s="111"/>
      <c r="AN147" s="111" t="s">
        <v>671</v>
      </c>
    </row>
    <row r="148" spans="1:40" ht="15" customHeight="1" x14ac:dyDescent="0.15">
      <c r="A148" s="103">
        <v>333</v>
      </c>
      <c r="B148" s="112">
        <v>275</v>
      </c>
      <c r="C148" s="112">
        <v>5174</v>
      </c>
      <c r="D148" s="112" t="s">
        <v>155</v>
      </c>
      <c r="E148" s="112" t="s">
        <v>156</v>
      </c>
      <c r="F148" s="112" t="s">
        <v>150</v>
      </c>
      <c r="G148" s="112" t="str">
        <f t="shared" si="6"/>
        <v>3SYMLBMSNMBF</v>
      </c>
      <c r="H148" s="112" t="s">
        <v>49</v>
      </c>
      <c r="I148" s="112" t="s">
        <v>58</v>
      </c>
      <c r="J148" s="112" t="s">
        <v>254</v>
      </c>
      <c r="K148" s="112" t="s">
        <v>283</v>
      </c>
      <c r="L148" s="112" t="s">
        <v>284</v>
      </c>
      <c r="M148" s="112" t="str">
        <f t="shared" si="7"/>
        <v>3SYMLBMSNMBF501120</v>
      </c>
      <c r="N148" s="112" t="str">
        <f t="shared" si="8"/>
        <v>3SYMLBMSNMBF501120</v>
      </c>
      <c r="O148" s="113">
        <v>50</v>
      </c>
      <c r="P148" s="112">
        <v>3</v>
      </c>
      <c r="Q148" s="112" t="s">
        <v>212</v>
      </c>
      <c r="R148" s="113">
        <v>1120</v>
      </c>
      <c r="S148" s="113">
        <v>4000</v>
      </c>
      <c r="T148" s="113">
        <v>1120</v>
      </c>
      <c r="U148" s="113">
        <v>1120</v>
      </c>
      <c r="V148" s="113">
        <v>4000</v>
      </c>
      <c r="W148" s="104">
        <v>2</v>
      </c>
      <c r="X148" s="105"/>
      <c r="Y148" s="106" t="s">
        <v>257</v>
      </c>
      <c r="Z148" s="107"/>
      <c r="AA148" s="108"/>
      <c r="AB148" s="109"/>
      <c r="AC148" s="107">
        <v>6</v>
      </c>
      <c r="AD148" s="108" t="s">
        <v>188</v>
      </c>
      <c r="AE148" s="109">
        <v>1125</v>
      </c>
      <c r="AF148" s="106">
        <v>2</v>
      </c>
      <c r="AG148" s="108" t="s">
        <v>258</v>
      </c>
      <c r="AH148" s="109" t="s">
        <v>259</v>
      </c>
      <c r="AI148" s="106">
        <v>3</v>
      </c>
      <c r="AJ148" s="108" t="s">
        <v>54</v>
      </c>
      <c r="AK148" s="109">
        <v>1450</v>
      </c>
      <c r="AL148" s="110"/>
      <c r="AM148" s="111" t="s">
        <v>768</v>
      </c>
      <c r="AN148" s="111" t="s">
        <v>671</v>
      </c>
    </row>
    <row r="149" spans="1:40" ht="15" customHeight="1" x14ac:dyDescent="0.15">
      <c r="A149" s="103">
        <v>333</v>
      </c>
      <c r="B149" s="112">
        <v>275</v>
      </c>
      <c r="C149" s="112">
        <v>5174</v>
      </c>
      <c r="D149" s="112" t="s">
        <v>155</v>
      </c>
      <c r="E149" s="112" t="s">
        <v>156</v>
      </c>
      <c r="F149" s="112" t="s">
        <v>260</v>
      </c>
      <c r="G149" s="112" t="str">
        <f t="shared" si="6"/>
        <v>3SYMLBMSNMBF</v>
      </c>
      <c r="H149" s="112" t="s">
        <v>49</v>
      </c>
      <c r="I149" s="112" t="s">
        <v>58</v>
      </c>
      <c r="J149" s="112" t="s">
        <v>254</v>
      </c>
      <c r="K149" s="112" t="s">
        <v>283</v>
      </c>
      <c r="L149" s="112" t="s">
        <v>284</v>
      </c>
      <c r="M149" s="112" t="str">
        <f t="shared" si="7"/>
        <v>3SYMLBMSNMBF501120</v>
      </c>
      <c r="N149" s="112" t="str">
        <f t="shared" si="8"/>
        <v>3SYMLBMSNMBF501120</v>
      </c>
      <c r="O149" s="113">
        <v>50</v>
      </c>
      <c r="P149" s="112">
        <v>3</v>
      </c>
      <c r="Q149" s="112" t="s">
        <v>212</v>
      </c>
      <c r="R149" s="113">
        <v>1120</v>
      </c>
      <c r="S149" s="113">
        <v>4000</v>
      </c>
      <c r="T149" s="113">
        <v>1120</v>
      </c>
      <c r="U149" s="113">
        <v>1120</v>
      </c>
      <c r="V149" s="113">
        <v>4000</v>
      </c>
      <c r="W149" s="104">
        <v>2</v>
      </c>
      <c r="X149" s="105"/>
      <c r="Y149" s="106" t="s">
        <v>257</v>
      </c>
      <c r="Z149" s="107"/>
      <c r="AA149" s="108"/>
      <c r="AB149" s="109"/>
      <c r="AC149" s="107">
        <v>6</v>
      </c>
      <c r="AD149" s="108" t="s">
        <v>188</v>
      </c>
      <c r="AE149" s="109">
        <v>1125</v>
      </c>
      <c r="AF149" s="106">
        <v>2</v>
      </c>
      <c r="AG149" s="108" t="s">
        <v>258</v>
      </c>
      <c r="AH149" s="109" t="s">
        <v>259</v>
      </c>
      <c r="AI149" s="106">
        <v>3</v>
      </c>
      <c r="AJ149" s="108" t="s">
        <v>54</v>
      </c>
      <c r="AK149" s="109">
        <v>1450</v>
      </c>
      <c r="AL149" s="110"/>
      <c r="AM149" s="111" t="s">
        <v>768</v>
      </c>
      <c r="AN149" s="111" t="s">
        <v>671</v>
      </c>
    </row>
    <row r="150" spans="1:40" ht="15" customHeight="1" x14ac:dyDescent="0.15">
      <c r="A150" s="103">
        <v>333</v>
      </c>
      <c r="B150" s="112">
        <v>275</v>
      </c>
      <c r="C150" s="112">
        <v>5174</v>
      </c>
      <c r="D150" s="112" t="s">
        <v>155</v>
      </c>
      <c r="E150" s="112" t="s">
        <v>156</v>
      </c>
      <c r="F150" s="112" t="s">
        <v>260</v>
      </c>
      <c r="G150" s="112" t="str">
        <f t="shared" si="6"/>
        <v>3SYMLBMSNMBZF</v>
      </c>
      <c r="H150" s="112" t="s">
        <v>49</v>
      </c>
      <c r="I150" s="112" t="s">
        <v>58</v>
      </c>
      <c r="J150" s="112" t="s">
        <v>254</v>
      </c>
      <c r="K150" s="112" t="s">
        <v>285</v>
      </c>
      <c r="L150" s="112" t="s">
        <v>286</v>
      </c>
      <c r="M150" s="112" t="str">
        <f t="shared" si="7"/>
        <v>3SYMLBMSNMBZF251120</v>
      </c>
      <c r="N150" s="112" t="str">
        <f t="shared" si="8"/>
        <v>3SYMLBMSNMBZF251120</v>
      </c>
      <c r="O150" s="113">
        <v>25</v>
      </c>
      <c r="P150" s="112">
        <v>3</v>
      </c>
      <c r="Q150" s="112" t="s">
        <v>212</v>
      </c>
      <c r="R150" s="113">
        <v>1120</v>
      </c>
      <c r="S150" s="113">
        <v>8000</v>
      </c>
      <c r="T150" s="113">
        <v>1120</v>
      </c>
      <c r="U150" s="113">
        <v>1120</v>
      </c>
      <c r="V150" s="113">
        <v>8000</v>
      </c>
      <c r="W150" s="104">
        <v>2</v>
      </c>
      <c r="X150" s="105"/>
      <c r="Y150" s="106" t="s">
        <v>257</v>
      </c>
      <c r="Z150" s="107"/>
      <c r="AA150" s="108"/>
      <c r="AB150" s="109"/>
      <c r="AC150" s="107">
        <v>6</v>
      </c>
      <c r="AD150" s="108" t="s">
        <v>188</v>
      </c>
      <c r="AE150" s="109">
        <v>1125</v>
      </c>
      <c r="AF150" s="106">
        <v>2</v>
      </c>
      <c r="AG150" s="108" t="s">
        <v>258</v>
      </c>
      <c r="AH150" s="109" t="s">
        <v>259</v>
      </c>
      <c r="AI150" s="106">
        <v>3</v>
      </c>
      <c r="AJ150" s="108" t="s">
        <v>54</v>
      </c>
      <c r="AK150" s="109">
        <v>1450</v>
      </c>
      <c r="AL150" s="110"/>
      <c r="AM150" s="111" t="s">
        <v>768</v>
      </c>
      <c r="AN150" s="111" t="s">
        <v>671</v>
      </c>
    </row>
    <row r="151" spans="1:40" ht="15" customHeight="1" x14ac:dyDescent="0.15">
      <c r="A151" s="103">
        <v>333</v>
      </c>
      <c r="B151" s="112">
        <v>275</v>
      </c>
      <c r="C151" s="112">
        <v>5174</v>
      </c>
      <c r="D151" s="112" t="s">
        <v>155</v>
      </c>
      <c r="E151" s="112" t="s">
        <v>156</v>
      </c>
      <c r="F151" s="112" t="s">
        <v>260</v>
      </c>
      <c r="G151" s="112" t="str">
        <f t="shared" si="6"/>
        <v>3SYMLBMSNMBZF</v>
      </c>
      <c r="H151" s="112" t="s">
        <v>49</v>
      </c>
      <c r="I151" s="112" t="s">
        <v>58</v>
      </c>
      <c r="J151" s="112" t="s">
        <v>254</v>
      </c>
      <c r="K151" s="112" t="s">
        <v>285</v>
      </c>
      <c r="L151" s="112" t="s">
        <v>286</v>
      </c>
      <c r="M151" s="112" t="str">
        <f t="shared" si="7"/>
        <v>3SYMLBMSNMBZF501120</v>
      </c>
      <c r="N151" s="112" t="str">
        <f t="shared" si="8"/>
        <v>3SYMLBMSNMBZF501120</v>
      </c>
      <c r="O151" s="113">
        <v>50</v>
      </c>
      <c r="P151" s="112">
        <v>3</v>
      </c>
      <c r="Q151" s="112" t="s">
        <v>212</v>
      </c>
      <c r="R151" s="113">
        <v>1120</v>
      </c>
      <c r="S151" s="113">
        <v>4000</v>
      </c>
      <c r="T151" s="113">
        <v>1120</v>
      </c>
      <c r="U151" s="113">
        <v>1120</v>
      </c>
      <c r="V151" s="113">
        <v>4000</v>
      </c>
      <c r="W151" s="104">
        <v>2</v>
      </c>
      <c r="X151" s="105"/>
      <c r="Y151" s="106" t="s">
        <v>257</v>
      </c>
      <c r="Z151" s="107"/>
      <c r="AA151" s="108"/>
      <c r="AB151" s="109"/>
      <c r="AC151" s="107">
        <v>6</v>
      </c>
      <c r="AD151" s="108" t="s">
        <v>188</v>
      </c>
      <c r="AE151" s="109">
        <v>1125</v>
      </c>
      <c r="AF151" s="106">
        <v>2</v>
      </c>
      <c r="AG151" s="108" t="s">
        <v>258</v>
      </c>
      <c r="AH151" s="109" t="s">
        <v>259</v>
      </c>
      <c r="AI151" s="106">
        <v>3</v>
      </c>
      <c r="AJ151" s="108" t="s">
        <v>54</v>
      </c>
      <c r="AK151" s="109">
        <v>1450</v>
      </c>
      <c r="AL151" s="110"/>
      <c r="AM151" s="111" t="s">
        <v>768</v>
      </c>
      <c r="AN151" s="111" t="s">
        <v>671</v>
      </c>
    </row>
    <row r="152" spans="1:40" ht="15" customHeight="1" x14ac:dyDescent="0.15">
      <c r="A152" s="103">
        <v>333</v>
      </c>
      <c r="B152" s="112">
        <v>275</v>
      </c>
      <c r="C152" s="112">
        <v>5174</v>
      </c>
      <c r="D152" s="112" t="s">
        <v>155</v>
      </c>
      <c r="E152" s="112" t="s">
        <v>156</v>
      </c>
      <c r="F152" s="112" t="s">
        <v>150</v>
      </c>
      <c r="G152" s="112" t="str">
        <f t="shared" si="6"/>
        <v>3SYMLBMSSMBF</v>
      </c>
      <c r="H152" s="112" t="s">
        <v>49</v>
      </c>
      <c r="I152" s="112" t="s">
        <v>58</v>
      </c>
      <c r="J152" s="112" t="s">
        <v>254</v>
      </c>
      <c r="K152" s="112" t="s">
        <v>287</v>
      </c>
      <c r="L152" s="112" t="s">
        <v>288</v>
      </c>
      <c r="M152" s="112" t="str">
        <f t="shared" si="7"/>
        <v>3SYMLBMSSMBF501120</v>
      </c>
      <c r="N152" s="112" t="str">
        <f t="shared" si="8"/>
        <v>3SYMLBMSSMBF501120</v>
      </c>
      <c r="O152" s="113">
        <v>50</v>
      </c>
      <c r="P152" s="112">
        <v>3</v>
      </c>
      <c r="Q152" s="112" t="s">
        <v>289</v>
      </c>
      <c r="R152" s="113">
        <v>1120</v>
      </c>
      <c r="S152" s="113">
        <v>4000</v>
      </c>
      <c r="T152" s="113">
        <v>1120</v>
      </c>
      <c r="U152" s="113">
        <v>1120</v>
      </c>
      <c r="V152" s="113">
        <v>4000</v>
      </c>
      <c r="W152" s="104">
        <v>2</v>
      </c>
      <c r="X152" s="105"/>
      <c r="Y152" s="106" t="s">
        <v>257</v>
      </c>
      <c r="Z152" s="107"/>
      <c r="AA152" s="108"/>
      <c r="AB152" s="109"/>
      <c r="AC152" s="107">
        <v>6</v>
      </c>
      <c r="AD152" s="108" t="s">
        <v>219</v>
      </c>
      <c r="AE152" s="109">
        <v>1125</v>
      </c>
      <c r="AF152" s="106">
        <v>2</v>
      </c>
      <c r="AG152" s="108" t="s">
        <v>258</v>
      </c>
      <c r="AH152" s="109" t="s">
        <v>259</v>
      </c>
      <c r="AI152" s="106">
        <v>3</v>
      </c>
      <c r="AJ152" s="108" t="s">
        <v>54</v>
      </c>
      <c r="AK152" s="109">
        <v>1450</v>
      </c>
      <c r="AL152" s="110"/>
      <c r="AM152" s="111" t="s">
        <v>768</v>
      </c>
      <c r="AN152" s="111" t="s">
        <v>671</v>
      </c>
    </row>
    <row r="153" spans="1:40" ht="15" customHeight="1" x14ac:dyDescent="0.15">
      <c r="A153" s="103">
        <v>333</v>
      </c>
      <c r="B153" s="112">
        <v>275</v>
      </c>
      <c r="C153" s="112">
        <v>5174</v>
      </c>
      <c r="D153" s="112" t="s">
        <v>155</v>
      </c>
      <c r="E153" s="112" t="s">
        <v>156</v>
      </c>
      <c r="F153" s="112" t="s">
        <v>260</v>
      </c>
      <c r="G153" s="112" t="str">
        <f t="shared" si="6"/>
        <v>3SYMLBMSSMBZF</v>
      </c>
      <c r="H153" s="112" t="s">
        <v>49</v>
      </c>
      <c r="I153" s="112" t="s">
        <v>58</v>
      </c>
      <c r="J153" s="112" t="s">
        <v>254</v>
      </c>
      <c r="K153" s="112" t="s">
        <v>290</v>
      </c>
      <c r="L153" s="112" t="s">
        <v>291</v>
      </c>
      <c r="M153" s="112" t="str">
        <f t="shared" si="7"/>
        <v>3SYMLBMSSMBZF501120</v>
      </c>
      <c r="N153" s="112" t="str">
        <f t="shared" si="8"/>
        <v>3SYMLBMSSMBZF501120</v>
      </c>
      <c r="O153" s="113">
        <v>50</v>
      </c>
      <c r="P153" s="112">
        <v>3</v>
      </c>
      <c r="Q153" s="112" t="s">
        <v>289</v>
      </c>
      <c r="R153" s="113">
        <v>1120</v>
      </c>
      <c r="S153" s="113">
        <v>4000</v>
      </c>
      <c r="T153" s="113">
        <v>1120</v>
      </c>
      <c r="U153" s="113">
        <v>1120</v>
      </c>
      <c r="V153" s="113">
        <v>4000</v>
      </c>
      <c r="W153" s="104">
        <v>2</v>
      </c>
      <c r="X153" s="105"/>
      <c r="Y153" s="106" t="s">
        <v>257</v>
      </c>
      <c r="Z153" s="107"/>
      <c r="AA153" s="108"/>
      <c r="AB153" s="109"/>
      <c r="AC153" s="107">
        <v>6</v>
      </c>
      <c r="AD153" s="108" t="s">
        <v>219</v>
      </c>
      <c r="AE153" s="109">
        <v>1125</v>
      </c>
      <c r="AF153" s="106">
        <v>2</v>
      </c>
      <c r="AG153" s="108" t="s">
        <v>258</v>
      </c>
      <c r="AH153" s="109" t="s">
        <v>259</v>
      </c>
      <c r="AI153" s="106">
        <v>3</v>
      </c>
      <c r="AJ153" s="108" t="s">
        <v>54</v>
      </c>
      <c r="AK153" s="109">
        <v>1450</v>
      </c>
      <c r="AL153" s="110"/>
      <c r="AM153" s="111" t="s">
        <v>768</v>
      </c>
      <c r="AN153" s="111" t="s">
        <v>671</v>
      </c>
    </row>
    <row r="154" spans="1:40" ht="15" customHeight="1" x14ac:dyDescent="0.15">
      <c r="A154" s="103">
        <v>333</v>
      </c>
      <c r="B154" s="112">
        <v>271</v>
      </c>
      <c r="C154" s="112">
        <v>380604</v>
      </c>
      <c r="D154" s="112" t="s">
        <v>47</v>
      </c>
      <c r="E154" s="112" t="s">
        <v>48</v>
      </c>
      <c r="F154" s="112" t="s">
        <v>56</v>
      </c>
      <c r="G154" s="112" t="str">
        <f t="shared" si="6"/>
        <v>3SNMLBMTSF</v>
      </c>
      <c r="H154" s="112" t="s">
        <v>49</v>
      </c>
      <c r="I154" s="112" t="s">
        <v>50</v>
      </c>
      <c r="J154" s="112" t="s">
        <v>254</v>
      </c>
      <c r="K154" s="112" t="s">
        <v>292</v>
      </c>
      <c r="L154" s="112" t="s">
        <v>293</v>
      </c>
      <c r="M154" s="112" t="str">
        <f t="shared" si="7"/>
        <v>3SNMLBMTSF501060</v>
      </c>
      <c r="N154" s="112" t="str">
        <f t="shared" si="8"/>
        <v>3SNMLBMTSF501000</v>
      </c>
      <c r="O154" s="113">
        <v>50</v>
      </c>
      <c r="P154" s="112">
        <v>3</v>
      </c>
      <c r="Q154" s="112" t="s">
        <v>192</v>
      </c>
      <c r="R154" s="113">
        <v>1060</v>
      </c>
      <c r="S154" s="113">
        <v>6100</v>
      </c>
      <c r="T154" s="113">
        <v>1000</v>
      </c>
      <c r="U154" s="113">
        <v>1000</v>
      </c>
      <c r="V154" s="113">
        <v>1000</v>
      </c>
      <c r="W154" s="104">
        <v>2</v>
      </c>
      <c r="X154" s="105"/>
      <c r="Y154" s="106" t="s">
        <v>257</v>
      </c>
      <c r="Z154" s="107"/>
      <c r="AA154" s="108"/>
      <c r="AB154" s="109"/>
      <c r="AC154" s="107">
        <v>3</v>
      </c>
      <c r="AD154" s="108" t="s">
        <v>197</v>
      </c>
      <c r="AE154" s="109">
        <v>1005</v>
      </c>
      <c r="AF154" s="106">
        <v>2</v>
      </c>
      <c r="AG154" s="108" t="s">
        <v>258</v>
      </c>
      <c r="AH154" s="109" t="s">
        <v>259</v>
      </c>
      <c r="AI154" s="106">
        <v>3</v>
      </c>
      <c r="AJ154" s="108" t="s">
        <v>54</v>
      </c>
      <c r="AK154" s="109">
        <v>1450</v>
      </c>
      <c r="AL154" s="110"/>
      <c r="AM154" s="111"/>
      <c r="AN154" s="111" t="s">
        <v>671</v>
      </c>
    </row>
    <row r="155" spans="1:40" ht="15" customHeight="1" x14ac:dyDescent="0.15">
      <c r="A155" s="103">
        <v>333</v>
      </c>
      <c r="B155" s="112">
        <v>272</v>
      </c>
      <c r="C155" s="112">
        <v>36882</v>
      </c>
      <c r="D155" s="112" t="s">
        <v>96</v>
      </c>
      <c r="E155" s="112" t="s">
        <v>75</v>
      </c>
      <c r="F155" s="112" t="s">
        <v>76</v>
      </c>
      <c r="G155" s="112" t="str">
        <f t="shared" si="6"/>
        <v>3SNMLBMTSF</v>
      </c>
      <c r="H155" s="112" t="s">
        <v>49</v>
      </c>
      <c r="I155" s="112" t="s">
        <v>50</v>
      </c>
      <c r="J155" s="112" t="s">
        <v>254</v>
      </c>
      <c r="K155" s="112" t="s">
        <v>292</v>
      </c>
      <c r="L155" s="112" t="s">
        <v>293</v>
      </c>
      <c r="M155" s="112" t="str">
        <f t="shared" si="7"/>
        <v>3SNMLBMTSF501060</v>
      </c>
      <c r="N155" s="112" t="str">
        <f t="shared" si="8"/>
        <v>3SNMLBMTSF501000</v>
      </c>
      <c r="O155" s="113">
        <v>50</v>
      </c>
      <c r="P155" s="112">
        <v>3</v>
      </c>
      <c r="Q155" s="112" t="s">
        <v>192</v>
      </c>
      <c r="R155" s="113">
        <v>1060</v>
      </c>
      <c r="S155" s="113">
        <v>6100</v>
      </c>
      <c r="T155" s="113">
        <v>1000</v>
      </c>
      <c r="U155" s="113">
        <v>1000</v>
      </c>
      <c r="V155" s="113">
        <v>3000</v>
      </c>
      <c r="W155" s="104">
        <v>2</v>
      </c>
      <c r="X155" s="105"/>
      <c r="Y155" s="106" t="s">
        <v>257</v>
      </c>
      <c r="Z155" s="107"/>
      <c r="AA155" s="108"/>
      <c r="AB155" s="109"/>
      <c r="AC155" s="107">
        <v>3</v>
      </c>
      <c r="AD155" s="108" t="s">
        <v>197</v>
      </c>
      <c r="AE155" s="109">
        <v>1005</v>
      </c>
      <c r="AF155" s="106">
        <v>2</v>
      </c>
      <c r="AG155" s="108" t="s">
        <v>258</v>
      </c>
      <c r="AH155" s="109" t="s">
        <v>259</v>
      </c>
      <c r="AI155" s="106">
        <v>3</v>
      </c>
      <c r="AJ155" s="108" t="s">
        <v>54</v>
      </c>
      <c r="AK155" s="109">
        <v>1450</v>
      </c>
      <c r="AL155" s="110"/>
      <c r="AM155" s="111"/>
      <c r="AN155" s="111" t="s">
        <v>671</v>
      </c>
    </row>
    <row r="156" spans="1:40" ht="15" customHeight="1" x14ac:dyDescent="0.15">
      <c r="A156" s="103">
        <v>333</v>
      </c>
      <c r="B156" s="112">
        <v>272</v>
      </c>
      <c r="C156" s="112">
        <v>36882</v>
      </c>
      <c r="D156" s="112" t="s">
        <v>96</v>
      </c>
      <c r="E156" s="112" t="s">
        <v>75</v>
      </c>
      <c r="F156" s="112" t="s">
        <v>76</v>
      </c>
      <c r="G156" s="112" t="str">
        <f t="shared" si="6"/>
        <v>3SNMLBMTSF</v>
      </c>
      <c r="H156" s="112" t="s">
        <v>49</v>
      </c>
      <c r="I156" s="112" t="s">
        <v>50</v>
      </c>
      <c r="J156" s="112" t="s">
        <v>254</v>
      </c>
      <c r="K156" s="112" t="s">
        <v>292</v>
      </c>
      <c r="L156" s="112" t="s">
        <v>293</v>
      </c>
      <c r="M156" s="112" t="str">
        <f t="shared" si="7"/>
        <v>3SNMLBMTSF501255</v>
      </c>
      <c r="N156" s="112" t="str">
        <f t="shared" si="8"/>
        <v>3SNMLBMTSF501250</v>
      </c>
      <c r="O156" s="113">
        <v>50</v>
      </c>
      <c r="P156" s="112">
        <v>3</v>
      </c>
      <c r="Q156" s="112" t="s">
        <v>192</v>
      </c>
      <c r="R156" s="113">
        <v>1255</v>
      </c>
      <c r="S156" s="113">
        <v>6100</v>
      </c>
      <c r="T156" s="113">
        <v>1255</v>
      </c>
      <c r="U156" s="113">
        <v>1250</v>
      </c>
      <c r="V156" s="113">
        <v>2000</v>
      </c>
      <c r="W156" s="104">
        <v>2</v>
      </c>
      <c r="X156" s="105"/>
      <c r="Y156" s="106" t="s">
        <v>257</v>
      </c>
      <c r="Z156" s="107"/>
      <c r="AA156" s="108"/>
      <c r="AB156" s="109"/>
      <c r="AC156" s="107">
        <v>3</v>
      </c>
      <c r="AD156" s="108" t="s">
        <v>197</v>
      </c>
      <c r="AE156" s="109">
        <v>1260</v>
      </c>
      <c r="AF156" s="106">
        <v>2</v>
      </c>
      <c r="AG156" s="108" t="s">
        <v>258</v>
      </c>
      <c r="AH156" s="109" t="s">
        <v>259</v>
      </c>
      <c r="AI156" s="106">
        <v>3</v>
      </c>
      <c r="AJ156" s="108" t="s">
        <v>54</v>
      </c>
      <c r="AK156" s="109">
        <v>1450</v>
      </c>
      <c r="AL156" s="110"/>
      <c r="AM156" s="111"/>
      <c r="AN156" s="111" t="s">
        <v>671</v>
      </c>
    </row>
    <row r="157" spans="1:40" ht="15" customHeight="1" x14ac:dyDescent="0.15">
      <c r="A157" s="103">
        <v>333</v>
      </c>
      <c r="B157" s="112">
        <v>271</v>
      </c>
      <c r="C157" s="112">
        <v>380604</v>
      </c>
      <c r="D157" s="112" t="s">
        <v>47</v>
      </c>
      <c r="E157" s="112" t="s">
        <v>48</v>
      </c>
      <c r="F157" s="112" t="s">
        <v>37</v>
      </c>
      <c r="G157" s="112" t="str">
        <f t="shared" si="6"/>
        <v>3SNMLBMTSF</v>
      </c>
      <c r="H157" s="112" t="s">
        <v>49</v>
      </c>
      <c r="I157" s="112" t="s">
        <v>50</v>
      </c>
      <c r="J157" s="112" t="s">
        <v>254</v>
      </c>
      <c r="K157" s="112" t="s">
        <v>292</v>
      </c>
      <c r="L157" s="112" t="s">
        <v>293</v>
      </c>
      <c r="M157" s="112" t="str">
        <f t="shared" si="7"/>
        <v>3SNMLBMTSF751100</v>
      </c>
      <c r="N157" s="112" t="str">
        <f t="shared" si="8"/>
        <v>3SNMLBMTSF751000</v>
      </c>
      <c r="O157" s="113">
        <v>75</v>
      </c>
      <c r="P157" s="112">
        <v>3</v>
      </c>
      <c r="Q157" s="112" t="s">
        <v>294</v>
      </c>
      <c r="R157" s="113">
        <v>1100</v>
      </c>
      <c r="S157" s="113">
        <v>2000</v>
      </c>
      <c r="T157" s="113">
        <v>1000</v>
      </c>
      <c r="U157" s="113">
        <v>1000</v>
      </c>
      <c r="V157" s="113">
        <v>1000</v>
      </c>
      <c r="W157" s="104">
        <v>2</v>
      </c>
      <c r="X157" s="105"/>
      <c r="Y157" s="106" t="s">
        <v>257</v>
      </c>
      <c r="Z157" s="107"/>
      <c r="AA157" s="108"/>
      <c r="AB157" s="109"/>
      <c r="AC157" s="107">
        <v>3</v>
      </c>
      <c r="AD157" s="108" t="s">
        <v>197</v>
      </c>
      <c r="AE157" s="109">
        <v>1005</v>
      </c>
      <c r="AF157" s="106">
        <v>2</v>
      </c>
      <c r="AG157" s="108" t="s">
        <v>258</v>
      </c>
      <c r="AH157" s="109" t="s">
        <v>259</v>
      </c>
      <c r="AI157" s="106">
        <v>3</v>
      </c>
      <c r="AJ157" s="108" t="s">
        <v>54</v>
      </c>
      <c r="AK157" s="109">
        <v>1450</v>
      </c>
      <c r="AL157" s="110"/>
      <c r="AM157" s="111"/>
      <c r="AN157" s="111" t="s">
        <v>671</v>
      </c>
    </row>
    <row r="158" spans="1:40" ht="15" customHeight="1" x14ac:dyDescent="0.15">
      <c r="A158" s="103">
        <v>333</v>
      </c>
      <c r="B158" s="112">
        <v>275</v>
      </c>
      <c r="C158" s="112">
        <v>5174</v>
      </c>
      <c r="D158" s="112" t="s">
        <v>155</v>
      </c>
      <c r="E158" s="112" t="s">
        <v>156</v>
      </c>
      <c r="F158" s="112" t="s">
        <v>183</v>
      </c>
      <c r="G158" s="112" t="str">
        <f t="shared" si="6"/>
        <v>3SNMCLBNGKEYKB</v>
      </c>
      <c r="H158" s="112" t="s">
        <v>49</v>
      </c>
      <c r="I158" s="112" t="s">
        <v>50</v>
      </c>
      <c r="J158" s="112" t="s">
        <v>224</v>
      </c>
      <c r="K158" s="112" t="s">
        <v>295</v>
      </c>
      <c r="L158" s="112" t="s">
        <v>296</v>
      </c>
      <c r="M158" s="112" t="str">
        <f t="shared" si="7"/>
        <v>3SNMCLBNGKEYKB161005</v>
      </c>
      <c r="N158" s="112" t="str">
        <f t="shared" si="8"/>
        <v>3SNMCLBNGKEYKB161000</v>
      </c>
      <c r="O158" s="113">
        <v>16</v>
      </c>
      <c r="P158" s="112">
        <v>3</v>
      </c>
      <c r="Q158" s="112" t="s">
        <v>196</v>
      </c>
      <c r="R158" s="113">
        <v>1005</v>
      </c>
      <c r="S158" s="113">
        <v>3000</v>
      </c>
      <c r="T158" s="113">
        <v>1005</v>
      </c>
      <c r="U158" s="113">
        <v>1000</v>
      </c>
      <c r="V158" s="113">
        <v>3000</v>
      </c>
      <c r="W158" s="104">
        <v>2</v>
      </c>
      <c r="X158" s="105" t="s">
        <v>176</v>
      </c>
      <c r="Y158" s="106" t="s">
        <v>257</v>
      </c>
      <c r="Z158" s="107"/>
      <c r="AA158" s="108"/>
      <c r="AB158" s="109"/>
      <c r="AC158" s="107">
        <v>6</v>
      </c>
      <c r="AD158" s="108" t="s">
        <v>188</v>
      </c>
      <c r="AE158" s="109">
        <v>1005</v>
      </c>
      <c r="AF158" s="106">
        <v>2</v>
      </c>
      <c r="AG158" s="108" t="s">
        <v>258</v>
      </c>
      <c r="AH158" s="109" t="s">
        <v>259</v>
      </c>
      <c r="AI158" s="106">
        <v>3</v>
      </c>
      <c r="AJ158" s="108" t="s">
        <v>54</v>
      </c>
      <c r="AK158" s="109">
        <v>1450</v>
      </c>
      <c r="AL158" s="110"/>
      <c r="AM158" s="111"/>
      <c r="AN158" s="111" t="s">
        <v>671</v>
      </c>
    </row>
    <row r="159" spans="1:40" ht="15" customHeight="1" x14ac:dyDescent="0.15">
      <c r="A159" s="103">
        <v>333</v>
      </c>
      <c r="B159" s="112">
        <v>275</v>
      </c>
      <c r="C159" s="112">
        <v>2042</v>
      </c>
      <c r="D159" s="112" t="s">
        <v>297</v>
      </c>
      <c r="E159" s="112" t="s">
        <v>156</v>
      </c>
      <c r="F159" s="112" t="s">
        <v>183</v>
      </c>
      <c r="G159" s="112" t="str">
        <f t="shared" si="6"/>
        <v>3SNMLBMNSJF</v>
      </c>
      <c r="H159" s="112" t="s">
        <v>49</v>
      </c>
      <c r="I159" s="112" t="s">
        <v>50</v>
      </c>
      <c r="J159" s="112" t="s">
        <v>528</v>
      </c>
      <c r="K159" s="112" t="s">
        <v>299</v>
      </c>
      <c r="L159" s="112" t="s">
        <v>300</v>
      </c>
      <c r="M159" s="112" t="str">
        <f t="shared" si="7"/>
        <v>3SNMLBMNSJF121120</v>
      </c>
      <c r="N159" s="112" t="str">
        <f t="shared" si="8"/>
        <v>3SNMLBMNSJF121000</v>
      </c>
      <c r="O159" s="113">
        <v>12</v>
      </c>
      <c r="P159" s="112">
        <v>3</v>
      </c>
      <c r="Q159" s="112" t="s">
        <v>301</v>
      </c>
      <c r="R159" s="113">
        <v>1120</v>
      </c>
      <c r="S159" s="113">
        <v>24230</v>
      </c>
      <c r="T159" s="113">
        <v>1000</v>
      </c>
      <c r="U159" s="113">
        <v>1000</v>
      </c>
      <c r="V159" s="113">
        <v>6000</v>
      </c>
      <c r="W159" s="104">
        <v>2</v>
      </c>
      <c r="X159" s="105"/>
      <c r="Y159" s="106" t="s">
        <v>257</v>
      </c>
      <c r="Z159" s="107"/>
      <c r="AA159" s="108"/>
      <c r="AB159" s="109"/>
      <c r="AC159" s="107">
        <v>6</v>
      </c>
      <c r="AD159" s="108" t="s">
        <v>188</v>
      </c>
      <c r="AE159" s="109">
        <v>1005</v>
      </c>
      <c r="AF159" s="106"/>
      <c r="AG159" s="108"/>
      <c r="AH159" s="109"/>
      <c r="AI159" s="106"/>
      <c r="AJ159" s="108"/>
      <c r="AK159" s="109"/>
      <c r="AL159" s="110"/>
      <c r="AM159" s="111"/>
      <c r="AN159" s="111" t="s">
        <v>671</v>
      </c>
    </row>
    <row r="160" spans="1:40" ht="15" customHeight="1" thickBot="1" x14ac:dyDescent="0.2">
      <c r="A160" s="139">
        <v>333</v>
      </c>
      <c r="B160" s="114">
        <v>275</v>
      </c>
      <c r="C160" s="114">
        <v>2042</v>
      </c>
      <c r="D160" s="114" t="s">
        <v>297</v>
      </c>
      <c r="E160" s="114" t="s">
        <v>156</v>
      </c>
      <c r="F160" s="114" t="s">
        <v>183</v>
      </c>
      <c r="G160" s="114" t="str">
        <f t="shared" si="6"/>
        <v>3SNMLBMNSJF</v>
      </c>
      <c r="H160" s="114" t="s">
        <v>49</v>
      </c>
      <c r="I160" s="114" t="s">
        <v>50</v>
      </c>
      <c r="J160" s="114" t="s">
        <v>528</v>
      </c>
      <c r="K160" s="114" t="s">
        <v>299</v>
      </c>
      <c r="L160" s="114" t="s">
        <v>300</v>
      </c>
      <c r="M160" s="114" t="str">
        <f t="shared" si="7"/>
        <v>3SNMLBMNSJF121120</v>
      </c>
      <c r="N160" s="114" t="str">
        <f t="shared" si="8"/>
        <v>3SNMLBMNSJF121120</v>
      </c>
      <c r="O160" s="140">
        <v>12</v>
      </c>
      <c r="P160" s="114">
        <v>3</v>
      </c>
      <c r="Q160" s="114" t="s">
        <v>301</v>
      </c>
      <c r="R160" s="140">
        <v>1120</v>
      </c>
      <c r="S160" s="140">
        <v>24230</v>
      </c>
      <c r="T160" s="140">
        <v>1120</v>
      </c>
      <c r="U160" s="140">
        <v>1120</v>
      </c>
      <c r="V160" s="140">
        <v>6000</v>
      </c>
      <c r="W160" s="141">
        <v>2</v>
      </c>
      <c r="X160" s="142"/>
      <c r="Y160" s="122" t="s">
        <v>257</v>
      </c>
      <c r="Z160" s="123"/>
      <c r="AA160" s="124"/>
      <c r="AB160" s="125"/>
      <c r="AC160" s="123">
        <v>6</v>
      </c>
      <c r="AD160" s="124" t="s">
        <v>188</v>
      </c>
      <c r="AE160" s="125">
        <v>1125</v>
      </c>
      <c r="AF160" s="122"/>
      <c r="AG160" s="124"/>
      <c r="AH160" s="125"/>
      <c r="AI160" s="122"/>
      <c r="AJ160" s="124"/>
      <c r="AK160" s="125"/>
      <c r="AL160" s="126"/>
      <c r="AM160" s="127"/>
      <c r="AN160" s="127" t="s">
        <v>671</v>
      </c>
    </row>
    <row r="161" spans="1:40" ht="24.75" thickBot="1" x14ac:dyDescent="0.2">
      <c r="A161" s="151">
        <v>333</v>
      </c>
      <c r="B161" s="152">
        <v>274</v>
      </c>
      <c r="C161" s="152">
        <v>36888</v>
      </c>
      <c r="D161" s="152" t="s">
        <v>100</v>
      </c>
      <c r="E161" s="152" t="s">
        <v>101</v>
      </c>
      <c r="F161" s="152" t="s">
        <v>150</v>
      </c>
      <c r="G161" s="152" t="str">
        <f t="shared" si="6"/>
        <v>3HSNTPICTT405B</v>
      </c>
      <c r="H161" s="152" t="s">
        <v>49</v>
      </c>
      <c r="I161" s="152" t="s">
        <v>50</v>
      </c>
      <c r="J161" s="152" t="s">
        <v>302</v>
      </c>
      <c r="K161" s="152" t="s">
        <v>303</v>
      </c>
      <c r="L161" s="152" t="s">
        <v>304</v>
      </c>
      <c r="M161" s="152" t="str">
        <f t="shared" si="7"/>
        <v>3HSNTPICTT405B501094</v>
      </c>
      <c r="N161" s="152" t="str">
        <f t="shared" si="8"/>
        <v>3HSNTPICTT405B501094</v>
      </c>
      <c r="O161" s="153">
        <v>50</v>
      </c>
      <c r="P161" s="152" t="s">
        <v>134</v>
      </c>
      <c r="Q161" s="152" t="s">
        <v>305</v>
      </c>
      <c r="R161" s="153">
        <v>1094</v>
      </c>
      <c r="S161" s="153">
        <v>6000</v>
      </c>
      <c r="T161" s="153">
        <v>1094</v>
      </c>
      <c r="U161" s="153">
        <v>1094</v>
      </c>
      <c r="V161" s="153">
        <v>5000</v>
      </c>
      <c r="W161" s="154">
        <v>2</v>
      </c>
      <c r="X161" s="155" t="s">
        <v>182</v>
      </c>
      <c r="Y161" s="183" t="s">
        <v>45</v>
      </c>
      <c r="Z161" s="157">
        <v>6</v>
      </c>
      <c r="AA161" s="158" t="s">
        <v>54</v>
      </c>
      <c r="AB161" s="159">
        <v>1700</v>
      </c>
      <c r="AC161" s="156"/>
      <c r="AD161" s="158"/>
      <c r="AE161" s="159"/>
      <c r="AF161" s="156"/>
      <c r="AG161" s="158"/>
      <c r="AH161" s="159"/>
      <c r="AI161" s="156"/>
      <c r="AJ161" s="158"/>
      <c r="AK161" s="159"/>
      <c r="AL161" s="160"/>
      <c r="AM161" s="161"/>
      <c r="AN161" s="260" t="s">
        <v>672</v>
      </c>
    </row>
    <row r="162" spans="1:40" ht="15" customHeight="1" x14ac:dyDescent="0.15">
      <c r="A162" s="128">
        <v>333</v>
      </c>
      <c r="B162" s="129">
        <v>271</v>
      </c>
      <c r="C162" s="129">
        <v>2586</v>
      </c>
      <c r="D162" s="129" t="s">
        <v>306</v>
      </c>
      <c r="E162" s="129" t="s">
        <v>48</v>
      </c>
      <c r="F162" s="129" t="s">
        <v>37</v>
      </c>
      <c r="G162" s="129" t="str">
        <f t="shared" si="6"/>
        <v>3SNTTPB2T0</v>
      </c>
      <c r="H162" s="129" t="s">
        <v>49</v>
      </c>
      <c r="I162" s="129" t="s">
        <v>50</v>
      </c>
      <c r="J162" s="129" t="s">
        <v>307</v>
      </c>
      <c r="K162" s="129" t="s">
        <v>308</v>
      </c>
      <c r="L162" s="129" t="s">
        <v>309</v>
      </c>
      <c r="M162" s="129" t="str">
        <f t="shared" si="7"/>
        <v>3SNTTPB2T01001020</v>
      </c>
      <c r="N162" s="129" t="str">
        <f t="shared" si="8"/>
        <v>3SNTTPB2T01001000</v>
      </c>
      <c r="O162" s="130">
        <v>100</v>
      </c>
      <c r="P162" s="129">
        <v>3</v>
      </c>
      <c r="Q162" s="129" t="s">
        <v>310</v>
      </c>
      <c r="R162" s="130">
        <v>1020</v>
      </c>
      <c r="S162" s="130">
        <v>2000</v>
      </c>
      <c r="T162" s="130">
        <v>1000</v>
      </c>
      <c r="U162" s="130">
        <v>1000</v>
      </c>
      <c r="V162" s="130">
        <v>1000</v>
      </c>
      <c r="W162" s="131">
        <v>2</v>
      </c>
      <c r="X162" s="132" t="s">
        <v>182</v>
      </c>
      <c r="Y162" s="133" t="s">
        <v>527</v>
      </c>
      <c r="Z162" s="98">
        <v>6</v>
      </c>
      <c r="AA162" s="99" t="s">
        <v>46</v>
      </c>
      <c r="AB162" s="100">
        <v>1020</v>
      </c>
      <c r="AC162" s="97">
        <v>6</v>
      </c>
      <c r="AD162" s="99" t="s">
        <v>46</v>
      </c>
      <c r="AE162" s="100">
        <v>1020</v>
      </c>
      <c r="AF162" s="97"/>
      <c r="AG162" s="99"/>
      <c r="AH162" s="100"/>
      <c r="AI162" s="97"/>
      <c r="AJ162" s="99"/>
      <c r="AK162" s="100"/>
      <c r="AL162" s="101"/>
      <c r="AM162" s="102"/>
      <c r="AN162" s="102" t="s">
        <v>666</v>
      </c>
    </row>
    <row r="163" spans="1:40" ht="15" customHeight="1" x14ac:dyDescent="0.15">
      <c r="A163" s="103">
        <v>333</v>
      </c>
      <c r="B163" s="112">
        <v>271</v>
      </c>
      <c r="C163" s="112">
        <v>2586</v>
      </c>
      <c r="D163" s="112" t="s">
        <v>306</v>
      </c>
      <c r="E163" s="112" t="s">
        <v>48</v>
      </c>
      <c r="F163" s="112" t="s">
        <v>37</v>
      </c>
      <c r="G163" s="112" t="str">
        <f t="shared" si="6"/>
        <v>3SNTTPB2T0</v>
      </c>
      <c r="H163" s="112" t="s">
        <v>49</v>
      </c>
      <c r="I163" s="112" t="s">
        <v>50</v>
      </c>
      <c r="J163" s="112" t="s">
        <v>307</v>
      </c>
      <c r="K163" s="112" t="s">
        <v>308</v>
      </c>
      <c r="L163" s="112" t="s">
        <v>309</v>
      </c>
      <c r="M163" s="112" t="str">
        <f t="shared" si="7"/>
        <v>3SNTTPB2T01251020</v>
      </c>
      <c r="N163" s="112" t="str">
        <f t="shared" si="8"/>
        <v>3SNTTPB2T01251000</v>
      </c>
      <c r="O163" s="113">
        <v>125</v>
      </c>
      <c r="P163" s="112">
        <v>3</v>
      </c>
      <c r="Q163" s="112" t="s">
        <v>310</v>
      </c>
      <c r="R163" s="113">
        <v>1020</v>
      </c>
      <c r="S163" s="113">
        <v>2000</v>
      </c>
      <c r="T163" s="113">
        <v>1000</v>
      </c>
      <c r="U163" s="113">
        <v>1000</v>
      </c>
      <c r="V163" s="113">
        <v>1000</v>
      </c>
      <c r="W163" s="104">
        <v>2</v>
      </c>
      <c r="X163" s="105" t="s">
        <v>182</v>
      </c>
      <c r="Y163" s="133" t="s">
        <v>527</v>
      </c>
      <c r="Z163" s="107">
        <v>6</v>
      </c>
      <c r="AA163" s="108" t="s">
        <v>46</v>
      </c>
      <c r="AB163" s="109">
        <v>1020</v>
      </c>
      <c r="AC163" s="106">
        <v>6</v>
      </c>
      <c r="AD163" s="108" t="s">
        <v>46</v>
      </c>
      <c r="AE163" s="109">
        <v>1020</v>
      </c>
      <c r="AF163" s="106"/>
      <c r="AG163" s="108"/>
      <c r="AH163" s="109"/>
      <c r="AI163" s="106"/>
      <c r="AJ163" s="108"/>
      <c r="AK163" s="109"/>
      <c r="AL163" s="110"/>
      <c r="AM163" s="111"/>
      <c r="AN163" s="111" t="s">
        <v>666</v>
      </c>
    </row>
    <row r="164" spans="1:40" ht="15" customHeight="1" x14ac:dyDescent="0.15">
      <c r="A164" s="103">
        <v>333</v>
      </c>
      <c r="B164" s="112">
        <v>271</v>
      </c>
      <c r="C164" s="112">
        <v>2586</v>
      </c>
      <c r="D164" s="112" t="s">
        <v>306</v>
      </c>
      <c r="E164" s="112" t="s">
        <v>48</v>
      </c>
      <c r="F164" s="112" t="s">
        <v>37</v>
      </c>
      <c r="G164" s="112" t="str">
        <f t="shared" si="6"/>
        <v>3SNTTPB2T0</v>
      </c>
      <c r="H164" s="112" t="s">
        <v>49</v>
      </c>
      <c r="I164" s="112" t="s">
        <v>50</v>
      </c>
      <c r="J164" s="112" t="s">
        <v>307</v>
      </c>
      <c r="K164" s="112" t="s">
        <v>308</v>
      </c>
      <c r="L164" s="112" t="s">
        <v>309</v>
      </c>
      <c r="M164" s="112" t="str">
        <f t="shared" si="7"/>
        <v>3SNTTPB2T01881020</v>
      </c>
      <c r="N164" s="112" t="str">
        <f t="shared" si="8"/>
        <v>3SNTTPB2T01881000</v>
      </c>
      <c r="O164" s="113">
        <v>188</v>
      </c>
      <c r="P164" s="112">
        <v>3</v>
      </c>
      <c r="Q164" s="112" t="s">
        <v>310</v>
      </c>
      <c r="R164" s="113">
        <v>1020</v>
      </c>
      <c r="S164" s="113">
        <v>1200</v>
      </c>
      <c r="T164" s="113">
        <v>1000</v>
      </c>
      <c r="U164" s="113">
        <v>1000</v>
      </c>
      <c r="V164" s="113">
        <v>1000</v>
      </c>
      <c r="W164" s="104">
        <v>2</v>
      </c>
      <c r="X164" s="105" t="s">
        <v>182</v>
      </c>
      <c r="Y164" s="133" t="s">
        <v>527</v>
      </c>
      <c r="Z164" s="107">
        <v>6</v>
      </c>
      <c r="AA164" s="108" t="s">
        <v>46</v>
      </c>
      <c r="AB164" s="109">
        <v>1020</v>
      </c>
      <c r="AC164" s="106">
        <v>6</v>
      </c>
      <c r="AD164" s="108" t="s">
        <v>46</v>
      </c>
      <c r="AE164" s="109">
        <v>1020</v>
      </c>
      <c r="AF164" s="106"/>
      <c r="AG164" s="108"/>
      <c r="AH164" s="109"/>
      <c r="AI164" s="106"/>
      <c r="AJ164" s="108"/>
      <c r="AK164" s="109"/>
      <c r="AL164" s="110"/>
      <c r="AM164" s="111"/>
      <c r="AN164" s="111" t="s">
        <v>666</v>
      </c>
    </row>
    <row r="165" spans="1:40" ht="15" customHeight="1" x14ac:dyDescent="0.15">
      <c r="A165" s="103">
        <v>333</v>
      </c>
      <c r="B165" s="112">
        <v>271</v>
      </c>
      <c r="C165" s="112"/>
      <c r="D165" s="112" t="s">
        <v>311</v>
      </c>
      <c r="E165" s="112"/>
      <c r="F165" s="112" t="s">
        <v>37</v>
      </c>
      <c r="G165" s="112" t="str">
        <f t="shared" si="6"/>
        <v>3SYTTPTHS</v>
      </c>
      <c r="H165" s="112" t="s">
        <v>49</v>
      </c>
      <c r="I165" s="112" t="s">
        <v>39</v>
      </c>
      <c r="J165" s="112" t="s">
        <v>307</v>
      </c>
      <c r="K165" s="112" t="s">
        <v>312</v>
      </c>
      <c r="L165" s="112" t="s">
        <v>313</v>
      </c>
      <c r="M165" s="112" t="str">
        <f t="shared" si="7"/>
        <v>3SYTTPTHS1251300</v>
      </c>
      <c r="N165" s="112" t="str">
        <f t="shared" si="8"/>
        <v>3SYTTPTHS1251300</v>
      </c>
      <c r="O165" s="113">
        <v>125</v>
      </c>
      <c r="P165" s="112">
        <v>3</v>
      </c>
      <c r="Q165" s="112" t="s">
        <v>314</v>
      </c>
      <c r="R165" s="113">
        <v>1300</v>
      </c>
      <c r="S165" s="113">
        <v>1600</v>
      </c>
      <c r="T165" s="113">
        <v>1300</v>
      </c>
      <c r="U165" s="113">
        <v>1300</v>
      </c>
      <c r="V165" s="113">
        <v>1600</v>
      </c>
      <c r="W165" s="104">
        <v>2</v>
      </c>
      <c r="X165" s="105" t="s">
        <v>182</v>
      </c>
      <c r="Y165" s="133" t="s">
        <v>527</v>
      </c>
      <c r="Z165" s="107">
        <v>6</v>
      </c>
      <c r="AA165" s="108" t="s">
        <v>46</v>
      </c>
      <c r="AB165" s="109">
        <v>1450</v>
      </c>
      <c r="AC165" s="106">
        <v>6</v>
      </c>
      <c r="AD165" s="108" t="s">
        <v>46</v>
      </c>
      <c r="AE165" s="109">
        <v>1270</v>
      </c>
      <c r="AF165" s="106"/>
      <c r="AG165" s="108"/>
      <c r="AH165" s="109"/>
      <c r="AI165" s="106"/>
      <c r="AJ165" s="108"/>
      <c r="AK165" s="109"/>
      <c r="AL165" s="110"/>
      <c r="AM165" s="111"/>
      <c r="AN165" s="111" t="s">
        <v>666</v>
      </c>
    </row>
    <row r="166" spans="1:40" ht="15" customHeight="1" x14ac:dyDescent="0.15">
      <c r="A166" s="103">
        <v>333</v>
      </c>
      <c r="B166" s="112">
        <v>273</v>
      </c>
      <c r="C166" s="112">
        <v>380604</v>
      </c>
      <c r="D166" s="112" t="s">
        <v>47</v>
      </c>
      <c r="E166" s="112" t="s">
        <v>71</v>
      </c>
      <c r="F166" s="112" t="s">
        <v>37</v>
      </c>
      <c r="G166" s="112" t="str">
        <f t="shared" si="6"/>
        <v>3SYTTPLC1000</v>
      </c>
      <c r="H166" s="112" t="s">
        <v>49</v>
      </c>
      <c r="I166" s="112" t="s">
        <v>58</v>
      </c>
      <c r="J166" s="112" t="s">
        <v>307</v>
      </c>
      <c r="K166" s="112" t="s">
        <v>315</v>
      </c>
      <c r="L166" s="112" t="s">
        <v>316</v>
      </c>
      <c r="M166" s="112" t="str">
        <f t="shared" si="7"/>
        <v>3SYTTPLC10001251330</v>
      </c>
      <c r="N166" s="112" t="str">
        <f t="shared" si="8"/>
        <v>3SYTTPLC10001251320</v>
      </c>
      <c r="O166" s="113">
        <v>125</v>
      </c>
      <c r="P166" s="112">
        <v>3</v>
      </c>
      <c r="Q166" s="112" t="s">
        <v>317</v>
      </c>
      <c r="R166" s="113">
        <v>1330</v>
      </c>
      <c r="S166" s="113">
        <v>800</v>
      </c>
      <c r="T166" s="113">
        <v>1320</v>
      </c>
      <c r="U166" s="113">
        <v>1320</v>
      </c>
      <c r="V166" s="113">
        <v>800</v>
      </c>
      <c r="W166" s="104">
        <v>2</v>
      </c>
      <c r="X166" s="105" t="s">
        <v>182</v>
      </c>
      <c r="Y166" s="106" t="s">
        <v>45</v>
      </c>
      <c r="Z166" s="107">
        <v>6</v>
      </c>
      <c r="AA166" s="108" t="s">
        <v>46</v>
      </c>
      <c r="AB166" s="109">
        <v>1500</v>
      </c>
      <c r="AC166" s="106"/>
      <c r="AD166" s="108"/>
      <c r="AE166" s="109"/>
      <c r="AF166" s="106"/>
      <c r="AG166" s="108"/>
      <c r="AH166" s="109"/>
      <c r="AI166" s="106"/>
      <c r="AJ166" s="108"/>
      <c r="AK166" s="109"/>
      <c r="AL166" s="110"/>
      <c r="AM166" s="111"/>
      <c r="AN166" s="111" t="s">
        <v>666</v>
      </c>
    </row>
    <row r="167" spans="1:40" ht="15" customHeight="1" thickBot="1" x14ac:dyDescent="0.2">
      <c r="A167" s="139">
        <v>333</v>
      </c>
      <c r="B167" s="114">
        <v>273</v>
      </c>
      <c r="C167" s="114">
        <v>380604</v>
      </c>
      <c r="D167" s="114" t="s">
        <v>47</v>
      </c>
      <c r="E167" s="114" t="s">
        <v>71</v>
      </c>
      <c r="F167" s="114" t="s">
        <v>37</v>
      </c>
      <c r="G167" s="114" t="str">
        <f t="shared" si="6"/>
        <v>3SYTTPLC1000</v>
      </c>
      <c r="H167" s="114" t="s">
        <v>49</v>
      </c>
      <c r="I167" s="114" t="s">
        <v>58</v>
      </c>
      <c r="J167" s="114" t="s">
        <v>307</v>
      </c>
      <c r="K167" s="114" t="s">
        <v>315</v>
      </c>
      <c r="L167" s="114" t="s">
        <v>316</v>
      </c>
      <c r="M167" s="114" t="str">
        <f t="shared" si="7"/>
        <v>3SYTTPLC10001251360</v>
      </c>
      <c r="N167" s="114" t="str">
        <f t="shared" si="8"/>
        <v>3SYTTPLC10001251320</v>
      </c>
      <c r="O167" s="140">
        <v>125</v>
      </c>
      <c r="P167" s="114">
        <v>3</v>
      </c>
      <c r="Q167" s="114" t="s">
        <v>317</v>
      </c>
      <c r="R167" s="140">
        <v>1360</v>
      </c>
      <c r="S167" s="140">
        <v>1600</v>
      </c>
      <c r="T167" s="140">
        <v>1320</v>
      </c>
      <c r="U167" s="140">
        <v>1320</v>
      </c>
      <c r="V167" s="140">
        <v>1500</v>
      </c>
      <c r="W167" s="141">
        <v>2</v>
      </c>
      <c r="X167" s="142" t="s">
        <v>182</v>
      </c>
      <c r="Y167" s="122" t="s">
        <v>45</v>
      </c>
      <c r="Z167" s="123">
        <v>6</v>
      </c>
      <c r="AA167" s="124" t="s">
        <v>46</v>
      </c>
      <c r="AB167" s="125">
        <v>1500</v>
      </c>
      <c r="AC167" s="122"/>
      <c r="AD167" s="124"/>
      <c r="AE167" s="125"/>
      <c r="AF167" s="122"/>
      <c r="AG167" s="124"/>
      <c r="AH167" s="125"/>
      <c r="AI167" s="122"/>
      <c r="AJ167" s="124"/>
      <c r="AK167" s="125"/>
      <c r="AL167" s="126"/>
      <c r="AM167" s="127"/>
      <c r="AN167" s="261" t="s">
        <v>666</v>
      </c>
    </row>
    <row r="168" spans="1:40" ht="15" customHeight="1" thickBot="1" x14ac:dyDescent="0.2">
      <c r="A168" s="151">
        <v>333</v>
      </c>
      <c r="B168" s="152">
        <v>274</v>
      </c>
      <c r="C168" s="152">
        <v>36888</v>
      </c>
      <c r="D168" s="152" t="s">
        <v>100</v>
      </c>
      <c r="E168" s="152" t="s">
        <v>101</v>
      </c>
      <c r="F168" s="152"/>
      <c r="G168" s="152" t="str">
        <f t="shared" si="6"/>
        <v>3SNJ-ETCADX44</v>
      </c>
      <c r="H168" s="152" t="s">
        <v>38</v>
      </c>
      <c r="I168" s="152" t="s">
        <v>107</v>
      </c>
      <c r="J168" s="152" t="s">
        <v>318</v>
      </c>
      <c r="K168" s="152" t="s">
        <v>319</v>
      </c>
      <c r="L168" s="152" t="s">
        <v>319</v>
      </c>
      <c r="M168" s="152" t="str">
        <f t="shared" si="7"/>
        <v>3SNJ-ETCADX44501110</v>
      </c>
      <c r="N168" s="152" t="str">
        <f t="shared" si="8"/>
        <v>3SNJ-ETCADX44501100</v>
      </c>
      <c r="O168" s="153">
        <v>50</v>
      </c>
      <c r="P168" s="152">
        <v>3</v>
      </c>
      <c r="Q168" s="152" t="s">
        <v>320</v>
      </c>
      <c r="R168" s="153">
        <v>1110</v>
      </c>
      <c r="S168" s="153">
        <v>4000</v>
      </c>
      <c r="T168" s="153">
        <v>1100</v>
      </c>
      <c r="U168" s="153">
        <v>1100</v>
      </c>
      <c r="V168" s="153">
        <v>4000</v>
      </c>
      <c r="W168" s="154">
        <v>2</v>
      </c>
      <c r="X168" s="155" t="s">
        <v>176</v>
      </c>
      <c r="Y168" s="156"/>
      <c r="Z168" s="157">
        <v>6</v>
      </c>
      <c r="AA168" s="158" t="s">
        <v>54</v>
      </c>
      <c r="AB168" s="159">
        <v>1450</v>
      </c>
      <c r="AC168" s="156"/>
      <c r="AD168" s="158"/>
      <c r="AE168" s="159"/>
      <c r="AF168" s="156"/>
      <c r="AG168" s="158"/>
      <c r="AH168" s="159"/>
      <c r="AI168" s="156"/>
      <c r="AJ168" s="158"/>
      <c r="AK168" s="159"/>
      <c r="AL168" s="160"/>
      <c r="AM168" s="161"/>
      <c r="AN168" s="262" t="s">
        <v>673</v>
      </c>
    </row>
    <row r="169" spans="1:40" ht="15" customHeight="1" x14ac:dyDescent="0.15">
      <c r="A169" s="92">
        <v>4113</v>
      </c>
      <c r="B169" s="93">
        <v>272</v>
      </c>
      <c r="C169" s="93">
        <v>36882</v>
      </c>
      <c r="D169" s="93" t="s">
        <v>96</v>
      </c>
      <c r="E169" s="93" t="s">
        <v>75</v>
      </c>
      <c r="F169" s="93" t="s">
        <v>56</v>
      </c>
      <c r="G169" s="93" t="str">
        <f t="shared" si="6"/>
        <v>3TNCERABX8A37</v>
      </c>
      <c r="H169" s="93" t="s">
        <v>321</v>
      </c>
      <c r="I169" s="93" t="s">
        <v>50</v>
      </c>
      <c r="J169" s="93" t="s">
        <v>51</v>
      </c>
      <c r="K169" s="93" t="s">
        <v>322</v>
      </c>
      <c r="L169" s="93" t="s">
        <v>323</v>
      </c>
      <c r="M169" s="93" t="str">
        <f t="shared" si="7"/>
        <v>3TNCERABX8A37751060</v>
      </c>
      <c r="N169" s="93" t="str">
        <f t="shared" si="8"/>
        <v>3TNCERABX8A37751050</v>
      </c>
      <c r="O169" s="94">
        <v>75</v>
      </c>
      <c r="P169" s="93">
        <v>3</v>
      </c>
      <c r="Q169" s="93" t="s">
        <v>324</v>
      </c>
      <c r="R169" s="94">
        <v>1060</v>
      </c>
      <c r="S169" s="94">
        <v>6000</v>
      </c>
      <c r="T169" s="94">
        <v>1050</v>
      </c>
      <c r="U169" s="94">
        <v>1050</v>
      </c>
      <c r="V169" s="94">
        <v>5800</v>
      </c>
      <c r="W169" s="95">
        <v>2</v>
      </c>
      <c r="X169" s="96" t="s">
        <v>44</v>
      </c>
      <c r="Y169" s="97" t="s">
        <v>45</v>
      </c>
      <c r="Z169" s="98">
        <v>6</v>
      </c>
      <c r="AA169" s="99" t="s">
        <v>54</v>
      </c>
      <c r="AB169" s="100">
        <v>1250</v>
      </c>
      <c r="AC169" s="97"/>
      <c r="AD169" s="99"/>
      <c r="AE169" s="100"/>
      <c r="AF169" s="97"/>
      <c r="AG169" s="99"/>
      <c r="AH169" s="100"/>
      <c r="AI169" s="97"/>
      <c r="AJ169" s="99"/>
      <c r="AK169" s="100"/>
      <c r="AL169" s="101"/>
      <c r="AM169" s="102"/>
      <c r="AN169" s="102" t="s">
        <v>667</v>
      </c>
    </row>
    <row r="170" spans="1:40" ht="15" customHeight="1" x14ac:dyDescent="0.15">
      <c r="A170" s="128">
        <v>4113</v>
      </c>
      <c r="B170" s="129">
        <v>272</v>
      </c>
      <c r="C170" s="129">
        <v>36882</v>
      </c>
      <c r="D170" s="129" t="s">
        <v>96</v>
      </c>
      <c r="E170" s="129" t="s">
        <v>75</v>
      </c>
      <c r="F170" s="129" t="s">
        <v>56</v>
      </c>
      <c r="G170" s="129" t="str">
        <f t="shared" si="6"/>
        <v>330TNCERABX8A37</v>
      </c>
      <c r="H170" s="129" t="s">
        <v>325</v>
      </c>
      <c r="I170" s="129" t="s">
        <v>50</v>
      </c>
      <c r="J170" s="129" t="s">
        <v>51</v>
      </c>
      <c r="K170" s="129" t="s">
        <v>322</v>
      </c>
      <c r="L170" s="129" t="s">
        <v>323</v>
      </c>
      <c r="M170" s="129" t="str">
        <f t="shared" si="7"/>
        <v>330TNCERABX8A37751060</v>
      </c>
      <c r="N170" s="129" t="str">
        <f t="shared" si="8"/>
        <v>330TNCERABX8A37751050</v>
      </c>
      <c r="O170" s="130">
        <v>75</v>
      </c>
      <c r="P170" s="129">
        <v>330</v>
      </c>
      <c r="Q170" s="129" t="s">
        <v>324</v>
      </c>
      <c r="R170" s="130">
        <v>1060</v>
      </c>
      <c r="S170" s="130">
        <v>6000</v>
      </c>
      <c r="T170" s="130">
        <v>1050</v>
      </c>
      <c r="U170" s="130">
        <v>1050</v>
      </c>
      <c r="V170" s="130">
        <v>5800</v>
      </c>
      <c r="W170" s="131">
        <v>2</v>
      </c>
      <c r="X170" s="132" t="s">
        <v>44</v>
      </c>
      <c r="Y170" s="133" t="s">
        <v>45</v>
      </c>
      <c r="Z170" s="134">
        <v>6</v>
      </c>
      <c r="AA170" s="135" t="s">
        <v>326</v>
      </c>
      <c r="AB170" s="136">
        <v>1250</v>
      </c>
      <c r="AC170" s="133"/>
      <c r="AD170" s="135"/>
      <c r="AE170" s="136"/>
      <c r="AF170" s="133"/>
      <c r="AG170" s="135"/>
      <c r="AH170" s="136"/>
      <c r="AI170" s="133"/>
      <c r="AJ170" s="135"/>
      <c r="AK170" s="136"/>
      <c r="AL170" s="137"/>
      <c r="AM170" s="138"/>
      <c r="AN170" s="138" t="s">
        <v>667</v>
      </c>
    </row>
    <row r="171" spans="1:40" ht="15" customHeight="1" x14ac:dyDescent="0.15">
      <c r="A171" s="103">
        <v>4113</v>
      </c>
      <c r="B171" s="112">
        <v>279</v>
      </c>
      <c r="C171" s="112">
        <v>26911</v>
      </c>
      <c r="D171" s="112" t="s">
        <v>166</v>
      </c>
      <c r="E171" s="112" t="s">
        <v>167</v>
      </c>
      <c r="F171" s="112" t="s">
        <v>56</v>
      </c>
      <c r="G171" s="112" t="str">
        <f t="shared" si="6"/>
        <v>3TNCERAWZRX</v>
      </c>
      <c r="H171" s="112" t="s">
        <v>325</v>
      </c>
      <c r="I171" s="112" t="s">
        <v>50</v>
      </c>
      <c r="J171" s="112" t="s">
        <v>51</v>
      </c>
      <c r="K171" s="112" t="s">
        <v>151</v>
      </c>
      <c r="L171" s="112" t="s">
        <v>152</v>
      </c>
      <c r="M171" s="112" t="str">
        <f t="shared" si="7"/>
        <v>3TNCERAWZRX381335</v>
      </c>
      <c r="N171" s="112" t="str">
        <f t="shared" si="8"/>
        <v>3TNCERAWZRX381220</v>
      </c>
      <c r="O171" s="113">
        <v>38</v>
      </c>
      <c r="P171" s="112">
        <v>3</v>
      </c>
      <c r="Q171" s="112" t="s">
        <v>61</v>
      </c>
      <c r="R171" s="113">
        <v>1335</v>
      </c>
      <c r="S171" s="113">
        <v>12200</v>
      </c>
      <c r="T171" s="113">
        <v>1220</v>
      </c>
      <c r="U171" s="113">
        <v>1220</v>
      </c>
      <c r="V171" s="113">
        <v>6000</v>
      </c>
      <c r="W171" s="104">
        <v>2</v>
      </c>
      <c r="X171" s="105" t="s">
        <v>44</v>
      </c>
      <c r="Y171" s="106" t="s">
        <v>392</v>
      </c>
      <c r="Z171" s="107">
        <v>6</v>
      </c>
      <c r="AA171" s="108" t="s">
        <v>54</v>
      </c>
      <c r="AB171" s="109">
        <v>1450</v>
      </c>
      <c r="AC171" s="106">
        <v>6</v>
      </c>
      <c r="AD171" s="108" t="s">
        <v>54</v>
      </c>
      <c r="AE171" s="109">
        <v>1270</v>
      </c>
      <c r="AF171" s="106"/>
      <c r="AG171" s="108"/>
      <c r="AH171" s="109"/>
      <c r="AI171" s="106"/>
      <c r="AJ171" s="108"/>
      <c r="AK171" s="109"/>
      <c r="AL171" s="110"/>
      <c r="AM171" s="111"/>
      <c r="AN171" s="111" t="s">
        <v>669</v>
      </c>
    </row>
    <row r="172" spans="1:40" ht="15" customHeight="1" x14ac:dyDescent="0.15">
      <c r="A172" s="103">
        <v>4113</v>
      </c>
      <c r="B172" s="112">
        <v>272</v>
      </c>
      <c r="C172" s="112">
        <v>30967</v>
      </c>
      <c r="D172" s="112" t="s">
        <v>327</v>
      </c>
      <c r="E172" s="112" t="s">
        <v>75</v>
      </c>
      <c r="F172" s="112" t="s">
        <v>56</v>
      </c>
      <c r="G172" s="112" t="str">
        <f t="shared" si="6"/>
        <v>3TNCERAWZS</v>
      </c>
      <c r="H172" s="112" t="s">
        <v>325</v>
      </c>
      <c r="I172" s="112" t="s">
        <v>50</v>
      </c>
      <c r="J172" s="112" t="s">
        <v>51</v>
      </c>
      <c r="K172" s="112" t="s">
        <v>157</v>
      </c>
      <c r="L172" s="112" t="s">
        <v>160</v>
      </c>
      <c r="M172" s="112" t="str">
        <f t="shared" si="7"/>
        <v>3TNCERAWZS251110</v>
      </c>
      <c r="N172" s="112" t="str">
        <f t="shared" si="8"/>
        <v>3TNCERAWZS251100</v>
      </c>
      <c r="O172" s="113">
        <v>25</v>
      </c>
      <c r="P172" s="112">
        <v>3</v>
      </c>
      <c r="Q172" s="112" t="s">
        <v>116</v>
      </c>
      <c r="R172" s="113">
        <v>1110</v>
      </c>
      <c r="S172" s="113">
        <v>12100</v>
      </c>
      <c r="T172" s="113">
        <v>1100</v>
      </c>
      <c r="U172" s="113">
        <v>1100</v>
      </c>
      <c r="V172" s="113">
        <v>12000</v>
      </c>
      <c r="W172" s="104">
        <v>2</v>
      </c>
      <c r="X172" s="105" t="s">
        <v>44</v>
      </c>
      <c r="Y172" s="106" t="s">
        <v>45</v>
      </c>
      <c r="Z172" s="107">
        <v>6</v>
      </c>
      <c r="AA172" s="108" t="s">
        <v>54</v>
      </c>
      <c r="AB172" s="109">
        <v>1450</v>
      </c>
      <c r="AC172" s="106"/>
      <c r="AD172" s="108"/>
      <c r="AE172" s="109"/>
      <c r="AF172" s="106"/>
      <c r="AG172" s="108"/>
      <c r="AH172" s="109"/>
      <c r="AI172" s="106"/>
      <c r="AJ172" s="108"/>
      <c r="AK172" s="109"/>
      <c r="AL172" s="110"/>
      <c r="AM172" s="111"/>
      <c r="AN172" s="111" t="s">
        <v>669</v>
      </c>
    </row>
    <row r="173" spans="1:40" ht="15" customHeight="1" x14ac:dyDescent="0.15">
      <c r="A173" s="103">
        <v>4113</v>
      </c>
      <c r="B173" s="112">
        <v>272</v>
      </c>
      <c r="C173" s="112">
        <v>30967</v>
      </c>
      <c r="D173" s="112" t="s">
        <v>327</v>
      </c>
      <c r="E173" s="112" t="s">
        <v>75</v>
      </c>
      <c r="F173" s="112" t="s">
        <v>56</v>
      </c>
      <c r="G173" s="112" t="str">
        <f t="shared" si="6"/>
        <v>3KSTNCERAWZS</v>
      </c>
      <c r="H173" s="112" t="s">
        <v>325</v>
      </c>
      <c r="I173" s="112" t="s">
        <v>50</v>
      </c>
      <c r="J173" s="112" t="s">
        <v>51</v>
      </c>
      <c r="K173" s="112" t="s">
        <v>157</v>
      </c>
      <c r="L173" s="112" t="s">
        <v>160</v>
      </c>
      <c r="M173" s="112" t="str">
        <f t="shared" si="7"/>
        <v>3KSTNCERAWZS251100</v>
      </c>
      <c r="N173" s="112" t="str">
        <f t="shared" si="8"/>
        <v>3KSTNCERAWZS251100</v>
      </c>
      <c r="O173" s="113">
        <v>25</v>
      </c>
      <c r="P173" s="112" t="s">
        <v>612</v>
      </c>
      <c r="Q173" s="112" t="s">
        <v>116</v>
      </c>
      <c r="R173" s="113">
        <v>1100</v>
      </c>
      <c r="S173" s="113">
        <v>12000</v>
      </c>
      <c r="T173" s="113">
        <v>1100</v>
      </c>
      <c r="U173" s="113">
        <v>1100</v>
      </c>
      <c r="V173" s="113">
        <v>12000</v>
      </c>
      <c r="W173" s="104">
        <v>2</v>
      </c>
      <c r="X173" s="105" t="s">
        <v>613</v>
      </c>
      <c r="Y173" s="106" t="s">
        <v>55</v>
      </c>
      <c r="Z173" s="107">
        <v>6</v>
      </c>
      <c r="AA173" s="108" t="s">
        <v>54</v>
      </c>
      <c r="AB173" s="109">
        <v>1450</v>
      </c>
      <c r="AC173" s="106">
        <v>6</v>
      </c>
      <c r="AD173" s="108" t="s">
        <v>326</v>
      </c>
      <c r="AE173" s="109">
        <v>1450</v>
      </c>
      <c r="AF173" s="106"/>
      <c r="AG173" s="108"/>
      <c r="AH173" s="109"/>
      <c r="AI173" s="106"/>
      <c r="AJ173" s="108"/>
      <c r="AK173" s="109"/>
      <c r="AL173" s="110"/>
      <c r="AM173" s="111"/>
      <c r="AN173" s="111" t="s">
        <v>669</v>
      </c>
    </row>
    <row r="174" spans="1:40" ht="15" customHeight="1" x14ac:dyDescent="0.15">
      <c r="A174" s="103">
        <v>4113</v>
      </c>
      <c r="B174" s="112">
        <v>275</v>
      </c>
      <c r="C174" s="112">
        <v>5174</v>
      </c>
      <c r="D174" s="112" t="s">
        <v>155</v>
      </c>
      <c r="E174" s="112" t="s">
        <v>156</v>
      </c>
      <c r="F174" s="112" t="s">
        <v>56</v>
      </c>
      <c r="G174" s="112" t="str">
        <f t="shared" si="6"/>
        <v>3SNCERAWZT</v>
      </c>
      <c r="H174" s="112" t="s">
        <v>38</v>
      </c>
      <c r="I174" s="112" t="s">
        <v>50</v>
      </c>
      <c r="J174" s="112" t="s">
        <v>51</v>
      </c>
      <c r="K174" s="112" t="s">
        <v>161</v>
      </c>
      <c r="L174" s="112" t="s">
        <v>162</v>
      </c>
      <c r="M174" s="112" t="str">
        <f t="shared" si="7"/>
        <v>3SNCERAWZT381005</v>
      </c>
      <c r="N174" s="112" t="str">
        <f t="shared" si="8"/>
        <v>3SNCERAWZT381000</v>
      </c>
      <c r="O174" s="113">
        <v>38</v>
      </c>
      <c r="P174" s="112">
        <v>3</v>
      </c>
      <c r="Q174" s="112" t="s">
        <v>328</v>
      </c>
      <c r="R174" s="113">
        <v>1005</v>
      </c>
      <c r="S174" s="113">
        <v>6000</v>
      </c>
      <c r="T174" s="113">
        <v>1005</v>
      </c>
      <c r="U174" s="113">
        <v>1000</v>
      </c>
      <c r="V174" s="113">
        <v>6000</v>
      </c>
      <c r="W174" s="104">
        <v>2</v>
      </c>
      <c r="X174" s="105" t="s">
        <v>44</v>
      </c>
      <c r="Y174" s="106" t="s">
        <v>45</v>
      </c>
      <c r="Z174" s="107">
        <v>6</v>
      </c>
      <c r="AA174" s="108" t="s">
        <v>54</v>
      </c>
      <c r="AB174" s="109"/>
      <c r="AC174" s="106"/>
      <c r="AD174" s="108"/>
      <c r="AE174" s="109"/>
      <c r="AF174" s="106"/>
      <c r="AG174" s="108"/>
      <c r="AH174" s="109"/>
      <c r="AI174" s="106"/>
      <c r="AJ174" s="108"/>
      <c r="AK174" s="109"/>
      <c r="AL174" s="110"/>
      <c r="AM174" s="111"/>
      <c r="AN174" s="111" t="s">
        <v>669</v>
      </c>
    </row>
    <row r="175" spans="1:40" ht="15" customHeight="1" x14ac:dyDescent="0.15">
      <c r="A175" s="103">
        <v>4113</v>
      </c>
      <c r="B175" s="112">
        <v>272</v>
      </c>
      <c r="C175" s="112">
        <v>2153</v>
      </c>
      <c r="D175" s="112" t="s">
        <v>133</v>
      </c>
      <c r="E175" s="112" t="s">
        <v>75</v>
      </c>
      <c r="F175" s="112" t="s">
        <v>56</v>
      </c>
      <c r="G175" s="112" t="str">
        <f t="shared" si="6"/>
        <v>3TNCERAMFAS</v>
      </c>
      <c r="H175" s="112" t="s">
        <v>325</v>
      </c>
      <c r="I175" s="112" t="s">
        <v>107</v>
      </c>
      <c r="J175" s="112" t="s">
        <v>51</v>
      </c>
      <c r="K175" s="112" t="s">
        <v>329</v>
      </c>
      <c r="L175" s="112" t="s">
        <v>330</v>
      </c>
      <c r="M175" s="112" t="str">
        <f t="shared" si="7"/>
        <v>3TNCERAMFAS1881230</v>
      </c>
      <c r="N175" s="112" t="str">
        <f t="shared" si="8"/>
        <v>3TNCERAMFAS188360</v>
      </c>
      <c r="O175" s="113">
        <v>188</v>
      </c>
      <c r="P175" s="112">
        <v>3</v>
      </c>
      <c r="Q175" s="112" t="s">
        <v>116</v>
      </c>
      <c r="R175" s="113">
        <v>1230</v>
      </c>
      <c r="S175" s="113">
        <v>1800</v>
      </c>
      <c r="T175" s="113">
        <v>360</v>
      </c>
      <c r="U175" s="113">
        <v>360</v>
      </c>
      <c r="V175" s="113">
        <v>250</v>
      </c>
      <c r="W175" s="104">
        <v>2</v>
      </c>
      <c r="X175" s="105" t="s">
        <v>44</v>
      </c>
      <c r="Y175" s="106" t="s">
        <v>392</v>
      </c>
      <c r="Z175" s="107">
        <v>6</v>
      </c>
      <c r="AA175" s="108" t="s">
        <v>54</v>
      </c>
      <c r="AB175" s="109">
        <v>1450</v>
      </c>
      <c r="AC175" s="106">
        <v>3</v>
      </c>
      <c r="AD175" s="108" t="s">
        <v>69</v>
      </c>
      <c r="AE175" s="109">
        <v>400</v>
      </c>
      <c r="AF175" s="106"/>
      <c r="AG175" s="108"/>
      <c r="AH175" s="109"/>
      <c r="AI175" s="106"/>
      <c r="AJ175" s="108"/>
      <c r="AK175" s="109"/>
      <c r="AL175" s="110"/>
      <c r="AM175" s="111"/>
      <c r="AN175" s="111" t="s">
        <v>666</v>
      </c>
    </row>
    <row r="176" spans="1:40" ht="15" customHeight="1" x14ac:dyDescent="0.15">
      <c r="A176" s="103">
        <v>4113</v>
      </c>
      <c r="B176" s="112">
        <v>272</v>
      </c>
      <c r="C176" s="112">
        <v>2153</v>
      </c>
      <c r="D176" s="112" t="s">
        <v>133</v>
      </c>
      <c r="E176" s="112" t="s">
        <v>75</v>
      </c>
      <c r="F176" s="112" t="s">
        <v>56</v>
      </c>
      <c r="G176" s="112" t="str">
        <f t="shared" si="6"/>
        <v>3TNCERAMFAS</v>
      </c>
      <c r="H176" s="112" t="s">
        <v>325</v>
      </c>
      <c r="I176" s="112" t="s">
        <v>107</v>
      </c>
      <c r="J176" s="112" t="s">
        <v>51</v>
      </c>
      <c r="K176" s="112" t="s">
        <v>329</v>
      </c>
      <c r="L176" s="112" t="s">
        <v>330</v>
      </c>
      <c r="M176" s="112" t="str">
        <f t="shared" si="7"/>
        <v>3TNCERAMFAS1881230</v>
      </c>
      <c r="N176" s="112" t="str">
        <f t="shared" si="8"/>
        <v>3TNCERAMFAS188290</v>
      </c>
      <c r="O176" s="113">
        <v>188</v>
      </c>
      <c r="P176" s="112">
        <v>3</v>
      </c>
      <c r="Q176" s="112" t="s">
        <v>116</v>
      </c>
      <c r="R176" s="113">
        <v>1230</v>
      </c>
      <c r="S176" s="113">
        <v>1800</v>
      </c>
      <c r="T176" s="113">
        <v>290</v>
      </c>
      <c r="U176" s="113">
        <v>290</v>
      </c>
      <c r="V176" s="113">
        <v>250</v>
      </c>
      <c r="W176" s="104">
        <v>2</v>
      </c>
      <c r="X176" s="105" t="s">
        <v>44</v>
      </c>
      <c r="Y176" s="106" t="s">
        <v>392</v>
      </c>
      <c r="Z176" s="107">
        <v>6</v>
      </c>
      <c r="AA176" s="108" t="s">
        <v>54</v>
      </c>
      <c r="AB176" s="109">
        <v>1450</v>
      </c>
      <c r="AC176" s="106">
        <v>3</v>
      </c>
      <c r="AD176" s="108" t="s">
        <v>69</v>
      </c>
      <c r="AE176" s="109">
        <v>400</v>
      </c>
      <c r="AF176" s="106"/>
      <c r="AG176" s="108"/>
      <c r="AH176" s="109"/>
      <c r="AI176" s="106"/>
      <c r="AJ176" s="108"/>
      <c r="AK176" s="109"/>
      <c r="AL176" s="110"/>
      <c r="AM176" s="111"/>
      <c r="AN176" s="111" t="s">
        <v>666</v>
      </c>
    </row>
    <row r="177" spans="1:40" ht="15" customHeight="1" x14ac:dyDescent="0.15">
      <c r="A177" s="103">
        <v>4114</v>
      </c>
      <c r="B177" s="112">
        <v>271</v>
      </c>
      <c r="C177" s="116"/>
      <c r="D177" s="116"/>
      <c r="E177" s="116" t="s">
        <v>36</v>
      </c>
      <c r="F177" s="116"/>
      <c r="G177" s="112" t="str">
        <f t="shared" si="6"/>
        <v>3UNCERAMFAS</v>
      </c>
      <c r="H177" s="112" t="s">
        <v>700</v>
      </c>
      <c r="I177" s="112" t="s">
        <v>107</v>
      </c>
      <c r="J177" s="112" t="s">
        <v>51</v>
      </c>
      <c r="K177" s="112" t="s">
        <v>329</v>
      </c>
      <c r="L177" s="112" t="s">
        <v>330</v>
      </c>
      <c r="M177" s="112" t="str">
        <f t="shared" si="7"/>
        <v>3UNCERAMFAS1881134</v>
      </c>
      <c r="N177" s="112" t="str">
        <f t="shared" si="8"/>
        <v>3UNCERAMFAS188500</v>
      </c>
      <c r="O177" s="113">
        <v>188</v>
      </c>
      <c r="P177" s="112">
        <v>3</v>
      </c>
      <c r="Q177" s="112" t="s">
        <v>116</v>
      </c>
      <c r="R177" s="113">
        <v>1134</v>
      </c>
      <c r="S177" s="113">
        <v>1800</v>
      </c>
      <c r="T177" s="113">
        <v>500</v>
      </c>
      <c r="U177" s="113">
        <v>500</v>
      </c>
      <c r="V177" s="113">
        <v>400</v>
      </c>
      <c r="W177" s="104">
        <v>2</v>
      </c>
      <c r="X177" s="105" t="s">
        <v>44</v>
      </c>
      <c r="Y177" s="106" t="s">
        <v>392</v>
      </c>
      <c r="Z177" s="107">
        <v>6</v>
      </c>
      <c r="AA177" s="108" t="s">
        <v>54</v>
      </c>
      <c r="AB177" s="109">
        <v>1450</v>
      </c>
      <c r="AC177" s="162"/>
      <c r="AD177" s="149"/>
      <c r="AE177" s="115"/>
      <c r="AF177" s="106"/>
      <c r="AG177" s="108"/>
      <c r="AH177" s="109"/>
      <c r="AI177" s="106"/>
      <c r="AJ177" s="108"/>
      <c r="AK177" s="109"/>
      <c r="AL177" s="110"/>
      <c r="AM177" s="111"/>
      <c r="AN177" s="111" t="s">
        <v>666</v>
      </c>
    </row>
    <row r="178" spans="1:40" ht="15" customHeight="1" x14ac:dyDescent="0.15">
      <c r="A178" s="103">
        <v>4114</v>
      </c>
      <c r="B178" s="112">
        <v>271</v>
      </c>
      <c r="C178" s="116"/>
      <c r="D178" s="116"/>
      <c r="E178" s="116" t="s">
        <v>36</v>
      </c>
      <c r="F178" s="116"/>
      <c r="G178" s="112" t="str">
        <f t="shared" si="6"/>
        <v>3UNCERAMFAS</v>
      </c>
      <c r="H178" s="112" t="s">
        <v>700</v>
      </c>
      <c r="I178" s="112" t="s">
        <v>107</v>
      </c>
      <c r="J178" s="112" t="s">
        <v>51</v>
      </c>
      <c r="K178" s="112" t="s">
        <v>329</v>
      </c>
      <c r="L178" s="112" t="s">
        <v>330</v>
      </c>
      <c r="M178" s="112" t="str">
        <f t="shared" si="7"/>
        <v>3UNCERAMFAS1881134</v>
      </c>
      <c r="N178" s="112" t="str">
        <f t="shared" si="8"/>
        <v>3UNCERAMFAS188500</v>
      </c>
      <c r="O178" s="113">
        <v>188</v>
      </c>
      <c r="P178" s="112">
        <v>3</v>
      </c>
      <c r="Q178" s="112" t="s">
        <v>116</v>
      </c>
      <c r="R178" s="113">
        <v>1134</v>
      </c>
      <c r="S178" s="113">
        <v>1800</v>
      </c>
      <c r="T178" s="113">
        <v>500</v>
      </c>
      <c r="U178" s="113">
        <v>500</v>
      </c>
      <c r="V178" s="113">
        <v>300</v>
      </c>
      <c r="W178" s="104">
        <v>2</v>
      </c>
      <c r="X178" s="105" t="s">
        <v>44</v>
      </c>
      <c r="Y178" s="106" t="s">
        <v>392</v>
      </c>
      <c r="Z178" s="107">
        <v>6</v>
      </c>
      <c r="AA178" s="108" t="s">
        <v>54</v>
      </c>
      <c r="AB178" s="109">
        <v>1450</v>
      </c>
      <c r="AC178" s="162"/>
      <c r="AD178" s="149"/>
      <c r="AE178" s="115"/>
      <c r="AF178" s="106"/>
      <c r="AG178" s="108"/>
      <c r="AH178" s="109"/>
      <c r="AI178" s="106"/>
      <c r="AJ178" s="108"/>
      <c r="AK178" s="109"/>
      <c r="AL178" s="110"/>
      <c r="AM178" s="111"/>
      <c r="AN178" s="111" t="s">
        <v>666</v>
      </c>
    </row>
    <row r="179" spans="1:40" ht="15" customHeight="1" x14ac:dyDescent="0.15">
      <c r="A179" s="103">
        <v>4114</v>
      </c>
      <c r="B179" s="112">
        <v>271</v>
      </c>
      <c r="C179" s="116"/>
      <c r="D179" s="116"/>
      <c r="E179" s="116" t="s">
        <v>36</v>
      </c>
      <c r="F179" s="116"/>
      <c r="G179" s="112" t="str">
        <f t="shared" si="6"/>
        <v>3UNCERAMFAS</v>
      </c>
      <c r="H179" s="112" t="s">
        <v>700</v>
      </c>
      <c r="I179" s="112" t="s">
        <v>107</v>
      </c>
      <c r="J179" s="112" t="s">
        <v>51</v>
      </c>
      <c r="K179" s="112" t="s">
        <v>329</v>
      </c>
      <c r="L179" s="112" t="s">
        <v>330</v>
      </c>
      <c r="M179" s="112" t="str">
        <f t="shared" si="7"/>
        <v>3UNCERAMFAS1881134</v>
      </c>
      <c r="N179" s="112" t="str">
        <f t="shared" si="8"/>
        <v>3UNCERAMFAS188500</v>
      </c>
      <c r="O179" s="113">
        <v>188</v>
      </c>
      <c r="P179" s="112">
        <v>3</v>
      </c>
      <c r="Q179" s="112" t="s">
        <v>116</v>
      </c>
      <c r="R179" s="113">
        <v>1134</v>
      </c>
      <c r="S179" s="113">
        <v>1800</v>
      </c>
      <c r="T179" s="113">
        <v>500</v>
      </c>
      <c r="U179" s="113">
        <v>500</v>
      </c>
      <c r="V179" s="113">
        <v>200</v>
      </c>
      <c r="W179" s="104">
        <v>2</v>
      </c>
      <c r="X179" s="105" t="s">
        <v>44</v>
      </c>
      <c r="Y179" s="106" t="s">
        <v>392</v>
      </c>
      <c r="Z179" s="107">
        <v>6</v>
      </c>
      <c r="AA179" s="108" t="s">
        <v>54</v>
      </c>
      <c r="AB179" s="109">
        <v>1450</v>
      </c>
      <c r="AC179" s="162"/>
      <c r="AD179" s="149"/>
      <c r="AE179" s="115"/>
      <c r="AF179" s="106"/>
      <c r="AG179" s="108"/>
      <c r="AH179" s="109"/>
      <c r="AI179" s="106"/>
      <c r="AJ179" s="108"/>
      <c r="AK179" s="109"/>
      <c r="AL179" s="110"/>
      <c r="AM179" s="111"/>
      <c r="AN179" s="111" t="s">
        <v>666</v>
      </c>
    </row>
    <row r="180" spans="1:40" ht="15" customHeight="1" x14ac:dyDescent="0.15">
      <c r="A180" s="103">
        <v>4114</v>
      </c>
      <c r="B180" s="112">
        <v>276</v>
      </c>
      <c r="C180" s="116"/>
      <c r="D180" s="116"/>
      <c r="E180" s="116" t="s">
        <v>91</v>
      </c>
      <c r="F180" s="116"/>
      <c r="G180" s="112" t="str">
        <f t="shared" si="6"/>
        <v>3UNCERAMFA45</v>
      </c>
      <c r="H180" s="112" t="s">
        <v>700</v>
      </c>
      <c r="I180" s="112" t="s">
        <v>107</v>
      </c>
      <c r="J180" s="112" t="s">
        <v>40</v>
      </c>
      <c r="K180" s="112" t="s">
        <v>701</v>
      </c>
      <c r="L180" s="112" t="s">
        <v>702</v>
      </c>
      <c r="M180" s="112" t="str">
        <f t="shared" si="7"/>
        <v>3UNCERAMFA45501640</v>
      </c>
      <c r="N180" s="112" t="str">
        <f t="shared" si="8"/>
        <v>3UNCERAMFA4550250</v>
      </c>
      <c r="O180" s="113">
        <v>50</v>
      </c>
      <c r="P180" s="112">
        <v>3</v>
      </c>
      <c r="Q180" s="112" t="s">
        <v>703</v>
      </c>
      <c r="R180" s="113">
        <v>1640</v>
      </c>
      <c r="S180" s="113">
        <v>2200</v>
      </c>
      <c r="T180" s="113">
        <v>250</v>
      </c>
      <c r="U180" s="113">
        <v>250</v>
      </c>
      <c r="V180" s="113">
        <v>1000</v>
      </c>
      <c r="W180" s="104">
        <v>2</v>
      </c>
      <c r="X180" s="105" t="s">
        <v>408</v>
      </c>
      <c r="Y180" s="106" t="s">
        <v>704</v>
      </c>
      <c r="Z180" s="107">
        <v>6</v>
      </c>
      <c r="AA180" s="108" t="s">
        <v>54</v>
      </c>
      <c r="AB180" s="115">
        <v>1700</v>
      </c>
      <c r="AC180" s="162"/>
      <c r="AD180" s="149"/>
      <c r="AE180" s="115"/>
      <c r="AF180" s="106"/>
      <c r="AG180" s="108"/>
      <c r="AH180" s="109"/>
      <c r="AI180" s="106"/>
      <c r="AJ180" s="108"/>
      <c r="AK180" s="109"/>
      <c r="AL180" s="110"/>
      <c r="AM180" s="111"/>
      <c r="AN180" s="265"/>
    </row>
    <row r="181" spans="1:40" ht="15" customHeight="1" x14ac:dyDescent="0.15">
      <c r="A181" s="103">
        <v>4114</v>
      </c>
      <c r="B181" s="112">
        <v>272</v>
      </c>
      <c r="C181" s="116"/>
      <c r="D181" s="116"/>
      <c r="E181" s="116" t="s">
        <v>75</v>
      </c>
      <c r="F181" s="116"/>
      <c r="G181" s="112" t="str">
        <f t="shared" si="6"/>
        <v>3UNCERAMFA09</v>
      </c>
      <c r="H181" s="112" t="s">
        <v>700</v>
      </c>
      <c r="I181" s="112" t="s">
        <v>107</v>
      </c>
      <c r="J181" s="112" t="s">
        <v>40</v>
      </c>
      <c r="K181" s="112" t="s">
        <v>753</v>
      </c>
      <c r="L181" s="112" t="s">
        <v>754</v>
      </c>
      <c r="M181" s="112" t="str">
        <f t="shared" si="7"/>
        <v>3UNCERAMFA09751200</v>
      </c>
      <c r="N181" s="112" t="str">
        <f t="shared" si="8"/>
        <v>3UNCERAMFA09751190</v>
      </c>
      <c r="O181" s="113">
        <v>75</v>
      </c>
      <c r="P181" s="112">
        <v>3</v>
      </c>
      <c r="Q181" s="112" t="s">
        <v>749</v>
      </c>
      <c r="R181" s="113">
        <v>1200</v>
      </c>
      <c r="S181" s="113">
        <v>4500</v>
      </c>
      <c r="T181" s="113">
        <v>1190</v>
      </c>
      <c r="U181" s="113">
        <v>1190</v>
      </c>
      <c r="V181" s="113">
        <v>4000</v>
      </c>
      <c r="W181" s="104">
        <v>2</v>
      </c>
      <c r="X181" s="105" t="s">
        <v>408</v>
      </c>
      <c r="Y181" s="106" t="s">
        <v>45</v>
      </c>
      <c r="Z181" s="107">
        <v>6</v>
      </c>
      <c r="AA181" s="108" t="s">
        <v>54</v>
      </c>
      <c r="AB181" s="115">
        <v>1450</v>
      </c>
      <c r="AC181" s="162"/>
      <c r="AD181" s="149"/>
      <c r="AE181" s="115"/>
      <c r="AF181" s="106"/>
      <c r="AG181" s="108"/>
      <c r="AH181" s="109"/>
      <c r="AI181" s="106"/>
      <c r="AJ181" s="108"/>
      <c r="AK181" s="109"/>
      <c r="AL181" s="110"/>
      <c r="AM181" s="111"/>
      <c r="AN181" s="265"/>
    </row>
    <row r="182" spans="1:40" ht="15" customHeight="1" x14ac:dyDescent="0.15">
      <c r="A182" s="103">
        <v>4114</v>
      </c>
      <c r="B182" s="112">
        <v>271</v>
      </c>
      <c r="C182" s="112">
        <v>3918</v>
      </c>
      <c r="D182" s="112" t="s">
        <v>331</v>
      </c>
      <c r="E182" s="112" t="s">
        <v>36</v>
      </c>
      <c r="F182" s="112" t="s">
        <v>232</v>
      </c>
      <c r="G182" s="112" t="str">
        <f t="shared" si="6"/>
        <v>3UNCERAWZ34</v>
      </c>
      <c r="H182" s="112" t="s">
        <v>332</v>
      </c>
      <c r="I182" s="112" t="s">
        <v>107</v>
      </c>
      <c r="J182" s="112" t="s">
        <v>51</v>
      </c>
      <c r="K182" s="112" t="s">
        <v>333</v>
      </c>
      <c r="L182" s="112" t="s">
        <v>334</v>
      </c>
      <c r="M182" s="112" t="str">
        <f t="shared" si="7"/>
        <v>3UNCERAWZ3425E1420</v>
      </c>
      <c r="N182" s="112" t="str">
        <f t="shared" si="8"/>
        <v>3UNCERAWZ3425E1410</v>
      </c>
      <c r="O182" s="113" t="s">
        <v>335</v>
      </c>
      <c r="P182" s="112">
        <v>3</v>
      </c>
      <c r="Q182" s="112" t="s">
        <v>336</v>
      </c>
      <c r="R182" s="113">
        <v>1420</v>
      </c>
      <c r="S182" s="113">
        <v>12700</v>
      </c>
      <c r="T182" s="113">
        <v>1410</v>
      </c>
      <c r="U182" s="113">
        <v>1410</v>
      </c>
      <c r="V182" s="113">
        <v>6000</v>
      </c>
      <c r="W182" s="104">
        <v>1</v>
      </c>
      <c r="X182" s="105" t="s">
        <v>44</v>
      </c>
      <c r="Y182" s="106" t="s">
        <v>57</v>
      </c>
      <c r="Z182" s="107">
        <v>6</v>
      </c>
      <c r="AA182" s="108" t="s">
        <v>54</v>
      </c>
      <c r="AB182" s="109">
        <v>1600</v>
      </c>
      <c r="AC182" s="106"/>
      <c r="AD182" s="108"/>
      <c r="AE182" s="109"/>
      <c r="AF182" s="106"/>
      <c r="AG182" s="108"/>
      <c r="AH182" s="109"/>
      <c r="AI182" s="106"/>
      <c r="AJ182" s="108"/>
      <c r="AK182" s="109"/>
      <c r="AL182" s="110"/>
      <c r="AM182" s="111"/>
      <c r="AN182" s="111" t="s">
        <v>669</v>
      </c>
    </row>
    <row r="183" spans="1:40" ht="15" customHeight="1" x14ac:dyDescent="0.15">
      <c r="A183" s="103">
        <v>4114</v>
      </c>
      <c r="B183" s="112">
        <v>271</v>
      </c>
      <c r="C183" s="112">
        <v>3918</v>
      </c>
      <c r="D183" s="112" t="s">
        <v>331</v>
      </c>
      <c r="E183" s="112" t="s">
        <v>36</v>
      </c>
      <c r="F183" s="112" t="s">
        <v>232</v>
      </c>
      <c r="G183" s="112" t="str">
        <f t="shared" si="6"/>
        <v>3TNCERAWZ34</v>
      </c>
      <c r="H183" s="112" t="s">
        <v>591</v>
      </c>
      <c r="I183" s="112" t="s">
        <v>107</v>
      </c>
      <c r="J183" s="112" t="s">
        <v>51</v>
      </c>
      <c r="K183" s="112" t="s">
        <v>333</v>
      </c>
      <c r="L183" s="112" t="s">
        <v>334</v>
      </c>
      <c r="M183" s="112" t="str">
        <f t="shared" si="7"/>
        <v>3TNCERAWZ3425E1420</v>
      </c>
      <c r="N183" s="112" t="str">
        <f t="shared" si="8"/>
        <v>3TNCERAWZ3425E1410</v>
      </c>
      <c r="O183" s="113" t="s">
        <v>335</v>
      </c>
      <c r="P183" s="112">
        <v>3</v>
      </c>
      <c r="Q183" s="112" t="s">
        <v>336</v>
      </c>
      <c r="R183" s="113">
        <v>1420</v>
      </c>
      <c r="S183" s="113">
        <v>12700</v>
      </c>
      <c r="T183" s="113">
        <v>1410</v>
      </c>
      <c r="U183" s="113">
        <v>1410</v>
      </c>
      <c r="V183" s="113">
        <v>6000</v>
      </c>
      <c r="W183" s="104">
        <v>1</v>
      </c>
      <c r="X183" s="105" t="s">
        <v>44</v>
      </c>
      <c r="Y183" s="106" t="s">
        <v>57</v>
      </c>
      <c r="Z183" s="107">
        <v>6</v>
      </c>
      <c r="AA183" s="108" t="s">
        <v>54</v>
      </c>
      <c r="AB183" s="109">
        <v>1600</v>
      </c>
      <c r="AC183" s="106"/>
      <c r="AD183" s="108"/>
      <c r="AE183" s="109"/>
      <c r="AF183" s="106"/>
      <c r="AG183" s="108"/>
      <c r="AH183" s="109"/>
      <c r="AI183" s="106"/>
      <c r="AJ183" s="108"/>
      <c r="AK183" s="109"/>
      <c r="AL183" s="110"/>
      <c r="AM183" s="111"/>
      <c r="AN183" s="111" t="s">
        <v>669</v>
      </c>
    </row>
    <row r="184" spans="1:40" ht="15" customHeight="1" x14ac:dyDescent="0.15">
      <c r="A184" s="103">
        <v>4114</v>
      </c>
      <c r="B184" s="112">
        <v>271</v>
      </c>
      <c r="C184" s="112"/>
      <c r="D184" s="112" t="s">
        <v>337</v>
      </c>
      <c r="E184" s="112" t="s">
        <v>36</v>
      </c>
      <c r="F184" s="112" t="s">
        <v>232</v>
      </c>
      <c r="G184" s="112" t="str">
        <f t="shared" si="6"/>
        <v>3UNCERAWZ26</v>
      </c>
      <c r="H184" s="112" t="s">
        <v>332</v>
      </c>
      <c r="I184" s="112" t="s">
        <v>107</v>
      </c>
      <c r="J184" s="112" t="s">
        <v>51</v>
      </c>
      <c r="K184" s="112" t="s">
        <v>338</v>
      </c>
      <c r="L184" s="112" t="s">
        <v>339</v>
      </c>
      <c r="M184" s="112" t="str">
        <f t="shared" si="7"/>
        <v>3UNCERAWZ26381010</v>
      </c>
      <c r="N184" s="112" t="str">
        <f t="shared" si="8"/>
        <v>3UNCERAWZ26381000</v>
      </c>
      <c r="O184" s="113">
        <v>38</v>
      </c>
      <c r="P184" s="112">
        <v>3</v>
      </c>
      <c r="Q184" s="112" t="s">
        <v>340</v>
      </c>
      <c r="R184" s="113">
        <v>1010</v>
      </c>
      <c r="S184" s="113">
        <v>6200</v>
      </c>
      <c r="T184" s="113">
        <v>1000</v>
      </c>
      <c r="U184" s="113">
        <v>1000</v>
      </c>
      <c r="V184" s="113">
        <v>6000</v>
      </c>
      <c r="W184" s="104">
        <v>1</v>
      </c>
      <c r="X184" s="105" t="s">
        <v>44</v>
      </c>
      <c r="Y184" s="106" t="s">
        <v>57</v>
      </c>
      <c r="Z184" s="107">
        <v>6</v>
      </c>
      <c r="AA184" s="108" t="s">
        <v>326</v>
      </c>
      <c r="AB184" s="109">
        <v>1100</v>
      </c>
      <c r="AC184" s="106"/>
      <c r="AD184" s="108"/>
      <c r="AE184" s="109"/>
      <c r="AF184" s="106"/>
      <c r="AG184" s="108"/>
      <c r="AH184" s="109"/>
      <c r="AI184" s="106"/>
      <c r="AJ184" s="108"/>
      <c r="AK184" s="109"/>
      <c r="AL184" s="110"/>
      <c r="AM184" s="111"/>
      <c r="AN184" s="111" t="s">
        <v>669</v>
      </c>
    </row>
    <row r="185" spans="1:40" ht="15" customHeight="1" x14ac:dyDescent="0.15">
      <c r="A185" s="103">
        <v>4114</v>
      </c>
      <c r="B185" s="112">
        <v>271</v>
      </c>
      <c r="C185" s="112"/>
      <c r="D185" s="112" t="s">
        <v>337</v>
      </c>
      <c r="E185" s="112" t="s">
        <v>36</v>
      </c>
      <c r="F185" s="112" t="s">
        <v>232</v>
      </c>
      <c r="G185" s="112" t="str">
        <f t="shared" si="6"/>
        <v>3UNCERAWZ26</v>
      </c>
      <c r="H185" s="112" t="s">
        <v>332</v>
      </c>
      <c r="I185" s="112" t="s">
        <v>107</v>
      </c>
      <c r="J185" s="112" t="s">
        <v>51</v>
      </c>
      <c r="K185" s="112" t="s">
        <v>338</v>
      </c>
      <c r="L185" s="112" t="s">
        <v>339</v>
      </c>
      <c r="M185" s="112" t="str">
        <f t="shared" si="7"/>
        <v>3UNCERAWZ26381010</v>
      </c>
      <c r="N185" s="112" t="str">
        <f t="shared" si="8"/>
        <v>3UNCERAWZ26381000</v>
      </c>
      <c r="O185" s="113">
        <v>38</v>
      </c>
      <c r="P185" s="112">
        <v>3</v>
      </c>
      <c r="Q185" s="112" t="s">
        <v>340</v>
      </c>
      <c r="R185" s="113">
        <v>1010</v>
      </c>
      <c r="S185" s="113">
        <v>12200</v>
      </c>
      <c r="T185" s="113">
        <v>1000</v>
      </c>
      <c r="U185" s="113">
        <v>1000</v>
      </c>
      <c r="V185" s="113">
        <v>6000</v>
      </c>
      <c r="W185" s="104">
        <v>1</v>
      </c>
      <c r="X185" s="105" t="s">
        <v>44</v>
      </c>
      <c r="Y185" s="106" t="s">
        <v>45</v>
      </c>
      <c r="Z185" s="107">
        <v>6</v>
      </c>
      <c r="AA185" s="108" t="s">
        <v>326</v>
      </c>
      <c r="AB185" s="109">
        <v>1100</v>
      </c>
      <c r="AC185" s="106"/>
      <c r="AD185" s="108"/>
      <c r="AE185" s="109"/>
      <c r="AF185" s="106"/>
      <c r="AG185" s="108"/>
      <c r="AH185" s="109"/>
      <c r="AI185" s="106"/>
      <c r="AJ185" s="108"/>
      <c r="AK185" s="109"/>
      <c r="AL185" s="110"/>
      <c r="AM185" s="111"/>
      <c r="AN185" s="111" t="s">
        <v>669</v>
      </c>
    </row>
    <row r="186" spans="1:40" ht="15" customHeight="1" x14ac:dyDescent="0.15">
      <c r="A186" s="103">
        <v>4114</v>
      </c>
      <c r="B186" s="112">
        <v>271</v>
      </c>
      <c r="C186" s="112"/>
      <c r="D186" s="112" t="s">
        <v>341</v>
      </c>
      <c r="E186" s="112" t="s">
        <v>36</v>
      </c>
      <c r="F186" s="112" t="s">
        <v>232</v>
      </c>
      <c r="G186" s="112" t="str">
        <f t="shared" si="6"/>
        <v>3UYCERANS27118</v>
      </c>
      <c r="H186" s="112" t="s">
        <v>332</v>
      </c>
      <c r="I186" s="112" t="s">
        <v>39</v>
      </c>
      <c r="J186" s="112" t="s">
        <v>172</v>
      </c>
      <c r="K186" s="112">
        <v>27118</v>
      </c>
      <c r="L186" s="112" t="s">
        <v>640</v>
      </c>
      <c r="M186" s="112" t="str">
        <f t="shared" si="7"/>
        <v>3UYCERANS27118751160</v>
      </c>
      <c r="N186" s="112" t="str">
        <f t="shared" si="8"/>
        <v>3UYCERANS27118751160</v>
      </c>
      <c r="O186" s="113">
        <v>75</v>
      </c>
      <c r="P186" s="112">
        <v>3</v>
      </c>
      <c r="Q186" s="112" t="s">
        <v>641</v>
      </c>
      <c r="R186" s="113">
        <v>1160</v>
      </c>
      <c r="S186" s="113">
        <v>2000</v>
      </c>
      <c r="T186" s="113">
        <v>1160</v>
      </c>
      <c r="U186" s="113">
        <v>1160</v>
      </c>
      <c r="V186" s="113">
        <v>2000</v>
      </c>
      <c r="W186" s="104">
        <v>2</v>
      </c>
      <c r="X186" s="105" t="s">
        <v>182</v>
      </c>
      <c r="Y186" s="106" t="s">
        <v>392</v>
      </c>
      <c r="Z186" s="107">
        <v>6</v>
      </c>
      <c r="AA186" s="108" t="s">
        <v>326</v>
      </c>
      <c r="AB186" s="109">
        <v>1450</v>
      </c>
      <c r="AC186" s="162"/>
      <c r="AD186" s="149"/>
      <c r="AE186" s="115"/>
      <c r="AF186" s="106"/>
      <c r="AG186" s="108"/>
      <c r="AH186" s="109"/>
      <c r="AI186" s="106"/>
      <c r="AJ186" s="108"/>
      <c r="AK186" s="109"/>
      <c r="AL186" s="110"/>
      <c r="AM186" s="111"/>
      <c r="AN186" s="111" t="s">
        <v>666</v>
      </c>
    </row>
    <row r="187" spans="1:40" ht="15" customHeight="1" x14ac:dyDescent="0.15">
      <c r="A187" s="103">
        <v>4114</v>
      </c>
      <c r="B187" s="112">
        <v>271</v>
      </c>
      <c r="C187" s="112"/>
      <c r="D187" s="112" t="s">
        <v>341</v>
      </c>
      <c r="E187" s="112" t="s">
        <v>36</v>
      </c>
      <c r="F187" s="112" t="s">
        <v>232</v>
      </c>
      <c r="G187" s="112" t="str">
        <f t="shared" si="6"/>
        <v>3UNCERANS27118</v>
      </c>
      <c r="H187" s="112" t="s">
        <v>332</v>
      </c>
      <c r="I187" s="112" t="s">
        <v>107</v>
      </c>
      <c r="J187" s="112" t="s">
        <v>172</v>
      </c>
      <c r="K187" s="112">
        <v>27118</v>
      </c>
      <c r="L187" s="112" t="s">
        <v>640</v>
      </c>
      <c r="M187" s="112" t="str">
        <f t="shared" si="7"/>
        <v>3UNCERANS27118751160</v>
      </c>
      <c r="N187" s="112" t="str">
        <f t="shared" si="8"/>
        <v>3UNCERANS27118751160</v>
      </c>
      <c r="O187" s="113">
        <v>75</v>
      </c>
      <c r="P187" s="112">
        <v>3</v>
      </c>
      <c r="Q187" s="112" t="s">
        <v>641</v>
      </c>
      <c r="R187" s="113">
        <v>1160</v>
      </c>
      <c r="S187" s="113">
        <v>2000</v>
      </c>
      <c r="T187" s="113">
        <v>1160</v>
      </c>
      <c r="U187" s="113">
        <v>1160</v>
      </c>
      <c r="V187" s="113">
        <v>2000</v>
      </c>
      <c r="W187" s="104">
        <v>2</v>
      </c>
      <c r="X187" s="105" t="s">
        <v>182</v>
      </c>
      <c r="Y187" s="106" t="s">
        <v>392</v>
      </c>
      <c r="Z187" s="107">
        <v>6</v>
      </c>
      <c r="AA187" s="108" t="s">
        <v>326</v>
      </c>
      <c r="AB187" s="109">
        <v>1450</v>
      </c>
      <c r="AC187" s="162"/>
      <c r="AD187" s="149"/>
      <c r="AE187" s="115"/>
      <c r="AF187" s="106"/>
      <c r="AG187" s="108"/>
      <c r="AH187" s="109"/>
      <c r="AI187" s="106"/>
      <c r="AJ187" s="108"/>
      <c r="AK187" s="109"/>
      <c r="AL187" s="110"/>
      <c r="AM187" s="111"/>
      <c r="AN187" s="111" t="s">
        <v>666</v>
      </c>
    </row>
    <row r="188" spans="1:40" ht="15" customHeight="1" x14ac:dyDescent="0.15">
      <c r="A188" s="103">
        <v>4114</v>
      </c>
      <c r="B188" s="112">
        <v>271</v>
      </c>
      <c r="C188" s="112"/>
      <c r="D188" s="112" t="s">
        <v>341</v>
      </c>
      <c r="E188" s="112" t="s">
        <v>36</v>
      </c>
      <c r="F188" s="112" t="s">
        <v>232</v>
      </c>
      <c r="G188" s="112" t="str">
        <f t="shared" si="6"/>
        <v>3UYCERANS27114</v>
      </c>
      <c r="H188" s="112" t="s">
        <v>332</v>
      </c>
      <c r="I188" s="112" t="s">
        <v>39</v>
      </c>
      <c r="J188" s="112" t="s">
        <v>172</v>
      </c>
      <c r="K188" s="112">
        <v>27114</v>
      </c>
      <c r="L188" s="112" t="s">
        <v>342</v>
      </c>
      <c r="M188" s="112" t="str">
        <f t="shared" si="7"/>
        <v>3UYCERANS27114751310</v>
      </c>
      <c r="N188" s="112" t="str">
        <f t="shared" si="8"/>
        <v>3UYCERANS2711475180</v>
      </c>
      <c r="O188" s="113">
        <v>75</v>
      </c>
      <c r="P188" s="112">
        <v>3</v>
      </c>
      <c r="Q188" s="112" t="s">
        <v>343</v>
      </c>
      <c r="R188" s="113">
        <v>1310</v>
      </c>
      <c r="S188" s="113">
        <v>4500</v>
      </c>
      <c r="T188" s="113">
        <v>180</v>
      </c>
      <c r="U188" s="113">
        <v>180</v>
      </c>
      <c r="V188" s="113">
        <v>2000</v>
      </c>
      <c r="W188" s="104">
        <v>2</v>
      </c>
      <c r="X188" s="105" t="s">
        <v>182</v>
      </c>
      <c r="Y188" s="106" t="s">
        <v>392</v>
      </c>
      <c r="Z188" s="107">
        <v>6</v>
      </c>
      <c r="AA188" s="108" t="s">
        <v>326</v>
      </c>
      <c r="AB188" s="109">
        <v>1450</v>
      </c>
      <c r="AC188" s="162"/>
      <c r="AD188" s="149"/>
      <c r="AE188" s="115">
        <v>180</v>
      </c>
      <c r="AF188" s="106"/>
      <c r="AG188" s="108"/>
      <c r="AH188" s="109"/>
      <c r="AI188" s="106"/>
      <c r="AJ188" s="108"/>
      <c r="AK188" s="109"/>
      <c r="AL188" s="110"/>
      <c r="AM188" s="111" t="s">
        <v>344</v>
      </c>
      <c r="AN188" s="111" t="s">
        <v>666</v>
      </c>
    </row>
    <row r="189" spans="1:40" ht="15" customHeight="1" x14ac:dyDescent="0.15">
      <c r="A189" s="103">
        <v>4114</v>
      </c>
      <c r="B189" s="112">
        <v>271</v>
      </c>
      <c r="C189" s="112"/>
      <c r="D189" s="112" t="s">
        <v>341</v>
      </c>
      <c r="E189" s="112" t="s">
        <v>36</v>
      </c>
      <c r="F189" s="112" t="s">
        <v>232</v>
      </c>
      <c r="G189" s="112" t="str">
        <f t="shared" si="6"/>
        <v>3UYCERANS27114</v>
      </c>
      <c r="H189" s="112" t="s">
        <v>332</v>
      </c>
      <c r="I189" s="112" t="s">
        <v>39</v>
      </c>
      <c r="J189" s="112" t="s">
        <v>172</v>
      </c>
      <c r="K189" s="112">
        <v>27114</v>
      </c>
      <c r="L189" s="112" t="s">
        <v>342</v>
      </c>
      <c r="M189" s="112" t="str">
        <f t="shared" si="7"/>
        <v>3UYCERANS27114751310</v>
      </c>
      <c r="N189" s="112" t="str">
        <f t="shared" si="8"/>
        <v>3UYCERANS2711475240</v>
      </c>
      <c r="O189" s="113">
        <v>75</v>
      </c>
      <c r="P189" s="112">
        <v>3</v>
      </c>
      <c r="Q189" s="112" t="s">
        <v>343</v>
      </c>
      <c r="R189" s="113">
        <v>1310</v>
      </c>
      <c r="S189" s="113">
        <v>4500</v>
      </c>
      <c r="T189" s="113">
        <v>240</v>
      </c>
      <c r="U189" s="113">
        <v>240</v>
      </c>
      <c r="V189" s="113">
        <v>2000</v>
      </c>
      <c r="W189" s="104">
        <v>2</v>
      </c>
      <c r="X189" s="105" t="s">
        <v>182</v>
      </c>
      <c r="Y189" s="106" t="s">
        <v>392</v>
      </c>
      <c r="Z189" s="107">
        <v>6</v>
      </c>
      <c r="AA189" s="108" t="s">
        <v>326</v>
      </c>
      <c r="AB189" s="109">
        <v>1450</v>
      </c>
      <c r="AC189" s="162"/>
      <c r="AD189" s="149"/>
      <c r="AE189" s="115">
        <v>240</v>
      </c>
      <c r="AF189" s="106"/>
      <c r="AG189" s="108"/>
      <c r="AH189" s="109"/>
      <c r="AI189" s="106"/>
      <c r="AJ189" s="108"/>
      <c r="AK189" s="109"/>
      <c r="AL189" s="110"/>
      <c r="AM189" s="111" t="s">
        <v>344</v>
      </c>
      <c r="AN189" s="111" t="s">
        <v>666</v>
      </c>
    </row>
    <row r="190" spans="1:40" ht="15" customHeight="1" x14ac:dyDescent="0.15">
      <c r="A190" s="103">
        <v>4114</v>
      </c>
      <c r="B190" s="112">
        <v>271</v>
      </c>
      <c r="C190" s="112"/>
      <c r="D190" s="112" t="s">
        <v>341</v>
      </c>
      <c r="E190" s="112" t="s">
        <v>36</v>
      </c>
      <c r="F190" s="112" t="s">
        <v>232</v>
      </c>
      <c r="G190" s="112" t="str">
        <f t="shared" si="6"/>
        <v>3UYCERANS27114</v>
      </c>
      <c r="H190" s="112" t="s">
        <v>332</v>
      </c>
      <c r="I190" s="112" t="s">
        <v>39</v>
      </c>
      <c r="J190" s="112" t="s">
        <v>172</v>
      </c>
      <c r="K190" s="112">
        <v>27114</v>
      </c>
      <c r="L190" s="112" t="s">
        <v>342</v>
      </c>
      <c r="M190" s="112" t="str">
        <f t="shared" si="7"/>
        <v>3UYCERANS27114751310</v>
      </c>
      <c r="N190" s="112" t="str">
        <f t="shared" si="8"/>
        <v>3UYCERANS2711475280</v>
      </c>
      <c r="O190" s="113">
        <v>75</v>
      </c>
      <c r="P190" s="112">
        <v>3</v>
      </c>
      <c r="Q190" s="112" t="s">
        <v>343</v>
      </c>
      <c r="R190" s="113">
        <v>1310</v>
      </c>
      <c r="S190" s="113">
        <v>4500</v>
      </c>
      <c r="T190" s="113">
        <v>280</v>
      </c>
      <c r="U190" s="113">
        <v>280</v>
      </c>
      <c r="V190" s="113">
        <v>2000</v>
      </c>
      <c r="W190" s="104">
        <v>2</v>
      </c>
      <c r="X190" s="105" t="s">
        <v>182</v>
      </c>
      <c r="Y190" s="106" t="s">
        <v>392</v>
      </c>
      <c r="Z190" s="107">
        <v>6</v>
      </c>
      <c r="AA190" s="108" t="s">
        <v>326</v>
      </c>
      <c r="AB190" s="109">
        <v>1450</v>
      </c>
      <c r="AC190" s="162"/>
      <c r="AD190" s="149"/>
      <c r="AE190" s="115">
        <v>280</v>
      </c>
      <c r="AF190" s="106"/>
      <c r="AG190" s="108"/>
      <c r="AH190" s="109"/>
      <c r="AI190" s="106"/>
      <c r="AJ190" s="108"/>
      <c r="AK190" s="109"/>
      <c r="AL190" s="110"/>
      <c r="AM190" s="111" t="s">
        <v>345</v>
      </c>
      <c r="AN190" s="111" t="s">
        <v>666</v>
      </c>
    </row>
    <row r="191" spans="1:40" ht="15" customHeight="1" x14ac:dyDescent="0.15">
      <c r="A191" s="103">
        <v>4114</v>
      </c>
      <c r="B191" s="112">
        <v>271</v>
      </c>
      <c r="C191" s="112"/>
      <c r="D191" s="112" t="s">
        <v>341</v>
      </c>
      <c r="E191" s="112" t="s">
        <v>36</v>
      </c>
      <c r="F191" s="112" t="s">
        <v>232</v>
      </c>
      <c r="G191" s="112" t="str">
        <f t="shared" si="6"/>
        <v>3UYCERANS27114</v>
      </c>
      <c r="H191" s="112" t="s">
        <v>332</v>
      </c>
      <c r="I191" s="112" t="s">
        <v>39</v>
      </c>
      <c r="J191" s="112" t="s">
        <v>172</v>
      </c>
      <c r="K191" s="112">
        <v>27114</v>
      </c>
      <c r="L191" s="112" t="s">
        <v>342</v>
      </c>
      <c r="M191" s="112" t="str">
        <f t="shared" si="7"/>
        <v>3UYCERANS27114751310</v>
      </c>
      <c r="N191" s="112" t="str">
        <f t="shared" si="8"/>
        <v>3UYCERANS2711475305</v>
      </c>
      <c r="O191" s="113">
        <v>75</v>
      </c>
      <c r="P191" s="112">
        <v>3</v>
      </c>
      <c r="Q191" s="112" t="s">
        <v>343</v>
      </c>
      <c r="R191" s="113">
        <v>1310</v>
      </c>
      <c r="S191" s="113">
        <v>4500</v>
      </c>
      <c r="T191" s="113">
        <v>305</v>
      </c>
      <c r="U191" s="113">
        <v>305</v>
      </c>
      <c r="V191" s="113">
        <v>2000</v>
      </c>
      <c r="W191" s="104">
        <v>2</v>
      </c>
      <c r="X191" s="105" t="s">
        <v>182</v>
      </c>
      <c r="Y191" s="106" t="s">
        <v>392</v>
      </c>
      <c r="Z191" s="107">
        <v>6</v>
      </c>
      <c r="AA191" s="108" t="s">
        <v>326</v>
      </c>
      <c r="AB191" s="109">
        <v>1450</v>
      </c>
      <c r="AC191" s="162"/>
      <c r="AD191" s="149"/>
      <c r="AE191" s="115">
        <v>305</v>
      </c>
      <c r="AF191" s="106"/>
      <c r="AG191" s="108"/>
      <c r="AH191" s="109"/>
      <c r="AI191" s="106"/>
      <c r="AJ191" s="108"/>
      <c r="AK191" s="109"/>
      <c r="AL191" s="110"/>
      <c r="AM191" s="111" t="s">
        <v>345</v>
      </c>
      <c r="AN191" s="111" t="s">
        <v>666</v>
      </c>
    </row>
    <row r="192" spans="1:40" ht="15" customHeight="1" x14ac:dyDescent="0.15">
      <c r="A192" s="103">
        <v>4114</v>
      </c>
      <c r="B192" s="112">
        <v>271</v>
      </c>
      <c r="C192" s="112"/>
      <c r="D192" s="112" t="s">
        <v>341</v>
      </c>
      <c r="E192" s="112" t="s">
        <v>36</v>
      </c>
      <c r="F192" s="112" t="s">
        <v>232</v>
      </c>
      <c r="G192" s="112" t="str">
        <f t="shared" si="6"/>
        <v>3UYCERANS27114</v>
      </c>
      <c r="H192" s="112" t="s">
        <v>332</v>
      </c>
      <c r="I192" s="112" t="s">
        <v>39</v>
      </c>
      <c r="J192" s="112" t="s">
        <v>172</v>
      </c>
      <c r="K192" s="112">
        <v>27114</v>
      </c>
      <c r="L192" s="112" t="s">
        <v>342</v>
      </c>
      <c r="M192" s="112" t="str">
        <f t="shared" si="7"/>
        <v>3UYCERANS27114751310</v>
      </c>
      <c r="N192" s="112" t="str">
        <f t="shared" si="8"/>
        <v>3UYCERANS27114751300</v>
      </c>
      <c r="O192" s="113">
        <v>75</v>
      </c>
      <c r="P192" s="112">
        <v>3</v>
      </c>
      <c r="Q192" s="112" t="s">
        <v>343</v>
      </c>
      <c r="R192" s="113">
        <v>1310</v>
      </c>
      <c r="S192" s="113">
        <v>4500</v>
      </c>
      <c r="T192" s="113">
        <v>1300</v>
      </c>
      <c r="U192" s="113">
        <v>1300</v>
      </c>
      <c r="V192" s="113">
        <v>2000</v>
      </c>
      <c r="W192" s="104">
        <v>2</v>
      </c>
      <c r="X192" s="105" t="s">
        <v>182</v>
      </c>
      <c r="Y192" s="106" t="s">
        <v>45</v>
      </c>
      <c r="Z192" s="107">
        <v>6</v>
      </c>
      <c r="AA192" s="108" t="s">
        <v>326</v>
      </c>
      <c r="AB192" s="109">
        <v>1450</v>
      </c>
      <c r="AC192" s="106"/>
      <c r="AD192" s="108"/>
      <c r="AE192" s="109"/>
      <c r="AF192" s="106"/>
      <c r="AG192" s="108"/>
      <c r="AH192" s="109"/>
      <c r="AI192" s="106"/>
      <c r="AJ192" s="108"/>
      <c r="AK192" s="109"/>
      <c r="AL192" s="110"/>
      <c r="AM192" s="111"/>
      <c r="AN192" s="111" t="s">
        <v>666</v>
      </c>
    </row>
    <row r="193" spans="1:40" ht="15" customHeight="1" x14ac:dyDescent="0.15">
      <c r="A193" s="103">
        <v>4114</v>
      </c>
      <c r="B193" s="112">
        <v>271</v>
      </c>
      <c r="C193" s="112"/>
      <c r="D193" s="112" t="s">
        <v>341</v>
      </c>
      <c r="E193" s="112" t="s">
        <v>36</v>
      </c>
      <c r="F193" s="112" t="s">
        <v>232</v>
      </c>
      <c r="G193" s="112" t="str">
        <f t="shared" si="6"/>
        <v>3KSUYCERANS27114</v>
      </c>
      <c r="H193" s="112" t="s">
        <v>332</v>
      </c>
      <c r="I193" s="112" t="s">
        <v>39</v>
      </c>
      <c r="J193" s="112" t="s">
        <v>172</v>
      </c>
      <c r="K193" s="112">
        <v>27114</v>
      </c>
      <c r="L193" s="112" t="s">
        <v>342</v>
      </c>
      <c r="M193" s="112" t="str">
        <f t="shared" si="7"/>
        <v>3KSUYCERANS27114751300</v>
      </c>
      <c r="N193" s="112" t="str">
        <f t="shared" si="8"/>
        <v>3KSUYCERANS2711475180</v>
      </c>
      <c r="O193" s="113">
        <v>75</v>
      </c>
      <c r="P193" s="112" t="s">
        <v>612</v>
      </c>
      <c r="Q193" s="112" t="s">
        <v>343</v>
      </c>
      <c r="R193" s="113">
        <v>1300</v>
      </c>
      <c r="S193" s="113">
        <v>4300</v>
      </c>
      <c r="T193" s="113">
        <v>180</v>
      </c>
      <c r="U193" s="113">
        <v>180</v>
      </c>
      <c r="V193" s="113">
        <v>2000</v>
      </c>
      <c r="W193" s="104">
        <v>2</v>
      </c>
      <c r="X193" s="105" t="s">
        <v>182</v>
      </c>
      <c r="Y193" s="106" t="s">
        <v>392</v>
      </c>
      <c r="Z193" s="107">
        <v>6</v>
      </c>
      <c r="AA193" s="108" t="s">
        <v>326</v>
      </c>
      <c r="AB193" s="109">
        <v>1450</v>
      </c>
      <c r="AC193" s="106">
        <v>3</v>
      </c>
      <c r="AD193" s="108" t="s">
        <v>614</v>
      </c>
      <c r="AE193" s="109">
        <v>180</v>
      </c>
      <c r="AF193" s="106"/>
      <c r="AG193" s="108"/>
      <c r="AH193" s="109"/>
      <c r="AI193" s="106"/>
      <c r="AJ193" s="108"/>
      <c r="AK193" s="109"/>
      <c r="AL193" s="110"/>
      <c r="AM193" s="111" t="s">
        <v>344</v>
      </c>
      <c r="AN193" s="111" t="s">
        <v>666</v>
      </c>
    </row>
    <row r="194" spans="1:40" ht="15" customHeight="1" x14ac:dyDescent="0.15">
      <c r="A194" s="103">
        <v>4114</v>
      </c>
      <c r="B194" s="112">
        <v>271</v>
      </c>
      <c r="C194" s="112"/>
      <c r="D194" s="112" t="s">
        <v>341</v>
      </c>
      <c r="E194" s="112" t="s">
        <v>36</v>
      </c>
      <c r="F194" s="112" t="s">
        <v>232</v>
      </c>
      <c r="G194" s="112" t="str">
        <f t="shared" si="6"/>
        <v>3KSUYCERANS27114</v>
      </c>
      <c r="H194" s="112" t="s">
        <v>332</v>
      </c>
      <c r="I194" s="112" t="s">
        <v>39</v>
      </c>
      <c r="J194" s="112" t="s">
        <v>172</v>
      </c>
      <c r="K194" s="112">
        <v>27114</v>
      </c>
      <c r="L194" s="112" t="s">
        <v>342</v>
      </c>
      <c r="M194" s="112" t="str">
        <f t="shared" si="7"/>
        <v>3KSUYCERANS27114751300</v>
      </c>
      <c r="N194" s="112" t="str">
        <f t="shared" si="8"/>
        <v>3KSUYCERANS2711475240</v>
      </c>
      <c r="O194" s="113">
        <v>75</v>
      </c>
      <c r="P194" s="112" t="s">
        <v>612</v>
      </c>
      <c r="Q194" s="112" t="s">
        <v>343</v>
      </c>
      <c r="R194" s="113">
        <v>1300</v>
      </c>
      <c r="S194" s="113">
        <v>4300</v>
      </c>
      <c r="T194" s="113">
        <v>240</v>
      </c>
      <c r="U194" s="113">
        <v>240</v>
      </c>
      <c r="V194" s="113">
        <v>2000</v>
      </c>
      <c r="W194" s="104">
        <v>2</v>
      </c>
      <c r="X194" s="105" t="s">
        <v>182</v>
      </c>
      <c r="Y194" s="106" t="s">
        <v>392</v>
      </c>
      <c r="Z194" s="107">
        <v>6</v>
      </c>
      <c r="AA194" s="108" t="s">
        <v>326</v>
      </c>
      <c r="AB194" s="109">
        <v>1450</v>
      </c>
      <c r="AC194" s="106">
        <v>3</v>
      </c>
      <c r="AD194" s="108" t="s">
        <v>614</v>
      </c>
      <c r="AE194" s="109">
        <v>240</v>
      </c>
      <c r="AF194" s="106"/>
      <c r="AG194" s="108"/>
      <c r="AH194" s="109"/>
      <c r="AI194" s="106"/>
      <c r="AJ194" s="108"/>
      <c r="AK194" s="109"/>
      <c r="AL194" s="110"/>
      <c r="AM194" s="111" t="s">
        <v>344</v>
      </c>
      <c r="AN194" s="111" t="s">
        <v>666</v>
      </c>
    </row>
    <row r="195" spans="1:40" ht="15" customHeight="1" x14ac:dyDescent="0.15">
      <c r="A195" s="103">
        <v>4114</v>
      </c>
      <c r="B195" s="112">
        <v>271</v>
      </c>
      <c r="C195" s="112"/>
      <c r="D195" s="112" t="s">
        <v>341</v>
      </c>
      <c r="E195" s="112" t="s">
        <v>36</v>
      </c>
      <c r="F195" s="112" t="s">
        <v>232</v>
      </c>
      <c r="G195" s="112" t="str">
        <f t="shared" si="6"/>
        <v>3KSUYCERANS27114</v>
      </c>
      <c r="H195" s="112" t="s">
        <v>332</v>
      </c>
      <c r="I195" s="112" t="s">
        <v>39</v>
      </c>
      <c r="J195" s="112" t="s">
        <v>172</v>
      </c>
      <c r="K195" s="112">
        <v>27114</v>
      </c>
      <c r="L195" s="112" t="s">
        <v>342</v>
      </c>
      <c r="M195" s="112" t="str">
        <f t="shared" si="7"/>
        <v>3KSUYCERANS27114751300</v>
      </c>
      <c r="N195" s="112" t="str">
        <f t="shared" si="8"/>
        <v>3KSUYCERANS2711475280</v>
      </c>
      <c r="O195" s="113">
        <v>75</v>
      </c>
      <c r="P195" s="112" t="s">
        <v>612</v>
      </c>
      <c r="Q195" s="112" t="s">
        <v>343</v>
      </c>
      <c r="R195" s="113">
        <v>1300</v>
      </c>
      <c r="S195" s="113">
        <v>4300</v>
      </c>
      <c r="T195" s="113">
        <v>280</v>
      </c>
      <c r="U195" s="113">
        <v>280</v>
      </c>
      <c r="V195" s="113">
        <v>2000</v>
      </c>
      <c r="W195" s="104">
        <v>2</v>
      </c>
      <c r="X195" s="105" t="s">
        <v>182</v>
      </c>
      <c r="Y195" s="106" t="s">
        <v>392</v>
      </c>
      <c r="Z195" s="107">
        <v>6</v>
      </c>
      <c r="AA195" s="108" t="s">
        <v>326</v>
      </c>
      <c r="AB195" s="109">
        <v>1450</v>
      </c>
      <c r="AC195" s="106">
        <v>3</v>
      </c>
      <c r="AD195" s="108" t="s">
        <v>614</v>
      </c>
      <c r="AE195" s="109">
        <v>280</v>
      </c>
      <c r="AF195" s="106"/>
      <c r="AG195" s="108"/>
      <c r="AH195" s="109"/>
      <c r="AI195" s="106"/>
      <c r="AJ195" s="108"/>
      <c r="AK195" s="109"/>
      <c r="AL195" s="110"/>
      <c r="AM195" s="111" t="s">
        <v>345</v>
      </c>
      <c r="AN195" s="111" t="s">
        <v>666</v>
      </c>
    </row>
    <row r="196" spans="1:40" ht="15" customHeight="1" x14ac:dyDescent="0.15">
      <c r="A196" s="103">
        <v>4114</v>
      </c>
      <c r="B196" s="112">
        <v>271</v>
      </c>
      <c r="C196" s="112"/>
      <c r="D196" s="112" t="s">
        <v>341</v>
      </c>
      <c r="E196" s="112" t="s">
        <v>36</v>
      </c>
      <c r="F196" s="112" t="s">
        <v>232</v>
      </c>
      <c r="G196" s="112" t="str">
        <f t="shared" si="6"/>
        <v>3KSUYCERANS27114</v>
      </c>
      <c r="H196" s="112" t="s">
        <v>332</v>
      </c>
      <c r="I196" s="112" t="s">
        <v>39</v>
      </c>
      <c r="J196" s="112" t="s">
        <v>172</v>
      </c>
      <c r="K196" s="112">
        <v>27114</v>
      </c>
      <c r="L196" s="112" t="s">
        <v>342</v>
      </c>
      <c r="M196" s="112" t="str">
        <f t="shared" si="7"/>
        <v>3KSUYCERANS27114751300</v>
      </c>
      <c r="N196" s="112" t="str">
        <f t="shared" si="8"/>
        <v>3KSUYCERANS2711475685</v>
      </c>
      <c r="O196" s="113">
        <v>75</v>
      </c>
      <c r="P196" s="112" t="s">
        <v>612</v>
      </c>
      <c r="Q196" s="112" t="s">
        <v>343</v>
      </c>
      <c r="R196" s="113">
        <v>1300</v>
      </c>
      <c r="S196" s="113">
        <v>4300</v>
      </c>
      <c r="T196" s="113">
        <v>685</v>
      </c>
      <c r="U196" s="113">
        <v>685</v>
      </c>
      <c r="V196" s="113">
        <v>2000</v>
      </c>
      <c r="W196" s="104">
        <v>2</v>
      </c>
      <c r="X196" s="105" t="s">
        <v>182</v>
      </c>
      <c r="Y196" s="106" t="s">
        <v>392</v>
      </c>
      <c r="Z196" s="107">
        <v>6</v>
      </c>
      <c r="AA196" s="108" t="s">
        <v>326</v>
      </c>
      <c r="AB196" s="109">
        <v>1450</v>
      </c>
      <c r="AC196" s="106">
        <v>3</v>
      </c>
      <c r="AD196" s="108" t="s">
        <v>614</v>
      </c>
      <c r="AE196" s="109">
        <v>305</v>
      </c>
      <c r="AF196" s="106"/>
      <c r="AG196" s="108"/>
      <c r="AH196" s="109"/>
      <c r="AI196" s="106"/>
      <c r="AJ196" s="108"/>
      <c r="AK196" s="109"/>
      <c r="AL196" s="110"/>
      <c r="AM196" s="111" t="s">
        <v>345</v>
      </c>
      <c r="AN196" s="111" t="s">
        <v>666</v>
      </c>
    </row>
    <row r="197" spans="1:40" ht="15" customHeight="1" x14ac:dyDescent="0.15">
      <c r="A197" s="103">
        <v>4114</v>
      </c>
      <c r="B197" s="112">
        <v>271</v>
      </c>
      <c r="C197" s="112"/>
      <c r="D197" s="112" t="s">
        <v>341</v>
      </c>
      <c r="E197" s="112" t="s">
        <v>36</v>
      </c>
      <c r="F197" s="112" t="s">
        <v>232</v>
      </c>
      <c r="G197" s="112" t="str">
        <f t="shared" si="6"/>
        <v>3KSUYCERANS27114</v>
      </c>
      <c r="H197" s="112" t="s">
        <v>332</v>
      </c>
      <c r="I197" s="112" t="s">
        <v>39</v>
      </c>
      <c r="J197" s="112" t="s">
        <v>172</v>
      </c>
      <c r="K197" s="112">
        <v>27114</v>
      </c>
      <c r="L197" s="112" t="s">
        <v>342</v>
      </c>
      <c r="M197" s="112" t="str">
        <f t="shared" si="7"/>
        <v>3KSUYCERANS27114751300</v>
      </c>
      <c r="N197" s="112" t="str">
        <f t="shared" si="8"/>
        <v>3KSUYCERANS2711475590</v>
      </c>
      <c r="O197" s="113">
        <v>75</v>
      </c>
      <c r="P197" s="112" t="s">
        <v>612</v>
      </c>
      <c r="Q197" s="112" t="s">
        <v>343</v>
      </c>
      <c r="R197" s="113">
        <v>1300</v>
      </c>
      <c r="S197" s="113">
        <v>4300</v>
      </c>
      <c r="T197" s="113">
        <v>590</v>
      </c>
      <c r="U197" s="113">
        <v>590</v>
      </c>
      <c r="V197" s="113">
        <v>2000</v>
      </c>
      <c r="W197" s="104">
        <v>2</v>
      </c>
      <c r="X197" s="105" t="s">
        <v>182</v>
      </c>
      <c r="Y197" s="106" t="s">
        <v>392</v>
      </c>
      <c r="Z197" s="107">
        <v>6</v>
      </c>
      <c r="AA197" s="108" t="s">
        <v>326</v>
      </c>
      <c r="AB197" s="109">
        <v>1450</v>
      </c>
      <c r="AC197" s="106">
        <v>3</v>
      </c>
      <c r="AD197" s="108" t="s">
        <v>614</v>
      </c>
      <c r="AE197" s="109">
        <v>305</v>
      </c>
      <c r="AF197" s="106"/>
      <c r="AG197" s="108"/>
      <c r="AH197" s="109"/>
      <c r="AI197" s="106"/>
      <c r="AJ197" s="108"/>
      <c r="AK197" s="109"/>
      <c r="AL197" s="110"/>
      <c r="AM197" s="111" t="s">
        <v>345</v>
      </c>
      <c r="AN197" s="111" t="s">
        <v>666</v>
      </c>
    </row>
    <row r="198" spans="1:40" ht="15" customHeight="1" x14ac:dyDescent="0.15">
      <c r="A198" s="103">
        <v>4114</v>
      </c>
      <c r="B198" s="112">
        <v>271</v>
      </c>
      <c r="C198" s="112"/>
      <c r="D198" s="112" t="s">
        <v>341</v>
      </c>
      <c r="E198" s="112" t="s">
        <v>36</v>
      </c>
      <c r="F198" s="112" t="s">
        <v>232</v>
      </c>
      <c r="G198" s="112" t="str">
        <f t="shared" si="6"/>
        <v>3UNCERANS27114</v>
      </c>
      <c r="H198" s="112" t="s">
        <v>332</v>
      </c>
      <c r="I198" s="112" t="s">
        <v>107</v>
      </c>
      <c r="J198" s="112" t="s">
        <v>172</v>
      </c>
      <c r="K198" s="112">
        <v>27114</v>
      </c>
      <c r="L198" s="112" t="s">
        <v>342</v>
      </c>
      <c r="M198" s="112" t="str">
        <f t="shared" si="7"/>
        <v>3UNCERANS27114751310</v>
      </c>
      <c r="N198" s="112" t="str">
        <f t="shared" si="8"/>
        <v>3UNCERANS2711475180</v>
      </c>
      <c r="O198" s="113">
        <v>75</v>
      </c>
      <c r="P198" s="112">
        <v>3</v>
      </c>
      <c r="Q198" s="112" t="s">
        <v>343</v>
      </c>
      <c r="R198" s="113">
        <v>1310</v>
      </c>
      <c r="S198" s="113">
        <v>4500</v>
      </c>
      <c r="T198" s="113">
        <v>180</v>
      </c>
      <c r="U198" s="113">
        <v>180</v>
      </c>
      <c r="V198" s="113">
        <v>2000</v>
      </c>
      <c r="W198" s="104">
        <v>2</v>
      </c>
      <c r="X198" s="105" t="s">
        <v>182</v>
      </c>
      <c r="Y198" s="106" t="s">
        <v>392</v>
      </c>
      <c r="Z198" s="107">
        <v>6</v>
      </c>
      <c r="AA198" s="108" t="s">
        <v>326</v>
      </c>
      <c r="AB198" s="109">
        <v>1450</v>
      </c>
      <c r="AC198" s="162"/>
      <c r="AD198" s="149"/>
      <c r="AE198" s="115">
        <v>180</v>
      </c>
      <c r="AF198" s="106"/>
      <c r="AG198" s="108"/>
      <c r="AH198" s="109"/>
      <c r="AI198" s="106"/>
      <c r="AJ198" s="108"/>
      <c r="AK198" s="109"/>
      <c r="AL198" s="110"/>
      <c r="AM198" s="111" t="s">
        <v>344</v>
      </c>
      <c r="AN198" s="111" t="s">
        <v>666</v>
      </c>
    </row>
    <row r="199" spans="1:40" ht="15" customHeight="1" x14ac:dyDescent="0.15">
      <c r="A199" s="103">
        <v>4114</v>
      </c>
      <c r="B199" s="112">
        <v>271</v>
      </c>
      <c r="C199" s="112"/>
      <c r="D199" s="112" t="s">
        <v>341</v>
      </c>
      <c r="E199" s="112" t="s">
        <v>36</v>
      </c>
      <c r="F199" s="112" t="s">
        <v>232</v>
      </c>
      <c r="G199" s="112" t="str">
        <f t="shared" si="6"/>
        <v>3UNCERANS27114</v>
      </c>
      <c r="H199" s="112" t="s">
        <v>332</v>
      </c>
      <c r="I199" s="112" t="s">
        <v>107</v>
      </c>
      <c r="J199" s="112" t="s">
        <v>172</v>
      </c>
      <c r="K199" s="112">
        <v>27114</v>
      </c>
      <c r="L199" s="112" t="s">
        <v>342</v>
      </c>
      <c r="M199" s="112" t="str">
        <f t="shared" si="7"/>
        <v>3UNCERANS27114751310</v>
      </c>
      <c r="N199" s="112" t="str">
        <f t="shared" si="8"/>
        <v>3UNCERANS2711475240</v>
      </c>
      <c r="O199" s="113">
        <v>75</v>
      </c>
      <c r="P199" s="112">
        <v>3</v>
      </c>
      <c r="Q199" s="112" t="s">
        <v>343</v>
      </c>
      <c r="R199" s="113">
        <v>1310</v>
      </c>
      <c r="S199" s="113">
        <v>4500</v>
      </c>
      <c r="T199" s="113">
        <v>240</v>
      </c>
      <c r="U199" s="113">
        <v>240</v>
      </c>
      <c r="V199" s="113">
        <v>2000</v>
      </c>
      <c r="W199" s="104">
        <v>2</v>
      </c>
      <c r="X199" s="105" t="s">
        <v>182</v>
      </c>
      <c r="Y199" s="106" t="s">
        <v>392</v>
      </c>
      <c r="Z199" s="107">
        <v>6</v>
      </c>
      <c r="AA199" s="108" t="s">
        <v>326</v>
      </c>
      <c r="AB199" s="109">
        <v>1450</v>
      </c>
      <c r="AC199" s="162"/>
      <c r="AD199" s="149"/>
      <c r="AE199" s="115">
        <v>240</v>
      </c>
      <c r="AF199" s="106"/>
      <c r="AG199" s="108"/>
      <c r="AH199" s="109"/>
      <c r="AI199" s="106"/>
      <c r="AJ199" s="108"/>
      <c r="AK199" s="109"/>
      <c r="AL199" s="110"/>
      <c r="AM199" s="111" t="s">
        <v>344</v>
      </c>
      <c r="AN199" s="111" t="s">
        <v>666</v>
      </c>
    </row>
    <row r="200" spans="1:40" ht="15" customHeight="1" x14ac:dyDescent="0.15">
      <c r="A200" s="103">
        <v>4114</v>
      </c>
      <c r="B200" s="112">
        <v>271</v>
      </c>
      <c r="C200" s="112"/>
      <c r="D200" s="112" t="s">
        <v>341</v>
      </c>
      <c r="E200" s="112" t="s">
        <v>36</v>
      </c>
      <c r="F200" s="112" t="s">
        <v>232</v>
      </c>
      <c r="G200" s="112" t="str">
        <f t="shared" si="6"/>
        <v>3UNCERANS27114</v>
      </c>
      <c r="H200" s="112" t="s">
        <v>332</v>
      </c>
      <c r="I200" s="112" t="s">
        <v>107</v>
      </c>
      <c r="J200" s="112" t="s">
        <v>172</v>
      </c>
      <c r="K200" s="112">
        <v>27114</v>
      </c>
      <c r="L200" s="112" t="s">
        <v>342</v>
      </c>
      <c r="M200" s="112" t="str">
        <f t="shared" si="7"/>
        <v>3UNCERANS27114751310</v>
      </c>
      <c r="N200" s="112" t="str">
        <f t="shared" si="8"/>
        <v>3UNCERANS2711475280</v>
      </c>
      <c r="O200" s="113">
        <v>75</v>
      </c>
      <c r="P200" s="112">
        <v>3</v>
      </c>
      <c r="Q200" s="112" t="s">
        <v>343</v>
      </c>
      <c r="R200" s="113">
        <v>1310</v>
      </c>
      <c r="S200" s="113">
        <v>4500</v>
      </c>
      <c r="T200" s="113">
        <v>280</v>
      </c>
      <c r="U200" s="113">
        <v>280</v>
      </c>
      <c r="V200" s="113">
        <v>2000</v>
      </c>
      <c r="W200" s="104">
        <v>2</v>
      </c>
      <c r="X200" s="105" t="s">
        <v>182</v>
      </c>
      <c r="Y200" s="106" t="s">
        <v>392</v>
      </c>
      <c r="Z200" s="107">
        <v>6</v>
      </c>
      <c r="AA200" s="108" t="s">
        <v>326</v>
      </c>
      <c r="AB200" s="109">
        <v>1450</v>
      </c>
      <c r="AC200" s="162"/>
      <c r="AD200" s="149"/>
      <c r="AE200" s="115">
        <v>280</v>
      </c>
      <c r="AF200" s="106"/>
      <c r="AG200" s="108"/>
      <c r="AH200" s="109"/>
      <c r="AI200" s="106"/>
      <c r="AJ200" s="108"/>
      <c r="AK200" s="109"/>
      <c r="AL200" s="110"/>
      <c r="AM200" s="111" t="s">
        <v>345</v>
      </c>
      <c r="AN200" s="111" t="s">
        <v>666</v>
      </c>
    </row>
    <row r="201" spans="1:40" ht="15" customHeight="1" x14ac:dyDescent="0.15">
      <c r="A201" s="103">
        <v>4114</v>
      </c>
      <c r="B201" s="112">
        <v>271</v>
      </c>
      <c r="C201" s="112"/>
      <c r="D201" s="112" t="s">
        <v>341</v>
      </c>
      <c r="E201" s="112" t="s">
        <v>36</v>
      </c>
      <c r="F201" s="112" t="s">
        <v>232</v>
      </c>
      <c r="G201" s="112" t="str">
        <f t="shared" si="6"/>
        <v>3UNCERANS27114</v>
      </c>
      <c r="H201" s="112" t="s">
        <v>332</v>
      </c>
      <c r="I201" s="112" t="s">
        <v>107</v>
      </c>
      <c r="J201" s="112" t="s">
        <v>172</v>
      </c>
      <c r="K201" s="112">
        <v>27114</v>
      </c>
      <c r="L201" s="112" t="s">
        <v>342</v>
      </c>
      <c r="M201" s="112" t="str">
        <f t="shared" si="7"/>
        <v>3UNCERANS27114751310</v>
      </c>
      <c r="N201" s="112" t="str">
        <f t="shared" si="8"/>
        <v>3UNCERANS2711475305</v>
      </c>
      <c r="O201" s="113">
        <v>75</v>
      </c>
      <c r="P201" s="112">
        <v>3</v>
      </c>
      <c r="Q201" s="112" t="s">
        <v>343</v>
      </c>
      <c r="R201" s="113">
        <v>1310</v>
      </c>
      <c r="S201" s="113">
        <v>4500</v>
      </c>
      <c r="T201" s="113">
        <v>305</v>
      </c>
      <c r="U201" s="113">
        <v>305</v>
      </c>
      <c r="V201" s="113">
        <v>2000</v>
      </c>
      <c r="W201" s="104">
        <v>2</v>
      </c>
      <c r="X201" s="105" t="s">
        <v>182</v>
      </c>
      <c r="Y201" s="106" t="s">
        <v>392</v>
      </c>
      <c r="Z201" s="107">
        <v>6</v>
      </c>
      <c r="AA201" s="108" t="s">
        <v>326</v>
      </c>
      <c r="AB201" s="109">
        <v>1450</v>
      </c>
      <c r="AC201" s="162"/>
      <c r="AD201" s="149"/>
      <c r="AE201" s="115">
        <v>305</v>
      </c>
      <c r="AF201" s="106"/>
      <c r="AG201" s="108"/>
      <c r="AH201" s="109"/>
      <c r="AI201" s="106"/>
      <c r="AJ201" s="108"/>
      <c r="AK201" s="109"/>
      <c r="AL201" s="110"/>
      <c r="AM201" s="111" t="s">
        <v>345</v>
      </c>
      <c r="AN201" s="111" t="s">
        <v>666</v>
      </c>
    </row>
    <row r="202" spans="1:40" ht="15" customHeight="1" x14ac:dyDescent="0.15">
      <c r="A202" s="103">
        <v>4114</v>
      </c>
      <c r="B202" s="112">
        <v>271</v>
      </c>
      <c r="C202" s="112"/>
      <c r="D202" s="112" t="s">
        <v>341</v>
      </c>
      <c r="E202" s="112" t="s">
        <v>36</v>
      </c>
      <c r="F202" s="112" t="s">
        <v>232</v>
      </c>
      <c r="G202" s="112" t="str">
        <f t="shared" si="6"/>
        <v>3UNCERANS27114</v>
      </c>
      <c r="H202" s="112" t="s">
        <v>332</v>
      </c>
      <c r="I202" s="112" t="s">
        <v>107</v>
      </c>
      <c r="J202" s="112" t="s">
        <v>172</v>
      </c>
      <c r="K202" s="112">
        <v>27114</v>
      </c>
      <c r="L202" s="112" t="s">
        <v>342</v>
      </c>
      <c r="M202" s="112" t="str">
        <f t="shared" si="7"/>
        <v>3UNCERANS27114751310</v>
      </c>
      <c r="N202" s="112" t="str">
        <f t="shared" si="8"/>
        <v>3UNCERANS27114751300</v>
      </c>
      <c r="O202" s="113">
        <v>75</v>
      </c>
      <c r="P202" s="112">
        <v>3</v>
      </c>
      <c r="Q202" s="112" t="s">
        <v>343</v>
      </c>
      <c r="R202" s="113">
        <v>1310</v>
      </c>
      <c r="S202" s="113">
        <v>4500</v>
      </c>
      <c r="T202" s="113">
        <v>1300</v>
      </c>
      <c r="U202" s="113">
        <v>1300</v>
      </c>
      <c r="V202" s="113">
        <v>2000</v>
      </c>
      <c r="W202" s="104">
        <v>2</v>
      </c>
      <c r="X202" s="105" t="s">
        <v>182</v>
      </c>
      <c r="Y202" s="106" t="s">
        <v>45</v>
      </c>
      <c r="Z202" s="107">
        <v>6</v>
      </c>
      <c r="AA202" s="108" t="s">
        <v>326</v>
      </c>
      <c r="AB202" s="109">
        <v>1450</v>
      </c>
      <c r="AC202" s="106"/>
      <c r="AD202" s="108"/>
      <c r="AE202" s="109"/>
      <c r="AF202" s="106"/>
      <c r="AG202" s="108"/>
      <c r="AH202" s="109"/>
      <c r="AI202" s="106"/>
      <c r="AJ202" s="108"/>
      <c r="AK202" s="109"/>
      <c r="AL202" s="110"/>
      <c r="AM202" s="111"/>
      <c r="AN202" s="111" t="s">
        <v>666</v>
      </c>
    </row>
    <row r="203" spans="1:40" ht="15" customHeight="1" x14ac:dyDescent="0.15">
      <c r="A203" s="103">
        <v>4114</v>
      </c>
      <c r="B203" s="112">
        <v>272</v>
      </c>
      <c r="C203" s="112"/>
      <c r="D203" s="112" t="s">
        <v>346</v>
      </c>
      <c r="E203" s="112" t="s">
        <v>347</v>
      </c>
      <c r="F203" s="112" t="s">
        <v>232</v>
      </c>
      <c r="G203" s="112" t="str">
        <f t="shared" si="6"/>
        <v>3UNCERA</v>
      </c>
      <c r="H203" s="112" t="s">
        <v>332</v>
      </c>
      <c r="I203" s="112" t="s">
        <v>107</v>
      </c>
      <c r="J203" s="112" t="s">
        <v>51</v>
      </c>
      <c r="K203" s="112"/>
      <c r="L203" s="112" t="s">
        <v>348</v>
      </c>
      <c r="M203" s="112" t="str">
        <f t="shared" si="7"/>
        <v>3UNCERA251045</v>
      </c>
      <c r="N203" s="112" t="str">
        <f t="shared" si="8"/>
        <v>3UNCERA251005</v>
      </c>
      <c r="O203" s="113">
        <v>25</v>
      </c>
      <c r="P203" s="112">
        <v>3</v>
      </c>
      <c r="Q203" s="112" t="s">
        <v>116</v>
      </c>
      <c r="R203" s="113">
        <v>1045</v>
      </c>
      <c r="S203" s="113">
        <v>12500</v>
      </c>
      <c r="T203" s="113">
        <v>1005</v>
      </c>
      <c r="U203" s="113">
        <v>1005</v>
      </c>
      <c r="V203" s="113">
        <v>6000</v>
      </c>
      <c r="W203" s="104">
        <v>1</v>
      </c>
      <c r="X203" s="105" t="s">
        <v>44</v>
      </c>
      <c r="Y203" s="106" t="s">
        <v>55</v>
      </c>
      <c r="Z203" s="107">
        <v>6</v>
      </c>
      <c r="AA203" s="108" t="s">
        <v>326</v>
      </c>
      <c r="AB203" s="109">
        <v>1450</v>
      </c>
      <c r="AC203" s="106">
        <v>6</v>
      </c>
      <c r="AD203" s="108" t="s">
        <v>349</v>
      </c>
      <c r="AE203" s="109">
        <v>1153</v>
      </c>
      <c r="AF203" s="106"/>
      <c r="AG203" s="108"/>
      <c r="AH203" s="109"/>
      <c r="AI203" s="106"/>
      <c r="AJ203" s="108"/>
      <c r="AK203" s="109"/>
      <c r="AL203" s="110"/>
      <c r="AM203" s="111"/>
      <c r="AN203" s="111" t="s">
        <v>666</v>
      </c>
    </row>
    <row r="204" spans="1:40" ht="15" customHeight="1" x14ac:dyDescent="0.15">
      <c r="A204" s="103">
        <v>4114</v>
      </c>
      <c r="B204" s="112">
        <v>272</v>
      </c>
      <c r="C204" s="112"/>
      <c r="D204" s="112" t="s">
        <v>346</v>
      </c>
      <c r="E204" s="112" t="s">
        <v>347</v>
      </c>
      <c r="F204" s="112" t="s">
        <v>232</v>
      </c>
      <c r="G204" s="112" t="str">
        <f t="shared" si="6"/>
        <v>3UNCERA</v>
      </c>
      <c r="H204" s="112" t="s">
        <v>332</v>
      </c>
      <c r="I204" s="112" t="s">
        <v>107</v>
      </c>
      <c r="J204" s="112" t="s">
        <v>51</v>
      </c>
      <c r="K204" s="112"/>
      <c r="L204" s="112" t="s">
        <v>350</v>
      </c>
      <c r="M204" s="112" t="str">
        <f t="shared" si="7"/>
        <v>3UNCERA251045</v>
      </c>
      <c r="N204" s="112" t="str">
        <f t="shared" si="8"/>
        <v>3UNCERA251005</v>
      </c>
      <c r="O204" s="113">
        <v>25</v>
      </c>
      <c r="P204" s="112">
        <v>3</v>
      </c>
      <c r="Q204" s="112" t="s">
        <v>116</v>
      </c>
      <c r="R204" s="113">
        <v>1045</v>
      </c>
      <c r="S204" s="113">
        <v>12500</v>
      </c>
      <c r="T204" s="113">
        <v>1005</v>
      </c>
      <c r="U204" s="113">
        <v>1005</v>
      </c>
      <c r="V204" s="113">
        <v>6000</v>
      </c>
      <c r="W204" s="104">
        <v>1</v>
      </c>
      <c r="X204" s="105" t="s">
        <v>44</v>
      </c>
      <c r="Y204" s="106" t="s">
        <v>55</v>
      </c>
      <c r="Z204" s="107">
        <v>6</v>
      </c>
      <c r="AA204" s="108" t="s">
        <v>326</v>
      </c>
      <c r="AB204" s="109">
        <v>1450</v>
      </c>
      <c r="AC204" s="106">
        <v>6</v>
      </c>
      <c r="AD204" s="108" t="s">
        <v>349</v>
      </c>
      <c r="AE204" s="109">
        <v>1153</v>
      </c>
      <c r="AF204" s="106"/>
      <c r="AG204" s="108"/>
      <c r="AH204" s="109"/>
      <c r="AI204" s="106"/>
      <c r="AJ204" s="108"/>
      <c r="AK204" s="109"/>
      <c r="AL204" s="110"/>
      <c r="AM204" s="111"/>
      <c r="AN204" s="111" t="s">
        <v>666</v>
      </c>
    </row>
    <row r="205" spans="1:40" ht="15" customHeight="1" x14ac:dyDescent="0.15">
      <c r="A205" s="103">
        <v>4114</v>
      </c>
      <c r="B205" s="112">
        <v>274</v>
      </c>
      <c r="C205" s="112">
        <v>36888</v>
      </c>
      <c r="D205" s="129" t="s">
        <v>351</v>
      </c>
      <c r="E205" s="112" t="s">
        <v>352</v>
      </c>
      <c r="F205" s="112" t="s">
        <v>232</v>
      </c>
      <c r="G205" s="112" t="str">
        <f t="shared" si="6"/>
        <v>3UNCERAMDA01</v>
      </c>
      <c r="H205" s="112" t="s">
        <v>332</v>
      </c>
      <c r="I205" s="112" t="s">
        <v>107</v>
      </c>
      <c r="J205" s="112" t="s">
        <v>51</v>
      </c>
      <c r="K205" s="112" t="s">
        <v>353</v>
      </c>
      <c r="L205" s="112" t="s">
        <v>354</v>
      </c>
      <c r="M205" s="112" t="str">
        <f t="shared" si="7"/>
        <v>3UNCERAMDA01381560</v>
      </c>
      <c r="N205" s="112" t="str">
        <f t="shared" si="8"/>
        <v>3UNCERAMDA01381560</v>
      </c>
      <c r="O205" s="113">
        <v>38</v>
      </c>
      <c r="P205" s="112">
        <v>3</v>
      </c>
      <c r="Q205" s="112" t="s">
        <v>355</v>
      </c>
      <c r="R205" s="113">
        <v>1560</v>
      </c>
      <c r="S205" s="113">
        <v>7700</v>
      </c>
      <c r="T205" s="113">
        <v>1560</v>
      </c>
      <c r="U205" s="113">
        <v>1560</v>
      </c>
      <c r="V205" s="113">
        <v>3500</v>
      </c>
      <c r="W205" s="104">
        <v>2</v>
      </c>
      <c r="X205" s="105" t="s">
        <v>44</v>
      </c>
      <c r="Y205" s="106" t="s">
        <v>57</v>
      </c>
      <c r="Z205" s="107">
        <v>6</v>
      </c>
      <c r="AA205" s="108" t="s">
        <v>54</v>
      </c>
      <c r="AB205" s="109">
        <v>1700</v>
      </c>
      <c r="AC205" s="106"/>
      <c r="AD205" s="108"/>
      <c r="AE205" s="109"/>
      <c r="AF205" s="106"/>
      <c r="AG205" s="108"/>
      <c r="AH205" s="109"/>
      <c r="AI205" s="106"/>
      <c r="AJ205" s="108"/>
      <c r="AK205" s="109"/>
      <c r="AL205" s="110"/>
      <c r="AM205" s="111"/>
      <c r="AN205" s="111" t="s">
        <v>666</v>
      </c>
    </row>
    <row r="206" spans="1:40" ht="15" customHeight="1" x14ac:dyDescent="0.15">
      <c r="A206" s="103">
        <v>4114</v>
      </c>
      <c r="B206" s="112">
        <v>274</v>
      </c>
      <c r="C206" s="112">
        <v>36888</v>
      </c>
      <c r="D206" s="129" t="s">
        <v>351</v>
      </c>
      <c r="E206" s="112" t="s">
        <v>352</v>
      </c>
      <c r="F206" s="112" t="s">
        <v>232</v>
      </c>
      <c r="G206" s="112" t="str">
        <f t="shared" si="6"/>
        <v>3UNCERAMDA01</v>
      </c>
      <c r="H206" s="112" t="s">
        <v>332</v>
      </c>
      <c r="I206" s="112" t="s">
        <v>107</v>
      </c>
      <c r="J206" s="112" t="s">
        <v>51</v>
      </c>
      <c r="K206" s="112" t="s">
        <v>353</v>
      </c>
      <c r="L206" s="112" t="s">
        <v>354</v>
      </c>
      <c r="M206" s="112" t="str">
        <f t="shared" si="7"/>
        <v>3UNCERAMDA01381320</v>
      </c>
      <c r="N206" s="112" t="str">
        <f t="shared" si="8"/>
        <v>3UNCERAMDA01381320</v>
      </c>
      <c r="O206" s="113">
        <v>38</v>
      </c>
      <c r="P206" s="112">
        <v>3</v>
      </c>
      <c r="Q206" s="112" t="s">
        <v>355</v>
      </c>
      <c r="R206" s="113">
        <v>1320</v>
      </c>
      <c r="S206" s="113">
        <v>7700</v>
      </c>
      <c r="T206" s="113">
        <v>1320</v>
      </c>
      <c r="U206" s="113">
        <v>1320</v>
      </c>
      <c r="V206" s="113">
        <v>7500</v>
      </c>
      <c r="W206" s="104">
        <v>2</v>
      </c>
      <c r="X206" s="105" t="s">
        <v>44</v>
      </c>
      <c r="Y206" s="106" t="s">
        <v>45</v>
      </c>
      <c r="Z206" s="107">
        <v>6</v>
      </c>
      <c r="AA206" s="108" t="s">
        <v>54</v>
      </c>
      <c r="AB206" s="109">
        <v>1450</v>
      </c>
      <c r="AC206" s="106"/>
      <c r="AD206" s="108"/>
      <c r="AE206" s="109"/>
      <c r="AF206" s="106"/>
      <c r="AG206" s="108"/>
      <c r="AH206" s="109"/>
      <c r="AI206" s="106"/>
      <c r="AJ206" s="108"/>
      <c r="AK206" s="109"/>
      <c r="AL206" s="110"/>
      <c r="AM206" s="111"/>
      <c r="AN206" s="111" t="s">
        <v>666</v>
      </c>
    </row>
    <row r="207" spans="1:40" ht="15" customHeight="1" x14ac:dyDescent="0.15">
      <c r="A207" s="103"/>
      <c r="B207" s="112">
        <v>274</v>
      </c>
      <c r="C207" s="112"/>
      <c r="D207" s="129" t="s">
        <v>351</v>
      </c>
      <c r="E207" s="112" t="s">
        <v>352</v>
      </c>
      <c r="F207" s="112"/>
      <c r="G207" s="112" t="str">
        <f t="shared" si="6"/>
        <v>N</v>
      </c>
      <c r="H207" s="112"/>
      <c r="I207" s="112" t="s">
        <v>107</v>
      </c>
      <c r="J207" s="112"/>
      <c r="K207" s="112"/>
      <c r="L207" s="112" t="s">
        <v>356</v>
      </c>
      <c r="M207" s="112" t="str">
        <f t="shared" si="7"/>
        <v>N381560</v>
      </c>
      <c r="N207" s="112" t="str">
        <f t="shared" si="8"/>
        <v>N381560</v>
      </c>
      <c r="O207" s="113">
        <v>38</v>
      </c>
      <c r="P207" s="112"/>
      <c r="Q207" s="112" t="s">
        <v>355</v>
      </c>
      <c r="R207" s="113">
        <v>1560</v>
      </c>
      <c r="S207" s="113">
        <v>7700</v>
      </c>
      <c r="T207" s="113">
        <v>1560</v>
      </c>
      <c r="U207" s="113">
        <v>1560</v>
      </c>
      <c r="V207" s="113">
        <v>1000</v>
      </c>
      <c r="W207" s="104">
        <v>2</v>
      </c>
      <c r="X207" s="105"/>
      <c r="Y207" s="106" t="s">
        <v>45</v>
      </c>
      <c r="Z207" s="107">
        <v>6</v>
      </c>
      <c r="AA207" s="108" t="s">
        <v>54</v>
      </c>
      <c r="AB207" s="109">
        <v>1700</v>
      </c>
      <c r="AC207" s="106"/>
      <c r="AD207" s="108"/>
      <c r="AE207" s="109"/>
      <c r="AF207" s="106"/>
      <c r="AG207" s="108"/>
      <c r="AH207" s="109"/>
      <c r="AI207" s="106"/>
      <c r="AJ207" s="108"/>
      <c r="AK207" s="109"/>
      <c r="AL207" s="110"/>
      <c r="AM207" s="111"/>
      <c r="AN207" s="111"/>
    </row>
    <row r="208" spans="1:40" ht="15" customHeight="1" x14ac:dyDescent="0.15">
      <c r="A208" s="103">
        <v>4114</v>
      </c>
      <c r="B208" s="112">
        <v>277</v>
      </c>
      <c r="C208" s="112"/>
      <c r="D208" s="112" t="s">
        <v>357</v>
      </c>
      <c r="E208" s="112" t="s">
        <v>358</v>
      </c>
      <c r="F208" s="112" t="s">
        <v>232</v>
      </c>
      <c r="G208" s="112" t="str">
        <f t="shared" si="6"/>
        <v>3UNCERANS27103</v>
      </c>
      <c r="H208" s="112" t="s">
        <v>332</v>
      </c>
      <c r="I208" s="112" t="s">
        <v>107</v>
      </c>
      <c r="J208" s="112" t="s">
        <v>172</v>
      </c>
      <c r="K208" s="112">
        <v>27103</v>
      </c>
      <c r="L208" s="112" t="s">
        <v>180</v>
      </c>
      <c r="M208" s="112" t="str">
        <f t="shared" si="7"/>
        <v>3UNCERANS27103251520</v>
      </c>
      <c r="N208" s="112" t="str">
        <f t="shared" si="8"/>
        <v>3UNCERANS27103251100</v>
      </c>
      <c r="O208" s="113">
        <v>25</v>
      </c>
      <c r="P208" s="112">
        <v>3</v>
      </c>
      <c r="Q208" s="112" t="s">
        <v>359</v>
      </c>
      <c r="R208" s="113">
        <v>1520</v>
      </c>
      <c r="S208" s="113">
        <v>10900</v>
      </c>
      <c r="T208" s="113">
        <v>1100</v>
      </c>
      <c r="U208" s="113">
        <v>1100</v>
      </c>
      <c r="V208" s="113">
        <v>4000</v>
      </c>
      <c r="W208" s="104">
        <v>2</v>
      </c>
      <c r="X208" s="105" t="s">
        <v>182</v>
      </c>
      <c r="Y208" s="106" t="s">
        <v>392</v>
      </c>
      <c r="Z208" s="107">
        <v>6</v>
      </c>
      <c r="AA208" s="108" t="s">
        <v>54</v>
      </c>
      <c r="AB208" s="109">
        <v>1700</v>
      </c>
      <c r="AC208" s="106">
        <v>6</v>
      </c>
      <c r="AD208" s="108" t="s">
        <v>349</v>
      </c>
      <c r="AE208" s="109">
        <v>1250</v>
      </c>
      <c r="AF208" s="106"/>
      <c r="AG208" s="108"/>
      <c r="AH208" s="109"/>
      <c r="AI208" s="106"/>
      <c r="AJ208" s="108"/>
      <c r="AK208" s="109"/>
      <c r="AL208" s="110"/>
      <c r="AM208" s="111"/>
      <c r="AN208" s="111" t="s">
        <v>666</v>
      </c>
    </row>
    <row r="209" spans="1:40" ht="15" customHeight="1" x14ac:dyDescent="0.15">
      <c r="A209" s="103">
        <v>4114</v>
      </c>
      <c r="B209" s="112">
        <v>277</v>
      </c>
      <c r="C209" s="112"/>
      <c r="D209" s="112" t="s">
        <v>357</v>
      </c>
      <c r="E209" s="112" t="s">
        <v>358</v>
      </c>
      <c r="F209" s="112" t="s">
        <v>232</v>
      </c>
      <c r="G209" s="112" t="str">
        <f t="shared" si="6"/>
        <v>3UNCERANS27103</v>
      </c>
      <c r="H209" s="112" t="s">
        <v>332</v>
      </c>
      <c r="I209" s="112" t="s">
        <v>107</v>
      </c>
      <c r="J209" s="112" t="s">
        <v>172</v>
      </c>
      <c r="K209" s="112">
        <v>27103</v>
      </c>
      <c r="L209" s="112" t="s">
        <v>180</v>
      </c>
      <c r="M209" s="112" t="str">
        <f t="shared" si="7"/>
        <v>3UNCERANS27103251520</v>
      </c>
      <c r="N209" s="112" t="str">
        <f t="shared" si="8"/>
        <v>3UNCERANS27103251100</v>
      </c>
      <c r="O209" s="113">
        <v>25</v>
      </c>
      <c r="P209" s="112">
        <v>3</v>
      </c>
      <c r="Q209" s="112" t="s">
        <v>359</v>
      </c>
      <c r="R209" s="113">
        <v>1520</v>
      </c>
      <c r="S209" s="113">
        <v>10900</v>
      </c>
      <c r="T209" s="113">
        <v>1100</v>
      </c>
      <c r="U209" s="113">
        <v>1100</v>
      </c>
      <c r="V209" s="113">
        <v>6000</v>
      </c>
      <c r="W209" s="104">
        <v>2</v>
      </c>
      <c r="X209" s="105" t="s">
        <v>182</v>
      </c>
      <c r="Y209" s="106" t="s">
        <v>392</v>
      </c>
      <c r="Z209" s="107">
        <v>6</v>
      </c>
      <c r="AA209" s="108" t="s">
        <v>54</v>
      </c>
      <c r="AB209" s="109">
        <v>1700</v>
      </c>
      <c r="AC209" s="106">
        <v>6</v>
      </c>
      <c r="AD209" s="108" t="s">
        <v>349</v>
      </c>
      <c r="AE209" s="109">
        <v>1250</v>
      </c>
      <c r="AF209" s="106"/>
      <c r="AG209" s="108"/>
      <c r="AH209" s="109"/>
      <c r="AI209" s="106"/>
      <c r="AJ209" s="108"/>
      <c r="AK209" s="109"/>
      <c r="AL209" s="110"/>
      <c r="AM209" s="111"/>
      <c r="AN209" s="111" t="s">
        <v>666</v>
      </c>
    </row>
    <row r="210" spans="1:40" ht="15" customHeight="1" x14ac:dyDescent="0.15">
      <c r="A210" s="103">
        <v>4114</v>
      </c>
      <c r="B210" s="112">
        <v>278</v>
      </c>
      <c r="C210" s="112"/>
      <c r="D210" s="112" t="s">
        <v>360</v>
      </c>
      <c r="E210" s="112" t="s">
        <v>361</v>
      </c>
      <c r="F210" s="112" t="s">
        <v>260</v>
      </c>
      <c r="G210" s="112" t="str">
        <f t="shared" si="6"/>
        <v>3UYCERANS27111</v>
      </c>
      <c r="H210" s="112" t="s">
        <v>332</v>
      </c>
      <c r="I210" s="112" t="s">
        <v>39</v>
      </c>
      <c r="J210" s="112" t="s">
        <v>172</v>
      </c>
      <c r="K210" s="112">
        <v>27111</v>
      </c>
      <c r="L210" s="112" t="s">
        <v>362</v>
      </c>
      <c r="M210" s="112" t="str">
        <f t="shared" si="7"/>
        <v>3UYCERANS27111501345</v>
      </c>
      <c r="N210" s="112" t="str">
        <f t="shared" si="8"/>
        <v>3UYCERANS2711150375</v>
      </c>
      <c r="O210" s="113">
        <v>50</v>
      </c>
      <c r="P210" s="112">
        <v>3</v>
      </c>
      <c r="Q210" s="112" t="s">
        <v>363</v>
      </c>
      <c r="R210" s="113">
        <v>1345</v>
      </c>
      <c r="S210" s="113">
        <v>6800</v>
      </c>
      <c r="T210" s="113">
        <v>375</v>
      </c>
      <c r="U210" s="113">
        <v>375</v>
      </c>
      <c r="V210" s="113">
        <v>260</v>
      </c>
      <c r="W210" s="104">
        <v>2</v>
      </c>
      <c r="X210" s="105" t="s">
        <v>182</v>
      </c>
      <c r="Y210" s="106" t="s">
        <v>392</v>
      </c>
      <c r="Z210" s="107">
        <v>6</v>
      </c>
      <c r="AA210" s="108" t="s">
        <v>326</v>
      </c>
      <c r="AB210" s="109">
        <v>1700</v>
      </c>
      <c r="AC210" s="106">
        <v>3</v>
      </c>
      <c r="AD210" s="108" t="s">
        <v>349</v>
      </c>
      <c r="AE210" s="109">
        <v>395</v>
      </c>
      <c r="AF210" s="106"/>
      <c r="AG210" s="108"/>
      <c r="AH210" s="109"/>
      <c r="AI210" s="106"/>
      <c r="AJ210" s="108"/>
      <c r="AK210" s="109"/>
      <c r="AL210" s="110"/>
      <c r="AM210" s="111"/>
      <c r="AN210" s="111" t="s">
        <v>666</v>
      </c>
    </row>
    <row r="211" spans="1:40" ht="15" customHeight="1" x14ac:dyDescent="0.15">
      <c r="A211" s="103">
        <v>4114</v>
      </c>
      <c r="B211" s="112">
        <v>276</v>
      </c>
      <c r="C211" s="112">
        <v>3621</v>
      </c>
      <c r="D211" s="112" t="s">
        <v>90</v>
      </c>
      <c r="E211" s="112" t="s">
        <v>364</v>
      </c>
      <c r="F211" s="112" t="s">
        <v>260</v>
      </c>
      <c r="G211" s="112" t="str">
        <f t="shared" si="6"/>
        <v>3UNCERAWZS</v>
      </c>
      <c r="H211" s="112" t="s">
        <v>332</v>
      </c>
      <c r="I211" s="112" t="s">
        <v>107</v>
      </c>
      <c r="J211" s="112" t="s">
        <v>51</v>
      </c>
      <c r="K211" s="112" t="s">
        <v>365</v>
      </c>
      <c r="L211" s="112" t="s">
        <v>160</v>
      </c>
      <c r="M211" s="112" t="str">
        <f t="shared" si="7"/>
        <v>3UNCERAWZS251430</v>
      </c>
      <c r="N211" s="112" t="str">
        <f t="shared" si="8"/>
        <v>3UNCERAWZS251420</v>
      </c>
      <c r="O211" s="113">
        <v>25</v>
      </c>
      <c r="P211" s="112">
        <v>3</v>
      </c>
      <c r="Q211" s="112" t="s">
        <v>116</v>
      </c>
      <c r="R211" s="113">
        <v>1430</v>
      </c>
      <c r="S211" s="113">
        <v>12500</v>
      </c>
      <c r="T211" s="113">
        <v>1420</v>
      </c>
      <c r="U211" s="113">
        <v>1420</v>
      </c>
      <c r="V211" s="113">
        <v>12400</v>
      </c>
      <c r="W211" s="104">
        <v>2</v>
      </c>
      <c r="X211" s="105" t="s">
        <v>44</v>
      </c>
      <c r="Y211" s="106" t="s">
        <v>55</v>
      </c>
      <c r="Z211" s="107">
        <v>6</v>
      </c>
      <c r="AA211" s="108" t="s">
        <v>54</v>
      </c>
      <c r="AB211" s="109">
        <v>1500</v>
      </c>
      <c r="AC211" s="106">
        <v>6</v>
      </c>
      <c r="AD211" s="108" t="s">
        <v>326</v>
      </c>
      <c r="AE211" s="109">
        <v>1500</v>
      </c>
      <c r="AF211" s="106"/>
      <c r="AG211" s="108"/>
      <c r="AH211" s="109"/>
      <c r="AI211" s="106"/>
      <c r="AJ211" s="108"/>
      <c r="AK211" s="109"/>
      <c r="AL211" s="110"/>
      <c r="AM211" s="111"/>
      <c r="AN211" s="111" t="s">
        <v>669</v>
      </c>
    </row>
    <row r="212" spans="1:40" ht="15" customHeight="1" x14ac:dyDescent="0.15">
      <c r="A212" s="103">
        <v>4114</v>
      </c>
      <c r="B212" s="112">
        <v>276</v>
      </c>
      <c r="C212" s="112">
        <v>3621</v>
      </c>
      <c r="D212" s="112" t="s">
        <v>90</v>
      </c>
      <c r="E212" s="112" t="s">
        <v>364</v>
      </c>
      <c r="F212" s="112" t="s">
        <v>260</v>
      </c>
      <c r="G212" s="112" t="str">
        <f t="shared" si="6"/>
        <v>3TNCERAWZS</v>
      </c>
      <c r="H212" s="112" t="s">
        <v>321</v>
      </c>
      <c r="I212" s="112" t="s">
        <v>107</v>
      </c>
      <c r="J212" s="112" t="s">
        <v>51</v>
      </c>
      <c r="K212" s="112" t="s">
        <v>365</v>
      </c>
      <c r="L212" s="112" t="s">
        <v>160</v>
      </c>
      <c r="M212" s="112" t="str">
        <f t="shared" si="7"/>
        <v>3TNCERAWZS251430</v>
      </c>
      <c r="N212" s="112" t="str">
        <f t="shared" si="8"/>
        <v>3TNCERAWZS251420</v>
      </c>
      <c r="O212" s="113">
        <v>25</v>
      </c>
      <c r="P212" s="112">
        <v>3</v>
      </c>
      <c r="Q212" s="112" t="s">
        <v>116</v>
      </c>
      <c r="R212" s="113">
        <v>1430</v>
      </c>
      <c r="S212" s="113">
        <v>12500</v>
      </c>
      <c r="T212" s="113">
        <v>1425</v>
      </c>
      <c r="U212" s="113">
        <v>1420</v>
      </c>
      <c r="V212" s="113">
        <v>12400</v>
      </c>
      <c r="W212" s="104">
        <v>2</v>
      </c>
      <c r="X212" s="105" t="s">
        <v>44</v>
      </c>
      <c r="Y212" s="106" t="s">
        <v>55</v>
      </c>
      <c r="Z212" s="107">
        <v>6</v>
      </c>
      <c r="AA212" s="108" t="s">
        <v>54</v>
      </c>
      <c r="AB212" s="109">
        <v>1500</v>
      </c>
      <c r="AC212" s="106">
        <v>6</v>
      </c>
      <c r="AD212" s="108" t="s">
        <v>326</v>
      </c>
      <c r="AE212" s="109">
        <v>1500</v>
      </c>
      <c r="AF212" s="106"/>
      <c r="AG212" s="108"/>
      <c r="AH212" s="109"/>
      <c r="AI212" s="106"/>
      <c r="AJ212" s="108"/>
      <c r="AK212" s="109"/>
      <c r="AL212" s="110"/>
      <c r="AM212" s="111"/>
      <c r="AN212" s="111" t="s">
        <v>669</v>
      </c>
    </row>
    <row r="213" spans="1:40" ht="15" customHeight="1" x14ac:dyDescent="0.15">
      <c r="A213" s="103">
        <v>4114</v>
      </c>
      <c r="B213" s="112">
        <v>276</v>
      </c>
      <c r="C213" s="112">
        <v>3621</v>
      </c>
      <c r="D213" s="112" t="s">
        <v>90</v>
      </c>
      <c r="E213" s="112" t="s">
        <v>364</v>
      </c>
      <c r="F213" s="112" t="s">
        <v>260</v>
      </c>
      <c r="G213" s="112" t="str">
        <f t="shared" si="6"/>
        <v>3UNCERAWZS</v>
      </c>
      <c r="H213" s="112" t="s">
        <v>332</v>
      </c>
      <c r="I213" s="112" t="s">
        <v>107</v>
      </c>
      <c r="J213" s="112" t="s">
        <v>51</v>
      </c>
      <c r="K213" s="112" t="s">
        <v>365</v>
      </c>
      <c r="L213" s="112" t="s">
        <v>160</v>
      </c>
      <c r="M213" s="112" t="str">
        <f t="shared" si="7"/>
        <v>3UNCERAWZS251160</v>
      </c>
      <c r="N213" s="112" t="str">
        <f t="shared" si="8"/>
        <v>3UNCERAWZS251150</v>
      </c>
      <c r="O213" s="113">
        <v>25</v>
      </c>
      <c r="P213" s="112">
        <v>3</v>
      </c>
      <c r="Q213" s="112" t="s">
        <v>116</v>
      </c>
      <c r="R213" s="113">
        <v>1160</v>
      </c>
      <c r="S213" s="113">
        <v>12500</v>
      </c>
      <c r="T213" s="113">
        <v>1150</v>
      </c>
      <c r="U213" s="113">
        <v>1150</v>
      </c>
      <c r="V213" s="113">
        <v>12400</v>
      </c>
      <c r="W213" s="104">
        <v>2</v>
      </c>
      <c r="X213" s="105" t="s">
        <v>44</v>
      </c>
      <c r="Y213" s="106" t="s">
        <v>55</v>
      </c>
      <c r="Z213" s="107">
        <v>6</v>
      </c>
      <c r="AA213" s="108" t="s">
        <v>54</v>
      </c>
      <c r="AB213" s="109">
        <v>1170</v>
      </c>
      <c r="AC213" s="106">
        <v>6</v>
      </c>
      <c r="AD213" s="108" t="s">
        <v>326</v>
      </c>
      <c r="AE213" s="109">
        <v>1170</v>
      </c>
      <c r="AF213" s="106"/>
      <c r="AG213" s="108"/>
      <c r="AH213" s="109"/>
      <c r="AI213" s="106"/>
      <c r="AJ213" s="108"/>
      <c r="AK213" s="109"/>
      <c r="AL213" s="110"/>
      <c r="AM213" s="111"/>
      <c r="AN213" s="111" t="s">
        <v>669</v>
      </c>
    </row>
    <row r="214" spans="1:40" ht="15" customHeight="1" x14ac:dyDescent="0.15">
      <c r="A214" s="103">
        <v>4114</v>
      </c>
      <c r="B214" s="112">
        <v>276</v>
      </c>
      <c r="C214" s="112">
        <v>3621</v>
      </c>
      <c r="D214" s="112" t="s">
        <v>90</v>
      </c>
      <c r="E214" s="112" t="s">
        <v>364</v>
      </c>
      <c r="F214" s="112" t="s">
        <v>260</v>
      </c>
      <c r="G214" s="112" t="str">
        <f t="shared" si="6"/>
        <v>3TNCERAWZS</v>
      </c>
      <c r="H214" s="112" t="s">
        <v>321</v>
      </c>
      <c r="I214" s="112" t="s">
        <v>107</v>
      </c>
      <c r="J214" s="112" t="s">
        <v>51</v>
      </c>
      <c r="K214" s="112" t="s">
        <v>365</v>
      </c>
      <c r="L214" s="112" t="s">
        <v>160</v>
      </c>
      <c r="M214" s="112" t="str">
        <f t="shared" si="7"/>
        <v>3TNCERAWZS251158</v>
      </c>
      <c r="N214" s="112" t="str">
        <f t="shared" si="8"/>
        <v>3TNCERAWZS251150</v>
      </c>
      <c r="O214" s="113">
        <v>25</v>
      </c>
      <c r="P214" s="112">
        <v>3</v>
      </c>
      <c r="Q214" s="112" t="s">
        <v>116</v>
      </c>
      <c r="R214" s="113">
        <v>1158</v>
      </c>
      <c r="S214" s="113">
        <v>12500</v>
      </c>
      <c r="T214" s="113">
        <v>1155</v>
      </c>
      <c r="U214" s="113">
        <v>1150</v>
      </c>
      <c r="V214" s="113">
        <v>4200</v>
      </c>
      <c r="W214" s="104">
        <v>2</v>
      </c>
      <c r="X214" s="105" t="s">
        <v>44</v>
      </c>
      <c r="Y214" s="106" t="s">
        <v>55</v>
      </c>
      <c r="Z214" s="107">
        <v>6</v>
      </c>
      <c r="AA214" s="108" t="s">
        <v>54</v>
      </c>
      <c r="AB214" s="109">
        <v>1170</v>
      </c>
      <c r="AC214" s="106">
        <v>6</v>
      </c>
      <c r="AD214" s="108" t="s">
        <v>326</v>
      </c>
      <c r="AE214" s="109">
        <v>1170</v>
      </c>
      <c r="AF214" s="106"/>
      <c r="AG214" s="108"/>
      <c r="AH214" s="109"/>
      <c r="AI214" s="106"/>
      <c r="AJ214" s="108"/>
      <c r="AK214" s="109"/>
      <c r="AL214" s="110"/>
      <c r="AM214" s="111"/>
      <c r="AN214" s="111" t="s">
        <v>669</v>
      </c>
    </row>
    <row r="215" spans="1:40" ht="15" customHeight="1" x14ac:dyDescent="0.15">
      <c r="A215" s="103">
        <v>4114</v>
      </c>
      <c r="B215" s="112">
        <v>271</v>
      </c>
      <c r="C215" s="112"/>
      <c r="D215" s="112" t="s">
        <v>366</v>
      </c>
      <c r="E215" s="112" t="s">
        <v>36</v>
      </c>
      <c r="F215" s="112" t="s">
        <v>260</v>
      </c>
      <c r="G215" s="112" t="str">
        <f t="shared" si="6"/>
        <v>3UNCERABX8A14</v>
      </c>
      <c r="H215" s="112" t="s">
        <v>332</v>
      </c>
      <c r="I215" s="112" t="s">
        <v>107</v>
      </c>
      <c r="J215" s="112" t="s">
        <v>51</v>
      </c>
      <c r="K215" s="112" t="s">
        <v>367</v>
      </c>
      <c r="L215" s="112" t="s">
        <v>368</v>
      </c>
      <c r="M215" s="112" t="str">
        <f t="shared" si="7"/>
        <v>3UNCERABX8A14751310</v>
      </c>
      <c r="N215" s="112" t="str">
        <f t="shared" si="8"/>
        <v>3UNCERABX8A14751300</v>
      </c>
      <c r="O215" s="113">
        <v>75</v>
      </c>
      <c r="P215" s="112">
        <v>3</v>
      </c>
      <c r="Q215" s="112" t="s">
        <v>343</v>
      </c>
      <c r="R215" s="113">
        <v>1310</v>
      </c>
      <c r="S215" s="113">
        <v>4500</v>
      </c>
      <c r="T215" s="113">
        <v>1300</v>
      </c>
      <c r="U215" s="113">
        <v>1300</v>
      </c>
      <c r="V215" s="113">
        <v>4300</v>
      </c>
      <c r="W215" s="104">
        <v>2</v>
      </c>
      <c r="X215" s="105" t="s">
        <v>44</v>
      </c>
      <c r="Y215" s="106" t="s">
        <v>45</v>
      </c>
      <c r="Z215" s="107">
        <v>6</v>
      </c>
      <c r="AA215" s="108" t="s">
        <v>54</v>
      </c>
      <c r="AB215" s="109">
        <v>1320</v>
      </c>
      <c r="AC215" s="106"/>
      <c r="AD215" s="108"/>
      <c r="AE215" s="109"/>
      <c r="AF215" s="106"/>
      <c r="AG215" s="108"/>
      <c r="AH215" s="109"/>
      <c r="AI215" s="106"/>
      <c r="AJ215" s="108"/>
      <c r="AK215" s="109"/>
      <c r="AL215" s="110">
        <v>6</v>
      </c>
      <c r="AM215" s="111"/>
      <c r="AN215" s="111" t="s">
        <v>667</v>
      </c>
    </row>
    <row r="216" spans="1:40" ht="15" customHeight="1" x14ac:dyDescent="0.15">
      <c r="A216" s="103">
        <v>4114</v>
      </c>
      <c r="B216" s="112">
        <v>272</v>
      </c>
      <c r="C216" s="112"/>
      <c r="D216" s="112" t="s">
        <v>369</v>
      </c>
      <c r="E216" s="112" t="s">
        <v>347</v>
      </c>
      <c r="F216" s="112" t="s">
        <v>232</v>
      </c>
      <c r="G216" s="112" t="str">
        <f t="shared" si="6"/>
        <v>3UNCERAJWZ(B)</v>
      </c>
      <c r="H216" s="112" t="s">
        <v>332</v>
      </c>
      <c r="I216" s="112" t="s">
        <v>107</v>
      </c>
      <c r="J216" s="112" t="s">
        <v>51</v>
      </c>
      <c r="K216" s="112" t="s">
        <v>370</v>
      </c>
      <c r="L216" s="112" t="s">
        <v>371</v>
      </c>
      <c r="M216" s="112" t="str">
        <f t="shared" si="7"/>
        <v>3UNCERAJWZ(B)251270</v>
      </c>
      <c r="N216" s="112" t="str">
        <f t="shared" si="8"/>
        <v>3UNCERAJWZ(B)251120</v>
      </c>
      <c r="O216" s="113">
        <v>25</v>
      </c>
      <c r="P216" s="112">
        <v>3</v>
      </c>
      <c r="Q216" s="112" t="s">
        <v>372</v>
      </c>
      <c r="R216" s="113">
        <v>1270</v>
      </c>
      <c r="S216" s="113">
        <v>6000</v>
      </c>
      <c r="T216" s="113">
        <v>1120</v>
      </c>
      <c r="U216" s="113">
        <v>1120</v>
      </c>
      <c r="V216" s="113">
        <v>2000</v>
      </c>
      <c r="W216" s="104">
        <v>2</v>
      </c>
      <c r="X216" s="105" t="s">
        <v>44</v>
      </c>
      <c r="Y216" s="106" t="s">
        <v>392</v>
      </c>
      <c r="Z216" s="107">
        <v>6</v>
      </c>
      <c r="AA216" s="108" t="s">
        <v>326</v>
      </c>
      <c r="AB216" s="109">
        <v>1450</v>
      </c>
      <c r="AC216" s="106">
        <v>6</v>
      </c>
      <c r="AD216" s="108" t="s">
        <v>326</v>
      </c>
      <c r="AE216" s="109">
        <v>1170</v>
      </c>
      <c r="AF216" s="106"/>
      <c r="AG216" s="108"/>
      <c r="AH216" s="109"/>
      <c r="AI216" s="106"/>
      <c r="AJ216" s="108"/>
      <c r="AK216" s="109"/>
      <c r="AL216" s="110"/>
      <c r="AM216" s="111"/>
      <c r="AN216" s="111" t="s">
        <v>669</v>
      </c>
    </row>
    <row r="217" spans="1:40" ht="15" customHeight="1" x14ac:dyDescent="0.15">
      <c r="A217" s="103">
        <v>4114</v>
      </c>
      <c r="B217" s="112">
        <v>271</v>
      </c>
      <c r="C217" s="112">
        <v>3621</v>
      </c>
      <c r="D217" s="112" t="s">
        <v>373</v>
      </c>
      <c r="E217" s="112" t="s">
        <v>48</v>
      </c>
      <c r="F217" s="112" t="s">
        <v>232</v>
      </c>
      <c r="G217" s="112" t="str">
        <f t="shared" si="6"/>
        <v>3UNCERABKE24</v>
      </c>
      <c r="H217" s="112" t="s">
        <v>332</v>
      </c>
      <c r="I217" s="112" t="s">
        <v>50</v>
      </c>
      <c r="J217" s="112" t="s">
        <v>51</v>
      </c>
      <c r="K217" s="112" t="s">
        <v>374</v>
      </c>
      <c r="L217" s="112" t="s">
        <v>375</v>
      </c>
      <c r="M217" s="112" t="str">
        <f t="shared" si="7"/>
        <v>3UNCERABKE24381335</v>
      </c>
      <c r="N217" s="112" t="str">
        <f t="shared" si="8"/>
        <v>3UNCERABKE24381330</v>
      </c>
      <c r="O217" s="113">
        <v>38</v>
      </c>
      <c r="P217" s="112">
        <v>3</v>
      </c>
      <c r="Q217" s="112" t="s">
        <v>376</v>
      </c>
      <c r="R217" s="113">
        <v>1335</v>
      </c>
      <c r="S217" s="113">
        <v>6100</v>
      </c>
      <c r="T217" s="113">
        <v>1330</v>
      </c>
      <c r="U217" s="113">
        <v>1330</v>
      </c>
      <c r="V217" s="113">
        <v>6000</v>
      </c>
      <c r="W217" s="104">
        <v>2</v>
      </c>
      <c r="X217" s="105" t="s">
        <v>44</v>
      </c>
      <c r="Y217" s="106" t="s">
        <v>45</v>
      </c>
      <c r="Z217" s="107">
        <v>6</v>
      </c>
      <c r="AA217" s="108" t="s">
        <v>326</v>
      </c>
      <c r="AB217" s="109">
        <v>1450</v>
      </c>
      <c r="AC217" s="106"/>
      <c r="AD217" s="108"/>
      <c r="AE217" s="109"/>
      <c r="AF217" s="106"/>
      <c r="AG217" s="108"/>
      <c r="AH217" s="109"/>
      <c r="AI217" s="106"/>
      <c r="AJ217" s="108"/>
      <c r="AK217" s="109"/>
      <c r="AL217" s="110"/>
      <c r="AM217" s="111"/>
      <c r="AN217" s="111" t="s">
        <v>667</v>
      </c>
    </row>
    <row r="218" spans="1:40" ht="15" customHeight="1" x14ac:dyDescent="0.15">
      <c r="A218" s="103">
        <v>4114</v>
      </c>
      <c r="B218" s="112">
        <v>271</v>
      </c>
      <c r="C218" s="112"/>
      <c r="D218" s="112" t="s">
        <v>377</v>
      </c>
      <c r="E218" s="112" t="s">
        <v>48</v>
      </c>
      <c r="F218" s="112" t="s">
        <v>232</v>
      </c>
      <c r="G218" s="112" t="str">
        <f t="shared" si="6"/>
        <v>3UNCERABX8A40</v>
      </c>
      <c r="H218" s="112" t="s">
        <v>332</v>
      </c>
      <c r="I218" s="112" t="s">
        <v>50</v>
      </c>
      <c r="J218" s="112" t="s">
        <v>51</v>
      </c>
      <c r="K218" s="112" t="s">
        <v>378</v>
      </c>
      <c r="L218" s="112" t="s">
        <v>379</v>
      </c>
      <c r="M218" s="112" t="str">
        <f t="shared" si="7"/>
        <v>3UNCERABX8A40751100</v>
      </c>
      <c r="N218" s="112" t="str">
        <f t="shared" si="8"/>
        <v>3UNCERABX8A40751090</v>
      </c>
      <c r="O218" s="113">
        <v>75</v>
      </c>
      <c r="P218" s="112">
        <v>3</v>
      </c>
      <c r="Q218" s="112" t="s">
        <v>380</v>
      </c>
      <c r="R218" s="113">
        <v>1100</v>
      </c>
      <c r="S218" s="113">
        <v>4200</v>
      </c>
      <c r="T218" s="113">
        <v>1090</v>
      </c>
      <c r="U218" s="113">
        <v>1090</v>
      </c>
      <c r="V218" s="113">
        <v>4000</v>
      </c>
      <c r="W218" s="104">
        <v>2</v>
      </c>
      <c r="X218" s="105" t="s">
        <v>44</v>
      </c>
      <c r="Y218" s="106" t="s">
        <v>45</v>
      </c>
      <c r="Z218" s="107">
        <v>6</v>
      </c>
      <c r="AA218" s="108" t="s">
        <v>326</v>
      </c>
      <c r="AB218" s="109">
        <v>1170</v>
      </c>
      <c r="AC218" s="106"/>
      <c r="AD218" s="108"/>
      <c r="AE218" s="109"/>
      <c r="AF218" s="106"/>
      <c r="AG218" s="108"/>
      <c r="AH218" s="109"/>
      <c r="AI218" s="106"/>
      <c r="AJ218" s="108"/>
      <c r="AK218" s="109"/>
      <c r="AL218" s="110">
        <v>6</v>
      </c>
      <c r="AM218" s="111"/>
      <c r="AN218" s="111" t="s">
        <v>667</v>
      </c>
    </row>
    <row r="219" spans="1:40" ht="15" customHeight="1" x14ac:dyDescent="0.15">
      <c r="A219" s="103">
        <v>4114</v>
      </c>
      <c r="B219" s="112">
        <v>271</v>
      </c>
      <c r="C219" s="112">
        <v>3621</v>
      </c>
      <c r="D219" s="112" t="s">
        <v>373</v>
      </c>
      <c r="E219" s="112" t="s">
        <v>48</v>
      </c>
      <c r="F219" s="112" t="s">
        <v>232</v>
      </c>
      <c r="G219" s="112" t="str">
        <f t="shared" si="6"/>
        <v>3UNCERABX8A33</v>
      </c>
      <c r="H219" s="112" t="s">
        <v>332</v>
      </c>
      <c r="I219" s="112" t="s">
        <v>50</v>
      </c>
      <c r="J219" s="112" t="s">
        <v>51</v>
      </c>
      <c r="K219" s="112" t="s">
        <v>592</v>
      </c>
      <c r="L219" s="112" t="s">
        <v>381</v>
      </c>
      <c r="M219" s="112" t="str">
        <f t="shared" si="7"/>
        <v>3UNCERABX8A33751245</v>
      </c>
      <c r="N219" s="112" t="str">
        <f t="shared" si="8"/>
        <v>3UNCERABX8A33751240</v>
      </c>
      <c r="O219" s="113">
        <v>75</v>
      </c>
      <c r="P219" s="112">
        <v>3</v>
      </c>
      <c r="Q219" s="112" t="s">
        <v>382</v>
      </c>
      <c r="R219" s="113">
        <v>1245</v>
      </c>
      <c r="S219" s="113">
        <v>4200</v>
      </c>
      <c r="T219" s="113">
        <v>1240</v>
      </c>
      <c r="U219" s="113">
        <v>1240</v>
      </c>
      <c r="V219" s="113">
        <v>2000</v>
      </c>
      <c r="W219" s="104">
        <v>2</v>
      </c>
      <c r="X219" s="105" t="s">
        <v>44</v>
      </c>
      <c r="Y219" s="106" t="s">
        <v>45</v>
      </c>
      <c r="Z219" s="107">
        <v>6</v>
      </c>
      <c r="AA219" s="108" t="s">
        <v>326</v>
      </c>
      <c r="AB219" s="109">
        <v>1450</v>
      </c>
      <c r="AC219" s="106"/>
      <c r="AD219" s="108"/>
      <c r="AE219" s="109"/>
      <c r="AF219" s="106"/>
      <c r="AG219" s="108"/>
      <c r="AH219" s="109"/>
      <c r="AI219" s="106"/>
      <c r="AJ219" s="108"/>
      <c r="AK219" s="109"/>
      <c r="AL219" s="110">
        <v>6</v>
      </c>
      <c r="AM219" s="111"/>
      <c r="AN219" s="111" t="s">
        <v>667</v>
      </c>
    </row>
    <row r="220" spans="1:40" ht="15" customHeight="1" x14ac:dyDescent="0.15">
      <c r="A220" s="103">
        <v>4114</v>
      </c>
      <c r="B220" s="112">
        <v>271</v>
      </c>
      <c r="C220" s="112">
        <v>3621</v>
      </c>
      <c r="D220" s="112" t="s">
        <v>373</v>
      </c>
      <c r="E220" s="112" t="s">
        <v>48</v>
      </c>
      <c r="F220" s="112" t="s">
        <v>232</v>
      </c>
      <c r="G220" s="112" t="str">
        <f t="shared" si="6"/>
        <v>3UNCERABX8A33</v>
      </c>
      <c r="H220" s="112" t="s">
        <v>332</v>
      </c>
      <c r="I220" s="112" t="s">
        <v>50</v>
      </c>
      <c r="J220" s="112" t="s">
        <v>51</v>
      </c>
      <c r="K220" s="112" t="s">
        <v>592</v>
      </c>
      <c r="L220" s="112" t="s">
        <v>381</v>
      </c>
      <c r="M220" s="112" t="str">
        <f t="shared" si="7"/>
        <v>3UNCERABX8A33751335</v>
      </c>
      <c r="N220" s="112" t="str">
        <f t="shared" si="8"/>
        <v>3UNCERABX8A33751330</v>
      </c>
      <c r="O220" s="113">
        <v>75</v>
      </c>
      <c r="P220" s="112">
        <v>3</v>
      </c>
      <c r="Q220" s="112" t="s">
        <v>382</v>
      </c>
      <c r="R220" s="113">
        <v>1335</v>
      </c>
      <c r="S220" s="113">
        <v>4200</v>
      </c>
      <c r="T220" s="113">
        <v>1330</v>
      </c>
      <c r="U220" s="113">
        <v>1330</v>
      </c>
      <c r="V220" s="113">
        <v>2000</v>
      </c>
      <c r="W220" s="104">
        <v>2</v>
      </c>
      <c r="X220" s="105" t="s">
        <v>44</v>
      </c>
      <c r="Y220" s="106" t="s">
        <v>45</v>
      </c>
      <c r="Z220" s="107">
        <v>6</v>
      </c>
      <c r="AA220" s="108" t="s">
        <v>326</v>
      </c>
      <c r="AB220" s="109">
        <v>1450</v>
      </c>
      <c r="AC220" s="106"/>
      <c r="AD220" s="108"/>
      <c r="AE220" s="109"/>
      <c r="AF220" s="106"/>
      <c r="AG220" s="108"/>
      <c r="AH220" s="109"/>
      <c r="AI220" s="106"/>
      <c r="AJ220" s="108"/>
      <c r="AK220" s="109"/>
      <c r="AL220" s="110">
        <v>6</v>
      </c>
      <c r="AM220" s="111"/>
      <c r="AN220" s="111" t="s">
        <v>667</v>
      </c>
    </row>
    <row r="221" spans="1:40" ht="15" customHeight="1" x14ac:dyDescent="0.15">
      <c r="A221" s="103">
        <v>4113</v>
      </c>
      <c r="B221" s="112">
        <v>272</v>
      </c>
      <c r="C221" s="112">
        <v>36882</v>
      </c>
      <c r="D221" s="112" t="s">
        <v>96</v>
      </c>
      <c r="E221" s="112" t="s">
        <v>75</v>
      </c>
      <c r="F221" s="112" t="s">
        <v>56</v>
      </c>
      <c r="G221" s="112" t="str">
        <f t="shared" si="6"/>
        <v>3UNCERABX8A07</v>
      </c>
      <c r="H221" s="112" t="s">
        <v>332</v>
      </c>
      <c r="I221" s="112" t="s">
        <v>50</v>
      </c>
      <c r="J221" s="112" t="s">
        <v>51</v>
      </c>
      <c r="K221" s="112" t="s">
        <v>383</v>
      </c>
      <c r="L221" s="112" t="s">
        <v>384</v>
      </c>
      <c r="M221" s="112" t="str">
        <f t="shared" si="7"/>
        <v>3UNCERABX8A07751100</v>
      </c>
      <c r="N221" s="112" t="str">
        <f t="shared" si="8"/>
        <v>3UNCERABX8A07751090</v>
      </c>
      <c r="O221" s="113">
        <v>75</v>
      </c>
      <c r="P221" s="112">
        <v>3</v>
      </c>
      <c r="Q221" s="112" t="s">
        <v>385</v>
      </c>
      <c r="R221" s="113">
        <v>1100</v>
      </c>
      <c r="S221" s="113">
        <v>4400</v>
      </c>
      <c r="T221" s="113">
        <v>1090</v>
      </c>
      <c r="U221" s="113">
        <v>1090</v>
      </c>
      <c r="V221" s="113">
        <v>2000</v>
      </c>
      <c r="W221" s="104">
        <v>2</v>
      </c>
      <c r="X221" s="105" t="s">
        <v>44</v>
      </c>
      <c r="Y221" s="106" t="s">
        <v>45</v>
      </c>
      <c r="Z221" s="107">
        <v>6</v>
      </c>
      <c r="AA221" s="108" t="s">
        <v>326</v>
      </c>
      <c r="AB221" s="109">
        <v>1450</v>
      </c>
      <c r="AC221" s="106"/>
      <c r="AD221" s="108"/>
      <c r="AE221" s="109"/>
      <c r="AF221" s="106"/>
      <c r="AG221" s="108"/>
      <c r="AH221" s="109"/>
      <c r="AI221" s="106"/>
      <c r="AJ221" s="108"/>
      <c r="AK221" s="109"/>
      <c r="AL221" s="110">
        <v>6</v>
      </c>
      <c r="AM221" s="111"/>
      <c r="AN221" s="111" t="s">
        <v>667</v>
      </c>
    </row>
    <row r="222" spans="1:40" ht="15" customHeight="1" x14ac:dyDescent="0.15">
      <c r="A222" s="103">
        <v>4113</v>
      </c>
      <c r="B222" s="112">
        <v>272</v>
      </c>
      <c r="C222" s="112">
        <v>36882</v>
      </c>
      <c r="D222" s="112" t="s">
        <v>96</v>
      </c>
      <c r="E222" s="112" t="s">
        <v>75</v>
      </c>
      <c r="F222" s="112" t="s">
        <v>56</v>
      </c>
      <c r="G222" s="112" t="str">
        <f t="shared" si="6"/>
        <v>3UNCERATKA0707</v>
      </c>
      <c r="H222" s="112" t="s">
        <v>332</v>
      </c>
      <c r="I222" s="112" t="s">
        <v>50</v>
      </c>
      <c r="J222" s="112" t="s">
        <v>51</v>
      </c>
      <c r="K222" s="112" t="s">
        <v>386</v>
      </c>
      <c r="L222" s="112" t="s">
        <v>387</v>
      </c>
      <c r="M222" s="112" t="str">
        <f t="shared" si="7"/>
        <v>3UNCERATKA0707751100</v>
      </c>
      <c r="N222" s="112" t="str">
        <f t="shared" si="8"/>
        <v>3UNCERATKA0707751090</v>
      </c>
      <c r="O222" s="113">
        <v>75</v>
      </c>
      <c r="P222" s="112">
        <v>3</v>
      </c>
      <c r="Q222" s="112" t="s">
        <v>385</v>
      </c>
      <c r="R222" s="113">
        <v>1100</v>
      </c>
      <c r="S222" s="113">
        <v>4400</v>
      </c>
      <c r="T222" s="113">
        <v>1090</v>
      </c>
      <c r="U222" s="113">
        <v>1090</v>
      </c>
      <c r="V222" s="113">
        <v>2000</v>
      </c>
      <c r="W222" s="104">
        <v>2</v>
      </c>
      <c r="X222" s="105" t="s">
        <v>44</v>
      </c>
      <c r="Y222" s="106" t="s">
        <v>45</v>
      </c>
      <c r="Z222" s="107">
        <v>6</v>
      </c>
      <c r="AA222" s="108" t="s">
        <v>326</v>
      </c>
      <c r="AB222" s="109">
        <v>1450</v>
      </c>
      <c r="AC222" s="106"/>
      <c r="AD222" s="108"/>
      <c r="AE222" s="109"/>
      <c r="AF222" s="106"/>
      <c r="AG222" s="108"/>
      <c r="AH222" s="109"/>
      <c r="AI222" s="106"/>
      <c r="AJ222" s="108"/>
      <c r="AK222" s="109"/>
      <c r="AL222" s="110"/>
      <c r="AM222" s="111"/>
      <c r="AN222" s="111" t="s">
        <v>666</v>
      </c>
    </row>
    <row r="223" spans="1:40" ht="15" customHeight="1" x14ac:dyDescent="0.15">
      <c r="A223" s="103">
        <v>4114</v>
      </c>
      <c r="B223" s="112">
        <v>274</v>
      </c>
      <c r="C223" s="112">
        <v>36888</v>
      </c>
      <c r="D223" s="112" t="s">
        <v>388</v>
      </c>
      <c r="E223" s="112" t="s">
        <v>101</v>
      </c>
      <c r="F223" s="112" t="s">
        <v>56</v>
      </c>
      <c r="G223" s="112" t="str">
        <f t="shared" si="6"/>
        <v>3UNCERAJMDAB</v>
      </c>
      <c r="H223" s="112" t="s">
        <v>332</v>
      </c>
      <c r="I223" s="112" t="s">
        <v>50</v>
      </c>
      <c r="J223" s="112" t="s">
        <v>51</v>
      </c>
      <c r="K223" s="112" t="s">
        <v>389</v>
      </c>
      <c r="L223" s="112" t="s">
        <v>390</v>
      </c>
      <c r="M223" s="112" t="str">
        <f t="shared" si="7"/>
        <v>3UNCERAJMDAB381550</v>
      </c>
      <c r="N223" s="112" t="str">
        <f t="shared" si="8"/>
        <v>3UNCERAJMDAB38750</v>
      </c>
      <c r="O223" s="113">
        <v>38</v>
      </c>
      <c r="P223" s="112">
        <v>3</v>
      </c>
      <c r="Q223" s="112" t="s">
        <v>391</v>
      </c>
      <c r="R223" s="113">
        <v>1550</v>
      </c>
      <c r="S223" s="113">
        <v>12200</v>
      </c>
      <c r="T223" s="113">
        <v>750</v>
      </c>
      <c r="U223" s="113">
        <v>750</v>
      </c>
      <c r="V223" s="113">
        <v>6000</v>
      </c>
      <c r="W223" s="104">
        <v>2</v>
      </c>
      <c r="X223" s="105" t="s">
        <v>44</v>
      </c>
      <c r="Y223" s="106" t="s">
        <v>392</v>
      </c>
      <c r="Z223" s="107">
        <v>6</v>
      </c>
      <c r="AA223" s="108" t="s">
        <v>326</v>
      </c>
      <c r="AB223" s="109">
        <v>1700</v>
      </c>
      <c r="AC223" s="106">
        <v>6</v>
      </c>
      <c r="AD223" s="108" t="s">
        <v>326</v>
      </c>
      <c r="AE223" s="109">
        <v>930</v>
      </c>
      <c r="AF223" s="106"/>
      <c r="AG223" s="108"/>
      <c r="AH223" s="109"/>
      <c r="AI223" s="106"/>
      <c r="AJ223" s="108"/>
      <c r="AK223" s="109"/>
      <c r="AL223" s="110"/>
      <c r="AM223" s="111"/>
      <c r="AN223" s="111" t="s">
        <v>666</v>
      </c>
    </row>
    <row r="224" spans="1:40" ht="15" customHeight="1" x14ac:dyDescent="0.15">
      <c r="A224" s="103">
        <v>4114</v>
      </c>
      <c r="B224" s="112">
        <v>271</v>
      </c>
      <c r="C224" s="112">
        <v>50713</v>
      </c>
      <c r="D224" s="112" t="s">
        <v>121</v>
      </c>
      <c r="E224" s="112" t="s">
        <v>48</v>
      </c>
      <c r="F224" s="112" t="s">
        <v>232</v>
      </c>
      <c r="G224" s="112" t="str">
        <f t="shared" si="6"/>
        <v>3UNCERAJWZB</v>
      </c>
      <c r="H224" s="112" t="s">
        <v>332</v>
      </c>
      <c r="I224" s="112" t="s">
        <v>50</v>
      </c>
      <c r="J224" s="112" t="s">
        <v>51</v>
      </c>
      <c r="K224" s="112" t="s">
        <v>393</v>
      </c>
      <c r="L224" s="112" t="s">
        <v>394</v>
      </c>
      <c r="M224" s="112" t="str">
        <f t="shared" si="7"/>
        <v>3UNCERAJWZB381595</v>
      </c>
      <c r="N224" s="112" t="str">
        <f t="shared" si="8"/>
        <v>3UNCERAJWZB381585</v>
      </c>
      <c r="O224" s="113">
        <v>38</v>
      </c>
      <c r="P224" s="112">
        <v>3</v>
      </c>
      <c r="Q224" s="112" t="s">
        <v>391</v>
      </c>
      <c r="R224" s="113">
        <v>1595</v>
      </c>
      <c r="S224" s="113">
        <v>6200</v>
      </c>
      <c r="T224" s="113">
        <v>1585</v>
      </c>
      <c r="U224" s="113">
        <v>1585</v>
      </c>
      <c r="V224" s="113">
        <v>6000</v>
      </c>
      <c r="W224" s="104">
        <v>2</v>
      </c>
      <c r="X224" s="105" t="s">
        <v>44</v>
      </c>
      <c r="Y224" s="106" t="s">
        <v>45</v>
      </c>
      <c r="Z224" s="107">
        <v>6</v>
      </c>
      <c r="AA224" s="108" t="s">
        <v>326</v>
      </c>
      <c r="AB224" s="109">
        <v>1700</v>
      </c>
      <c r="AC224" s="106"/>
      <c r="AD224" s="108"/>
      <c r="AE224" s="109"/>
      <c r="AF224" s="106"/>
      <c r="AG224" s="108"/>
      <c r="AH224" s="109"/>
      <c r="AI224" s="106"/>
      <c r="AJ224" s="108"/>
      <c r="AK224" s="109"/>
      <c r="AL224" s="110"/>
      <c r="AM224" s="111"/>
      <c r="AN224" s="111" t="s">
        <v>669</v>
      </c>
    </row>
    <row r="225" spans="1:40" ht="15" customHeight="1" x14ac:dyDescent="0.15">
      <c r="A225" s="103">
        <v>4114</v>
      </c>
      <c r="B225" s="112">
        <v>271</v>
      </c>
      <c r="C225" s="112">
        <v>50713</v>
      </c>
      <c r="D225" s="112" t="s">
        <v>121</v>
      </c>
      <c r="E225" s="112" t="s">
        <v>48</v>
      </c>
      <c r="F225" s="112" t="s">
        <v>232</v>
      </c>
      <c r="G225" s="112" t="str">
        <f t="shared" si="6"/>
        <v>3UNCERAJWZB</v>
      </c>
      <c r="H225" s="112" t="s">
        <v>332</v>
      </c>
      <c r="I225" s="112" t="s">
        <v>50</v>
      </c>
      <c r="J225" s="112" t="s">
        <v>51</v>
      </c>
      <c r="K225" s="112" t="s">
        <v>393</v>
      </c>
      <c r="L225" s="112" t="s">
        <v>394</v>
      </c>
      <c r="M225" s="112" t="str">
        <f t="shared" si="7"/>
        <v>3UNCERAJWZB501595</v>
      </c>
      <c r="N225" s="112" t="str">
        <f t="shared" si="8"/>
        <v>3UNCERAJWZB501585</v>
      </c>
      <c r="O225" s="113">
        <v>50</v>
      </c>
      <c r="P225" s="112">
        <v>3</v>
      </c>
      <c r="Q225" s="112" t="s">
        <v>391</v>
      </c>
      <c r="R225" s="113">
        <v>1595</v>
      </c>
      <c r="S225" s="113">
        <v>6000</v>
      </c>
      <c r="T225" s="113">
        <v>1585</v>
      </c>
      <c r="U225" s="113">
        <v>1585</v>
      </c>
      <c r="V225" s="113">
        <v>5800</v>
      </c>
      <c r="W225" s="104">
        <v>2</v>
      </c>
      <c r="X225" s="105" t="s">
        <v>44</v>
      </c>
      <c r="Y225" s="106" t="s">
        <v>45</v>
      </c>
      <c r="Z225" s="107">
        <v>6</v>
      </c>
      <c r="AA225" s="108" t="s">
        <v>326</v>
      </c>
      <c r="AB225" s="109">
        <v>1700</v>
      </c>
      <c r="AC225" s="106"/>
      <c r="AD225" s="108"/>
      <c r="AE225" s="109"/>
      <c r="AF225" s="106"/>
      <c r="AG225" s="108"/>
      <c r="AH225" s="109"/>
      <c r="AI225" s="106"/>
      <c r="AJ225" s="108"/>
      <c r="AK225" s="109"/>
      <c r="AL225" s="110"/>
      <c r="AM225" s="111"/>
      <c r="AN225" s="111" t="s">
        <v>669</v>
      </c>
    </row>
    <row r="226" spans="1:40" ht="15" customHeight="1" x14ac:dyDescent="0.15">
      <c r="A226" s="103">
        <v>4114</v>
      </c>
      <c r="B226" s="112">
        <v>272</v>
      </c>
      <c r="C226" s="112">
        <v>36882</v>
      </c>
      <c r="D226" s="112" t="s">
        <v>96</v>
      </c>
      <c r="E226" s="112" t="s">
        <v>75</v>
      </c>
      <c r="F226" s="112" t="s">
        <v>56</v>
      </c>
      <c r="G226" s="112" t="str">
        <f t="shared" si="6"/>
        <v>3UNCERAMDB8K14</v>
      </c>
      <c r="H226" s="112" t="s">
        <v>332</v>
      </c>
      <c r="I226" s="112" t="s">
        <v>50</v>
      </c>
      <c r="J226" s="112" t="s">
        <v>51</v>
      </c>
      <c r="K226" s="112" t="s">
        <v>395</v>
      </c>
      <c r="L226" s="112" t="s">
        <v>396</v>
      </c>
      <c r="M226" s="112" t="str">
        <f t="shared" si="7"/>
        <v>3UNCERAMDB8K14751060</v>
      </c>
      <c r="N226" s="112" t="str">
        <f t="shared" si="8"/>
        <v>3UNCERAMDB8K14751050</v>
      </c>
      <c r="O226" s="113">
        <v>75</v>
      </c>
      <c r="P226" s="112">
        <v>3</v>
      </c>
      <c r="Q226" s="112" t="s">
        <v>94</v>
      </c>
      <c r="R226" s="113">
        <v>1060</v>
      </c>
      <c r="S226" s="113">
        <v>4300</v>
      </c>
      <c r="T226" s="113">
        <v>1050</v>
      </c>
      <c r="U226" s="113">
        <v>1050</v>
      </c>
      <c r="V226" s="113">
        <v>4000</v>
      </c>
      <c r="W226" s="104">
        <v>2</v>
      </c>
      <c r="X226" s="105" t="s">
        <v>44</v>
      </c>
      <c r="Y226" s="106" t="s">
        <v>397</v>
      </c>
      <c r="Z226" s="107">
        <v>6</v>
      </c>
      <c r="AA226" s="108" t="s">
        <v>326</v>
      </c>
      <c r="AB226" s="109">
        <v>1450</v>
      </c>
      <c r="AC226" s="106">
        <v>6</v>
      </c>
      <c r="AD226" s="108" t="s">
        <v>326</v>
      </c>
      <c r="AE226" s="109">
        <v>1250</v>
      </c>
      <c r="AF226" s="106"/>
      <c r="AG226" s="108"/>
      <c r="AH226" s="109"/>
      <c r="AI226" s="106"/>
      <c r="AJ226" s="108"/>
      <c r="AK226" s="109"/>
      <c r="AL226" s="110">
        <v>6</v>
      </c>
      <c r="AM226" s="111" t="s">
        <v>398</v>
      </c>
      <c r="AN226" s="111" t="s">
        <v>668</v>
      </c>
    </row>
    <row r="227" spans="1:40" ht="15" customHeight="1" x14ac:dyDescent="0.15">
      <c r="A227" s="103">
        <v>4114</v>
      </c>
      <c r="B227" s="112">
        <v>272</v>
      </c>
      <c r="C227" s="112">
        <v>36882</v>
      </c>
      <c r="D227" s="112" t="s">
        <v>96</v>
      </c>
      <c r="E227" s="112" t="s">
        <v>75</v>
      </c>
      <c r="F227" s="112" t="s">
        <v>56</v>
      </c>
      <c r="G227" s="112" t="str">
        <f t="shared" ref="G227:G243" si="9">CONCATENATE(P227,H227,I227,J227,K227)</f>
        <v>3UNCERAJMDB8KB</v>
      </c>
      <c r="H227" s="112" t="s">
        <v>332</v>
      </c>
      <c r="I227" s="112" t="s">
        <v>50</v>
      </c>
      <c r="J227" s="112" t="s">
        <v>51</v>
      </c>
      <c r="K227" s="112" t="s">
        <v>399</v>
      </c>
      <c r="L227" s="112" t="s">
        <v>400</v>
      </c>
      <c r="M227" s="112" t="str">
        <f t="shared" ref="M227:M243" si="10">G227&amp;O227&amp;R227</f>
        <v>3UNCERAJMDB8KB751060</v>
      </c>
      <c r="N227" s="112" t="str">
        <f t="shared" ref="N227:N243" si="11">G227&amp;O227&amp;U227</f>
        <v>3UNCERAJMDB8KB751050</v>
      </c>
      <c r="O227" s="113">
        <v>75</v>
      </c>
      <c r="P227" s="112">
        <v>3</v>
      </c>
      <c r="Q227" s="112" t="s">
        <v>391</v>
      </c>
      <c r="R227" s="113">
        <v>1060</v>
      </c>
      <c r="S227" s="113">
        <v>4300</v>
      </c>
      <c r="T227" s="113">
        <v>1050</v>
      </c>
      <c r="U227" s="113">
        <v>1050</v>
      </c>
      <c r="V227" s="113">
        <v>4000</v>
      </c>
      <c r="W227" s="104">
        <v>2</v>
      </c>
      <c r="X227" s="105" t="s">
        <v>44</v>
      </c>
      <c r="Y227" s="106" t="s">
        <v>397</v>
      </c>
      <c r="Z227" s="107">
        <v>6</v>
      </c>
      <c r="AA227" s="108" t="s">
        <v>326</v>
      </c>
      <c r="AB227" s="109">
        <v>1450</v>
      </c>
      <c r="AC227" s="106">
        <v>6</v>
      </c>
      <c r="AD227" s="108" t="s">
        <v>326</v>
      </c>
      <c r="AE227" s="109">
        <v>1250</v>
      </c>
      <c r="AF227" s="106"/>
      <c r="AG227" s="108"/>
      <c r="AH227" s="109"/>
      <c r="AI227" s="106"/>
      <c r="AJ227" s="108"/>
      <c r="AK227" s="109"/>
      <c r="AL227" s="110">
        <v>6</v>
      </c>
      <c r="AM227" s="111" t="s">
        <v>398</v>
      </c>
      <c r="AN227" s="111" t="s">
        <v>668</v>
      </c>
    </row>
    <row r="228" spans="1:40" x14ac:dyDescent="0.15">
      <c r="A228" s="103">
        <v>4114</v>
      </c>
      <c r="B228" s="112">
        <v>272</v>
      </c>
      <c r="C228" s="112">
        <v>36882</v>
      </c>
      <c r="D228" s="112" t="s">
        <v>96</v>
      </c>
      <c r="E228" s="112" t="s">
        <v>75</v>
      </c>
      <c r="F228" s="112" t="s">
        <v>56</v>
      </c>
      <c r="G228" s="112" t="str">
        <f t="shared" si="9"/>
        <v>3UNCERATKA0709</v>
      </c>
      <c r="H228" s="112" t="s">
        <v>700</v>
      </c>
      <c r="I228" s="112" t="s">
        <v>107</v>
      </c>
      <c r="J228" s="112" t="s">
        <v>40</v>
      </c>
      <c r="K228" s="112" t="s">
        <v>747</v>
      </c>
      <c r="L228" s="112" t="s">
        <v>748</v>
      </c>
      <c r="M228" s="112" t="str">
        <f t="shared" si="10"/>
        <v>3UNCERATKA0709751200</v>
      </c>
      <c r="N228" s="112" t="str">
        <f t="shared" si="11"/>
        <v>3UNCERATKA0709751190</v>
      </c>
      <c r="O228" s="113">
        <v>75</v>
      </c>
      <c r="P228" s="112">
        <v>3</v>
      </c>
      <c r="Q228" s="112" t="s">
        <v>749</v>
      </c>
      <c r="R228" s="113">
        <v>1200</v>
      </c>
      <c r="S228" s="113">
        <v>4500</v>
      </c>
      <c r="T228" s="113">
        <v>1190</v>
      </c>
      <c r="U228" s="113">
        <v>1190</v>
      </c>
      <c r="V228" s="113">
        <v>4000</v>
      </c>
      <c r="W228" s="104">
        <v>2</v>
      </c>
      <c r="X228" s="105" t="s">
        <v>408</v>
      </c>
      <c r="Y228" s="106" t="s">
        <v>750</v>
      </c>
      <c r="Z228" s="107">
        <v>6</v>
      </c>
      <c r="AA228" s="108" t="s">
        <v>326</v>
      </c>
      <c r="AB228" s="109"/>
      <c r="AC228" s="106"/>
      <c r="AD228" s="108"/>
      <c r="AE228" s="109"/>
      <c r="AF228" s="106"/>
      <c r="AG228" s="108"/>
      <c r="AH228" s="109"/>
      <c r="AI228" s="106"/>
      <c r="AJ228" s="108"/>
      <c r="AK228" s="109"/>
      <c r="AL228" s="110"/>
      <c r="AM228" s="111"/>
      <c r="AN228" s="111"/>
    </row>
    <row r="229" spans="1:40" x14ac:dyDescent="0.15">
      <c r="A229" s="103">
        <v>4114</v>
      </c>
      <c r="B229" s="112">
        <v>271</v>
      </c>
      <c r="C229" s="112"/>
      <c r="D229" s="112" t="s">
        <v>377</v>
      </c>
      <c r="E229" s="112" t="s">
        <v>48</v>
      </c>
      <c r="F229" s="112" t="s">
        <v>232</v>
      </c>
      <c r="G229" s="112" t="str">
        <f t="shared" si="9"/>
        <v>3UNCERATKA07X</v>
      </c>
      <c r="H229" s="112" t="s">
        <v>700</v>
      </c>
      <c r="I229" s="112" t="s">
        <v>107</v>
      </c>
      <c r="J229" s="112" t="s">
        <v>40</v>
      </c>
      <c r="K229" s="112" t="s">
        <v>751</v>
      </c>
      <c r="L229" s="112" t="s">
        <v>752</v>
      </c>
      <c r="M229" s="112" t="str">
        <f t="shared" si="10"/>
        <v>3UNCERATKA07X501110</v>
      </c>
      <c r="N229" s="112" t="str">
        <f t="shared" si="11"/>
        <v>3UNCERATKA07X501100</v>
      </c>
      <c r="O229" s="113">
        <v>50</v>
      </c>
      <c r="P229" s="112">
        <v>3</v>
      </c>
      <c r="Q229" s="112" t="s">
        <v>749</v>
      </c>
      <c r="R229" s="113">
        <v>1110</v>
      </c>
      <c r="S229" s="113">
        <v>4200</v>
      </c>
      <c r="T229" s="113">
        <v>1100</v>
      </c>
      <c r="U229" s="113">
        <v>1100</v>
      </c>
      <c r="V229" s="113">
        <v>4000</v>
      </c>
      <c r="W229" s="104">
        <v>2</v>
      </c>
      <c r="X229" s="105" t="s">
        <v>408</v>
      </c>
      <c r="Y229" s="106" t="s">
        <v>750</v>
      </c>
      <c r="Z229" s="107">
        <v>6</v>
      </c>
      <c r="AA229" s="108" t="s">
        <v>326</v>
      </c>
      <c r="AB229" s="109"/>
      <c r="AC229" s="106"/>
      <c r="AD229" s="108"/>
      <c r="AE229" s="109"/>
      <c r="AF229" s="106"/>
      <c r="AG229" s="108"/>
      <c r="AH229" s="109"/>
      <c r="AI229" s="106"/>
      <c r="AJ229" s="108"/>
      <c r="AK229" s="109"/>
      <c r="AL229" s="110"/>
      <c r="AM229" s="111"/>
      <c r="AN229" s="111"/>
    </row>
    <row r="230" spans="1:40" ht="24" x14ac:dyDescent="0.15">
      <c r="A230" s="103">
        <v>4551</v>
      </c>
      <c r="B230" s="112">
        <v>274</v>
      </c>
      <c r="C230" s="112">
        <v>36888</v>
      </c>
      <c r="D230" s="112" t="s">
        <v>100</v>
      </c>
      <c r="E230" s="112" t="s">
        <v>101</v>
      </c>
      <c r="F230" s="112" t="s">
        <v>150</v>
      </c>
      <c r="G230" s="112" t="str">
        <f t="shared" si="9"/>
        <v>3UNTPICTT405D</v>
      </c>
      <c r="H230" s="112" t="s">
        <v>593</v>
      </c>
      <c r="I230" s="112" t="s">
        <v>50</v>
      </c>
      <c r="J230" s="112" t="s">
        <v>302</v>
      </c>
      <c r="K230" s="112" t="s">
        <v>594</v>
      </c>
      <c r="L230" s="112" t="s">
        <v>595</v>
      </c>
      <c r="M230" s="112" t="str">
        <f t="shared" si="10"/>
        <v>3UNTPICTT405D501094</v>
      </c>
      <c r="N230" s="112" t="str">
        <f t="shared" si="11"/>
        <v>3UNTPICTT405D501094</v>
      </c>
      <c r="O230" s="113">
        <v>50</v>
      </c>
      <c r="P230" s="112">
        <v>3</v>
      </c>
      <c r="Q230" s="112" t="s">
        <v>305</v>
      </c>
      <c r="R230" s="113">
        <v>1094</v>
      </c>
      <c r="S230" s="113">
        <v>6000</v>
      </c>
      <c r="T230" s="113">
        <v>1094</v>
      </c>
      <c r="U230" s="113">
        <v>1094</v>
      </c>
      <c r="V230" s="113">
        <v>5000</v>
      </c>
      <c r="W230" s="104">
        <v>2</v>
      </c>
      <c r="X230" s="105" t="s">
        <v>182</v>
      </c>
      <c r="Y230" s="106" t="s">
        <v>45</v>
      </c>
      <c r="Z230" s="107">
        <v>6</v>
      </c>
      <c r="AA230" s="108" t="s">
        <v>54</v>
      </c>
      <c r="AB230" s="109">
        <v>1700</v>
      </c>
      <c r="AC230" s="106"/>
      <c r="AD230" s="108"/>
      <c r="AE230" s="109"/>
      <c r="AF230" s="106"/>
      <c r="AG230" s="108"/>
      <c r="AH230" s="109"/>
      <c r="AI230" s="106"/>
      <c r="AJ230" s="108"/>
      <c r="AK230" s="109"/>
      <c r="AL230" s="110"/>
      <c r="AM230" s="111"/>
      <c r="AN230" s="263" t="s">
        <v>672</v>
      </c>
    </row>
    <row r="231" spans="1:40" ht="15" customHeight="1" x14ac:dyDescent="0.15">
      <c r="A231" s="103"/>
      <c r="B231" s="112"/>
      <c r="C231" s="112"/>
      <c r="D231" s="112" t="s">
        <v>615</v>
      </c>
      <c r="E231" s="112"/>
      <c r="F231" s="112"/>
      <c r="G231" s="112" t="str">
        <f t="shared" si="9"/>
        <v>3UNCERAMDA14</v>
      </c>
      <c r="H231" s="112" t="s">
        <v>332</v>
      </c>
      <c r="I231" s="112" t="s">
        <v>50</v>
      </c>
      <c r="J231" s="112" t="s">
        <v>51</v>
      </c>
      <c r="K231" s="112" t="s">
        <v>606</v>
      </c>
      <c r="L231" s="112" t="s">
        <v>607</v>
      </c>
      <c r="M231" s="112" t="str">
        <f t="shared" si="10"/>
        <v>3UNCERAMDA14501100</v>
      </c>
      <c r="N231" s="112" t="str">
        <f t="shared" si="11"/>
        <v>3UNCERAMDA14501090</v>
      </c>
      <c r="O231" s="113">
        <v>50</v>
      </c>
      <c r="P231" s="112">
        <v>3</v>
      </c>
      <c r="Q231" s="112" t="s">
        <v>616</v>
      </c>
      <c r="R231" s="113">
        <v>1100</v>
      </c>
      <c r="S231" s="113">
        <v>4000</v>
      </c>
      <c r="T231" s="113">
        <v>1090</v>
      </c>
      <c r="U231" s="113">
        <v>1090</v>
      </c>
      <c r="V231" s="113">
        <v>1000</v>
      </c>
      <c r="W231" s="104">
        <v>1</v>
      </c>
      <c r="X231" s="105" t="s">
        <v>44</v>
      </c>
      <c r="Y231" s="106" t="s">
        <v>392</v>
      </c>
      <c r="Z231" s="107">
        <v>6</v>
      </c>
      <c r="AA231" s="108" t="s">
        <v>326</v>
      </c>
      <c r="AB231" s="109">
        <v>1450</v>
      </c>
      <c r="AC231" s="162"/>
      <c r="AD231" s="149"/>
      <c r="AE231" s="115"/>
      <c r="AF231" s="106"/>
      <c r="AG231" s="108"/>
      <c r="AH231" s="109"/>
      <c r="AI231" s="106"/>
      <c r="AJ231" s="108"/>
      <c r="AK231" s="109"/>
      <c r="AL231" s="110"/>
      <c r="AM231" s="111"/>
      <c r="AN231" s="111" t="s">
        <v>666</v>
      </c>
    </row>
    <row r="232" spans="1:40" ht="15" customHeight="1" x14ac:dyDescent="0.15">
      <c r="A232" s="103"/>
      <c r="B232" s="112"/>
      <c r="C232" s="112"/>
      <c r="D232" s="112" t="s">
        <v>617</v>
      </c>
      <c r="E232" s="112"/>
      <c r="F232" s="112"/>
      <c r="G232" s="112" t="str">
        <f t="shared" si="9"/>
        <v>3UNCERAMDA14</v>
      </c>
      <c r="H232" s="112" t="s">
        <v>332</v>
      </c>
      <c r="I232" s="112" t="s">
        <v>50</v>
      </c>
      <c r="J232" s="112" t="s">
        <v>51</v>
      </c>
      <c r="K232" s="112" t="s">
        <v>606</v>
      </c>
      <c r="L232" s="112" t="s">
        <v>607</v>
      </c>
      <c r="M232" s="112" t="str">
        <f t="shared" si="10"/>
        <v>3UNCERAMDA14501100</v>
      </c>
      <c r="N232" s="112" t="str">
        <f t="shared" si="11"/>
        <v>3UNCERAMDA14501090</v>
      </c>
      <c r="O232" s="113">
        <v>50</v>
      </c>
      <c r="P232" s="112">
        <v>3</v>
      </c>
      <c r="Q232" s="112" t="s">
        <v>618</v>
      </c>
      <c r="R232" s="113">
        <v>1100</v>
      </c>
      <c r="S232" s="113">
        <v>4000</v>
      </c>
      <c r="T232" s="113">
        <v>1090</v>
      </c>
      <c r="U232" s="113">
        <v>1090</v>
      </c>
      <c r="V232" s="113">
        <v>2800</v>
      </c>
      <c r="W232" s="104">
        <v>2</v>
      </c>
      <c r="X232" s="105" t="s">
        <v>44</v>
      </c>
      <c r="Y232" s="106" t="s">
        <v>392</v>
      </c>
      <c r="Z232" s="107">
        <v>6</v>
      </c>
      <c r="AA232" s="108" t="s">
        <v>326</v>
      </c>
      <c r="AB232" s="109">
        <v>1450</v>
      </c>
      <c r="AC232" s="162"/>
      <c r="AD232" s="149"/>
      <c r="AE232" s="115"/>
      <c r="AF232" s="106"/>
      <c r="AG232" s="108"/>
      <c r="AH232" s="109"/>
      <c r="AI232" s="106"/>
      <c r="AJ232" s="108"/>
      <c r="AK232" s="109"/>
      <c r="AL232" s="110"/>
      <c r="AM232" s="111"/>
      <c r="AN232" s="111" t="s">
        <v>666</v>
      </c>
    </row>
    <row r="233" spans="1:40" ht="15" customHeight="1" x14ac:dyDescent="0.15">
      <c r="A233" s="103">
        <v>4551</v>
      </c>
      <c r="B233" s="112">
        <v>272</v>
      </c>
      <c r="C233" s="112">
        <v>4985</v>
      </c>
      <c r="D233" s="112" t="s">
        <v>401</v>
      </c>
      <c r="E233" s="112" t="s">
        <v>75</v>
      </c>
      <c r="F233" s="112" t="s">
        <v>260</v>
      </c>
      <c r="G233" s="112" t="str">
        <f t="shared" si="9"/>
        <v>3301TNTTPTNJ-AS</v>
      </c>
      <c r="H233" s="112" t="s">
        <v>325</v>
      </c>
      <c r="I233" s="112" t="s">
        <v>50</v>
      </c>
      <c r="J233" s="112" t="s">
        <v>596</v>
      </c>
      <c r="K233" s="112" t="s">
        <v>597</v>
      </c>
      <c r="L233" s="112" t="s">
        <v>402</v>
      </c>
      <c r="M233" s="112" t="str">
        <f t="shared" si="10"/>
        <v>3301TNTTPTNJ-AS1001110</v>
      </c>
      <c r="N233" s="112" t="str">
        <f t="shared" si="11"/>
        <v>3301TNTTPTNJ-AS1001050</v>
      </c>
      <c r="O233" s="113">
        <v>100</v>
      </c>
      <c r="P233" s="112">
        <v>3301</v>
      </c>
      <c r="Q233" s="112" t="s">
        <v>317</v>
      </c>
      <c r="R233" s="113">
        <v>1110</v>
      </c>
      <c r="S233" s="113">
        <v>2000</v>
      </c>
      <c r="T233" s="113">
        <v>1150</v>
      </c>
      <c r="U233" s="113">
        <v>1050</v>
      </c>
      <c r="V233" s="113">
        <v>2000</v>
      </c>
      <c r="W233" s="104">
        <v>2</v>
      </c>
      <c r="X233" s="105" t="s">
        <v>403</v>
      </c>
      <c r="Y233" s="106" t="s">
        <v>392</v>
      </c>
      <c r="Z233" s="107">
        <v>6</v>
      </c>
      <c r="AA233" s="108" t="s">
        <v>46</v>
      </c>
      <c r="AB233" s="109">
        <v>1270</v>
      </c>
      <c r="AC233" s="106">
        <v>6</v>
      </c>
      <c r="AD233" s="108" t="s">
        <v>349</v>
      </c>
      <c r="AE233" s="109">
        <v>1270</v>
      </c>
      <c r="AF233" s="106"/>
      <c r="AG233" s="108"/>
      <c r="AH233" s="109"/>
      <c r="AI233" s="106"/>
      <c r="AJ233" s="108"/>
      <c r="AK233" s="109"/>
      <c r="AL233" s="110"/>
      <c r="AM233" s="111"/>
      <c r="AN233" s="111" t="s">
        <v>674</v>
      </c>
    </row>
    <row r="234" spans="1:40" ht="24" x14ac:dyDescent="0.15">
      <c r="A234" s="103">
        <v>4551</v>
      </c>
      <c r="B234" s="112"/>
      <c r="C234" s="112"/>
      <c r="D234" s="112" t="s">
        <v>404</v>
      </c>
      <c r="E234" s="112"/>
      <c r="F234" s="112" t="s">
        <v>260</v>
      </c>
      <c r="G234" s="112" t="str">
        <f t="shared" si="9"/>
        <v>UYJTCSTHCE</v>
      </c>
      <c r="H234" s="112" t="s">
        <v>332</v>
      </c>
      <c r="I234" s="112" t="s">
        <v>58</v>
      </c>
      <c r="J234" s="112" t="s">
        <v>405</v>
      </c>
      <c r="K234" s="112" t="s">
        <v>406</v>
      </c>
      <c r="L234" s="112" t="s">
        <v>407</v>
      </c>
      <c r="M234" s="112" t="str">
        <f t="shared" si="10"/>
        <v>UYJTCSTHCE381336</v>
      </c>
      <c r="N234" s="112" t="str">
        <f t="shared" si="11"/>
        <v>UYJTCSTHCE38715</v>
      </c>
      <c r="O234" s="113">
        <v>38</v>
      </c>
      <c r="P234" s="112"/>
      <c r="Q234" s="112" t="s">
        <v>104</v>
      </c>
      <c r="R234" s="113">
        <v>1336</v>
      </c>
      <c r="S234" s="113">
        <v>12050</v>
      </c>
      <c r="T234" s="113">
        <v>715</v>
      </c>
      <c r="U234" s="113">
        <v>715</v>
      </c>
      <c r="V234" s="113">
        <v>3920</v>
      </c>
      <c r="W234" s="104">
        <v>2</v>
      </c>
      <c r="X234" s="105" t="s">
        <v>408</v>
      </c>
      <c r="Y234" s="106" t="s">
        <v>403</v>
      </c>
      <c r="Z234" s="107">
        <v>6</v>
      </c>
      <c r="AA234" s="108" t="s">
        <v>54</v>
      </c>
      <c r="AB234" s="109">
        <v>1600</v>
      </c>
      <c r="AC234" s="106">
        <v>6</v>
      </c>
      <c r="AD234" s="108" t="s">
        <v>349</v>
      </c>
      <c r="AE234" s="109">
        <v>1500</v>
      </c>
      <c r="AF234" s="106"/>
      <c r="AG234" s="108"/>
      <c r="AH234" s="109"/>
      <c r="AI234" s="106"/>
      <c r="AJ234" s="108"/>
      <c r="AK234" s="109"/>
      <c r="AL234" s="110">
        <v>7</v>
      </c>
      <c r="AM234" s="111" t="s">
        <v>409</v>
      </c>
      <c r="AN234" s="263" t="s">
        <v>675</v>
      </c>
    </row>
    <row r="235" spans="1:40" ht="24" x14ac:dyDescent="0.15">
      <c r="A235" s="103">
        <v>4558</v>
      </c>
      <c r="B235" s="112">
        <v>276</v>
      </c>
      <c r="C235" s="112"/>
      <c r="D235" s="112" t="s">
        <v>404</v>
      </c>
      <c r="E235" s="112" t="s">
        <v>598</v>
      </c>
      <c r="F235" s="112" t="s">
        <v>260</v>
      </c>
      <c r="G235" s="112" t="str">
        <f t="shared" si="9"/>
        <v>3TYJTCSTHCE</v>
      </c>
      <c r="H235" s="112" t="s">
        <v>591</v>
      </c>
      <c r="I235" s="112" t="s">
        <v>58</v>
      </c>
      <c r="J235" s="112" t="s">
        <v>405</v>
      </c>
      <c r="K235" s="112" t="s">
        <v>406</v>
      </c>
      <c r="L235" s="112" t="s">
        <v>407</v>
      </c>
      <c r="M235" s="112" t="str">
        <f t="shared" si="10"/>
        <v>3TYJTCSTHCE381336</v>
      </c>
      <c r="N235" s="112" t="str">
        <f t="shared" si="11"/>
        <v>3TYJTCSTHCE38715</v>
      </c>
      <c r="O235" s="113">
        <v>38</v>
      </c>
      <c r="P235" s="112">
        <v>3</v>
      </c>
      <c r="Q235" s="112" t="s">
        <v>104</v>
      </c>
      <c r="R235" s="113">
        <v>1336</v>
      </c>
      <c r="S235" s="113">
        <v>12050</v>
      </c>
      <c r="T235" s="113">
        <v>715</v>
      </c>
      <c r="U235" s="113">
        <v>715</v>
      </c>
      <c r="V235" s="113">
        <v>3920</v>
      </c>
      <c r="W235" s="104">
        <v>2</v>
      </c>
      <c r="X235" s="105" t="s">
        <v>408</v>
      </c>
      <c r="Y235" s="106" t="s">
        <v>403</v>
      </c>
      <c r="Z235" s="107">
        <v>6</v>
      </c>
      <c r="AA235" s="108" t="s">
        <v>54</v>
      </c>
      <c r="AB235" s="109">
        <v>1600</v>
      </c>
      <c r="AC235" s="106">
        <v>6</v>
      </c>
      <c r="AD235" s="108" t="s">
        <v>349</v>
      </c>
      <c r="AE235" s="109">
        <v>1500</v>
      </c>
      <c r="AF235" s="106"/>
      <c r="AG235" s="108"/>
      <c r="AH235" s="109"/>
      <c r="AI235" s="106"/>
      <c r="AJ235" s="108"/>
      <c r="AK235" s="109"/>
      <c r="AL235" s="110">
        <v>7</v>
      </c>
      <c r="AM235" s="111" t="s">
        <v>409</v>
      </c>
      <c r="AN235" s="263" t="s">
        <v>675</v>
      </c>
    </row>
    <row r="236" spans="1:40" ht="24" x14ac:dyDescent="0.15">
      <c r="A236" s="103">
        <v>4558</v>
      </c>
      <c r="B236" s="112">
        <v>276</v>
      </c>
      <c r="C236" s="112"/>
      <c r="D236" s="112" t="s">
        <v>404</v>
      </c>
      <c r="E236" s="112" t="s">
        <v>598</v>
      </c>
      <c r="F236" s="112" t="s">
        <v>260</v>
      </c>
      <c r="G236" s="112" t="str">
        <f t="shared" si="9"/>
        <v>33STYJTCSTHCE</v>
      </c>
      <c r="H236" s="112" t="s">
        <v>591</v>
      </c>
      <c r="I236" s="112" t="s">
        <v>58</v>
      </c>
      <c r="J236" s="112" t="s">
        <v>405</v>
      </c>
      <c r="K236" s="112" t="s">
        <v>406</v>
      </c>
      <c r="L236" s="112" t="s">
        <v>407</v>
      </c>
      <c r="M236" s="112" t="str">
        <f t="shared" si="10"/>
        <v>33STYJTCSTHCE381336</v>
      </c>
      <c r="N236" s="112" t="str">
        <f t="shared" si="11"/>
        <v>33STYJTCSTHCE38715</v>
      </c>
      <c r="O236" s="113">
        <v>38</v>
      </c>
      <c r="P236" s="112" t="s">
        <v>642</v>
      </c>
      <c r="Q236" s="112" t="s">
        <v>104</v>
      </c>
      <c r="R236" s="113">
        <v>1336</v>
      </c>
      <c r="S236" s="113">
        <v>12050</v>
      </c>
      <c r="T236" s="113">
        <v>715</v>
      </c>
      <c r="U236" s="113">
        <v>715</v>
      </c>
      <c r="V236" s="113">
        <v>3920</v>
      </c>
      <c r="W236" s="104">
        <v>2</v>
      </c>
      <c r="X236" s="105" t="s">
        <v>408</v>
      </c>
      <c r="Y236" s="106" t="s">
        <v>403</v>
      </c>
      <c r="Z236" s="107">
        <v>6</v>
      </c>
      <c r="AA236" s="108" t="s">
        <v>54</v>
      </c>
      <c r="AB236" s="109">
        <v>1600</v>
      </c>
      <c r="AC236" s="106">
        <v>6</v>
      </c>
      <c r="AD236" s="108" t="s">
        <v>349</v>
      </c>
      <c r="AE236" s="109">
        <v>1500</v>
      </c>
      <c r="AF236" s="106"/>
      <c r="AG236" s="108"/>
      <c r="AH236" s="109"/>
      <c r="AI236" s="106"/>
      <c r="AJ236" s="108"/>
      <c r="AK236" s="109"/>
      <c r="AL236" s="110">
        <v>7</v>
      </c>
      <c r="AM236" s="111" t="s">
        <v>409</v>
      </c>
      <c r="AN236" s="263" t="s">
        <v>675</v>
      </c>
    </row>
    <row r="237" spans="1:40" ht="15" customHeight="1" x14ac:dyDescent="0.15">
      <c r="A237" s="103">
        <v>4556</v>
      </c>
      <c r="B237" s="112">
        <v>276</v>
      </c>
      <c r="C237" s="112">
        <v>4049</v>
      </c>
      <c r="D237" s="112" t="s">
        <v>410</v>
      </c>
      <c r="E237" s="112" t="s">
        <v>91</v>
      </c>
      <c r="F237" s="112" t="s">
        <v>37</v>
      </c>
      <c r="G237" s="112" t="str">
        <f t="shared" si="9"/>
        <v>3TNDMSX42G</v>
      </c>
      <c r="H237" s="112" t="s">
        <v>325</v>
      </c>
      <c r="I237" s="112" t="s">
        <v>50</v>
      </c>
      <c r="J237" s="112" t="s">
        <v>411</v>
      </c>
      <c r="K237" s="112" t="s">
        <v>412</v>
      </c>
      <c r="L237" s="112" t="s">
        <v>413</v>
      </c>
      <c r="M237" s="112" t="str">
        <f t="shared" si="10"/>
        <v>3TNDMSX42G501360</v>
      </c>
      <c r="N237" s="112" t="str">
        <f t="shared" si="11"/>
        <v>3TNDMSX42G50680</v>
      </c>
      <c r="O237" s="113">
        <v>50</v>
      </c>
      <c r="P237" s="112">
        <v>3</v>
      </c>
      <c r="Q237" s="112" t="s">
        <v>412</v>
      </c>
      <c r="R237" s="113">
        <v>1360</v>
      </c>
      <c r="S237" s="113">
        <v>4100</v>
      </c>
      <c r="T237" s="113">
        <v>680</v>
      </c>
      <c r="U237" s="113">
        <v>680</v>
      </c>
      <c r="V237" s="113">
        <v>2000</v>
      </c>
      <c r="W237" s="104">
        <v>2</v>
      </c>
      <c r="X237" s="105"/>
      <c r="Y237" s="106" t="s">
        <v>257</v>
      </c>
      <c r="Z237" s="107"/>
      <c r="AA237" s="108"/>
      <c r="AB237" s="109"/>
      <c r="AC237" s="107">
        <v>6</v>
      </c>
      <c r="AD237" s="108" t="s">
        <v>54</v>
      </c>
      <c r="AE237" s="109">
        <v>1600</v>
      </c>
      <c r="AF237" s="106">
        <v>2</v>
      </c>
      <c r="AG237" s="108" t="s">
        <v>258</v>
      </c>
      <c r="AH237" s="109" t="s">
        <v>414</v>
      </c>
      <c r="AI237" s="106">
        <v>3</v>
      </c>
      <c r="AJ237" s="108" t="s">
        <v>326</v>
      </c>
      <c r="AK237" s="109">
        <v>1450</v>
      </c>
      <c r="AL237" s="110"/>
      <c r="AM237" s="111"/>
      <c r="AN237" s="111" t="s">
        <v>671</v>
      </c>
    </row>
    <row r="238" spans="1:40" ht="15" customHeight="1" x14ac:dyDescent="0.15">
      <c r="A238" s="103">
        <v>4556</v>
      </c>
      <c r="B238" s="112">
        <v>276</v>
      </c>
      <c r="C238" s="112">
        <v>4049</v>
      </c>
      <c r="D238" s="112" t="s">
        <v>415</v>
      </c>
      <c r="E238" s="112" t="s">
        <v>91</v>
      </c>
      <c r="F238" s="112" t="s">
        <v>56</v>
      </c>
      <c r="G238" s="112" t="str">
        <f t="shared" si="9"/>
        <v>3TNDMSX42GPC</v>
      </c>
      <c r="H238" s="112" t="s">
        <v>325</v>
      </c>
      <c r="I238" s="112" t="s">
        <v>50</v>
      </c>
      <c r="J238" s="112" t="s">
        <v>411</v>
      </c>
      <c r="K238" s="112" t="s">
        <v>416</v>
      </c>
      <c r="L238" s="112" t="s">
        <v>417</v>
      </c>
      <c r="M238" s="112" t="str">
        <f t="shared" si="10"/>
        <v>3TNDMSX42GPC501360</v>
      </c>
      <c r="N238" s="112" t="str">
        <f t="shared" si="11"/>
        <v>3TNDMSX42GPC50680</v>
      </c>
      <c r="O238" s="113">
        <v>50</v>
      </c>
      <c r="P238" s="112">
        <v>3</v>
      </c>
      <c r="Q238" s="112" t="s">
        <v>412</v>
      </c>
      <c r="R238" s="113">
        <v>1360</v>
      </c>
      <c r="S238" s="113">
        <v>4100</v>
      </c>
      <c r="T238" s="113">
        <v>680</v>
      </c>
      <c r="U238" s="113">
        <v>680</v>
      </c>
      <c r="V238" s="113">
        <v>2000</v>
      </c>
      <c r="W238" s="104">
        <v>2</v>
      </c>
      <c r="X238" s="105" t="s">
        <v>176</v>
      </c>
      <c r="Y238" s="106" t="s">
        <v>257</v>
      </c>
      <c r="Z238" s="107">
        <v>6</v>
      </c>
      <c r="AA238" s="108" t="s">
        <v>54</v>
      </c>
      <c r="AB238" s="109">
        <v>1450</v>
      </c>
      <c r="AC238" s="106">
        <v>3</v>
      </c>
      <c r="AD238" s="108" t="s">
        <v>418</v>
      </c>
      <c r="AE238" s="109">
        <v>690</v>
      </c>
      <c r="AF238" s="106"/>
      <c r="AG238" s="108" t="s">
        <v>54</v>
      </c>
      <c r="AH238" s="109">
        <v>1450</v>
      </c>
      <c r="AI238" s="106"/>
      <c r="AJ238" s="108"/>
      <c r="AK238" s="109"/>
      <c r="AL238" s="110"/>
      <c r="AM238" s="111"/>
      <c r="AN238" s="111" t="s">
        <v>671</v>
      </c>
    </row>
    <row r="239" spans="1:40" ht="15" customHeight="1" x14ac:dyDescent="0.15">
      <c r="A239" s="103">
        <v>4556</v>
      </c>
      <c r="B239" s="112">
        <v>275</v>
      </c>
      <c r="C239" s="112">
        <v>5174</v>
      </c>
      <c r="D239" s="112" t="s">
        <v>155</v>
      </c>
      <c r="E239" s="112" t="s">
        <v>156</v>
      </c>
      <c r="F239" s="112" t="s">
        <v>183</v>
      </c>
      <c r="G239" s="112" t="str">
        <f t="shared" si="9"/>
        <v>3TNMCLBTET1MV</v>
      </c>
      <c r="H239" s="112" t="s">
        <v>591</v>
      </c>
      <c r="I239" s="112" t="s">
        <v>50</v>
      </c>
      <c r="J239" s="112" t="s">
        <v>209</v>
      </c>
      <c r="K239" s="112" t="s">
        <v>532</v>
      </c>
      <c r="L239" s="112" t="s">
        <v>533</v>
      </c>
      <c r="M239" s="112" t="str">
        <f t="shared" si="10"/>
        <v>3TNMCLBTET1MV381005</v>
      </c>
      <c r="N239" s="112" t="str">
        <f t="shared" si="11"/>
        <v>3TNMCLBTET1MV381000</v>
      </c>
      <c r="O239" s="113">
        <v>38</v>
      </c>
      <c r="P239" s="112">
        <v>3</v>
      </c>
      <c r="Q239" s="112" t="s">
        <v>599</v>
      </c>
      <c r="R239" s="113">
        <v>1005</v>
      </c>
      <c r="S239" s="113">
        <v>8000</v>
      </c>
      <c r="T239" s="113">
        <v>1005</v>
      </c>
      <c r="U239" s="113">
        <v>1000</v>
      </c>
      <c r="V239" s="113">
        <v>8000</v>
      </c>
      <c r="W239" s="104">
        <v>2</v>
      </c>
      <c r="X239" s="105" t="s">
        <v>176</v>
      </c>
      <c r="Y239" s="106" t="s">
        <v>193</v>
      </c>
      <c r="Z239" s="107">
        <v>6</v>
      </c>
      <c r="AA239" s="108" t="s">
        <v>54</v>
      </c>
      <c r="AB239" s="109">
        <v>1450</v>
      </c>
      <c r="AC239" s="106">
        <v>6</v>
      </c>
      <c r="AD239" s="108" t="s">
        <v>219</v>
      </c>
      <c r="AE239" s="109">
        <v>1015</v>
      </c>
      <c r="AF239" s="133">
        <v>2</v>
      </c>
      <c r="AG239" s="108" t="s">
        <v>54</v>
      </c>
      <c r="AH239" s="109">
        <v>1450</v>
      </c>
      <c r="AI239" s="133">
        <v>3</v>
      </c>
      <c r="AJ239" s="108" t="s">
        <v>54</v>
      </c>
      <c r="AK239" s="109">
        <v>1450</v>
      </c>
      <c r="AL239" s="110"/>
      <c r="AM239" s="111"/>
      <c r="AN239" s="111" t="s">
        <v>671</v>
      </c>
    </row>
    <row r="240" spans="1:40" ht="15" customHeight="1" x14ac:dyDescent="0.15">
      <c r="A240" s="103">
        <v>4556</v>
      </c>
      <c r="B240" s="112">
        <v>275</v>
      </c>
      <c r="C240" s="112">
        <v>5174</v>
      </c>
      <c r="D240" s="112" t="s">
        <v>155</v>
      </c>
      <c r="E240" s="112" t="s">
        <v>156</v>
      </c>
      <c r="F240" s="112" t="s">
        <v>183</v>
      </c>
      <c r="G240" s="112" t="str">
        <f t="shared" si="9"/>
        <v>3TNMCLBHLKTV</v>
      </c>
      <c r="H240" s="112" t="s">
        <v>325</v>
      </c>
      <c r="I240" s="112" t="s">
        <v>50</v>
      </c>
      <c r="J240" s="112" t="s">
        <v>209</v>
      </c>
      <c r="K240" s="112" t="s">
        <v>419</v>
      </c>
      <c r="L240" s="112" t="s">
        <v>420</v>
      </c>
      <c r="M240" s="112" t="str">
        <f t="shared" si="10"/>
        <v>3TNMCLBHLKTV251030</v>
      </c>
      <c r="N240" s="112" t="str">
        <f t="shared" si="11"/>
        <v>3TNMCLBHLKTV251000</v>
      </c>
      <c r="O240" s="113">
        <v>25</v>
      </c>
      <c r="P240" s="112">
        <v>3</v>
      </c>
      <c r="Q240" s="112" t="s">
        <v>421</v>
      </c>
      <c r="R240" s="113">
        <v>1030</v>
      </c>
      <c r="S240" s="113">
        <v>4000</v>
      </c>
      <c r="T240" s="113">
        <v>1000</v>
      </c>
      <c r="U240" s="113">
        <v>1000</v>
      </c>
      <c r="V240" s="113">
        <v>2000</v>
      </c>
      <c r="W240" s="104">
        <v>2</v>
      </c>
      <c r="X240" s="105" t="s">
        <v>176</v>
      </c>
      <c r="Y240" s="106" t="s">
        <v>193</v>
      </c>
      <c r="Z240" s="107">
        <v>6</v>
      </c>
      <c r="AA240" s="108" t="s">
        <v>54</v>
      </c>
      <c r="AB240" s="109">
        <v>1450</v>
      </c>
      <c r="AC240" s="106">
        <v>6</v>
      </c>
      <c r="AD240" s="108" t="s">
        <v>219</v>
      </c>
      <c r="AE240" s="109">
        <v>1015</v>
      </c>
      <c r="AF240" s="106"/>
      <c r="AG240" s="108" t="s">
        <v>54</v>
      </c>
      <c r="AH240" s="109">
        <v>1450</v>
      </c>
      <c r="AI240" s="106"/>
      <c r="AJ240" s="108"/>
      <c r="AK240" s="109"/>
      <c r="AL240" s="110"/>
      <c r="AM240" s="111"/>
      <c r="AN240" s="111" t="s">
        <v>671</v>
      </c>
    </row>
    <row r="241" spans="1:40" ht="15" customHeight="1" x14ac:dyDescent="0.15">
      <c r="A241" s="103">
        <v>4556</v>
      </c>
      <c r="B241" s="112">
        <v>275</v>
      </c>
      <c r="C241" s="112">
        <v>5174</v>
      </c>
      <c r="D241" s="112" t="s">
        <v>155</v>
      </c>
      <c r="E241" s="112" t="s">
        <v>156</v>
      </c>
      <c r="F241" s="112" t="s">
        <v>183</v>
      </c>
      <c r="G241" s="112" t="str">
        <f t="shared" si="9"/>
        <v>3TNMCLBHLKTV</v>
      </c>
      <c r="H241" s="112" t="s">
        <v>325</v>
      </c>
      <c r="I241" s="112" t="s">
        <v>50</v>
      </c>
      <c r="J241" s="112" t="s">
        <v>209</v>
      </c>
      <c r="K241" s="112" t="s">
        <v>419</v>
      </c>
      <c r="L241" s="112" t="s">
        <v>420</v>
      </c>
      <c r="M241" s="112" t="str">
        <f t="shared" si="10"/>
        <v>3TNMCLBHLKTV501030</v>
      </c>
      <c r="N241" s="112" t="str">
        <f t="shared" si="11"/>
        <v>3TNMCLBHLKTV501000</v>
      </c>
      <c r="O241" s="113">
        <v>50</v>
      </c>
      <c r="P241" s="112">
        <v>3</v>
      </c>
      <c r="Q241" s="112" t="s">
        <v>421</v>
      </c>
      <c r="R241" s="113">
        <v>1030</v>
      </c>
      <c r="S241" s="113">
        <v>4100</v>
      </c>
      <c r="T241" s="113">
        <v>1000</v>
      </c>
      <c r="U241" s="113">
        <v>1000</v>
      </c>
      <c r="V241" s="113">
        <v>2000</v>
      </c>
      <c r="W241" s="104">
        <v>2</v>
      </c>
      <c r="X241" s="105" t="s">
        <v>176</v>
      </c>
      <c r="Y241" s="106" t="s">
        <v>193</v>
      </c>
      <c r="Z241" s="107">
        <v>6</v>
      </c>
      <c r="AA241" s="108" t="s">
        <v>54</v>
      </c>
      <c r="AB241" s="109">
        <v>1450</v>
      </c>
      <c r="AC241" s="106">
        <v>6</v>
      </c>
      <c r="AD241" s="108" t="s">
        <v>219</v>
      </c>
      <c r="AE241" s="109">
        <v>1015</v>
      </c>
      <c r="AF241" s="106"/>
      <c r="AG241" s="108" t="s">
        <v>54</v>
      </c>
      <c r="AH241" s="109">
        <v>1450</v>
      </c>
      <c r="AI241" s="106"/>
      <c r="AJ241" s="108"/>
      <c r="AK241" s="109"/>
      <c r="AL241" s="110"/>
      <c r="AM241" s="111"/>
      <c r="AN241" s="111" t="s">
        <v>671</v>
      </c>
    </row>
    <row r="242" spans="1:40" ht="15" customHeight="1" x14ac:dyDescent="0.15">
      <c r="A242" s="139">
        <v>4556</v>
      </c>
      <c r="B242" s="114">
        <v>275</v>
      </c>
      <c r="C242" s="114">
        <v>5174</v>
      </c>
      <c r="D242" s="114" t="s">
        <v>155</v>
      </c>
      <c r="E242" s="114" t="s">
        <v>156</v>
      </c>
      <c r="F242" s="114" t="s">
        <v>183</v>
      </c>
      <c r="G242" s="114" t="str">
        <f t="shared" si="9"/>
        <v>3TNMCLBHLDTV</v>
      </c>
      <c r="H242" s="114" t="s">
        <v>325</v>
      </c>
      <c r="I242" s="114" t="s">
        <v>50</v>
      </c>
      <c r="J242" s="114" t="s">
        <v>209</v>
      </c>
      <c r="K242" s="114" t="s">
        <v>422</v>
      </c>
      <c r="L242" s="114" t="s">
        <v>423</v>
      </c>
      <c r="M242" s="114" t="str">
        <f t="shared" si="10"/>
        <v>3TNMCLBHLDTV501030</v>
      </c>
      <c r="N242" s="114" t="str">
        <f t="shared" si="11"/>
        <v>3TNMCLBHLDTV501000</v>
      </c>
      <c r="O242" s="140">
        <v>50</v>
      </c>
      <c r="P242" s="114">
        <v>3</v>
      </c>
      <c r="Q242" s="114" t="s">
        <v>424</v>
      </c>
      <c r="R242" s="140">
        <v>1030</v>
      </c>
      <c r="S242" s="140">
        <v>4100</v>
      </c>
      <c r="T242" s="140">
        <v>1005</v>
      </c>
      <c r="U242" s="140">
        <v>1000</v>
      </c>
      <c r="V242" s="140">
        <v>2000</v>
      </c>
      <c r="W242" s="141">
        <v>2</v>
      </c>
      <c r="X242" s="142" t="s">
        <v>176</v>
      </c>
      <c r="Y242" s="143" t="s">
        <v>193</v>
      </c>
      <c r="Z242" s="144">
        <v>6</v>
      </c>
      <c r="AA242" s="108" t="s">
        <v>54</v>
      </c>
      <c r="AB242" s="146">
        <v>1450</v>
      </c>
      <c r="AC242" s="143">
        <v>6</v>
      </c>
      <c r="AD242" s="145" t="s">
        <v>219</v>
      </c>
      <c r="AE242" s="146">
        <v>1015</v>
      </c>
      <c r="AF242" s="106"/>
      <c r="AG242" s="145" t="s">
        <v>54</v>
      </c>
      <c r="AH242" s="146">
        <v>1450</v>
      </c>
      <c r="AI242" s="106"/>
      <c r="AJ242" s="145"/>
      <c r="AK242" s="146"/>
      <c r="AL242" s="147"/>
      <c r="AM242" s="148"/>
      <c r="AN242" s="148" t="s">
        <v>671</v>
      </c>
    </row>
    <row r="243" spans="1:40" ht="15" customHeight="1" thickBot="1" x14ac:dyDescent="0.2">
      <c r="A243" s="117">
        <v>4556</v>
      </c>
      <c r="B243" s="118">
        <v>276</v>
      </c>
      <c r="C243" s="118">
        <v>3540</v>
      </c>
      <c r="D243" s="118" t="s">
        <v>425</v>
      </c>
      <c r="E243" s="118" t="s">
        <v>91</v>
      </c>
      <c r="F243" s="118" t="s">
        <v>76</v>
      </c>
      <c r="G243" s="118" t="str">
        <f t="shared" si="9"/>
        <v>3TNMLB   KF9BF</v>
      </c>
      <c r="H243" s="118" t="s">
        <v>325</v>
      </c>
      <c r="I243" s="118" t="s">
        <v>50</v>
      </c>
      <c r="J243" s="118" t="s">
        <v>298</v>
      </c>
      <c r="K243" s="118" t="s">
        <v>426</v>
      </c>
      <c r="L243" s="118" t="s">
        <v>427</v>
      </c>
      <c r="M243" s="118" t="str">
        <f t="shared" si="10"/>
        <v>3TNMLB   KF9BF91400</v>
      </c>
      <c r="N243" s="118" t="str">
        <f t="shared" si="11"/>
        <v>3TNMLB   KF9BF91200</v>
      </c>
      <c r="O243" s="119">
        <v>9</v>
      </c>
      <c r="P243" s="118">
        <v>3</v>
      </c>
      <c r="Q243" s="118" t="s">
        <v>428</v>
      </c>
      <c r="R243" s="119">
        <v>1400</v>
      </c>
      <c r="S243" s="119">
        <v>12000</v>
      </c>
      <c r="T243" s="119">
        <v>1200</v>
      </c>
      <c r="U243" s="119">
        <v>1200</v>
      </c>
      <c r="V243" s="119">
        <v>2000</v>
      </c>
      <c r="W243" s="120">
        <v>2</v>
      </c>
      <c r="X243" s="121"/>
      <c r="Y243" s="122" t="s">
        <v>257</v>
      </c>
      <c r="Z243" s="123"/>
      <c r="AA243" s="124"/>
      <c r="AB243" s="125"/>
      <c r="AC243" s="123">
        <v>3</v>
      </c>
      <c r="AD243" s="124" t="s">
        <v>418</v>
      </c>
      <c r="AE243" s="125">
        <v>1220</v>
      </c>
      <c r="AF243" s="122"/>
      <c r="AG243" s="124"/>
      <c r="AH243" s="125"/>
      <c r="AI243" s="122"/>
      <c r="AJ243" s="124"/>
      <c r="AK243" s="125"/>
      <c r="AL243" s="126"/>
      <c r="AM243" s="127"/>
      <c r="AN243" s="127" t="s">
        <v>671</v>
      </c>
    </row>
  </sheetData>
  <sortState xmlns:xlrd2="http://schemas.microsoft.com/office/spreadsheetml/2017/richdata2" ref="A4:S276">
    <sortCondition ref="Q4:Q276"/>
  </sortState>
  <phoneticPr fontId="1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783"/>
  <sheetViews>
    <sheetView workbookViewId="0">
      <pane xSplit="5" ySplit="2" topLeftCell="F151" activePane="bottomRight" state="frozen"/>
      <selection pane="topRight" activeCell="F1" sqref="F1"/>
      <selection pane="bottomLeft" activeCell="A3" sqref="A3"/>
      <selection pane="bottomRight" activeCell="AA186" sqref="AA186"/>
    </sheetView>
  </sheetViews>
  <sheetFormatPr defaultRowHeight="12" x14ac:dyDescent="0.15"/>
  <cols>
    <col min="1" max="1" width="8.5" style="174" bestFit="1" customWidth="1"/>
    <col min="2" max="2" width="15.5" style="174" bestFit="1" customWidth="1"/>
    <col min="3" max="4" width="12.375" style="174" bestFit="1" customWidth="1"/>
    <col min="5" max="5" width="16.125" style="174" customWidth="1"/>
    <col min="6" max="6" width="3.875" style="174" customWidth="1"/>
    <col min="7" max="7" width="4" style="174" customWidth="1"/>
    <col min="8" max="8" width="3.5" style="174" customWidth="1"/>
    <col min="9" max="9" width="4.75" style="174" customWidth="1"/>
    <col min="10" max="10" width="5.875" style="174" customWidth="1"/>
    <col min="11" max="11" width="6.125" style="174" customWidth="1"/>
    <col min="12" max="12" width="3.25" style="174" customWidth="1"/>
    <col min="13" max="13" width="40.125" style="174" customWidth="1"/>
    <col min="14" max="16" width="7.25" style="175" customWidth="1"/>
    <col min="17" max="17" width="4" style="174" customWidth="1"/>
    <col min="18" max="18" width="6.875" style="174" customWidth="1"/>
    <col min="19" max="19" width="5.375" style="174" customWidth="1"/>
    <col min="20" max="21" width="10.5" style="176" bestFit="1" customWidth="1"/>
    <col min="22" max="22" width="15.125" style="174" bestFit="1" customWidth="1"/>
    <col min="23" max="23" width="13" style="174" bestFit="1" customWidth="1"/>
    <col min="24" max="25" width="9" style="174"/>
    <col min="26" max="28" width="9" style="179" customWidth="1"/>
    <col min="29" max="16384" width="9" style="174"/>
  </cols>
  <sheetData>
    <row r="1" spans="1:28" s="165" customFormat="1" ht="11.25" x14ac:dyDescent="0.15">
      <c r="A1" s="164">
        <v>1</v>
      </c>
      <c r="B1" s="164">
        <v>2</v>
      </c>
      <c r="C1" s="164">
        <v>3</v>
      </c>
      <c r="D1" s="164">
        <v>4</v>
      </c>
      <c r="E1" s="164">
        <v>5</v>
      </c>
      <c r="F1" s="164">
        <v>6</v>
      </c>
      <c r="G1" s="164">
        <v>7</v>
      </c>
      <c r="H1" s="164">
        <v>8</v>
      </c>
      <c r="I1" s="164">
        <v>9</v>
      </c>
      <c r="J1" s="164">
        <v>10</v>
      </c>
      <c r="K1" s="164">
        <v>11</v>
      </c>
      <c r="L1" s="164">
        <v>12</v>
      </c>
      <c r="M1" s="164">
        <v>13</v>
      </c>
      <c r="N1" s="164">
        <v>14</v>
      </c>
      <c r="O1" s="164">
        <v>15</v>
      </c>
      <c r="P1" s="164">
        <v>16</v>
      </c>
      <c r="Q1" s="164">
        <v>17</v>
      </c>
      <c r="R1" s="164">
        <v>18</v>
      </c>
      <c r="S1" s="164">
        <v>19</v>
      </c>
      <c r="T1" s="164">
        <v>20</v>
      </c>
      <c r="U1" s="164">
        <v>21</v>
      </c>
      <c r="V1" s="164">
        <v>22</v>
      </c>
      <c r="W1" s="164">
        <v>23</v>
      </c>
      <c r="X1" s="164">
        <v>24</v>
      </c>
      <c r="Z1" s="177"/>
      <c r="AA1" s="177"/>
      <c r="AB1" s="177"/>
    </row>
    <row r="2" spans="1:28" s="166" customFormat="1" ht="22.5" x14ac:dyDescent="0.15">
      <c r="A2" s="180" t="s">
        <v>429</v>
      </c>
      <c r="B2" s="180" t="s">
        <v>430</v>
      </c>
      <c r="C2" s="180" t="s">
        <v>431</v>
      </c>
      <c r="D2" s="180" t="s">
        <v>432</v>
      </c>
      <c r="E2" s="180" t="s">
        <v>433</v>
      </c>
      <c r="F2" s="180" t="s">
        <v>434</v>
      </c>
      <c r="G2" s="180" t="s">
        <v>435</v>
      </c>
      <c r="H2" s="180" t="s">
        <v>436</v>
      </c>
      <c r="I2" s="180" t="s">
        <v>437</v>
      </c>
      <c r="J2" s="180" t="s">
        <v>438</v>
      </c>
      <c r="K2" s="180" t="s">
        <v>439</v>
      </c>
      <c r="L2" s="180" t="s">
        <v>14</v>
      </c>
      <c r="M2" s="180" t="s">
        <v>440</v>
      </c>
      <c r="N2" s="181" t="s">
        <v>441</v>
      </c>
      <c r="O2" s="181" t="s">
        <v>442</v>
      </c>
      <c r="P2" s="181" t="s">
        <v>443</v>
      </c>
      <c r="Q2" s="180" t="s">
        <v>444</v>
      </c>
      <c r="R2" s="180" t="s">
        <v>445</v>
      </c>
      <c r="S2" s="180" t="s">
        <v>446</v>
      </c>
      <c r="T2" s="182" t="s">
        <v>447</v>
      </c>
      <c r="U2" s="182" t="s">
        <v>448</v>
      </c>
      <c r="V2" s="180" t="s">
        <v>449</v>
      </c>
      <c r="W2" s="180" t="s">
        <v>450</v>
      </c>
      <c r="X2" s="180" t="s">
        <v>451</v>
      </c>
      <c r="Z2" s="178" t="s">
        <v>524</v>
      </c>
      <c r="AA2" s="178" t="s">
        <v>525</v>
      </c>
      <c r="AB2" s="178" t="s">
        <v>526</v>
      </c>
    </row>
    <row r="3" spans="1:28" s="165" customFormat="1" ht="11.25" x14ac:dyDescent="0.15">
      <c r="A3" s="220">
        <v>3647425</v>
      </c>
      <c r="B3" s="220" t="s">
        <v>452</v>
      </c>
      <c r="C3" s="220" t="s">
        <v>453</v>
      </c>
      <c r="D3" s="220" t="s">
        <v>454</v>
      </c>
      <c r="E3" s="220" t="s">
        <v>155</v>
      </c>
      <c r="F3" s="220">
        <v>3</v>
      </c>
      <c r="G3" s="220" t="s">
        <v>49</v>
      </c>
      <c r="H3" s="220" t="s">
        <v>50</v>
      </c>
      <c r="I3" s="220" t="s">
        <v>254</v>
      </c>
      <c r="J3" s="220"/>
      <c r="K3" s="220" t="s">
        <v>262</v>
      </c>
      <c r="L3" s="220">
        <v>50</v>
      </c>
      <c r="M3" s="220" t="s">
        <v>263</v>
      </c>
      <c r="N3" s="221">
        <v>1120</v>
      </c>
      <c r="O3" s="221">
        <v>1120</v>
      </c>
      <c r="P3" s="221">
        <v>4000</v>
      </c>
      <c r="Q3" s="220">
        <v>2</v>
      </c>
      <c r="R3" s="220">
        <v>8</v>
      </c>
      <c r="S3" s="220" t="s">
        <v>455</v>
      </c>
      <c r="T3" s="222">
        <v>44582</v>
      </c>
      <c r="U3" s="222">
        <v>44624</v>
      </c>
      <c r="V3" s="220" t="s">
        <v>456</v>
      </c>
      <c r="W3" s="220"/>
      <c r="X3" s="220"/>
      <c r="Z3" s="177" t="str">
        <f ca="1">IF(SUM(AA3:AB3)=0,"",SUM(AA3:AB3))</f>
        <v/>
      </c>
      <c r="AA3" s="177" t="str">
        <f ca="1">IFERROR(IF(OR(OFFSET('S4'!$D$5,MATCH($A3,'S4'!$D$5:$D$1035,0)-1,6)="巻返し",OFFSET('S4'!$D$5,MATCH($A3,'S4'!$D$5:$D$1035,0)-1,6)="スリット"),SUMIF('S4'!$D$5:$D$1035,$A3,'S4'!$U$5:$U$1035),""),"")</f>
        <v/>
      </c>
      <c r="AB3" s="177" t="str">
        <f ca="1">IFERROR(IF(OR(OFFSET('S5'!$D$5,MATCH($A3,'S5'!$D$5:$D$1012,0)-1,6)="巻返し",OFFSET('S5'!$D$5,MATCH($A3,'S5'!$D$5:$D$1012,0)-1,6)="スリット"),SUMIF('S5'!$D$5:$D$1012,$A3,'S5'!$T$5:$T$1012),""),"")</f>
        <v/>
      </c>
    </row>
    <row r="4" spans="1:28" s="165" customFormat="1" ht="11.25" x14ac:dyDescent="0.15">
      <c r="A4" s="220">
        <v>3647426</v>
      </c>
      <c r="B4" s="220" t="s">
        <v>452</v>
      </c>
      <c r="C4" s="220" t="s">
        <v>453</v>
      </c>
      <c r="D4" s="220" t="s">
        <v>454</v>
      </c>
      <c r="E4" s="220" t="s">
        <v>155</v>
      </c>
      <c r="F4" s="220">
        <v>3</v>
      </c>
      <c r="G4" s="220" t="s">
        <v>49</v>
      </c>
      <c r="H4" s="220" t="s">
        <v>50</v>
      </c>
      <c r="I4" s="220" t="s">
        <v>254</v>
      </c>
      <c r="J4" s="220"/>
      <c r="K4" s="220" t="s">
        <v>262</v>
      </c>
      <c r="L4" s="220">
        <v>50</v>
      </c>
      <c r="M4" s="220" t="s">
        <v>263</v>
      </c>
      <c r="N4" s="221">
        <v>1120</v>
      </c>
      <c r="O4" s="221">
        <v>1120</v>
      </c>
      <c r="P4" s="221">
        <v>4000</v>
      </c>
      <c r="Q4" s="220">
        <v>2</v>
      </c>
      <c r="R4" s="220">
        <v>6</v>
      </c>
      <c r="S4" s="220" t="s">
        <v>455</v>
      </c>
      <c r="T4" s="222">
        <v>44582</v>
      </c>
      <c r="U4" s="222">
        <v>44629</v>
      </c>
      <c r="V4" s="220" t="s">
        <v>456</v>
      </c>
      <c r="W4" s="220"/>
      <c r="X4" s="220"/>
      <c r="Z4" s="177" t="str">
        <f t="shared" ref="Z4:Z67" ca="1" si="0">IF(SUM(AA4:AB4)=0,"",SUM(AA4:AB4))</f>
        <v/>
      </c>
      <c r="AA4" s="177" t="str">
        <f ca="1">IFERROR(IF(OR(OFFSET('S4'!$D$5,MATCH($A4,'S4'!$D$5:$D$1035,0)-1,6)="巻返し",OFFSET('S4'!$D$5,MATCH($A4,'S4'!$D$5:$D$1035,0)-1,6)="スリット"),SUMIF('S4'!$D$5:$D$1035,$A4,'S4'!$U$5:$U$1035),""),"")</f>
        <v/>
      </c>
      <c r="AB4" s="177" t="str">
        <f ca="1">IFERROR(IF(OR(OFFSET('S5'!$D$5,MATCH($A4,'S5'!$D$5:$D$1012,0)-1,6)="巻返し",OFFSET('S5'!$D$5,MATCH($A4,'S5'!$D$5:$D$1012,0)-1,6)="スリット"),SUMIF('S5'!$D$5:$D$1012,$A4,'S5'!$T$5:$T$1012),""),"")</f>
        <v/>
      </c>
    </row>
    <row r="5" spans="1:28" s="165" customFormat="1" ht="11.25" x14ac:dyDescent="0.15">
      <c r="A5" s="220">
        <v>3647427</v>
      </c>
      <c r="B5" s="220" t="s">
        <v>452</v>
      </c>
      <c r="C5" s="220" t="s">
        <v>453</v>
      </c>
      <c r="D5" s="220" t="s">
        <v>454</v>
      </c>
      <c r="E5" s="220" t="s">
        <v>155</v>
      </c>
      <c r="F5" s="220">
        <v>3</v>
      </c>
      <c r="G5" s="220" t="s">
        <v>49</v>
      </c>
      <c r="H5" s="220" t="s">
        <v>50</v>
      </c>
      <c r="I5" s="220" t="s">
        <v>254</v>
      </c>
      <c r="J5" s="220"/>
      <c r="K5" s="220" t="s">
        <v>262</v>
      </c>
      <c r="L5" s="220">
        <v>50</v>
      </c>
      <c r="M5" s="220" t="s">
        <v>263</v>
      </c>
      <c r="N5" s="221">
        <v>1120</v>
      </c>
      <c r="O5" s="221">
        <v>1120</v>
      </c>
      <c r="P5" s="221">
        <v>4000</v>
      </c>
      <c r="Q5" s="220">
        <v>2</v>
      </c>
      <c r="R5" s="220">
        <v>8</v>
      </c>
      <c r="S5" s="220" t="s">
        <v>455</v>
      </c>
      <c r="T5" s="222">
        <v>44582</v>
      </c>
      <c r="U5" s="222">
        <v>44631</v>
      </c>
      <c r="V5" s="220" t="s">
        <v>456</v>
      </c>
      <c r="W5" s="220"/>
      <c r="X5" s="220"/>
      <c r="Z5" s="177" t="str">
        <f t="shared" ca="1" si="0"/>
        <v/>
      </c>
      <c r="AA5" s="177" t="str">
        <f ca="1">IFERROR(IF(OR(OFFSET('S4'!$D$5,MATCH($A5,'S4'!$D$5:$D$1035,0)-1,6)="巻返し",OFFSET('S4'!$D$5,MATCH($A5,'S4'!$D$5:$D$1035,0)-1,6)="スリット"),SUMIF('S4'!$D$5:$D$1035,$A5,'S4'!$U$5:$U$1035),""),"")</f>
        <v/>
      </c>
      <c r="AB5" s="177" t="str">
        <f ca="1">IFERROR(IF(OR(OFFSET('S5'!$D$5,MATCH($A5,'S5'!$D$5:$D$1012,0)-1,6)="巻返し",OFFSET('S5'!$D$5,MATCH($A5,'S5'!$D$5:$D$1012,0)-1,6)="スリット"),SUMIF('S5'!$D$5:$D$1012,$A5,'S5'!$T$5:$T$1012),""),"")</f>
        <v/>
      </c>
    </row>
    <row r="6" spans="1:28" s="165" customFormat="1" ht="11.25" x14ac:dyDescent="0.15">
      <c r="A6" s="220">
        <v>3647428</v>
      </c>
      <c r="B6" s="220" t="s">
        <v>452</v>
      </c>
      <c r="C6" s="220" t="s">
        <v>453</v>
      </c>
      <c r="D6" s="220" t="s">
        <v>454</v>
      </c>
      <c r="E6" s="220" t="s">
        <v>155</v>
      </c>
      <c r="F6" s="220">
        <v>3</v>
      </c>
      <c r="G6" s="220" t="s">
        <v>49</v>
      </c>
      <c r="H6" s="220" t="s">
        <v>50</v>
      </c>
      <c r="I6" s="220" t="s">
        <v>254</v>
      </c>
      <c r="J6" s="220"/>
      <c r="K6" s="220" t="s">
        <v>262</v>
      </c>
      <c r="L6" s="220">
        <v>50</v>
      </c>
      <c r="M6" s="220" t="s">
        <v>263</v>
      </c>
      <c r="N6" s="221">
        <v>1120</v>
      </c>
      <c r="O6" s="221">
        <v>1120</v>
      </c>
      <c r="P6" s="221">
        <v>4000</v>
      </c>
      <c r="Q6" s="220">
        <v>2</v>
      </c>
      <c r="R6" s="220">
        <v>8</v>
      </c>
      <c r="S6" s="220" t="s">
        <v>455</v>
      </c>
      <c r="T6" s="222">
        <v>44582</v>
      </c>
      <c r="U6" s="222">
        <v>44637</v>
      </c>
      <c r="V6" s="220" t="s">
        <v>456</v>
      </c>
      <c r="W6" s="220"/>
      <c r="X6" s="220"/>
      <c r="Z6" s="177" t="str">
        <f t="shared" ca="1" si="0"/>
        <v/>
      </c>
      <c r="AA6" s="177" t="str">
        <f ca="1">IFERROR(IF(OR(OFFSET('S4'!$D$5,MATCH($A6,'S4'!$D$5:$D$1035,0)-1,6)="巻返し",OFFSET('S4'!$D$5,MATCH($A6,'S4'!$D$5:$D$1035,0)-1,6)="スリット"),SUMIF('S4'!$D$5:$D$1035,$A6,'S4'!$U$5:$U$1035),""),"")</f>
        <v/>
      </c>
      <c r="AB6" s="177" t="str">
        <f ca="1">IFERROR(IF(OR(OFFSET('S5'!$D$5,MATCH($A6,'S5'!$D$5:$D$1012,0)-1,6)="巻返し",OFFSET('S5'!$D$5,MATCH($A6,'S5'!$D$5:$D$1012,0)-1,6)="スリット"),SUMIF('S5'!$D$5:$D$1012,$A6,'S5'!$T$5:$T$1012),""),"")</f>
        <v/>
      </c>
    </row>
    <row r="7" spans="1:28" s="165" customFormat="1" ht="11.25" x14ac:dyDescent="0.15">
      <c r="A7" s="220">
        <v>3652310</v>
      </c>
      <c r="B7" s="220" t="s">
        <v>452</v>
      </c>
      <c r="C7" s="220" t="s">
        <v>459</v>
      </c>
      <c r="D7" s="220" t="s">
        <v>454</v>
      </c>
      <c r="E7" s="220" t="s">
        <v>96</v>
      </c>
      <c r="F7" s="220">
        <v>3</v>
      </c>
      <c r="G7" s="220" t="s">
        <v>49</v>
      </c>
      <c r="H7" s="220" t="s">
        <v>50</v>
      </c>
      <c r="I7" s="220" t="s">
        <v>254</v>
      </c>
      <c r="J7" s="220"/>
      <c r="K7" s="220" t="s">
        <v>292</v>
      </c>
      <c r="L7" s="220">
        <v>50</v>
      </c>
      <c r="M7" s="220" t="s">
        <v>293</v>
      </c>
      <c r="N7" s="221">
        <v>1000</v>
      </c>
      <c r="O7" s="221">
        <v>1000</v>
      </c>
      <c r="P7" s="221">
        <v>3000</v>
      </c>
      <c r="Q7" s="220">
        <v>2</v>
      </c>
      <c r="R7" s="220">
        <v>4</v>
      </c>
      <c r="S7" s="220" t="s">
        <v>455</v>
      </c>
      <c r="T7" s="222">
        <v>44613</v>
      </c>
      <c r="U7" s="222">
        <v>44645</v>
      </c>
      <c r="V7" s="220" t="s">
        <v>456</v>
      </c>
      <c r="W7" s="220"/>
      <c r="X7" s="220"/>
      <c r="Z7" s="177" t="str">
        <f t="shared" ca="1" si="0"/>
        <v/>
      </c>
      <c r="AA7" s="177" t="str">
        <f ca="1">IFERROR(IF(OR(OFFSET('S4'!$D$5,MATCH($A7,'S4'!$D$5:$D$1035,0)-1,6)="巻返し",OFFSET('S4'!$D$5,MATCH($A7,'S4'!$D$5:$D$1035,0)-1,6)="スリット"),SUMIF('S4'!$D$5:$D$1035,$A7,'S4'!$U$5:$U$1035),""),"")</f>
        <v/>
      </c>
      <c r="AB7" s="177" t="str">
        <f ca="1">IFERROR(IF(OR(OFFSET('S5'!$D$5,MATCH($A7,'S5'!$D$5:$D$1012,0)-1,6)="巻返し",OFFSET('S5'!$D$5,MATCH($A7,'S5'!$D$5:$D$1012,0)-1,6)="スリット"),SUMIF('S5'!$D$5:$D$1012,$A7,'S5'!$T$5:$T$1012),""),"")</f>
        <v/>
      </c>
    </row>
    <row r="8" spans="1:28" s="165" customFormat="1" ht="11.25" x14ac:dyDescent="0.15">
      <c r="A8" s="220">
        <v>3652313</v>
      </c>
      <c r="B8" s="220" t="s">
        <v>452</v>
      </c>
      <c r="C8" s="220" t="s">
        <v>453</v>
      </c>
      <c r="D8" s="220" t="s">
        <v>454</v>
      </c>
      <c r="E8" s="220" t="s">
        <v>282</v>
      </c>
      <c r="F8" s="220">
        <v>3</v>
      </c>
      <c r="G8" s="220" t="s">
        <v>49</v>
      </c>
      <c r="H8" s="220" t="s">
        <v>50</v>
      </c>
      <c r="I8" s="220" t="s">
        <v>254</v>
      </c>
      <c r="J8" s="220"/>
      <c r="K8" s="220" t="s">
        <v>280</v>
      </c>
      <c r="L8" s="220">
        <v>25</v>
      </c>
      <c r="M8" s="220" t="s">
        <v>281</v>
      </c>
      <c r="N8" s="221">
        <v>1020</v>
      </c>
      <c r="O8" s="221">
        <v>1020</v>
      </c>
      <c r="P8" s="221">
        <v>2000</v>
      </c>
      <c r="Q8" s="220">
        <v>1</v>
      </c>
      <c r="R8" s="220">
        <v>6</v>
      </c>
      <c r="S8" s="220" t="s">
        <v>455</v>
      </c>
      <c r="T8" s="222">
        <v>44613</v>
      </c>
      <c r="U8" s="222">
        <v>44645</v>
      </c>
      <c r="V8" s="220" t="s">
        <v>456</v>
      </c>
      <c r="W8" s="220"/>
      <c r="X8" s="220"/>
      <c r="Z8" s="177" t="str">
        <f t="shared" ca="1" si="0"/>
        <v/>
      </c>
      <c r="AA8" s="177" t="str">
        <f ca="1">IFERROR(IF(OR(OFFSET('S4'!$D$5,MATCH($A8,'S4'!$D$5:$D$1035,0)-1,6)="巻返し",OFFSET('S4'!$D$5,MATCH($A8,'S4'!$D$5:$D$1035,0)-1,6)="スリット"),SUMIF('S4'!$D$5:$D$1035,$A8,'S4'!$U$5:$U$1035),""),"")</f>
        <v/>
      </c>
      <c r="AB8" s="177" t="str">
        <f ca="1">IFERROR(IF(OR(OFFSET('S5'!$D$5,MATCH($A8,'S5'!$D$5:$D$1012,0)-1,6)="巻返し",OFFSET('S5'!$D$5,MATCH($A8,'S5'!$D$5:$D$1012,0)-1,6)="スリット"),SUMIF('S5'!$D$5:$D$1012,$A8,'S5'!$T$5:$T$1012),""),"")</f>
        <v/>
      </c>
    </row>
    <row r="9" spans="1:28" s="165" customFormat="1" ht="11.25" x14ac:dyDescent="0.15">
      <c r="A9" s="220">
        <v>3652314</v>
      </c>
      <c r="B9" s="220" t="s">
        <v>452</v>
      </c>
      <c r="C9" s="220" t="s">
        <v>453</v>
      </c>
      <c r="D9" s="220" t="s">
        <v>454</v>
      </c>
      <c r="E9" s="220" t="s">
        <v>282</v>
      </c>
      <c r="F9" s="220">
        <v>3</v>
      </c>
      <c r="G9" s="220" t="s">
        <v>49</v>
      </c>
      <c r="H9" s="220" t="s">
        <v>50</v>
      </c>
      <c r="I9" s="220" t="s">
        <v>254</v>
      </c>
      <c r="J9" s="220"/>
      <c r="K9" s="220" t="s">
        <v>280</v>
      </c>
      <c r="L9" s="220">
        <v>25</v>
      </c>
      <c r="M9" s="220" t="s">
        <v>281</v>
      </c>
      <c r="N9" s="221">
        <v>1240</v>
      </c>
      <c r="O9" s="221">
        <v>1240</v>
      </c>
      <c r="P9" s="221">
        <v>2000</v>
      </c>
      <c r="Q9" s="220">
        <v>1</v>
      </c>
      <c r="R9" s="220">
        <v>6</v>
      </c>
      <c r="S9" s="220" t="s">
        <v>455</v>
      </c>
      <c r="T9" s="222">
        <v>44613</v>
      </c>
      <c r="U9" s="222">
        <v>44645</v>
      </c>
      <c r="V9" s="220" t="s">
        <v>456</v>
      </c>
      <c r="W9" s="220"/>
      <c r="X9" s="220"/>
      <c r="Z9" s="177" t="str">
        <f t="shared" ca="1" si="0"/>
        <v/>
      </c>
      <c r="AA9" s="177" t="str">
        <f ca="1">IFERROR(IF(OR(OFFSET('S4'!$D$5,MATCH($A9,'S4'!$D$5:$D$1035,0)-1,6)="巻返し",OFFSET('S4'!$D$5,MATCH($A9,'S4'!$D$5:$D$1035,0)-1,6)="スリット"),SUMIF('S4'!$D$5:$D$1035,$A9,'S4'!$U$5:$U$1035),""),"")</f>
        <v/>
      </c>
      <c r="AB9" s="177" t="str">
        <f ca="1">IFERROR(IF(OR(OFFSET('S5'!$D$5,MATCH($A9,'S5'!$D$5:$D$1012,0)-1,6)="巻返し",OFFSET('S5'!$D$5,MATCH($A9,'S5'!$D$5:$D$1012,0)-1,6)="スリット"),SUMIF('S5'!$D$5:$D$1012,$A9,'S5'!$T$5:$T$1012),""),"")</f>
        <v/>
      </c>
    </row>
    <row r="10" spans="1:28" s="165" customFormat="1" ht="11.25" x14ac:dyDescent="0.15">
      <c r="A10" s="220">
        <v>3652315</v>
      </c>
      <c r="B10" s="220" t="s">
        <v>452</v>
      </c>
      <c r="C10" s="220" t="s">
        <v>466</v>
      </c>
      <c r="D10" s="220" t="s">
        <v>454</v>
      </c>
      <c r="E10" s="220" t="s">
        <v>215</v>
      </c>
      <c r="F10" s="220" t="s">
        <v>134</v>
      </c>
      <c r="G10" s="220" t="s">
        <v>49</v>
      </c>
      <c r="H10" s="220" t="s">
        <v>50</v>
      </c>
      <c r="I10" s="220" t="s">
        <v>209</v>
      </c>
      <c r="J10" s="220"/>
      <c r="K10" s="220" t="s">
        <v>213</v>
      </c>
      <c r="L10" s="220">
        <v>50</v>
      </c>
      <c r="M10" s="220" t="s">
        <v>214</v>
      </c>
      <c r="N10" s="221">
        <v>1190</v>
      </c>
      <c r="O10" s="221">
        <v>1190</v>
      </c>
      <c r="P10" s="221">
        <v>6000</v>
      </c>
      <c r="Q10" s="220">
        <v>2</v>
      </c>
      <c r="R10" s="220">
        <v>20</v>
      </c>
      <c r="S10" s="220" t="s">
        <v>455</v>
      </c>
      <c r="T10" s="222">
        <v>44613</v>
      </c>
      <c r="U10" s="222">
        <v>44645</v>
      </c>
      <c r="V10" s="220" t="s">
        <v>456</v>
      </c>
      <c r="W10" s="220"/>
      <c r="X10" s="220"/>
      <c r="Z10" s="177" t="str">
        <f t="shared" ca="1" si="0"/>
        <v/>
      </c>
      <c r="AA10" s="177" t="str">
        <f ca="1">IFERROR(IF(OR(OFFSET('S4'!$D$5,MATCH($A10,'S4'!$D$5:$D$1035,0)-1,6)="巻返し",OFFSET('S4'!$D$5,MATCH($A10,'S4'!$D$5:$D$1035,0)-1,6)="スリット"),SUMIF('S4'!$D$5:$D$1035,$A10,'S4'!$U$5:$U$1035),""),"")</f>
        <v/>
      </c>
      <c r="AB10" s="177" t="str">
        <f ca="1">IFERROR(IF(OR(OFFSET('S5'!$D$5,MATCH($A10,'S5'!$D$5:$D$1012,0)-1,6)="巻返し",OFFSET('S5'!$D$5,MATCH($A10,'S5'!$D$5:$D$1012,0)-1,6)="スリット"),SUMIF('S5'!$D$5:$D$1012,$A10,'S5'!$T$5:$T$1012),""),"")</f>
        <v/>
      </c>
    </row>
    <row r="11" spans="1:28" s="165" customFormat="1" ht="11.25" x14ac:dyDescent="0.15">
      <c r="A11" s="220">
        <v>3652316</v>
      </c>
      <c r="B11" s="220" t="s">
        <v>452</v>
      </c>
      <c r="C11" s="220" t="s">
        <v>466</v>
      </c>
      <c r="D11" s="220" t="s">
        <v>454</v>
      </c>
      <c r="E11" s="220" t="s">
        <v>215</v>
      </c>
      <c r="F11" s="220">
        <v>3</v>
      </c>
      <c r="G11" s="220" t="s">
        <v>49</v>
      </c>
      <c r="H11" s="220" t="s">
        <v>50</v>
      </c>
      <c r="I11" s="220" t="s">
        <v>209</v>
      </c>
      <c r="J11" s="220"/>
      <c r="K11" s="220" t="s">
        <v>228</v>
      </c>
      <c r="L11" s="220">
        <v>50</v>
      </c>
      <c r="M11" s="220" t="s">
        <v>229</v>
      </c>
      <c r="N11" s="221">
        <v>1200</v>
      </c>
      <c r="O11" s="221">
        <v>1190</v>
      </c>
      <c r="P11" s="221">
        <v>6000</v>
      </c>
      <c r="Q11" s="220">
        <v>2</v>
      </c>
      <c r="R11" s="220">
        <v>6</v>
      </c>
      <c r="S11" s="220" t="s">
        <v>455</v>
      </c>
      <c r="T11" s="222">
        <v>44613</v>
      </c>
      <c r="U11" s="222">
        <v>44645</v>
      </c>
      <c r="V11" s="220" t="s">
        <v>456</v>
      </c>
      <c r="W11" s="220"/>
      <c r="X11" s="220"/>
      <c r="Z11" s="177" t="str">
        <f t="shared" ca="1" si="0"/>
        <v/>
      </c>
      <c r="AA11" s="177" t="str">
        <f ca="1">IFERROR(IF(OR(OFFSET('S4'!$D$5,MATCH($A11,'S4'!$D$5:$D$1035,0)-1,6)="巻返し",OFFSET('S4'!$D$5,MATCH($A11,'S4'!$D$5:$D$1035,0)-1,6)="スリット"),SUMIF('S4'!$D$5:$D$1035,$A11,'S4'!$U$5:$U$1035),""),"")</f>
        <v/>
      </c>
      <c r="AB11" s="177" t="str">
        <f ca="1">IFERROR(IF(OR(OFFSET('S5'!$D$5,MATCH($A11,'S5'!$D$5:$D$1012,0)-1,6)="巻返し",OFFSET('S5'!$D$5,MATCH($A11,'S5'!$D$5:$D$1012,0)-1,6)="スリット"),SUMIF('S5'!$D$5:$D$1012,$A11,'S5'!$T$5:$T$1012),""),"")</f>
        <v/>
      </c>
    </row>
    <row r="12" spans="1:28" s="165" customFormat="1" ht="11.25" x14ac:dyDescent="0.15">
      <c r="A12" s="220">
        <v>3652318</v>
      </c>
      <c r="B12" s="220" t="s">
        <v>452</v>
      </c>
      <c r="C12" s="220" t="s">
        <v>466</v>
      </c>
      <c r="D12" s="220" t="s">
        <v>454</v>
      </c>
      <c r="E12" s="220" t="s">
        <v>231</v>
      </c>
      <c r="F12" s="220">
        <v>3</v>
      </c>
      <c r="G12" s="220" t="s">
        <v>49</v>
      </c>
      <c r="H12" s="220" t="s">
        <v>50</v>
      </c>
      <c r="I12" s="220" t="s">
        <v>209</v>
      </c>
      <c r="J12" s="220"/>
      <c r="K12" s="220" t="s">
        <v>228</v>
      </c>
      <c r="L12" s="220">
        <v>100</v>
      </c>
      <c r="M12" s="220" t="s">
        <v>229</v>
      </c>
      <c r="N12" s="221">
        <v>1205</v>
      </c>
      <c r="O12" s="221">
        <v>1205</v>
      </c>
      <c r="P12" s="221">
        <v>2500</v>
      </c>
      <c r="Q12" s="220">
        <v>2</v>
      </c>
      <c r="R12" s="220">
        <v>4</v>
      </c>
      <c r="S12" s="220" t="s">
        <v>455</v>
      </c>
      <c r="T12" s="222">
        <v>44613</v>
      </c>
      <c r="U12" s="222">
        <v>44645</v>
      </c>
      <c r="V12" s="220" t="s">
        <v>456</v>
      </c>
      <c r="W12" s="220"/>
      <c r="X12" s="220"/>
      <c r="Z12" s="177" t="str">
        <f t="shared" ca="1" si="0"/>
        <v/>
      </c>
      <c r="AA12" s="177" t="str">
        <f ca="1">IFERROR(IF(OR(OFFSET('S4'!$D$5,MATCH($A12,'S4'!$D$5:$D$1035,0)-1,6)="巻返し",OFFSET('S4'!$D$5,MATCH($A12,'S4'!$D$5:$D$1035,0)-1,6)="スリット"),SUMIF('S4'!$D$5:$D$1035,$A12,'S4'!$U$5:$U$1035),""),"")</f>
        <v/>
      </c>
      <c r="AB12" s="177" t="str">
        <f ca="1">IFERROR(IF(OR(OFFSET('S5'!$D$5,MATCH($A12,'S5'!$D$5:$D$1012,0)-1,6)="巻返し",OFFSET('S5'!$D$5,MATCH($A12,'S5'!$D$5:$D$1012,0)-1,6)="スリット"),SUMIF('S5'!$D$5:$D$1012,$A12,'S5'!$T$5:$T$1012),""),"")</f>
        <v/>
      </c>
    </row>
    <row r="13" spans="1:28" s="165" customFormat="1" ht="11.25" x14ac:dyDescent="0.15">
      <c r="A13" s="220">
        <v>3652319</v>
      </c>
      <c r="B13" s="220" t="s">
        <v>452</v>
      </c>
      <c r="C13" s="220" t="s">
        <v>466</v>
      </c>
      <c r="D13" s="220" t="s">
        <v>454</v>
      </c>
      <c r="E13" s="220" t="s">
        <v>189</v>
      </c>
      <c r="F13" s="220">
        <v>3</v>
      </c>
      <c r="G13" s="220" t="s">
        <v>49</v>
      </c>
      <c r="H13" s="220" t="s">
        <v>50</v>
      </c>
      <c r="I13" s="220" t="s">
        <v>184</v>
      </c>
      <c r="J13" s="220"/>
      <c r="K13" s="220" t="s">
        <v>190</v>
      </c>
      <c r="L13" s="220">
        <v>25</v>
      </c>
      <c r="M13" s="220" t="s">
        <v>191</v>
      </c>
      <c r="N13" s="221">
        <v>1120</v>
      </c>
      <c r="O13" s="221">
        <v>1120</v>
      </c>
      <c r="P13" s="221">
        <v>6000</v>
      </c>
      <c r="Q13" s="220">
        <v>2</v>
      </c>
      <c r="R13" s="220">
        <v>6</v>
      </c>
      <c r="S13" s="220" t="s">
        <v>455</v>
      </c>
      <c r="T13" s="222">
        <v>44613</v>
      </c>
      <c r="U13" s="222">
        <v>44645</v>
      </c>
      <c r="V13" s="220" t="s">
        <v>456</v>
      </c>
      <c r="W13" s="220"/>
      <c r="X13" s="220"/>
      <c r="Z13" s="177" t="str">
        <f t="shared" ca="1" si="0"/>
        <v/>
      </c>
      <c r="AA13" s="177" t="str">
        <f ca="1">IFERROR(IF(OR(OFFSET('S4'!$D$5,MATCH($A13,'S4'!$D$5:$D$1035,0)-1,6)="巻返し",OFFSET('S4'!$D$5,MATCH($A13,'S4'!$D$5:$D$1035,0)-1,6)="スリット"),SUMIF('S4'!$D$5:$D$1035,$A13,'S4'!$U$5:$U$1035),""),"")</f>
        <v/>
      </c>
      <c r="AB13" s="177" t="str">
        <f ca="1">IFERROR(IF(OR(OFFSET('S5'!$D$5,MATCH($A13,'S5'!$D$5:$D$1012,0)-1,6)="巻返し",OFFSET('S5'!$D$5,MATCH($A13,'S5'!$D$5:$D$1012,0)-1,6)="スリット"),SUMIF('S5'!$D$5:$D$1012,$A13,'S5'!$T$5:$T$1012),""),"")</f>
        <v/>
      </c>
    </row>
    <row r="14" spans="1:28" s="165" customFormat="1" ht="11.25" x14ac:dyDescent="0.15">
      <c r="A14" s="220">
        <v>3652320</v>
      </c>
      <c r="B14" s="220" t="s">
        <v>452</v>
      </c>
      <c r="C14" s="220" t="s">
        <v>466</v>
      </c>
      <c r="D14" s="220" t="s">
        <v>454</v>
      </c>
      <c r="E14" s="220" t="s">
        <v>189</v>
      </c>
      <c r="F14" s="220">
        <v>3</v>
      </c>
      <c r="G14" s="220" t="s">
        <v>49</v>
      </c>
      <c r="H14" s="220" t="s">
        <v>50</v>
      </c>
      <c r="I14" s="220" t="s">
        <v>184</v>
      </c>
      <c r="J14" s="220"/>
      <c r="K14" s="220" t="s">
        <v>190</v>
      </c>
      <c r="L14" s="220">
        <v>50</v>
      </c>
      <c r="M14" s="220" t="s">
        <v>191</v>
      </c>
      <c r="N14" s="221">
        <v>1120</v>
      </c>
      <c r="O14" s="221">
        <v>1120</v>
      </c>
      <c r="P14" s="221">
        <v>6000</v>
      </c>
      <c r="Q14" s="220">
        <v>2</v>
      </c>
      <c r="R14" s="220">
        <v>4</v>
      </c>
      <c r="S14" s="220" t="s">
        <v>455</v>
      </c>
      <c r="T14" s="222">
        <v>44613</v>
      </c>
      <c r="U14" s="222">
        <v>44645</v>
      </c>
      <c r="V14" s="220" t="s">
        <v>456</v>
      </c>
      <c r="W14" s="220"/>
      <c r="X14" s="220"/>
      <c r="Z14" s="177" t="str">
        <f t="shared" ca="1" si="0"/>
        <v/>
      </c>
      <c r="AA14" s="177" t="str">
        <f ca="1">IFERROR(IF(OR(OFFSET('S4'!$D$5,MATCH($A14,'S4'!$D$5:$D$1035,0)-1,6)="巻返し",OFFSET('S4'!$D$5,MATCH($A14,'S4'!$D$5:$D$1035,0)-1,6)="スリット"),SUMIF('S4'!$D$5:$D$1035,$A14,'S4'!$U$5:$U$1035),""),"")</f>
        <v/>
      </c>
      <c r="AB14" s="177" t="str">
        <f ca="1">IFERROR(IF(OR(OFFSET('S5'!$D$5,MATCH($A14,'S5'!$D$5:$D$1012,0)-1,6)="巻返し",OFFSET('S5'!$D$5,MATCH($A14,'S5'!$D$5:$D$1012,0)-1,6)="スリット"),SUMIF('S5'!$D$5:$D$1012,$A14,'S5'!$T$5:$T$1012),""),"")</f>
        <v/>
      </c>
    </row>
    <row r="15" spans="1:28" s="165" customFormat="1" ht="11.25" x14ac:dyDescent="0.15">
      <c r="A15" s="220">
        <v>3652321</v>
      </c>
      <c r="B15" s="220" t="s">
        <v>452</v>
      </c>
      <c r="C15" s="220" t="s">
        <v>466</v>
      </c>
      <c r="D15" s="220" t="s">
        <v>454</v>
      </c>
      <c r="E15" s="220" t="s">
        <v>189</v>
      </c>
      <c r="F15" s="220">
        <v>3</v>
      </c>
      <c r="G15" s="220" t="s">
        <v>49</v>
      </c>
      <c r="H15" s="220" t="s">
        <v>50</v>
      </c>
      <c r="I15" s="220" t="s">
        <v>209</v>
      </c>
      <c r="J15" s="220"/>
      <c r="K15" s="220" t="s">
        <v>213</v>
      </c>
      <c r="L15" s="220">
        <v>50</v>
      </c>
      <c r="M15" s="220" t="s">
        <v>214</v>
      </c>
      <c r="N15" s="221">
        <v>1120</v>
      </c>
      <c r="O15" s="221">
        <v>1120</v>
      </c>
      <c r="P15" s="221">
        <v>6000</v>
      </c>
      <c r="Q15" s="220">
        <v>2</v>
      </c>
      <c r="R15" s="220">
        <v>1</v>
      </c>
      <c r="S15" s="220" t="s">
        <v>455</v>
      </c>
      <c r="T15" s="222">
        <v>44613</v>
      </c>
      <c r="U15" s="222">
        <v>44645</v>
      </c>
      <c r="V15" s="220" t="s">
        <v>456</v>
      </c>
      <c r="W15" s="220"/>
      <c r="X15" s="220"/>
      <c r="Z15" s="177" t="str">
        <f t="shared" ca="1" si="0"/>
        <v/>
      </c>
      <c r="AA15" s="177" t="str">
        <f ca="1">IFERROR(IF(OR(OFFSET('S4'!$D$5,MATCH($A15,'S4'!$D$5:$D$1035,0)-1,6)="巻返し",OFFSET('S4'!$D$5,MATCH($A15,'S4'!$D$5:$D$1035,0)-1,6)="スリット"),SUMIF('S4'!$D$5:$D$1035,$A15,'S4'!$U$5:$U$1035),""),"")</f>
        <v/>
      </c>
      <c r="AB15" s="177" t="str">
        <f ca="1">IFERROR(IF(OR(OFFSET('S5'!$D$5,MATCH($A15,'S5'!$D$5:$D$1012,0)-1,6)="巻返し",OFFSET('S5'!$D$5,MATCH($A15,'S5'!$D$5:$D$1012,0)-1,6)="スリット"),SUMIF('S5'!$D$5:$D$1012,$A15,'S5'!$T$5:$T$1012),""),"")</f>
        <v/>
      </c>
    </row>
    <row r="16" spans="1:28" s="165" customFormat="1" ht="11.25" x14ac:dyDescent="0.15">
      <c r="A16" s="220">
        <v>3652322</v>
      </c>
      <c r="B16" s="220" t="s">
        <v>452</v>
      </c>
      <c r="C16" s="220" t="s">
        <v>466</v>
      </c>
      <c r="D16" s="220" t="s">
        <v>454</v>
      </c>
      <c r="E16" s="220" t="s">
        <v>189</v>
      </c>
      <c r="F16" s="220">
        <v>3</v>
      </c>
      <c r="G16" s="220" t="s">
        <v>49</v>
      </c>
      <c r="H16" s="220" t="s">
        <v>50</v>
      </c>
      <c r="I16" s="220" t="s">
        <v>209</v>
      </c>
      <c r="J16" s="220"/>
      <c r="K16" s="220" t="s">
        <v>228</v>
      </c>
      <c r="L16" s="220">
        <v>50</v>
      </c>
      <c r="M16" s="220" t="s">
        <v>229</v>
      </c>
      <c r="N16" s="221">
        <v>1120</v>
      </c>
      <c r="O16" s="221">
        <v>1120</v>
      </c>
      <c r="P16" s="221">
        <v>4000</v>
      </c>
      <c r="Q16" s="220">
        <v>2</v>
      </c>
      <c r="R16" s="220">
        <v>2</v>
      </c>
      <c r="S16" s="220" t="s">
        <v>455</v>
      </c>
      <c r="T16" s="222">
        <v>44613</v>
      </c>
      <c r="U16" s="222">
        <v>44645</v>
      </c>
      <c r="V16" s="220" t="s">
        <v>456</v>
      </c>
      <c r="W16" s="220"/>
      <c r="X16" s="220"/>
      <c r="Z16" s="177" t="str">
        <f t="shared" ca="1" si="0"/>
        <v/>
      </c>
      <c r="AA16" s="177" t="str">
        <f ca="1">IFERROR(IF(OR(OFFSET('S4'!$D$5,MATCH($A16,'S4'!$D$5:$D$1035,0)-1,6)="巻返し",OFFSET('S4'!$D$5,MATCH($A16,'S4'!$D$5:$D$1035,0)-1,6)="スリット"),SUMIF('S4'!$D$5:$D$1035,$A16,'S4'!$U$5:$U$1035),""),"")</f>
        <v/>
      </c>
      <c r="AB16" s="177" t="str">
        <f ca="1">IFERROR(IF(OR(OFFSET('S5'!$D$5,MATCH($A16,'S5'!$D$5:$D$1012,0)-1,6)="巻返し",OFFSET('S5'!$D$5,MATCH($A16,'S5'!$D$5:$D$1012,0)-1,6)="スリット"),SUMIF('S5'!$D$5:$D$1012,$A16,'S5'!$T$5:$T$1012),""),"")</f>
        <v/>
      </c>
    </row>
    <row r="17" spans="1:28" s="165" customFormat="1" ht="11.25" x14ac:dyDescent="0.15">
      <c r="A17" s="220">
        <v>3652323</v>
      </c>
      <c r="B17" s="220" t="s">
        <v>452</v>
      </c>
      <c r="C17" s="220" t="s">
        <v>453</v>
      </c>
      <c r="D17" s="220" t="s">
        <v>454</v>
      </c>
      <c r="E17" s="220" t="s">
        <v>297</v>
      </c>
      <c r="F17" s="220">
        <v>3</v>
      </c>
      <c r="G17" s="220" t="s">
        <v>49</v>
      </c>
      <c r="H17" s="220" t="s">
        <v>50</v>
      </c>
      <c r="I17" s="220" t="s">
        <v>254</v>
      </c>
      <c r="J17" s="220"/>
      <c r="K17" s="220" t="s">
        <v>299</v>
      </c>
      <c r="L17" s="220">
        <v>12</v>
      </c>
      <c r="M17" s="220" t="s">
        <v>300</v>
      </c>
      <c r="N17" s="221">
        <v>1000</v>
      </c>
      <c r="O17" s="221">
        <v>1000</v>
      </c>
      <c r="P17" s="221">
        <v>6000</v>
      </c>
      <c r="Q17" s="220">
        <v>2</v>
      </c>
      <c r="R17" s="220">
        <v>8</v>
      </c>
      <c r="S17" s="220" t="s">
        <v>455</v>
      </c>
      <c r="T17" s="222">
        <v>44613</v>
      </c>
      <c r="U17" s="222">
        <v>44628</v>
      </c>
      <c r="V17" s="220" t="s">
        <v>456</v>
      </c>
      <c r="W17" s="220"/>
      <c r="X17" s="220"/>
      <c r="Z17" s="177" t="str">
        <f t="shared" ca="1" si="0"/>
        <v/>
      </c>
      <c r="AA17" s="177" t="str">
        <f ca="1">IFERROR(IF(OR(OFFSET('S4'!$D$5,MATCH($A17,'S4'!$D$5:$D$1035,0)-1,6)="巻返し",OFFSET('S4'!$D$5,MATCH($A17,'S4'!$D$5:$D$1035,0)-1,6)="スリット"),SUMIF('S4'!$D$5:$D$1035,$A17,'S4'!$U$5:$U$1035),""),"")</f>
        <v/>
      </c>
      <c r="AB17" s="177" t="str">
        <f ca="1">IFERROR(IF(OR(OFFSET('S5'!$D$5,MATCH($A17,'S5'!$D$5:$D$1012,0)-1,6)="巻返し",OFFSET('S5'!$D$5,MATCH($A17,'S5'!$D$5:$D$1012,0)-1,6)="スリット"),SUMIF('S5'!$D$5:$D$1012,$A17,'S5'!$T$5:$T$1012),""),"")</f>
        <v/>
      </c>
    </row>
    <row r="18" spans="1:28" s="165" customFormat="1" ht="11.25" x14ac:dyDescent="0.15">
      <c r="A18" s="220">
        <v>3652324</v>
      </c>
      <c r="B18" s="220" t="s">
        <v>452</v>
      </c>
      <c r="C18" s="220" t="s">
        <v>453</v>
      </c>
      <c r="D18" s="220" t="s">
        <v>454</v>
      </c>
      <c r="E18" s="220" t="s">
        <v>155</v>
      </c>
      <c r="F18" s="220">
        <v>3</v>
      </c>
      <c r="G18" s="220" t="s">
        <v>49</v>
      </c>
      <c r="H18" s="220" t="s">
        <v>50</v>
      </c>
      <c r="I18" s="220" t="s">
        <v>254</v>
      </c>
      <c r="J18" s="220"/>
      <c r="K18" s="220" t="s">
        <v>262</v>
      </c>
      <c r="L18" s="220">
        <v>25</v>
      </c>
      <c r="M18" s="220" t="s">
        <v>263</v>
      </c>
      <c r="N18" s="221">
        <v>1120</v>
      </c>
      <c r="O18" s="221">
        <v>1120</v>
      </c>
      <c r="P18" s="221">
        <v>4000</v>
      </c>
      <c r="Q18" s="220">
        <v>2</v>
      </c>
      <c r="R18" s="220">
        <v>7</v>
      </c>
      <c r="S18" s="220" t="s">
        <v>455</v>
      </c>
      <c r="T18" s="222">
        <v>44613</v>
      </c>
      <c r="U18" s="222">
        <v>44635</v>
      </c>
      <c r="V18" s="220" t="s">
        <v>456</v>
      </c>
      <c r="W18" s="220"/>
      <c r="X18" s="220"/>
      <c r="Z18" s="177" t="str">
        <f t="shared" ca="1" si="0"/>
        <v/>
      </c>
      <c r="AA18" s="177" t="str">
        <f ca="1">IFERROR(IF(OR(OFFSET('S4'!$D$5,MATCH($A18,'S4'!$D$5:$D$1035,0)-1,6)="巻返し",OFFSET('S4'!$D$5,MATCH($A18,'S4'!$D$5:$D$1035,0)-1,6)="スリット"),SUMIF('S4'!$D$5:$D$1035,$A18,'S4'!$U$5:$U$1035),""),"")</f>
        <v/>
      </c>
      <c r="AB18" s="177" t="str">
        <f ca="1">IFERROR(IF(OR(OFFSET('S5'!$D$5,MATCH($A18,'S5'!$D$5:$D$1012,0)-1,6)="巻返し",OFFSET('S5'!$D$5,MATCH($A18,'S5'!$D$5:$D$1012,0)-1,6)="スリット"),SUMIF('S5'!$D$5:$D$1012,$A18,'S5'!$T$5:$T$1012),""),"")</f>
        <v/>
      </c>
    </row>
    <row r="19" spans="1:28" s="165" customFormat="1" ht="11.25" x14ac:dyDescent="0.15">
      <c r="A19" s="220">
        <v>3652325</v>
      </c>
      <c r="B19" s="220" t="s">
        <v>452</v>
      </c>
      <c r="C19" s="220" t="s">
        <v>453</v>
      </c>
      <c r="D19" s="220" t="s">
        <v>454</v>
      </c>
      <c r="E19" s="220" t="s">
        <v>155</v>
      </c>
      <c r="F19" s="220">
        <v>3</v>
      </c>
      <c r="G19" s="220" t="s">
        <v>49</v>
      </c>
      <c r="H19" s="220" t="s">
        <v>50</v>
      </c>
      <c r="I19" s="220" t="s">
        <v>254</v>
      </c>
      <c r="J19" s="220"/>
      <c r="K19" s="220" t="s">
        <v>262</v>
      </c>
      <c r="L19" s="220">
        <v>50</v>
      </c>
      <c r="M19" s="220" t="s">
        <v>263</v>
      </c>
      <c r="N19" s="221">
        <v>1000</v>
      </c>
      <c r="O19" s="221">
        <v>1000</v>
      </c>
      <c r="P19" s="221">
        <v>4000</v>
      </c>
      <c r="Q19" s="220">
        <v>2</v>
      </c>
      <c r="R19" s="220">
        <v>2</v>
      </c>
      <c r="S19" s="220" t="s">
        <v>455</v>
      </c>
      <c r="T19" s="222">
        <v>44613</v>
      </c>
      <c r="U19" s="222">
        <v>44645</v>
      </c>
      <c r="V19" s="220" t="s">
        <v>456</v>
      </c>
      <c r="W19" s="220"/>
      <c r="X19" s="220"/>
      <c r="Z19" s="177" t="str">
        <f t="shared" ca="1" si="0"/>
        <v/>
      </c>
      <c r="AA19" s="177" t="str">
        <f ca="1">IFERROR(IF(OR(OFFSET('S4'!$D$5,MATCH($A19,'S4'!$D$5:$D$1035,0)-1,6)="巻返し",OFFSET('S4'!$D$5,MATCH($A19,'S4'!$D$5:$D$1035,0)-1,6)="スリット"),SUMIF('S4'!$D$5:$D$1035,$A19,'S4'!$U$5:$U$1035),""),"")</f>
        <v/>
      </c>
      <c r="AB19" s="177" t="str">
        <f ca="1">IFERROR(IF(OR(OFFSET('S5'!$D$5,MATCH($A19,'S5'!$D$5:$D$1012,0)-1,6)="巻返し",OFFSET('S5'!$D$5,MATCH($A19,'S5'!$D$5:$D$1012,0)-1,6)="スリット"),SUMIF('S5'!$D$5:$D$1012,$A19,'S5'!$T$5:$T$1012),""),"")</f>
        <v/>
      </c>
    </row>
    <row r="20" spans="1:28" s="165" customFormat="1" ht="11.25" x14ac:dyDescent="0.15">
      <c r="A20" s="220">
        <v>3652326</v>
      </c>
      <c r="B20" s="220" t="s">
        <v>452</v>
      </c>
      <c r="C20" s="220" t="s">
        <v>453</v>
      </c>
      <c r="D20" s="220" t="s">
        <v>454</v>
      </c>
      <c r="E20" s="220" t="s">
        <v>155</v>
      </c>
      <c r="F20" s="220">
        <v>3</v>
      </c>
      <c r="G20" s="220" t="s">
        <v>49</v>
      </c>
      <c r="H20" s="220" t="s">
        <v>50</v>
      </c>
      <c r="I20" s="220" t="s">
        <v>254</v>
      </c>
      <c r="J20" s="220"/>
      <c r="K20" s="220" t="s">
        <v>261</v>
      </c>
      <c r="L20" s="220">
        <v>50</v>
      </c>
      <c r="M20" s="220" t="s">
        <v>472</v>
      </c>
      <c r="N20" s="221">
        <v>1050</v>
      </c>
      <c r="O20" s="221">
        <v>1050</v>
      </c>
      <c r="P20" s="221">
        <v>4100</v>
      </c>
      <c r="Q20" s="220">
        <v>2</v>
      </c>
      <c r="R20" s="220">
        <v>6</v>
      </c>
      <c r="S20" s="220" t="s">
        <v>455</v>
      </c>
      <c r="T20" s="222">
        <v>44613</v>
      </c>
      <c r="U20" s="222">
        <v>44645</v>
      </c>
      <c r="V20" s="220" t="s">
        <v>456</v>
      </c>
      <c r="W20" s="220"/>
      <c r="X20" s="220"/>
      <c r="Z20" s="177" t="str">
        <f t="shared" ca="1" si="0"/>
        <v/>
      </c>
      <c r="AA20" s="177" t="str">
        <f ca="1">IFERROR(IF(OR(OFFSET('S4'!$D$5,MATCH($A20,'S4'!$D$5:$D$1035,0)-1,6)="巻返し",OFFSET('S4'!$D$5,MATCH($A20,'S4'!$D$5:$D$1035,0)-1,6)="スリット"),SUMIF('S4'!$D$5:$D$1035,$A20,'S4'!$U$5:$U$1035),""),"")</f>
        <v/>
      </c>
      <c r="AB20" s="177" t="str">
        <f ca="1">IFERROR(IF(OR(OFFSET('S5'!$D$5,MATCH($A20,'S5'!$D$5:$D$1012,0)-1,6)="巻返し",OFFSET('S5'!$D$5,MATCH($A20,'S5'!$D$5:$D$1012,0)-1,6)="スリット"),SUMIF('S5'!$D$5:$D$1012,$A20,'S5'!$T$5:$T$1012),""),"")</f>
        <v/>
      </c>
    </row>
    <row r="21" spans="1:28" s="165" customFormat="1" ht="11.25" x14ac:dyDescent="0.15">
      <c r="A21" s="220">
        <v>3652327</v>
      </c>
      <c r="B21" s="220" t="s">
        <v>452</v>
      </c>
      <c r="C21" s="220" t="s">
        <v>453</v>
      </c>
      <c r="D21" s="220" t="s">
        <v>454</v>
      </c>
      <c r="E21" s="220" t="s">
        <v>155</v>
      </c>
      <c r="F21" s="220">
        <v>3</v>
      </c>
      <c r="G21" s="220" t="s">
        <v>49</v>
      </c>
      <c r="H21" s="220" t="s">
        <v>50</v>
      </c>
      <c r="I21" s="220" t="s">
        <v>254</v>
      </c>
      <c r="J21" s="220"/>
      <c r="K21" s="220" t="s">
        <v>261</v>
      </c>
      <c r="L21" s="220">
        <v>75</v>
      </c>
      <c r="M21" s="220" t="s">
        <v>472</v>
      </c>
      <c r="N21" s="221">
        <v>1050</v>
      </c>
      <c r="O21" s="221">
        <v>1050</v>
      </c>
      <c r="P21" s="221">
        <v>2000</v>
      </c>
      <c r="Q21" s="220">
        <v>2</v>
      </c>
      <c r="R21" s="220">
        <v>2</v>
      </c>
      <c r="S21" s="220" t="s">
        <v>455</v>
      </c>
      <c r="T21" s="222">
        <v>44613</v>
      </c>
      <c r="U21" s="222">
        <v>44645</v>
      </c>
      <c r="V21" s="220" t="s">
        <v>456</v>
      </c>
      <c r="W21" s="220"/>
      <c r="X21" s="220"/>
      <c r="Z21" s="177" t="str">
        <f t="shared" ca="1" si="0"/>
        <v/>
      </c>
      <c r="AA21" s="177" t="str">
        <f ca="1">IFERROR(IF(OR(OFFSET('S4'!$D$5,MATCH($A21,'S4'!$D$5:$D$1035,0)-1,6)="巻返し",OFFSET('S4'!$D$5,MATCH($A21,'S4'!$D$5:$D$1035,0)-1,6)="スリット"),SUMIF('S4'!$D$5:$D$1035,$A21,'S4'!$U$5:$U$1035),""),"")</f>
        <v/>
      </c>
      <c r="AB21" s="177" t="str">
        <f ca="1">IFERROR(IF(OR(OFFSET('S5'!$D$5,MATCH($A21,'S5'!$D$5:$D$1012,0)-1,6)="巻返し",OFFSET('S5'!$D$5,MATCH($A21,'S5'!$D$5:$D$1012,0)-1,6)="スリット"),SUMIF('S5'!$D$5:$D$1012,$A21,'S5'!$T$5:$T$1012),""),"")</f>
        <v/>
      </c>
    </row>
    <row r="22" spans="1:28" s="165" customFormat="1" ht="11.25" x14ac:dyDescent="0.15">
      <c r="A22" s="220">
        <v>3652328</v>
      </c>
      <c r="B22" s="220" t="s">
        <v>452</v>
      </c>
      <c r="C22" s="220" t="s">
        <v>453</v>
      </c>
      <c r="D22" s="220" t="s">
        <v>454</v>
      </c>
      <c r="E22" s="220" t="s">
        <v>155</v>
      </c>
      <c r="F22" s="220">
        <v>3</v>
      </c>
      <c r="G22" s="220" t="s">
        <v>49</v>
      </c>
      <c r="H22" s="220" t="s">
        <v>50</v>
      </c>
      <c r="I22" s="220" t="s">
        <v>209</v>
      </c>
      <c r="J22" s="220"/>
      <c r="K22" s="220" t="s">
        <v>233</v>
      </c>
      <c r="L22" s="220">
        <v>50</v>
      </c>
      <c r="M22" s="220" t="s">
        <v>234</v>
      </c>
      <c r="N22" s="221">
        <v>1005</v>
      </c>
      <c r="O22" s="221">
        <v>1000</v>
      </c>
      <c r="P22" s="221">
        <v>4000</v>
      </c>
      <c r="Q22" s="220">
        <v>2</v>
      </c>
      <c r="R22" s="220">
        <v>3</v>
      </c>
      <c r="S22" s="220" t="s">
        <v>455</v>
      </c>
      <c r="T22" s="222">
        <v>44613</v>
      </c>
      <c r="U22" s="222">
        <v>44645</v>
      </c>
      <c r="V22" s="220" t="s">
        <v>456</v>
      </c>
      <c r="W22" s="220"/>
      <c r="X22" s="220"/>
      <c r="Z22" s="177" t="str">
        <f t="shared" ca="1" si="0"/>
        <v/>
      </c>
      <c r="AA22" s="177" t="str">
        <f ca="1">IFERROR(IF(OR(OFFSET('S4'!$D$5,MATCH($A22,'S4'!$D$5:$D$1035,0)-1,6)="巻返し",OFFSET('S4'!$D$5,MATCH($A22,'S4'!$D$5:$D$1035,0)-1,6)="スリット"),SUMIF('S4'!$D$5:$D$1035,$A22,'S4'!$U$5:$U$1035),""),"")</f>
        <v/>
      </c>
      <c r="AB22" s="177" t="str">
        <f ca="1">IFERROR(IF(OR(OFFSET('S5'!$D$5,MATCH($A22,'S5'!$D$5:$D$1012,0)-1,6)="巻返し",OFFSET('S5'!$D$5,MATCH($A22,'S5'!$D$5:$D$1012,0)-1,6)="スリット"),SUMIF('S5'!$D$5:$D$1012,$A22,'S5'!$T$5:$T$1012),""),"")</f>
        <v/>
      </c>
    </row>
    <row r="23" spans="1:28" s="165" customFormat="1" ht="11.25" x14ac:dyDescent="0.15">
      <c r="A23" s="220">
        <v>3652331</v>
      </c>
      <c r="B23" s="220" t="s">
        <v>452</v>
      </c>
      <c r="C23" s="220" t="s">
        <v>453</v>
      </c>
      <c r="D23" s="220" t="s">
        <v>454</v>
      </c>
      <c r="E23" s="220" t="s">
        <v>155</v>
      </c>
      <c r="F23" s="220">
        <v>3</v>
      </c>
      <c r="G23" s="220" t="s">
        <v>49</v>
      </c>
      <c r="H23" s="220" t="s">
        <v>50</v>
      </c>
      <c r="I23" s="220" t="s">
        <v>209</v>
      </c>
      <c r="J23" s="220"/>
      <c r="K23" s="220" t="s">
        <v>295</v>
      </c>
      <c r="L23" s="220">
        <v>16</v>
      </c>
      <c r="M23" s="220" t="s">
        <v>468</v>
      </c>
      <c r="N23" s="221">
        <v>1005</v>
      </c>
      <c r="O23" s="221">
        <v>1000</v>
      </c>
      <c r="P23" s="221">
        <v>3000</v>
      </c>
      <c r="Q23" s="220">
        <v>2</v>
      </c>
      <c r="R23" s="220">
        <v>1</v>
      </c>
      <c r="S23" s="220" t="s">
        <v>455</v>
      </c>
      <c r="T23" s="222">
        <v>44613</v>
      </c>
      <c r="U23" s="222">
        <v>44627</v>
      </c>
      <c r="V23" s="220" t="s">
        <v>456</v>
      </c>
      <c r="W23" s="220"/>
      <c r="X23" s="220"/>
      <c r="Z23" s="177" t="str">
        <f t="shared" ca="1" si="0"/>
        <v/>
      </c>
      <c r="AA23" s="177" t="str">
        <f ca="1">IFERROR(IF(OR(OFFSET('S4'!$D$5,MATCH($A23,'S4'!$D$5:$D$1035,0)-1,6)="巻返し",OFFSET('S4'!$D$5,MATCH($A23,'S4'!$D$5:$D$1035,0)-1,6)="スリット"),SUMIF('S4'!$D$5:$D$1035,$A23,'S4'!$U$5:$U$1035),""),"")</f>
        <v/>
      </c>
      <c r="AB23" s="177" t="str">
        <f ca="1">IFERROR(IF(OR(OFFSET('S5'!$D$5,MATCH($A23,'S5'!$D$5:$D$1012,0)-1,6)="巻返し",OFFSET('S5'!$D$5,MATCH($A23,'S5'!$D$5:$D$1012,0)-1,6)="スリット"),SUMIF('S5'!$D$5:$D$1012,$A23,'S5'!$T$5:$T$1012),""),"")</f>
        <v/>
      </c>
    </row>
    <row r="24" spans="1:28" s="165" customFormat="1" ht="11.25" x14ac:dyDescent="0.15">
      <c r="A24" s="220">
        <v>3652332</v>
      </c>
      <c r="B24" s="220" t="s">
        <v>452</v>
      </c>
      <c r="C24" s="220" t="s">
        <v>453</v>
      </c>
      <c r="D24" s="220" t="s">
        <v>454</v>
      </c>
      <c r="E24" s="220" t="s">
        <v>155</v>
      </c>
      <c r="F24" s="220">
        <v>3</v>
      </c>
      <c r="G24" s="220" t="s">
        <v>49</v>
      </c>
      <c r="H24" s="220" t="s">
        <v>50</v>
      </c>
      <c r="I24" s="220" t="s">
        <v>254</v>
      </c>
      <c r="J24" s="220"/>
      <c r="K24" s="220" t="s">
        <v>266</v>
      </c>
      <c r="L24" s="220">
        <v>25</v>
      </c>
      <c r="M24" s="220" t="s">
        <v>267</v>
      </c>
      <c r="N24" s="221">
        <v>1005</v>
      </c>
      <c r="O24" s="221">
        <v>1000</v>
      </c>
      <c r="P24" s="221">
        <v>4000</v>
      </c>
      <c r="Q24" s="220">
        <v>2</v>
      </c>
      <c r="R24" s="220">
        <v>12</v>
      </c>
      <c r="S24" s="220" t="s">
        <v>455</v>
      </c>
      <c r="T24" s="222">
        <v>44613</v>
      </c>
      <c r="U24" s="222">
        <v>44638</v>
      </c>
      <c r="V24" s="220" t="s">
        <v>456</v>
      </c>
      <c r="W24" s="220"/>
      <c r="X24" s="220"/>
      <c r="Z24" s="177" t="str">
        <f t="shared" ca="1" si="0"/>
        <v/>
      </c>
      <c r="AA24" s="177" t="str">
        <f ca="1">IFERROR(IF(OR(OFFSET('S4'!$D$5,MATCH($A24,'S4'!$D$5:$D$1035,0)-1,6)="巻返し",OFFSET('S4'!$D$5,MATCH($A24,'S4'!$D$5:$D$1035,0)-1,6)="スリット"),SUMIF('S4'!$D$5:$D$1035,$A24,'S4'!$U$5:$U$1035),""),"")</f>
        <v/>
      </c>
      <c r="AB24" s="177" t="str">
        <f ca="1">IFERROR(IF(OR(OFFSET('S5'!$D$5,MATCH($A24,'S5'!$D$5:$D$1012,0)-1,6)="巻返し",OFFSET('S5'!$D$5,MATCH($A24,'S5'!$D$5:$D$1012,0)-1,6)="スリット"),SUMIF('S5'!$D$5:$D$1012,$A24,'S5'!$T$5:$T$1012),""),"")</f>
        <v/>
      </c>
    </row>
    <row r="25" spans="1:28" s="165" customFormat="1" ht="11.25" x14ac:dyDescent="0.15">
      <c r="A25" s="220">
        <v>3652333</v>
      </c>
      <c r="B25" s="220" t="s">
        <v>452</v>
      </c>
      <c r="C25" s="220" t="s">
        <v>453</v>
      </c>
      <c r="D25" s="220" t="s">
        <v>454</v>
      </c>
      <c r="E25" s="220" t="s">
        <v>155</v>
      </c>
      <c r="F25" s="220">
        <v>3</v>
      </c>
      <c r="G25" s="220" t="s">
        <v>49</v>
      </c>
      <c r="H25" s="220" t="s">
        <v>50</v>
      </c>
      <c r="I25" s="220" t="s">
        <v>254</v>
      </c>
      <c r="J25" s="220"/>
      <c r="K25" s="220" t="s">
        <v>266</v>
      </c>
      <c r="L25" s="220">
        <v>50</v>
      </c>
      <c r="M25" s="220" t="s">
        <v>267</v>
      </c>
      <c r="N25" s="221">
        <v>1120</v>
      </c>
      <c r="O25" s="221">
        <v>1120</v>
      </c>
      <c r="P25" s="221">
        <v>5000</v>
      </c>
      <c r="Q25" s="220">
        <v>2</v>
      </c>
      <c r="R25" s="220">
        <v>12</v>
      </c>
      <c r="S25" s="220" t="s">
        <v>455</v>
      </c>
      <c r="T25" s="222">
        <v>44613</v>
      </c>
      <c r="U25" s="222">
        <v>44645</v>
      </c>
      <c r="V25" s="220" t="s">
        <v>456</v>
      </c>
      <c r="W25" s="220"/>
      <c r="X25" s="220"/>
      <c r="Z25" s="177" t="str">
        <f t="shared" ca="1" si="0"/>
        <v/>
      </c>
      <c r="AA25" s="177" t="str">
        <f ca="1">IFERROR(IF(OR(OFFSET('S4'!$D$5,MATCH($A25,'S4'!$D$5:$D$1035,0)-1,6)="巻返し",OFFSET('S4'!$D$5,MATCH($A25,'S4'!$D$5:$D$1035,0)-1,6)="スリット"),SUMIF('S4'!$D$5:$D$1035,$A25,'S4'!$U$5:$U$1035),""),"")</f>
        <v/>
      </c>
      <c r="AB25" s="177" t="str">
        <f ca="1">IFERROR(IF(OR(OFFSET('S5'!$D$5,MATCH($A25,'S5'!$D$5:$D$1012,0)-1,6)="巻返し",OFFSET('S5'!$D$5,MATCH($A25,'S5'!$D$5:$D$1012,0)-1,6)="スリット"),SUMIF('S5'!$D$5:$D$1012,$A25,'S5'!$T$5:$T$1012),""),"")</f>
        <v/>
      </c>
    </row>
    <row r="26" spans="1:28" s="165" customFormat="1" ht="11.25" x14ac:dyDescent="0.15">
      <c r="A26" s="220">
        <v>3652334</v>
      </c>
      <c r="B26" s="220" t="s">
        <v>452</v>
      </c>
      <c r="C26" s="220" t="s">
        <v>453</v>
      </c>
      <c r="D26" s="220" t="s">
        <v>454</v>
      </c>
      <c r="E26" s="220" t="s">
        <v>155</v>
      </c>
      <c r="F26" s="220">
        <v>3</v>
      </c>
      <c r="G26" s="220" t="s">
        <v>49</v>
      </c>
      <c r="H26" s="220" t="s">
        <v>50</v>
      </c>
      <c r="I26" s="220" t="s">
        <v>254</v>
      </c>
      <c r="J26" s="220"/>
      <c r="K26" s="220" t="s">
        <v>266</v>
      </c>
      <c r="L26" s="220">
        <v>50</v>
      </c>
      <c r="M26" s="220" t="s">
        <v>267</v>
      </c>
      <c r="N26" s="221">
        <v>1120</v>
      </c>
      <c r="O26" s="221">
        <v>1120</v>
      </c>
      <c r="P26" s="221">
        <v>5000</v>
      </c>
      <c r="Q26" s="220">
        <v>2</v>
      </c>
      <c r="R26" s="220">
        <v>12</v>
      </c>
      <c r="S26" s="220" t="s">
        <v>455</v>
      </c>
      <c r="T26" s="222">
        <v>44613</v>
      </c>
      <c r="U26" s="222">
        <v>44652</v>
      </c>
      <c r="V26" s="220" t="s">
        <v>456</v>
      </c>
      <c r="W26" s="220"/>
      <c r="X26" s="220"/>
      <c r="Z26" s="177" t="str">
        <f t="shared" ca="1" si="0"/>
        <v/>
      </c>
      <c r="AA26" s="177" t="str">
        <f ca="1">IFERROR(IF(OR(OFFSET('S4'!$D$5,MATCH($A26,'S4'!$D$5:$D$1035,0)-1,6)="巻返し",OFFSET('S4'!$D$5,MATCH($A26,'S4'!$D$5:$D$1035,0)-1,6)="スリット"),SUMIF('S4'!$D$5:$D$1035,$A26,'S4'!$U$5:$U$1035),""),"")</f>
        <v/>
      </c>
      <c r="AB26" s="177" t="str">
        <f ca="1">IFERROR(IF(OR(OFFSET('S5'!$D$5,MATCH($A26,'S5'!$D$5:$D$1012,0)-1,6)="巻返し",OFFSET('S5'!$D$5,MATCH($A26,'S5'!$D$5:$D$1012,0)-1,6)="スリット"),SUMIF('S5'!$D$5:$D$1012,$A26,'S5'!$T$5:$T$1012),""),"")</f>
        <v/>
      </c>
    </row>
    <row r="27" spans="1:28" s="165" customFormat="1" ht="11.25" x14ac:dyDescent="0.15">
      <c r="A27" s="220">
        <v>3652335</v>
      </c>
      <c r="B27" s="220" t="s">
        <v>452</v>
      </c>
      <c r="C27" s="220" t="s">
        <v>453</v>
      </c>
      <c r="D27" s="220" t="s">
        <v>454</v>
      </c>
      <c r="E27" s="220" t="s">
        <v>155</v>
      </c>
      <c r="F27" s="220">
        <v>3</v>
      </c>
      <c r="G27" s="220" t="s">
        <v>49</v>
      </c>
      <c r="H27" s="220" t="s">
        <v>50</v>
      </c>
      <c r="I27" s="220" t="s">
        <v>254</v>
      </c>
      <c r="J27" s="220"/>
      <c r="K27" s="220" t="s">
        <v>266</v>
      </c>
      <c r="L27" s="220">
        <v>50</v>
      </c>
      <c r="M27" s="220" t="s">
        <v>267</v>
      </c>
      <c r="N27" s="221">
        <v>1120</v>
      </c>
      <c r="O27" s="221">
        <v>1120</v>
      </c>
      <c r="P27" s="221">
        <v>5000</v>
      </c>
      <c r="Q27" s="220">
        <v>2</v>
      </c>
      <c r="R27" s="220">
        <v>14</v>
      </c>
      <c r="S27" s="220" t="s">
        <v>455</v>
      </c>
      <c r="T27" s="222">
        <v>44613</v>
      </c>
      <c r="U27" s="222">
        <v>44659</v>
      </c>
      <c r="V27" s="220" t="s">
        <v>456</v>
      </c>
      <c r="W27" s="220"/>
      <c r="X27" s="220"/>
      <c r="Z27" s="177" t="str">
        <f t="shared" ca="1" si="0"/>
        <v/>
      </c>
      <c r="AA27" s="177" t="str">
        <f ca="1">IFERROR(IF(OR(OFFSET('S4'!$D$5,MATCH($A27,'S4'!$D$5:$D$1035,0)-1,6)="巻返し",OFFSET('S4'!$D$5,MATCH($A27,'S4'!$D$5:$D$1035,0)-1,6)="スリット"),SUMIF('S4'!$D$5:$D$1035,$A27,'S4'!$U$5:$U$1035),""),"")</f>
        <v/>
      </c>
      <c r="AB27" s="177" t="str">
        <f ca="1">IFERROR(IF(OR(OFFSET('S5'!$D$5,MATCH($A27,'S5'!$D$5:$D$1012,0)-1,6)="巻返し",OFFSET('S5'!$D$5,MATCH($A27,'S5'!$D$5:$D$1012,0)-1,6)="スリット"),SUMIF('S5'!$D$5:$D$1012,$A27,'S5'!$T$5:$T$1012),""),"")</f>
        <v/>
      </c>
    </row>
    <row r="28" spans="1:28" s="165" customFormat="1" ht="11.25" x14ac:dyDescent="0.15">
      <c r="A28" s="220">
        <v>3652336</v>
      </c>
      <c r="B28" s="220" t="s">
        <v>452</v>
      </c>
      <c r="C28" s="220" t="s">
        <v>453</v>
      </c>
      <c r="D28" s="220" t="s">
        <v>454</v>
      </c>
      <c r="E28" s="220" t="s">
        <v>155</v>
      </c>
      <c r="F28" s="220">
        <v>3</v>
      </c>
      <c r="G28" s="220" t="s">
        <v>49</v>
      </c>
      <c r="H28" s="220" t="s">
        <v>50</v>
      </c>
      <c r="I28" s="220" t="s">
        <v>254</v>
      </c>
      <c r="J28" s="220"/>
      <c r="K28" s="220" t="s">
        <v>266</v>
      </c>
      <c r="L28" s="220">
        <v>50</v>
      </c>
      <c r="M28" s="220" t="s">
        <v>267</v>
      </c>
      <c r="N28" s="221">
        <v>1120</v>
      </c>
      <c r="O28" s="221">
        <v>1120</v>
      </c>
      <c r="P28" s="221">
        <v>5000</v>
      </c>
      <c r="Q28" s="220">
        <v>2</v>
      </c>
      <c r="R28" s="220">
        <v>12</v>
      </c>
      <c r="S28" s="220" t="s">
        <v>455</v>
      </c>
      <c r="T28" s="222">
        <v>44613</v>
      </c>
      <c r="U28" s="222">
        <v>44676</v>
      </c>
      <c r="V28" s="220" t="s">
        <v>456</v>
      </c>
      <c r="W28" s="220"/>
      <c r="X28" s="220"/>
      <c r="Z28" s="177" t="str">
        <f t="shared" ca="1" si="0"/>
        <v/>
      </c>
      <c r="AA28" s="177" t="str">
        <f ca="1">IFERROR(IF(OR(OFFSET('S4'!$D$5,MATCH($A28,'S4'!$D$5:$D$1035,0)-1,6)="巻返し",OFFSET('S4'!$D$5,MATCH($A28,'S4'!$D$5:$D$1035,0)-1,6)="スリット"),SUMIF('S4'!$D$5:$D$1035,$A28,'S4'!$U$5:$U$1035),""),"")</f>
        <v/>
      </c>
      <c r="AB28" s="177" t="str">
        <f ca="1">IFERROR(IF(OR(OFFSET('S5'!$D$5,MATCH($A28,'S5'!$D$5:$D$1012,0)-1,6)="巻返し",OFFSET('S5'!$D$5,MATCH($A28,'S5'!$D$5:$D$1012,0)-1,6)="スリット"),SUMIF('S5'!$D$5:$D$1012,$A28,'S5'!$T$5:$T$1012),""),"")</f>
        <v/>
      </c>
    </row>
    <row r="29" spans="1:28" s="165" customFormat="1" ht="11.25" x14ac:dyDescent="0.15">
      <c r="A29" s="220">
        <v>3652337</v>
      </c>
      <c r="B29" s="220" t="s">
        <v>452</v>
      </c>
      <c r="C29" s="220" t="s">
        <v>453</v>
      </c>
      <c r="D29" s="220" t="s">
        <v>454</v>
      </c>
      <c r="E29" s="220" t="s">
        <v>155</v>
      </c>
      <c r="F29" s="220">
        <v>3</v>
      </c>
      <c r="G29" s="220" t="s">
        <v>49</v>
      </c>
      <c r="H29" s="220" t="s">
        <v>50</v>
      </c>
      <c r="I29" s="220" t="s">
        <v>254</v>
      </c>
      <c r="J29" s="220"/>
      <c r="K29" s="220" t="s">
        <v>268</v>
      </c>
      <c r="L29" s="220">
        <v>25</v>
      </c>
      <c r="M29" s="220" t="s">
        <v>269</v>
      </c>
      <c r="N29" s="221">
        <v>1005</v>
      </c>
      <c r="O29" s="221">
        <v>1000</v>
      </c>
      <c r="P29" s="221">
        <v>4000</v>
      </c>
      <c r="Q29" s="220">
        <v>2</v>
      </c>
      <c r="R29" s="220">
        <v>2</v>
      </c>
      <c r="S29" s="220" t="s">
        <v>455</v>
      </c>
      <c r="T29" s="222">
        <v>44613</v>
      </c>
      <c r="U29" s="222">
        <v>44645</v>
      </c>
      <c r="V29" s="220" t="s">
        <v>456</v>
      </c>
      <c r="W29" s="220"/>
      <c r="X29" s="220"/>
      <c r="Z29" s="177" t="str">
        <f t="shared" ca="1" si="0"/>
        <v/>
      </c>
      <c r="AA29" s="177" t="str">
        <f ca="1">IFERROR(IF(OR(OFFSET('S4'!$D$5,MATCH($A29,'S4'!$D$5:$D$1035,0)-1,6)="巻返し",OFFSET('S4'!$D$5,MATCH($A29,'S4'!$D$5:$D$1035,0)-1,6)="スリット"),SUMIF('S4'!$D$5:$D$1035,$A29,'S4'!$U$5:$U$1035),""),"")</f>
        <v/>
      </c>
      <c r="AB29" s="177" t="str">
        <f ca="1">IFERROR(IF(OR(OFFSET('S5'!$D$5,MATCH($A29,'S5'!$D$5:$D$1012,0)-1,6)="巻返し",OFFSET('S5'!$D$5,MATCH($A29,'S5'!$D$5:$D$1012,0)-1,6)="スリット"),SUMIF('S5'!$D$5:$D$1012,$A29,'S5'!$T$5:$T$1012),""),"")</f>
        <v/>
      </c>
    </row>
    <row r="30" spans="1:28" s="165" customFormat="1" ht="11.25" x14ac:dyDescent="0.15">
      <c r="A30" s="220">
        <v>3652338</v>
      </c>
      <c r="B30" s="220" t="s">
        <v>452</v>
      </c>
      <c r="C30" s="220" t="s">
        <v>453</v>
      </c>
      <c r="D30" s="220" t="s">
        <v>454</v>
      </c>
      <c r="E30" s="220" t="s">
        <v>155</v>
      </c>
      <c r="F30" s="220">
        <v>3</v>
      </c>
      <c r="G30" s="220" t="s">
        <v>49</v>
      </c>
      <c r="H30" s="220" t="s">
        <v>50</v>
      </c>
      <c r="I30" s="220" t="s">
        <v>254</v>
      </c>
      <c r="J30" s="220"/>
      <c r="K30" s="220" t="s">
        <v>268</v>
      </c>
      <c r="L30" s="220">
        <v>50</v>
      </c>
      <c r="M30" s="220" t="s">
        <v>269</v>
      </c>
      <c r="N30" s="221">
        <v>1000</v>
      </c>
      <c r="O30" s="221">
        <v>1000</v>
      </c>
      <c r="P30" s="221">
        <v>4000</v>
      </c>
      <c r="Q30" s="220">
        <v>2</v>
      </c>
      <c r="R30" s="220">
        <v>30</v>
      </c>
      <c r="S30" s="220" t="s">
        <v>455</v>
      </c>
      <c r="T30" s="222">
        <v>44613</v>
      </c>
      <c r="U30" s="222">
        <v>44645</v>
      </c>
      <c r="V30" s="220" t="s">
        <v>456</v>
      </c>
      <c r="W30" s="220"/>
      <c r="X30" s="220"/>
      <c r="Z30" s="177" t="str">
        <f t="shared" ca="1" si="0"/>
        <v/>
      </c>
      <c r="AA30" s="177" t="str">
        <f ca="1">IFERROR(IF(OR(OFFSET('S4'!$D$5,MATCH($A30,'S4'!$D$5:$D$1035,0)-1,6)="巻返し",OFFSET('S4'!$D$5,MATCH($A30,'S4'!$D$5:$D$1035,0)-1,6)="スリット"),SUMIF('S4'!$D$5:$D$1035,$A30,'S4'!$U$5:$U$1035),""),"")</f>
        <v/>
      </c>
      <c r="AB30" s="177" t="str">
        <f ca="1">IFERROR(IF(OR(OFFSET('S5'!$D$5,MATCH($A30,'S5'!$D$5:$D$1012,0)-1,6)="巻返し",OFFSET('S5'!$D$5,MATCH($A30,'S5'!$D$5:$D$1012,0)-1,6)="スリット"),SUMIF('S5'!$D$5:$D$1012,$A30,'S5'!$T$5:$T$1012),""),"")</f>
        <v/>
      </c>
    </row>
    <row r="31" spans="1:28" s="165" customFormat="1" ht="11.25" x14ac:dyDescent="0.15">
      <c r="A31" s="220">
        <v>3652339</v>
      </c>
      <c r="B31" s="220" t="s">
        <v>452</v>
      </c>
      <c r="C31" s="220" t="s">
        <v>453</v>
      </c>
      <c r="D31" s="220" t="s">
        <v>454</v>
      </c>
      <c r="E31" s="220" t="s">
        <v>155</v>
      </c>
      <c r="F31" s="220" t="s">
        <v>201</v>
      </c>
      <c r="G31" s="220" t="s">
        <v>49</v>
      </c>
      <c r="H31" s="220" t="s">
        <v>50</v>
      </c>
      <c r="I31" s="220" t="s">
        <v>209</v>
      </c>
      <c r="J31" s="220"/>
      <c r="K31" s="220" t="s">
        <v>240</v>
      </c>
      <c r="L31" s="220">
        <v>50</v>
      </c>
      <c r="M31" s="220" t="s">
        <v>241</v>
      </c>
      <c r="N31" s="221">
        <v>1005</v>
      </c>
      <c r="O31" s="221">
        <v>1000</v>
      </c>
      <c r="P31" s="221">
        <v>4000</v>
      </c>
      <c r="Q31" s="220">
        <v>2</v>
      </c>
      <c r="R31" s="220">
        <v>6</v>
      </c>
      <c r="S31" s="220" t="s">
        <v>455</v>
      </c>
      <c r="T31" s="222">
        <v>44613</v>
      </c>
      <c r="U31" s="222">
        <v>44645</v>
      </c>
      <c r="V31" s="220" t="s">
        <v>456</v>
      </c>
      <c r="W31" s="220"/>
      <c r="X31" s="220"/>
      <c r="Z31" s="177" t="str">
        <f t="shared" ca="1" si="0"/>
        <v/>
      </c>
      <c r="AA31" s="177" t="str">
        <f ca="1">IFERROR(IF(OR(OFFSET('S4'!$D$5,MATCH($A31,'S4'!$D$5:$D$1035,0)-1,6)="巻返し",OFFSET('S4'!$D$5,MATCH($A31,'S4'!$D$5:$D$1035,0)-1,6)="スリット"),SUMIF('S4'!$D$5:$D$1035,$A31,'S4'!$U$5:$U$1035),""),"")</f>
        <v/>
      </c>
      <c r="AB31" s="177" t="str">
        <f ca="1">IFERROR(IF(OR(OFFSET('S5'!$D$5,MATCH($A31,'S5'!$D$5:$D$1012,0)-1,6)="巻返し",OFFSET('S5'!$D$5,MATCH($A31,'S5'!$D$5:$D$1012,0)-1,6)="スリット"),SUMIF('S5'!$D$5:$D$1012,$A31,'S5'!$T$5:$T$1012),""),"")</f>
        <v/>
      </c>
    </row>
    <row r="32" spans="1:28" s="165" customFormat="1" ht="11.25" x14ac:dyDescent="0.15">
      <c r="A32" s="220">
        <v>3652340</v>
      </c>
      <c r="B32" s="220" t="s">
        <v>452</v>
      </c>
      <c r="C32" s="220" t="s">
        <v>453</v>
      </c>
      <c r="D32" s="220" t="s">
        <v>454</v>
      </c>
      <c r="E32" s="220" t="s">
        <v>155</v>
      </c>
      <c r="F32" s="220" t="s">
        <v>201</v>
      </c>
      <c r="G32" s="220" t="s">
        <v>49</v>
      </c>
      <c r="H32" s="220" t="s">
        <v>50</v>
      </c>
      <c r="I32" s="220" t="s">
        <v>209</v>
      </c>
      <c r="J32" s="220"/>
      <c r="K32" s="220" t="s">
        <v>243</v>
      </c>
      <c r="L32" s="220">
        <v>50</v>
      </c>
      <c r="M32" s="220" t="s">
        <v>244</v>
      </c>
      <c r="N32" s="221">
        <v>1005</v>
      </c>
      <c r="O32" s="221">
        <v>1000</v>
      </c>
      <c r="P32" s="221">
        <v>4000</v>
      </c>
      <c r="Q32" s="220">
        <v>2</v>
      </c>
      <c r="R32" s="220">
        <v>3</v>
      </c>
      <c r="S32" s="220" t="s">
        <v>455</v>
      </c>
      <c r="T32" s="222">
        <v>44613</v>
      </c>
      <c r="U32" s="222">
        <v>44642</v>
      </c>
      <c r="V32" s="220" t="s">
        <v>456</v>
      </c>
      <c r="W32" s="220"/>
      <c r="X32" s="220"/>
      <c r="Z32" s="177" t="str">
        <f t="shared" ca="1" si="0"/>
        <v/>
      </c>
      <c r="AA32" s="177" t="str">
        <f ca="1">IFERROR(IF(OR(OFFSET('S4'!$D$5,MATCH($A32,'S4'!$D$5:$D$1035,0)-1,6)="巻返し",OFFSET('S4'!$D$5,MATCH($A32,'S4'!$D$5:$D$1035,0)-1,6)="スリット"),SUMIF('S4'!$D$5:$D$1035,$A32,'S4'!$U$5:$U$1035),""),"")</f>
        <v/>
      </c>
      <c r="AB32" s="177" t="str">
        <f ca="1">IFERROR(IF(OR(OFFSET('S5'!$D$5,MATCH($A32,'S5'!$D$5:$D$1012,0)-1,6)="巻返し",OFFSET('S5'!$D$5,MATCH($A32,'S5'!$D$5:$D$1012,0)-1,6)="スリット"),SUMIF('S5'!$D$5:$D$1012,$A32,'S5'!$T$5:$T$1012),""),"")</f>
        <v/>
      </c>
    </row>
    <row r="33" spans="1:28" s="165" customFormat="1" ht="11.25" x14ac:dyDescent="0.15">
      <c r="A33" s="220">
        <v>3652341</v>
      </c>
      <c r="B33" s="220" t="s">
        <v>452</v>
      </c>
      <c r="C33" s="220" t="s">
        <v>453</v>
      </c>
      <c r="D33" s="220" t="s">
        <v>454</v>
      </c>
      <c r="E33" s="220" t="s">
        <v>155</v>
      </c>
      <c r="F33" s="220" t="s">
        <v>201</v>
      </c>
      <c r="G33" s="220" t="s">
        <v>49</v>
      </c>
      <c r="H33" s="220" t="s">
        <v>58</v>
      </c>
      <c r="I33" s="220" t="s">
        <v>209</v>
      </c>
      <c r="J33" s="220"/>
      <c r="K33" s="220" t="s">
        <v>243</v>
      </c>
      <c r="L33" s="220">
        <v>50</v>
      </c>
      <c r="M33" s="220" t="s">
        <v>244</v>
      </c>
      <c r="N33" s="221">
        <v>1005</v>
      </c>
      <c r="O33" s="221">
        <v>1000</v>
      </c>
      <c r="P33" s="221">
        <v>4000</v>
      </c>
      <c r="Q33" s="220">
        <v>2</v>
      </c>
      <c r="R33" s="220">
        <v>2</v>
      </c>
      <c r="S33" s="220" t="s">
        <v>455</v>
      </c>
      <c r="T33" s="222">
        <v>44613</v>
      </c>
      <c r="U33" s="222">
        <v>44642</v>
      </c>
      <c r="V33" s="220" t="s">
        <v>456</v>
      </c>
      <c r="W33" s="220"/>
      <c r="X33" s="220"/>
      <c r="Z33" s="177" t="str">
        <f t="shared" ca="1" si="0"/>
        <v/>
      </c>
      <c r="AA33" s="177" t="str">
        <f ca="1">IFERROR(IF(OR(OFFSET('S4'!$D$5,MATCH($A33,'S4'!$D$5:$D$1035,0)-1,6)="巻返し",OFFSET('S4'!$D$5,MATCH($A33,'S4'!$D$5:$D$1035,0)-1,6)="スリット"),SUMIF('S4'!$D$5:$D$1035,$A33,'S4'!$U$5:$U$1035),""),"")</f>
        <v/>
      </c>
      <c r="AB33" s="177" t="str">
        <f ca="1">IFERROR(IF(OR(OFFSET('S5'!$D$5,MATCH($A33,'S5'!$D$5:$D$1012,0)-1,6)="巻返し",OFFSET('S5'!$D$5,MATCH($A33,'S5'!$D$5:$D$1012,0)-1,6)="スリット"),SUMIF('S5'!$D$5:$D$1012,$A33,'S5'!$T$5:$T$1012),""),"")</f>
        <v/>
      </c>
    </row>
    <row r="34" spans="1:28" s="165" customFormat="1" ht="11.25" x14ac:dyDescent="0.15">
      <c r="A34" s="220">
        <v>3652342</v>
      </c>
      <c r="B34" s="220" t="s">
        <v>452</v>
      </c>
      <c r="C34" s="220" t="s">
        <v>453</v>
      </c>
      <c r="D34" s="220" t="s">
        <v>454</v>
      </c>
      <c r="E34" s="220" t="s">
        <v>155</v>
      </c>
      <c r="F34" s="220" t="s">
        <v>201</v>
      </c>
      <c r="G34" s="220" t="s">
        <v>49</v>
      </c>
      <c r="H34" s="220" t="s">
        <v>50</v>
      </c>
      <c r="I34" s="220" t="s">
        <v>209</v>
      </c>
      <c r="J34" s="220"/>
      <c r="K34" s="220" t="s">
        <v>245</v>
      </c>
      <c r="L34" s="220">
        <v>50</v>
      </c>
      <c r="M34" s="220" t="s">
        <v>246</v>
      </c>
      <c r="N34" s="221">
        <v>1005</v>
      </c>
      <c r="O34" s="221">
        <v>1000</v>
      </c>
      <c r="P34" s="221">
        <v>4000</v>
      </c>
      <c r="Q34" s="220">
        <v>2</v>
      </c>
      <c r="R34" s="220">
        <v>2</v>
      </c>
      <c r="S34" s="220" t="s">
        <v>455</v>
      </c>
      <c r="T34" s="222">
        <v>44613</v>
      </c>
      <c r="U34" s="222">
        <v>44645</v>
      </c>
      <c r="V34" s="220" t="s">
        <v>456</v>
      </c>
      <c r="W34" s="220"/>
      <c r="X34" s="220"/>
      <c r="Z34" s="177" t="str">
        <f t="shared" ca="1" si="0"/>
        <v/>
      </c>
      <c r="AA34" s="177" t="str">
        <f ca="1">IFERROR(IF(OR(OFFSET('S4'!$D$5,MATCH($A34,'S4'!$D$5:$D$1035,0)-1,6)="巻返し",OFFSET('S4'!$D$5,MATCH($A34,'S4'!$D$5:$D$1035,0)-1,6)="スリット"),SUMIF('S4'!$D$5:$D$1035,$A34,'S4'!$U$5:$U$1035),""),"")</f>
        <v/>
      </c>
      <c r="AB34" s="177" t="str">
        <f ca="1">IFERROR(IF(OR(OFFSET('S5'!$D$5,MATCH($A34,'S5'!$D$5:$D$1012,0)-1,6)="巻返し",OFFSET('S5'!$D$5,MATCH($A34,'S5'!$D$5:$D$1012,0)-1,6)="スリット"),SUMIF('S5'!$D$5:$D$1012,$A34,'S5'!$T$5:$T$1012),""),"")</f>
        <v/>
      </c>
    </row>
    <row r="35" spans="1:28" s="165" customFormat="1" ht="11.25" x14ac:dyDescent="0.15">
      <c r="A35" s="220">
        <v>3652345</v>
      </c>
      <c r="B35" s="220" t="s">
        <v>452</v>
      </c>
      <c r="C35" s="220" t="s">
        <v>453</v>
      </c>
      <c r="D35" s="220" t="s">
        <v>454</v>
      </c>
      <c r="E35" s="220" t="s">
        <v>155</v>
      </c>
      <c r="F35" s="220">
        <v>3</v>
      </c>
      <c r="G35" s="220" t="s">
        <v>49</v>
      </c>
      <c r="H35" s="220" t="s">
        <v>50</v>
      </c>
      <c r="I35" s="220" t="s">
        <v>254</v>
      </c>
      <c r="J35" s="220"/>
      <c r="K35" s="220" t="s">
        <v>271</v>
      </c>
      <c r="L35" s="220">
        <v>25</v>
      </c>
      <c r="M35" s="220" t="s">
        <v>272</v>
      </c>
      <c r="N35" s="221">
        <v>1100</v>
      </c>
      <c r="O35" s="221">
        <v>1100</v>
      </c>
      <c r="P35" s="221">
        <v>6000</v>
      </c>
      <c r="Q35" s="220">
        <v>2</v>
      </c>
      <c r="R35" s="220">
        <v>20</v>
      </c>
      <c r="S35" s="220" t="s">
        <v>455</v>
      </c>
      <c r="T35" s="222">
        <v>44613</v>
      </c>
      <c r="U35" s="222">
        <v>44635</v>
      </c>
      <c r="V35" s="220" t="s">
        <v>456</v>
      </c>
      <c r="W35" s="220"/>
      <c r="X35" s="220"/>
      <c r="Z35" s="177" t="str">
        <f t="shared" ca="1" si="0"/>
        <v/>
      </c>
      <c r="AA35" s="177" t="str">
        <f ca="1">IFERROR(IF(OR(OFFSET('S4'!$D$5,MATCH($A35,'S4'!$D$5:$D$1035,0)-1,6)="巻返し",OFFSET('S4'!$D$5,MATCH($A35,'S4'!$D$5:$D$1035,0)-1,6)="スリット"),SUMIF('S4'!$D$5:$D$1035,$A35,'S4'!$U$5:$U$1035),""),"")</f>
        <v/>
      </c>
      <c r="AB35" s="177" t="str">
        <f ca="1">IFERROR(IF(OR(OFFSET('S5'!$D$5,MATCH($A35,'S5'!$D$5:$D$1012,0)-1,6)="巻返し",OFFSET('S5'!$D$5,MATCH($A35,'S5'!$D$5:$D$1012,0)-1,6)="スリット"),SUMIF('S5'!$D$5:$D$1012,$A35,'S5'!$T$5:$T$1012),""),"")</f>
        <v/>
      </c>
    </row>
    <row r="36" spans="1:28" s="165" customFormat="1" ht="11.25" x14ac:dyDescent="0.15">
      <c r="A36" s="220">
        <v>3652346</v>
      </c>
      <c r="B36" s="220" t="s">
        <v>452</v>
      </c>
      <c r="C36" s="220" t="s">
        <v>453</v>
      </c>
      <c r="D36" s="220" t="s">
        <v>454</v>
      </c>
      <c r="E36" s="220" t="s">
        <v>155</v>
      </c>
      <c r="F36" s="220">
        <v>3</v>
      </c>
      <c r="G36" s="220" t="s">
        <v>49</v>
      </c>
      <c r="H36" s="220" t="s">
        <v>50</v>
      </c>
      <c r="I36" s="220" t="s">
        <v>209</v>
      </c>
      <c r="J36" s="220"/>
      <c r="K36" s="220" t="s">
        <v>221</v>
      </c>
      <c r="L36" s="220">
        <v>50</v>
      </c>
      <c r="M36" s="220" t="s">
        <v>222</v>
      </c>
      <c r="N36" s="221">
        <v>1005</v>
      </c>
      <c r="O36" s="221">
        <v>1000</v>
      </c>
      <c r="P36" s="221">
        <v>2000</v>
      </c>
      <c r="Q36" s="220">
        <v>2</v>
      </c>
      <c r="R36" s="220">
        <v>1</v>
      </c>
      <c r="S36" s="220" t="s">
        <v>455</v>
      </c>
      <c r="T36" s="222">
        <v>44613</v>
      </c>
      <c r="U36" s="222">
        <v>44638</v>
      </c>
      <c r="V36" s="220" t="s">
        <v>456</v>
      </c>
      <c r="W36" s="220"/>
      <c r="X36" s="220"/>
      <c r="Z36" s="177" t="str">
        <f t="shared" ca="1" si="0"/>
        <v/>
      </c>
      <c r="AA36" s="177" t="str">
        <f ca="1">IFERROR(IF(OR(OFFSET('S4'!$D$5,MATCH($A36,'S4'!$D$5:$D$1035,0)-1,6)="巻返し",OFFSET('S4'!$D$5,MATCH($A36,'S4'!$D$5:$D$1035,0)-1,6)="スリット"),SUMIF('S4'!$D$5:$D$1035,$A36,'S4'!$U$5:$U$1035),""),"")</f>
        <v/>
      </c>
      <c r="AB36" s="177" t="str">
        <f ca="1">IFERROR(IF(OR(OFFSET('S5'!$D$5,MATCH($A36,'S5'!$D$5:$D$1012,0)-1,6)="巻返し",OFFSET('S5'!$D$5,MATCH($A36,'S5'!$D$5:$D$1012,0)-1,6)="スリット"),SUMIF('S5'!$D$5:$D$1012,$A36,'S5'!$T$5:$T$1012),""),"")</f>
        <v/>
      </c>
    </row>
    <row r="37" spans="1:28" s="165" customFormat="1" ht="11.25" x14ac:dyDescent="0.15">
      <c r="A37" s="220">
        <v>3652346</v>
      </c>
      <c r="B37" s="220" t="s">
        <v>452</v>
      </c>
      <c r="C37" s="220" t="s">
        <v>453</v>
      </c>
      <c r="D37" s="220" t="s">
        <v>454</v>
      </c>
      <c r="E37" s="220" t="s">
        <v>155</v>
      </c>
      <c r="F37" s="220">
        <v>3</v>
      </c>
      <c r="G37" s="220" t="s">
        <v>49</v>
      </c>
      <c r="H37" s="220" t="s">
        <v>58</v>
      </c>
      <c r="I37" s="220" t="s">
        <v>209</v>
      </c>
      <c r="J37" s="220"/>
      <c r="K37" s="220" t="s">
        <v>221</v>
      </c>
      <c r="L37" s="220">
        <v>50</v>
      </c>
      <c r="M37" s="220" t="s">
        <v>222</v>
      </c>
      <c r="N37" s="221">
        <v>1005</v>
      </c>
      <c r="O37" s="221">
        <v>1000</v>
      </c>
      <c r="P37" s="221">
        <v>2000</v>
      </c>
      <c r="Q37" s="220">
        <v>2</v>
      </c>
      <c r="R37" s="220">
        <v>1</v>
      </c>
      <c r="S37" s="220" t="s">
        <v>455</v>
      </c>
      <c r="T37" s="222">
        <v>44613</v>
      </c>
      <c r="U37" s="222">
        <v>44638</v>
      </c>
      <c r="V37" s="220" t="s">
        <v>456</v>
      </c>
      <c r="W37" s="220"/>
      <c r="X37" s="220"/>
      <c r="Z37" s="177" t="str">
        <f t="shared" ca="1" si="0"/>
        <v/>
      </c>
      <c r="AA37" s="177" t="str">
        <f ca="1">IFERROR(IF(OR(OFFSET('S4'!$D$5,MATCH($A37,'S4'!$D$5:$D$1035,0)-1,6)="巻返し",OFFSET('S4'!$D$5,MATCH($A37,'S4'!$D$5:$D$1035,0)-1,6)="スリット"),SUMIF('S4'!$D$5:$D$1035,$A37,'S4'!$U$5:$U$1035),""),"")</f>
        <v/>
      </c>
      <c r="AB37" s="177" t="str">
        <f ca="1">IFERROR(IF(OR(OFFSET('S5'!$D$5,MATCH($A37,'S5'!$D$5:$D$1012,0)-1,6)="巻返し",OFFSET('S5'!$D$5,MATCH($A37,'S5'!$D$5:$D$1012,0)-1,6)="スリット"),SUMIF('S5'!$D$5:$D$1012,$A37,'S5'!$T$5:$T$1012),""),"")</f>
        <v/>
      </c>
    </row>
    <row r="38" spans="1:28" s="165" customFormat="1" ht="11.25" x14ac:dyDescent="0.15">
      <c r="A38" s="220">
        <v>3652347</v>
      </c>
      <c r="B38" s="220" t="s">
        <v>452</v>
      </c>
      <c r="C38" s="220" t="s">
        <v>453</v>
      </c>
      <c r="D38" s="220" t="s">
        <v>454</v>
      </c>
      <c r="E38" s="220" t="s">
        <v>155</v>
      </c>
      <c r="F38" s="220">
        <v>3</v>
      </c>
      <c r="G38" s="220" t="s">
        <v>49</v>
      </c>
      <c r="H38" s="220" t="s">
        <v>58</v>
      </c>
      <c r="I38" s="220" t="s">
        <v>209</v>
      </c>
      <c r="J38" s="220"/>
      <c r="K38" s="220" t="s">
        <v>221</v>
      </c>
      <c r="L38" s="220">
        <v>50</v>
      </c>
      <c r="M38" s="220" t="s">
        <v>222</v>
      </c>
      <c r="N38" s="221">
        <v>1005</v>
      </c>
      <c r="O38" s="221">
        <v>1000</v>
      </c>
      <c r="P38" s="221">
        <v>2000</v>
      </c>
      <c r="Q38" s="220">
        <v>2</v>
      </c>
      <c r="R38" s="220">
        <v>2</v>
      </c>
      <c r="S38" s="220" t="s">
        <v>455</v>
      </c>
      <c r="T38" s="222">
        <v>44613</v>
      </c>
      <c r="U38" s="222">
        <v>44638</v>
      </c>
      <c r="V38" s="220" t="s">
        <v>456</v>
      </c>
      <c r="W38" s="220"/>
      <c r="X38" s="220"/>
      <c r="Z38" s="177" t="str">
        <f t="shared" ca="1" si="0"/>
        <v/>
      </c>
      <c r="AA38" s="177" t="str">
        <f ca="1">IFERROR(IF(OR(OFFSET('S4'!$D$5,MATCH($A38,'S4'!$D$5:$D$1035,0)-1,6)="巻返し",OFFSET('S4'!$D$5,MATCH($A38,'S4'!$D$5:$D$1035,0)-1,6)="スリット"),SUMIF('S4'!$D$5:$D$1035,$A38,'S4'!$U$5:$U$1035),""),"")</f>
        <v/>
      </c>
      <c r="AB38" s="177" t="str">
        <f ca="1">IFERROR(IF(OR(OFFSET('S5'!$D$5,MATCH($A38,'S5'!$D$5:$D$1012,0)-1,6)="巻返し",OFFSET('S5'!$D$5,MATCH($A38,'S5'!$D$5:$D$1012,0)-1,6)="スリット"),SUMIF('S5'!$D$5:$D$1012,$A38,'S5'!$T$5:$T$1012),""),"")</f>
        <v/>
      </c>
    </row>
    <row r="39" spans="1:28" s="165" customFormat="1" ht="11.25" x14ac:dyDescent="0.15">
      <c r="A39" s="220">
        <v>3652348</v>
      </c>
      <c r="B39" s="220" t="s">
        <v>452</v>
      </c>
      <c r="C39" s="220" t="s">
        <v>453</v>
      </c>
      <c r="D39" s="220" t="s">
        <v>454</v>
      </c>
      <c r="E39" s="220" t="s">
        <v>155</v>
      </c>
      <c r="F39" s="220">
        <v>3</v>
      </c>
      <c r="G39" s="220" t="s">
        <v>49</v>
      </c>
      <c r="H39" s="220" t="s">
        <v>50</v>
      </c>
      <c r="I39" s="220" t="s">
        <v>184</v>
      </c>
      <c r="J39" s="220"/>
      <c r="K39" s="220" t="s">
        <v>194</v>
      </c>
      <c r="L39" s="220">
        <v>38</v>
      </c>
      <c r="M39" s="220" t="s">
        <v>195</v>
      </c>
      <c r="N39" s="221">
        <v>1005</v>
      </c>
      <c r="O39" s="221">
        <v>1000</v>
      </c>
      <c r="P39" s="221">
        <v>4000</v>
      </c>
      <c r="Q39" s="220">
        <v>2</v>
      </c>
      <c r="R39" s="220">
        <v>2</v>
      </c>
      <c r="S39" s="220" t="s">
        <v>455</v>
      </c>
      <c r="T39" s="222">
        <v>44613</v>
      </c>
      <c r="U39" s="222">
        <v>44645</v>
      </c>
      <c r="V39" s="220" t="s">
        <v>456</v>
      </c>
      <c r="W39" s="220"/>
      <c r="X39" s="220"/>
      <c r="Z39" s="177" t="str">
        <f t="shared" ca="1" si="0"/>
        <v/>
      </c>
      <c r="AA39" s="177" t="str">
        <f ca="1">IFERROR(IF(OR(OFFSET('S4'!$D$5,MATCH($A39,'S4'!$D$5:$D$1035,0)-1,6)="巻返し",OFFSET('S4'!$D$5,MATCH($A39,'S4'!$D$5:$D$1035,0)-1,6)="スリット"),SUMIF('S4'!$D$5:$D$1035,$A39,'S4'!$U$5:$U$1035),""),"")</f>
        <v/>
      </c>
      <c r="AB39" s="177" t="str">
        <f ca="1">IFERROR(IF(OR(OFFSET('S5'!$D$5,MATCH($A39,'S5'!$D$5:$D$1012,0)-1,6)="巻返し",OFFSET('S5'!$D$5,MATCH($A39,'S5'!$D$5:$D$1012,0)-1,6)="スリット"),SUMIF('S5'!$D$5:$D$1012,$A39,'S5'!$T$5:$T$1012),""),"")</f>
        <v/>
      </c>
    </row>
    <row r="40" spans="1:28" s="165" customFormat="1" ht="11.25" x14ac:dyDescent="0.15">
      <c r="A40" s="220">
        <v>3652349</v>
      </c>
      <c r="B40" s="220" t="s">
        <v>452</v>
      </c>
      <c r="C40" s="220" t="s">
        <v>453</v>
      </c>
      <c r="D40" s="220" t="s">
        <v>454</v>
      </c>
      <c r="E40" s="220" t="s">
        <v>155</v>
      </c>
      <c r="F40" s="220">
        <v>3</v>
      </c>
      <c r="G40" s="220" t="s">
        <v>49</v>
      </c>
      <c r="H40" s="220" t="s">
        <v>50</v>
      </c>
      <c r="I40" s="220" t="s">
        <v>254</v>
      </c>
      <c r="J40" s="220"/>
      <c r="K40" s="220" t="s">
        <v>271</v>
      </c>
      <c r="L40" s="220">
        <v>25</v>
      </c>
      <c r="M40" s="220" t="s">
        <v>272</v>
      </c>
      <c r="N40" s="221">
        <v>1000</v>
      </c>
      <c r="O40" s="221">
        <v>1000</v>
      </c>
      <c r="P40" s="221">
        <v>6000</v>
      </c>
      <c r="Q40" s="220">
        <v>2</v>
      </c>
      <c r="R40" s="220">
        <v>4</v>
      </c>
      <c r="S40" s="220" t="s">
        <v>455</v>
      </c>
      <c r="T40" s="222">
        <v>44613</v>
      </c>
      <c r="U40" s="222">
        <v>44645</v>
      </c>
      <c r="V40" s="220" t="s">
        <v>456</v>
      </c>
      <c r="W40" s="220"/>
      <c r="X40" s="220"/>
      <c r="Z40" s="177" t="str">
        <f t="shared" ca="1" si="0"/>
        <v/>
      </c>
      <c r="AA40" s="177" t="str">
        <f ca="1">IFERROR(IF(OR(OFFSET('S4'!$D$5,MATCH($A40,'S4'!$D$5:$D$1035,0)-1,6)="巻返し",OFFSET('S4'!$D$5,MATCH($A40,'S4'!$D$5:$D$1035,0)-1,6)="スリット"),SUMIF('S4'!$D$5:$D$1035,$A40,'S4'!$U$5:$U$1035),""),"")</f>
        <v/>
      </c>
      <c r="AB40" s="177" t="str">
        <f ca="1">IFERROR(IF(OR(OFFSET('S5'!$D$5,MATCH($A40,'S5'!$D$5:$D$1012,0)-1,6)="巻返し",OFFSET('S5'!$D$5,MATCH($A40,'S5'!$D$5:$D$1012,0)-1,6)="スリット"),SUMIF('S5'!$D$5:$D$1012,$A40,'S5'!$T$5:$T$1012),""),"")</f>
        <v/>
      </c>
    </row>
    <row r="41" spans="1:28" s="165" customFormat="1" ht="11.25" x14ac:dyDescent="0.15">
      <c r="A41" s="220">
        <v>3652350</v>
      </c>
      <c r="B41" s="220" t="s">
        <v>452</v>
      </c>
      <c r="C41" s="220" t="s">
        <v>453</v>
      </c>
      <c r="D41" s="220" t="s">
        <v>454</v>
      </c>
      <c r="E41" s="220" t="s">
        <v>155</v>
      </c>
      <c r="F41" s="220">
        <v>3</v>
      </c>
      <c r="G41" s="220" t="s">
        <v>49</v>
      </c>
      <c r="H41" s="220" t="s">
        <v>58</v>
      </c>
      <c r="I41" s="220" t="s">
        <v>254</v>
      </c>
      <c r="J41" s="220"/>
      <c r="K41" s="220" t="s">
        <v>283</v>
      </c>
      <c r="L41" s="220">
        <v>50</v>
      </c>
      <c r="M41" s="220" t="s">
        <v>284</v>
      </c>
      <c r="N41" s="221">
        <v>1120</v>
      </c>
      <c r="O41" s="221">
        <v>1120</v>
      </c>
      <c r="P41" s="221">
        <v>4000</v>
      </c>
      <c r="Q41" s="220">
        <v>2</v>
      </c>
      <c r="R41" s="220">
        <v>6</v>
      </c>
      <c r="S41" s="220" t="s">
        <v>455</v>
      </c>
      <c r="T41" s="222">
        <v>44613</v>
      </c>
      <c r="U41" s="222">
        <v>44644</v>
      </c>
      <c r="V41" s="220" t="s">
        <v>456</v>
      </c>
      <c r="W41" s="220"/>
      <c r="X41" s="220"/>
      <c r="Z41" s="177" t="str">
        <f t="shared" ca="1" si="0"/>
        <v/>
      </c>
      <c r="AA41" s="177" t="str">
        <f ca="1">IFERROR(IF(OR(OFFSET('S4'!$D$5,MATCH($A41,'S4'!$D$5:$D$1035,0)-1,6)="巻返し",OFFSET('S4'!$D$5,MATCH($A41,'S4'!$D$5:$D$1035,0)-1,6)="スリット"),SUMIF('S4'!$D$5:$D$1035,$A41,'S4'!$U$5:$U$1035),""),"")</f>
        <v/>
      </c>
      <c r="AB41" s="177" t="str">
        <f ca="1">IFERROR(IF(OR(OFFSET('S5'!$D$5,MATCH($A41,'S5'!$D$5:$D$1012,0)-1,6)="巻返し",OFFSET('S5'!$D$5,MATCH($A41,'S5'!$D$5:$D$1012,0)-1,6)="スリット"),SUMIF('S5'!$D$5:$D$1012,$A41,'S5'!$T$5:$T$1012),""),"")</f>
        <v/>
      </c>
    </row>
    <row r="42" spans="1:28" s="165" customFormat="1" ht="11.25" x14ac:dyDescent="0.15">
      <c r="A42" s="220">
        <v>3652351</v>
      </c>
      <c r="B42" s="220" t="s">
        <v>452</v>
      </c>
      <c r="C42" s="220" t="s">
        <v>453</v>
      </c>
      <c r="D42" s="220" t="s">
        <v>454</v>
      </c>
      <c r="E42" s="220" t="s">
        <v>155</v>
      </c>
      <c r="F42" s="220">
        <v>3</v>
      </c>
      <c r="G42" s="220" t="s">
        <v>49</v>
      </c>
      <c r="H42" s="220" t="s">
        <v>58</v>
      </c>
      <c r="I42" s="220" t="s">
        <v>254</v>
      </c>
      <c r="J42" s="220"/>
      <c r="K42" s="220" t="s">
        <v>274</v>
      </c>
      <c r="L42" s="220">
        <v>50</v>
      </c>
      <c r="M42" s="220" t="s">
        <v>275</v>
      </c>
      <c r="N42" s="221">
        <v>1120</v>
      </c>
      <c r="O42" s="221">
        <v>1120</v>
      </c>
      <c r="P42" s="221">
        <v>5000</v>
      </c>
      <c r="Q42" s="220">
        <v>2</v>
      </c>
      <c r="R42" s="220">
        <v>4</v>
      </c>
      <c r="S42" s="220" t="s">
        <v>455</v>
      </c>
      <c r="T42" s="222">
        <v>44613</v>
      </c>
      <c r="U42" s="222">
        <v>44642</v>
      </c>
      <c r="V42" s="220" t="s">
        <v>456</v>
      </c>
      <c r="W42" s="220"/>
      <c r="X42" s="220"/>
      <c r="Z42" s="177" t="str">
        <f t="shared" ca="1" si="0"/>
        <v/>
      </c>
      <c r="AA42" s="177" t="str">
        <f ca="1">IFERROR(IF(OR(OFFSET('S4'!$D$5,MATCH($A42,'S4'!$D$5:$D$1035,0)-1,6)="巻返し",OFFSET('S4'!$D$5,MATCH($A42,'S4'!$D$5:$D$1035,0)-1,6)="スリット"),SUMIF('S4'!$D$5:$D$1035,$A42,'S4'!$U$5:$U$1035),""),"")</f>
        <v/>
      </c>
      <c r="AB42" s="177" t="str">
        <f ca="1">IFERROR(IF(OR(OFFSET('S5'!$D$5,MATCH($A42,'S5'!$D$5:$D$1012,0)-1,6)="巻返し",OFFSET('S5'!$D$5,MATCH($A42,'S5'!$D$5:$D$1012,0)-1,6)="スリット"),SUMIF('S5'!$D$5:$D$1012,$A42,'S5'!$T$5:$T$1012),""),"")</f>
        <v/>
      </c>
    </row>
    <row r="43" spans="1:28" s="165" customFormat="1" ht="11.25" x14ac:dyDescent="0.15">
      <c r="A43" s="220">
        <v>3652352</v>
      </c>
      <c r="B43" s="220" t="s">
        <v>452</v>
      </c>
      <c r="C43" s="220" t="s">
        <v>453</v>
      </c>
      <c r="D43" s="220" t="s">
        <v>454</v>
      </c>
      <c r="E43" s="220" t="s">
        <v>155</v>
      </c>
      <c r="F43" s="220">
        <v>3</v>
      </c>
      <c r="G43" s="220" t="s">
        <v>49</v>
      </c>
      <c r="H43" s="220" t="s">
        <v>58</v>
      </c>
      <c r="I43" s="220" t="s">
        <v>254</v>
      </c>
      <c r="J43" s="220"/>
      <c r="K43" s="220" t="s">
        <v>274</v>
      </c>
      <c r="L43" s="220">
        <v>50</v>
      </c>
      <c r="M43" s="220" t="s">
        <v>275</v>
      </c>
      <c r="N43" s="221">
        <v>1120</v>
      </c>
      <c r="O43" s="221">
        <v>1120</v>
      </c>
      <c r="P43" s="221">
        <v>5000</v>
      </c>
      <c r="Q43" s="220">
        <v>2</v>
      </c>
      <c r="R43" s="220">
        <v>4</v>
      </c>
      <c r="S43" s="220" t="s">
        <v>455</v>
      </c>
      <c r="T43" s="222">
        <v>44613</v>
      </c>
      <c r="U43" s="222">
        <v>44656</v>
      </c>
      <c r="V43" s="220" t="s">
        <v>456</v>
      </c>
      <c r="W43" s="220"/>
      <c r="X43" s="220"/>
      <c r="Z43" s="177" t="str">
        <f t="shared" ca="1" si="0"/>
        <v/>
      </c>
      <c r="AA43" s="177" t="str">
        <f ca="1">IFERROR(IF(OR(OFFSET('S4'!$D$5,MATCH($A43,'S4'!$D$5:$D$1035,0)-1,6)="巻返し",OFFSET('S4'!$D$5,MATCH($A43,'S4'!$D$5:$D$1035,0)-1,6)="スリット"),SUMIF('S4'!$D$5:$D$1035,$A43,'S4'!$U$5:$U$1035),""),"")</f>
        <v/>
      </c>
      <c r="AB43" s="177" t="str">
        <f ca="1">IFERROR(IF(OR(OFFSET('S5'!$D$5,MATCH($A43,'S5'!$D$5:$D$1012,0)-1,6)="巻返し",OFFSET('S5'!$D$5,MATCH($A43,'S5'!$D$5:$D$1012,0)-1,6)="スリット"),SUMIF('S5'!$D$5:$D$1012,$A43,'S5'!$T$5:$T$1012),""),"")</f>
        <v/>
      </c>
    </row>
    <row r="44" spans="1:28" s="165" customFormat="1" ht="11.25" x14ac:dyDescent="0.15">
      <c r="A44" s="220">
        <v>3652353</v>
      </c>
      <c r="B44" s="220" t="s">
        <v>452</v>
      </c>
      <c r="C44" s="220" t="s">
        <v>453</v>
      </c>
      <c r="D44" s="220" t="s">
        <v>454</v>
      </c>
      <c r="E44" s="220" t="s">
        <v>155</v>
      </c>
      <c r="F44" s="220">
        <v>3</v>
      </c>
      <c r="G44" s="220" t="s">
        <v>49</v>
      </c>
      <c r="H44" s="220" t="s">
        <v>58</v>
      </c>
      <c r="I44" s="220" t="s">
        <v>254</v>
      </c>
      <c r="J44" s="220"/>
      <c r="K44" s="220" t="s">
        <v>287</v>
      </c>
      <c r="L44" s="220">
        <v>50</v>
      </c>
      <c r="M44" s="220" t="s">
        <v>288</v>
      </c>
      <c r="N44" s="221">
        <v>1120</v>
      </c>
      <c r="O44" s="221">
        <v>1120</v>
      </c>
      <c r="P44" s="221">
        <v>4000</v>
      </c>
      <c r="Q44" s="220">
        <v>2</v>
      </c>
      <c r="R44" s="220">
        <v>3</v>
      </c>
      <c r="S44" s="220" t="s">
        <v>455</v>
      </c>
      <c r="T44" s="222">
        <v>44613</v>
      </c>
      <c r="U44" s="222">
        <v>44656</v>
      </c>
      <c r="V44" s="220" t="s">
        <v>456</v>
      </c>
      <c r="W44" s="220"/>
      <c r="X44" s="220"/>
      <c r="Z44" s="177" t="str">
        <f t="shared" ca="1" si="0"/>
        <v/>
      </c>
      <c r="AA44" s="177" t="str">
        <f ca="1">IFERROR(IF(OR(OFFSET('S4'!$D$5,MATCH($A44,'S4'!$D$5:$D$1035,0)-1,6)="巻返し",OFFSET('S4'!$D$5,MATCH($A44,'S4'!$D$5:$D$1035,0)-1,6)="スリット"),SUMIF('S4'!$D$5:$D$1035,$A44,'S4'!$U$5:$U$1035),""),"")</f>
        <v/>
      </c>
      <c r="AB44" s="177" t="str">
        <f ca="1">IFERROR(IF(OR(OFFSET('S5'!$D$5,MATCH($A44,'S5'!$D$5:$D$1012,0)-1,6)="巻返し",OFFSET('S5'!$D$5,MATCH($A44,'S5'!$D$5:$D$1012,0)-1,6)="スリット"),SUMIF('S5'!$D$5:$D$1012,$A44,'S5'!$T$5:$T$1012),""),"")</f>
        <v/>
      </c>
    </row>
    <row r="45" spans="1:28" s="165" customFormat="1" ht="11.25" x14ac:dyDescent="0.15">
      <c r="A45" s="220">
        <v>3652354</v>
      </c>
      <c r="B45" s="220" t="s">
        <v>452</v>
      </c>
      <c r="C45" s="220" t="s">
        <v>453</v>
      </c>
      <c r="D45" s="220" t="s">
        <v>454</v>
      </c>
      <c r="E45" s="220" t="s">
        <v>155</v>
      </c>
      <c r="F45" s="220">
        <v>3</v>
      </c>
      <c r="G45" s="220" t="s">
        <v>49</v>
      </c>
      <c r="H45" s="220" t="s">
        <v>58</v>
      </c>
      <c r="I45" s="220" t="s">
        <v>254</v>
      </c>
      <c r="J45" s="220"/>
      <c r="K45" s="220" t="s">
        <v>290</v>
      </c>
      <c r="L45" s="220">
        <v>50</v>
      </c>
      <c r="M45" s="220" t="s">
        <v>291</v>
      </c>
      <c r="N45" s="221">
        <v>1120</v>
      </c>
      <c r="O45" s="221">
        <v>1120</v>
      </c>
      <c r="P45" s="221">
        <v>4000</v>
      </c>
      <c r="Q45" s="220">
        <v>2</v>
      </c>
      <c r="R45" s="220">
        <v>4</v>
      </c>
      <c r="S45" s="220" t="s">
        <v>455</v>
      </c>
      <c r="T45" s="222">
        <v>44613</v>
      </c>
      <c r="U45" s="222">
        <v>44628</v>
      </c>
      <c r="V45" s="220" t="s">
        <v>456</v>
      </c>
      <c r="W45" s="220"/>
      <c r="X45" s="220"/>
      <c r="Z45" s="177" t="str">
        <f t="shared" ca="1" si="0"/>
        <v/>
      </c>
      <c r="AA45" s="177" t="str">
        <f ca="1">IFERROR(IF(OR(OFFSET('S4'!$D$5,MATCH($A45,'S4'!$D$5:$D$1035,0)-1,6)="巻返し",OFFSET('S4'!$D$5,MATCH($A45,'S4'!$D$5:$D$1035,0)-1,6)="スリット"),SUMIF('S4'!$D$5:$D$1035,$A45,'S4'!$U$5:$U$1035),""),"")</f>
        <v/>
      </c>
      <c r="AB45" s="177" t="str">
        <f ca="1">IFERROR(IF(OR(OFFSET('S5'!$D$5,MATCH($A45,'S5'!$D$5:$D$1012,0)-1,6)="巻返し",OFFSET('S5'!$D$5,MATCH($A45,'S5'!$D$5:$D$1012,0)-1,6)="スリット"),SUMIF('S5'!$D$5:$D$1012,$A45,'S5'!$T$5:$T$1012),""),"")</f>
        <v/>
      </c>
    </row>
    <row r="46" spans="1:28" s="165" customFormat="1" ht="11.25" x14ac:dyDescent="0.15">
      <c r="A46" s="220">
        <v>3652355</v>
      </c>
      <c r="B46" s="220" t="s">
        <v>452</v>
      </c>
      <c r="C46" s="220" t="s">
        <v>453</v>
      </c>
      <c r="D46" s="220" t="s">
        <v>454</v>
      </c>
      <c r="E46" s="220" t="s">
        <v>155</v>
      </c>
      <c r="F46" s="220">
        <v>3</v>
      </c>
      <c r="G46" s="220" t="s">
        <v>49</v>
      </c>
      <c r="H46" s="220" t="s">
        <v>58</v>
      </c>
      <c r="I46" s="220" t="s">
        <v>254</v>
      </c>
      <c r="J46" s="220"/>
      <c r="K46" s="220" t="s">
        <v>285</v>
      </c>
      <c r="L46" s="220">
        <v>25</v>
      </c>
      <c r="M46" s="220" t="s">
        <v>286</v>
      </c>
      <c r="N46" s="221">
        <v>1120</v>
      </c>
      <c r="O46" s="221">
        <v>1120</v>
      </c>
      <c r="P46" s="221">
        <v>8000</v>
      </c>
      <c r="Q46" s="220">
        <v>2</v>
      </c>
      <c r="R46" s="220">
        <v>2</v>
      </c>
      <c r="S46" s="220" t="s">
        <v>455</v>
      </c>
      <c r="T46" s="222">
        <v>44613</v>
      </c>
      <c r="U46" s="222">
        <v>44628</v>
      </c>
      <c r="V46" s="220" t="s">
        <v>456</v>
      </c>
      <c r="W46" s="220"/>
      <c r="X46" s="220"/>
      <c r="Z46" s="177" t="str">
        <f t="shared" ca="1" si="0"/>
        <v/>
      </c>
      <c r="AA46" s="177" t="str">
        <f ca="1">IFERROR(IF(OR(OFFSET('S4'!$D$5,MATCH($A46,'S4'!$D$5:$D$1035,0)-1,6)="巻返し",OFFSET('S4'!$D$5,MATCH($A46,'S4'!$D$5:$D$1035,0)-1,6)="スリット"),SUMIF('S4'!$D$5:$D$1035,$A46,'S4'!$U$5:$U$1035),""),"")</f>
        <v/>
      </c>
      <c r="AB46" s="177" t="str">
        <f ca="1">IFERROR(IF(OR(OFFSET('S5'!$D$5,MATCH($A46,'S5'!$D$5:$D$1012,0)-1,6)="巻返し",OFFSET('S5'!$D$5,MATCH($A46,'S5'!$D$5:$D$1012,0)-1,6)="スリット"),SUMIF('S5'!$D$5:$D$1012,$A46,'S5'!$T$5:$T$1012),""),"")</f>
        <v/>
      </c>
    </row>
    <row r="47" spans="1:28" s="165" customFormat="1" ht="11.25" x14ac:dyDescent="0.15">
      <c r="A47" s="220">
        <v>3652356</v>
      </c>
      <c r="B47" s="220" t="s">
        <v>452</v>
      </c>
      <c r="C47" s="220" t="s">
        <v>453</v>
      </c>
      <c r="D47" s="220" t="s">
        <v>454</v>
      </c>
      <c r="E47" s="220" t="s">
        <v>155</v>
      </c>
      <c r="F47" s="220">
        <v>3</v>
      </c>
      <c r="G47" s="220" t="s">
        <v>49</v>
      </c>
      <c r="H47" s="220" t="s">
        <v>58</v>
      </c>
      <c r="I47" s="220" t="s">
        <v>254</v>
      </c>
      <c r="J47" s="220"/>
      <c r="K47" s="220" t="s">
        <v>283</v>
      </c>
      <c r="L47" s="220">
        <v>50</v>
      </c>
      <c r="M47" s="220" t="s">
        <v>284</v>
      </c>
      <c r="N47" s="221">
        <v>1120</v>
      </c>
      <c r="O47" s="221">
        <v>1120</v>
      </c>
      <c r="P47" s="221">
        <v>4000</v>
      </c>
      <c r="Q47" s="220">
        <v>2</v>
      </c>
      <c r="R47" s="220">
        <v>6</v>
      </c>
      <c r="S47" s="220" t="s">
        <v>455</v>
      </c>
      <c r="T47" s="222">
        <v>44613</v>
      </c>
      <c r="U47" s="222">
        <v>44644</v>
      </c>
      <c r="V47" s="220" t="s">
        <v>456</v>
      </c>
      <c r="W47" s="220"/>
      <c r="X47" s="220"/>
      <c r="Z47" s="177" t="str">
        <f t="shared" ca="1" si="0"/>
        <v/>
      </c>
      <c r="AA47" s="177" t="str">
        <f ca="1">IFERROR(IF(OR(OFFSET('S4'!$D$5,MATCH($A47,'S4'!$D$5:$D$1035,0)-1,6)="巻返し",OFFSET('S4'!$D$5,MATCH($A47,'S4'!$D$5:$D$1035,0)-1,6)="スリット"),SUMIF('S4'!$D$5:$D$1035,$A47,'S4'!$U$5:$U$1035),""),"")</f>
        <v/>
      </c>
      <c r="AB47" s="177" t="str">
        <f ca="1">IFERROR(IF(OR(OFFSET('S5'!$D$5,MATCH($A47,'S5'!$D$5:$D$1012,0)-1,6)="巻返し",OFFSET('S5'!$D$5,MATCH($A47,'S5'!$D$5:$D$1012,0)-1,6)="スリット"),SUMIF('S5'!$D$5:$D$1012,$A47,'S5'!$T$5:$T$1012),""),"")</f>
        <v/>
      </c>
    </row>
    <row r="48" spans="1:28" s="165" customFormat="1" ht="11.25" x14ac:dyDescent="0.15">
      <c r="A48" s="220">
        <v>3652357</v>
      </c>
      <c r="B48" s="220" t="s">
        <v>452</v>
      </c>
      <c r="C48" s="220" t="s">
        <v>453</v>
      </c>
      <c r="D48" s="220" t="s">
        <v>454</v>
      </c>
      <c r="E48" s="220" t="s">
        <v>155</v>
      </c>
      <c r="F48" s="220">
        <v>3</v>
      </c>
      <c r="G48" s="220" t="s">
        <v>49</v>
      </c>
      <c r="H48" s="220" t="s">
        <v>58</v>
      </c>
      <c r="I48" s="220" t="s">
        <v>254</v>
      </c>
      <c r="J48" s="220"/>
      <c r="K48" s="220" t="s">
        <v>283</v>
      </c>
      <c r="L48" s="220">
        <v>50</v>
      </c>
      <c r="M48" s="220" t="s">
        <v>284</v>
      </c>
      <c r="N48" s="221">
        <v>1120</v>
      </c>
      <c r="O48" s="221">
        <v>1120</v>
      </c>
      <c r="P48" s="221">
        <v>4000</v>
      </c>
      <c r="Q48" s="220">
        <v>2</v>
      </c>
      <c r="R48" s="220">
        <v>6</v>
      </c>
      <c r="S48" s="220" t="s">
        <v>455</v>
      </c>
      <c r="T48" s="222">
        <v>44613</v>
      </c>
      <c r="U48" s="222">
        <v>44644</v>
      </c>
      <c r="V48" s="220" t="s">
        <v>456</v>
      </c>
      <c r="W48" s="220"/>
      <c r="X48" s="220"/>
      <c r="Z48" s="177" t="str">
        <f t="shared" ca="1" si="0"/>
        <v/>
      </c>
      <c r="AA48" s="177" t="str">
        <f ca="1">IFERROR(IF(OR(OFFSET('S4'!$D$5,MATCH($A48,'S4'!$D$5:$D$1035,0)-1,6)="巻返し",OFFSET('S4'!$D$5,MATCH($A48,'S4'!$D$5:$D$1035,0)-1,6)="スリット"),SUMIF('S4'!$D$5:$D$1035,$A48,'S4'!$U$5:$U$1035),""),"")</f>
        <v/>
      </c>
      <c r="AB48" s="177" t="str">
        <f ca="1">IFERROR(IF(OR(OFFSET('S5'!$D$5,MATCH($A48,'S5'!$D$5:$D$1012,0)-1,6)="巻返し",OFFSET('S5'!$D$5,MATCH($A48,'S5'!$D$5:$D$1012,0)-1,6)="スリット"),SUMIF('S5'!$D$5:$D$1012,$A48,'S5'!$T$5:$T$1012),""),"")</f>
        <v/>
      </c>
    </row>
    <row r="49" spans="1:28" s="165" customFormat="1" ht="11.25" x14ac:dyDescent="0.15">
      <c r="A49" s="220">
        <v>3652543</v>
      </c>
      <c r="B49" s="220" t="s">
        <v>452</v>
      </c>
      <c r="C49" s="220" t="s">
        <v>453</v>
      </c>
      <c r="D49" s="220" t="s">
        <v>454</v>
      </c>
      <c r="E49" s="220" t="s">
        <v>155</v>
      </c>
      <c r="F49" s="220">
        <v>3</v>
      </c>
      <c r="G49" s="220" t="s">
        <v>49</v>
      </c>
      <c r="H49" s="220" t="s">
        <v>58</v>
      </c>
      <c r="I49" s="220" t="s">
        <v>254</v>
      </c>
      <c r="J49" s="220"/>
      <c r="K49" s="220" t="s">
        <v>262</v>
      </c>
      <c r="L49" s="220">
        <v>25</v>
      </c>
      <c r="M49" s="220" t="s">
        <v>263</v>
      </c>
      <c r="N49" s="221">
        <v>1120</v>
      </c>
      <c r="O49" s="221">
        <v>1120</v>
      </c>
      <c r="P49" s="221">
        <v>4000</v>
      </c>
      <c r="Q49" s="220">
        <v>2</v>
      </c>
      <c r="R49" s="220">
        <v>2</v>
      </c>
      <c r="S49" s="220" t="s">
        <v>455</v>
      </c>
      <c r="T49" s="222">
        <v>44614</v>
      </c>
      <c r="U49" s="222">
        <v>44635</v>
      </c>
      <c r="V49" s="220" t="s">
        <v>456</v>
      </c>
      <c r="W49" s="220"/>
      <c r="X49" s="220"/>
      <c r="Z49" s="177" t="str">
        <f t="shared" ca="1" si="0"/>
        <v/>
      </c>
      <c r="AA49" s="177" t="str">
        <f ca="1">IFERROR(IF(OR(OFFSET('S4'!$D$5,MATCH($A49,'S4'!$D$5:$D$1035,0)-1,6)="巻返し",OFFSET('S4'!$D$5,MATCH($A49,'S4'!$D$5:$D$1035,0)-1,6)="スリット"),SUMIF('S4'!$D$5:$D$1035,$A49,'S4'!$U$5:$U$1035),""),"")</f>
        <v/>
      </c>
      <c r="AB49" s="177" t="str">
        <f ca="1">IFERROR(IF(OR(OFFSET('S5'!$D$5,MATCH($A49,'S5'!$D$5:$D$1012,0)-1,6)="巻返し",OFFSET('S5'!$D$5,MATCH($A49,'S5'!$D$5:$D$1012,0)-1,6)="スリット"),SUMIF('S5'!$D$5:$D$1012,$A49,'S5'!$T$5:$T$1012),""),"")</f>
        <v/>
      </c>
    </row>
    <row r="50" spans="1:28" s="165" customFormat="1" ht="11.25" x14ac:dyDescent="0.15">
      <c r="A50" s="220">
        <v>3653022</v>
      </c>
      <c r="B50" s="220" t="s">
        <v>452</v>
      </c>
      <c r="C50" s="220" t="s">
        <v>453</v>
      </c>
      <c r="D50" s="220" t="s">
        <v>454</v>
      </c>
      <c r="E50" s="220" t="s">
        <v>155</v>
      </c>
      <c r="F50" s="220">
        <v>3</v>
      </c>
      <c r="G50" s="220" t="s">
        <v>49</v>
      </c>
      <c r="H50" s="220" t="s">
        <v>58</v>
      </c>
      <c r="I50" s="220" t="s">
        <v>254</v>
      </c>
      <c r="J50" s="220"/>
      <c r="K50" s="220" t="s">
        <v>274</v>
      </c>
      <c r="L50" s="220">
        <v>25</v>
      </c>
      <c r="M50" s="220" t="s">
        <v>275</v>
      </c>
      <c r="N50" s="221">
        <v>1120</v>
      </c>
      <c r="O50" s="221">
        <v>1120</v>
      </c>
      <c r="P50" s="221">
        <v>8000</v>
      </c>
      <c r="Q50" s="220">
        <v>2</v>
      </c>
      <c r="R50" s="220">
        <v>2</v>
      </c>
      <c r="S50" s="220" t="s">
        <v>455</v>
      </c>
      <c r="T50" s="222">
        <v>44621</v>
      </c>
      <c r="U50" s="222">
        <v>44651</v>
      </c>
      <c r="V50" s="220" t="s">
        <v>456</v>
      </c>
      <c r="W50" s="220"/>
      <c r="X50" s="220"/>
      <c r="Z50" s="177" t="str">
        <f t="shared" ca="1" si="0"/>
        <v/>
      </c>
      <c r="AA50" s="177" t="str">
        <f ca="1">IFERROR(IF(OR(OFFSET('S4'!$D$5,MATCH($A50,'S4'!$D$5:$D$1035,0)-1,6)="巻返し",OFFSET('S4'!$D$5,MATCH($A50,'S4'!$D$5:$D$1035,0)-1,6)="スリット"),SUMIF('S4'!$D$5:$D$1035,$A50,'S4'!$U$5:$U$1035),""),"")</f>
        <v/>
      </c>
      <c r="AB50" s="177" t="str">
        <f ca="1">IFERROR(IF(OR(OFFSET('S5'!$D$5,MATCH($A50,'S5'!$D$5:$D$1012,0)-1,6)="巻返し",OFFSET('S5'!$D$5,MATCH($A50,'S5'!$D$5:$D$1012,0)-1,6)="スリット"),SUMIF('S5'!$D$5:$D$1012,$A50,'S5'!$T$5:$T$1012),""),"")</f>
        <v/>
      </c>
    </row>
    <row r="51" spans="1:28" s="165" customFormat="1" ht="11.25" x14ac:dyDescent="0.15">
      <c r="A51" s="220">
        <v>3653181</v>
      </c>
      <c r="B51" s="220" t="s">
        <v>529</v>
      </c>
      <c r="C51" s="220" t="s">
        <v>453</v>
      </c>
      <c r="D51" s="220" t="s">
        <v>454</v>
      </c>
      <c r="E51" s="220" t="s">
        <v>155</v>
      </c>
      <c r="F51" s="220">
        <v>3</v>
      </c>
      <c r="G51" s="220" t="s">
        <v>325</v>
      </c>
      <c r="H51" s="220" t="s">
        <v>50</v>
      </c>
      <c r="I51" s="220" t="s">
        <v>209</v>
      </c>
      <c r="J51" s="220"/>
      <c r="K51" s="220" t="s">
        <v>419</v>
      </c>
      <c r="L51" s="220">
        <v>25</v>
      </c>
      <c r="M51" s="220" t="s">
        <v>420</v>
      </c>
      <c r="N51" s="221">
        <v>1000</v>
      </c>
      <c r="O51" s="221">
        <v>1000</v>
      </c>
      <c r="P51" s="221">
        <v>2000</v>
      </c>
      <c r="Q51" s="220">
        <v>2</v>
      </c>
      <c r="R51" s="220">
        <v>2</v>
      </c>
      <c r="S51" s="220" t="s">
        <v>455</v>
      </c>
      <c r="T51" s="222">
        <v>44624</v>
      </c>
      <c r="U51" s="222">
        <v>44631</v>
      </c>
      <c r="V51" s="220" t="s">
        <v>456</v>
      </c>
      <c r="W51" s="220"/>
      <c r="X51" s="220"/>
      <c r="Z51" s="177" t="str">
        <f t="shared" ca="1" si="0"/>
        <v/>
      </c>
      <c r="AA51" s="177" t="str">
        <f ca="1">IFERROR(IF(OR(OFFSET('S4'!$D$5,MATCH($A51,'S4'!$D$5:$D$1035,0)-1,6)="巻返し",OFFSET('S4'!$D$5,MATCH($A51,'S4'!$D$5:$D$1035,0)-1,6)="スリット"),SUMIF('S4'!$D$5:$D$1035,$A51,'S4'!$U$5:$U$1035),""),"")</f>
        <v/>
      </c>
      <c r="AB51" s="177" t="str">
        <f ca="1">IFERROR(IF(OR(OFFSET('S5'!$D$5,MATCH($A51,'S5'!$D$5:$D$1012,0)-1,6)="巻返し",OFFSET('S5'!$D$5,MATCH($A51,'S5'!$D$5:$D$1012,0)-1,6)="スリット"),SUMIF('S5'!$D$5:$D$1012,$A51,'S5'!$T$5:$T$1012),""),"")</f>
        <v/>
      </c>
    </row>
    <row r="52" spans="1:28" s="165" customFormat="1" ht="11.25" x14ac:dyDescent="0.15">
      <c r="A52" s="220">
        <v>3655533</v>
      </c>
      <c r="B52" s="220" t="s">
        <v>452</v>
      </c>
      <c r="C52" s="220" t="s">
        <v>459</v>
      </c>
      <c r="D52" s="220" t="s">
        <v>454</v>
      </c>
      <c r="E52" s="220" t="s">
        <v>96</v>
      </c>
      <c r="F52" s="220">
        <v>3</v>
      </c>
      <c r="G52" s="220" t="s">
        <v>49</v>
      </c>
      <c r="H52" s="220" t="s">
        <v>50</v>
      </c>
      <c r="I52" s="220" t="s">
        <v>254</v>
      </c>
      <c r="J52" s="220"/>
      <c r="K52" s="220" t="s">
        <v>292</v>
      </c>
      <c r="L52" s="220">
        <v>50</v>
      </c>
      <c r="M52" s="220" t="s">
        <v>293</v>
      </c>
      <c r="N52" s="221">
        <v>1000</v>
      </c>
      <c r="O52" s="221">
        <v>1000</v>
      </c>
      <c r="P52" s="221">
        <v>3000</v>
      </c>
      <c r="Q52" s="220">
        <v>2</v>
      </c>
      <c r="R52" s="220">
        <v>4</v>
      </c>
      <c r="S52" s="220" t="s">
        <v>455</v>
      </c>
      <c r="T52" s="222">
        <v>44642</v>
      </c>
      <c r="U52" s="222">
        <v>44673</v>
      </c>
      <c r="V52" s="220" t="s">
        <v>456</v>
      </c>
      <c r="W52" s="220"/>
      <c r="X52" s="220"/>
      <c r="Z52" s="177" t="str">
        <f t="shared" ca="1" si="0"/>
        <v/>
      </c>
      <c r="AA52" s="177" t="str">
        <f ca="1">IFERROR(IF(OR(OFFSET('S4'!$D$5,MATCH($A52,'S4'!$D$5:$D$1035,0)-1,6)="巻返し",OFFSET('S4'!$D$5,MATCH($A52,'S4'!$D$5:$D$1035,0)-1,6)="スリット"),SUMIF('S4'!$D$5:$D$1035,$A52,'S4'!$U$5:$U$1035),""),"")</f>
        <v/>
      </c>
      <c r="AB52" s="177" t="str">
        <f ca="1">IFERROR(IF(OR(OFFSET('S5'!$D$5,MATCH($A52,'S5'!$D$5:$D$1012,0)-1,6)="巻返し",OFFSET('S5'!$D$5,MATCH($A52,'S5'!$D$5:$D$1012,0)-1,6)="スリット"),SUMIF('S5'!$D$5:$D$1012,$A52,'S5'!$T$5:$T$1012),""),"")</f>
        <v/>
      </c>
    </row>
    <row r="53" spans="1:28" s="165" customFormat="1" ht="11.25" x14ac:dyDescent="0.15">
      <c r="A53" s="220">
        <v>3655534</v>
      </c>
      <c r="B53" s="220" t="s">
        <v>452</v>
      </c>
      <c r="C53" s="220" t="s">
        <v>459</v>
      </c>
      <c r="D53" s="220" t="s">
        <v>454</v>
      </c>
      <c r="E53" s="220" t="s">
        <v>96</v>
      </c>
      <c r="F53" s="220">
        <v>3</v>
      </c>
      <c r="G53" s="220" t="s">
        <v>49</v>
      </c>
      <c r="H53" s="220" t="s">
        <v>50</v>
      </c>
      <c r="I53" s="220" t="s">
        <v>254</v>
      </c>
      <c r="J53" s="220"/>
      <c r="K53" s="220" t="s">
        <v>292</v>
      </c>
      <c r="L53" s="220">
        <v>50</v>
      </c>
      <c r="M53" s="220" t="s">
        <v>293</v>
      </c>
      <c r="N53" s="221">
        <v>1000</v>
      </c>
      <c r="O53" s="221">
        <v>1000</v>
      </c>
      <c r="P53" s="221">
        <v>3000</v>
      </c>
      <c r="Q53" s="220">
        <v>2</v>
      </c>
      <c r="R53" s="220">
        <v>4</v>
      </c>
      <c r="S53" s="220" t="s">
        <v>455</v>
      </c>
      <c r="T53" s="222">
        <v>44642</v>
      </c>
      <c r="U53" s="222">
        <v>44673</v>
      </c>
      <c r="V53" s="220" t="s">
        <v>456</v>
      </c>
      <c r="W53" s="220"/>
      <c r="X53" s="220"/>
      <c r="Z53" s="177" t="str">
        <f t="shared" ca="1" si="0"/>
        <v/>
      </c>
      <c r="AA53" s="177" t="str">
        <f ca="1">IFERROR(IF(OR(OFFSET('S4'!$D$5,MATCH($A53,'S4'!$D$5:$D$1035,0)-1,6)="巻返し",OFFSET('S4'!$D$5,MATCH($A53,'S4'!$D$5:$D$1035,0)-1,6)="スリット"),SUMIF('S4'!$D$5:$D$1035,$A53,'S4'!$U$5:$U$1035),""),"")</f>
        <v/>
      </c>
      <c r="AB53" s="177" t="str">
        <f ca="1">IFERROR(IF(OR(OFFSET('S5'!$D$5,MATCH($A53,'S5'!$D$5:$D$1012,0)-1,6)="巻返し",OFFSET('S5'!$D$5,MATCH($A53,'S5'!$D$5:$D$1012,0)-1,6)="スリット"),SUMIF('S5'!$D$5:$D$1012,$A53,'S5'!$T$5:$T$1012),""),"")</f>
        <v/>
      </c>
    </row>
    <row r="54" spans="1:28" s="165" customFormat="1" ht="11.25" x14ac:dyDescent="0.15">
      <c r="A54" s="220">
        <v>3655535</v>
      </c>
      <c r="B54" s="220" t="s">
        <v>452</v>
      </c>
      <c r="C54" s="220" t="s">
        <v>459</v>
      </c>
      <c r="D54" s="220" t="s">
        <v>454</v>
      </c>
      <c r="E54" s="220" t="s">
        <v>96</v>
      </c>
      <c r="F54" s="220">
        <v>3</v>
      </c>
      <c r="G54" s="220" t="s">
        <v>49</v>
      </c>
      <c r="H54" s="220" t="s">
        <v>50</v>
      </c>
      <c r="I54" s="220" t="s">
        <v>254</v>
      </c>
      <c r="J54" s="220"/>
      <c r="K54" s="220" t="s">
        <v>292</v>
      </c>
      <c r="L54" s="220">
        <v>50</v>
      </c>
      <c r="M54" s="220" t="s">
        <v>293</v>
      </c>
      <c r="N54" s="221">
        <v>1255</v>
      </c>
      <c r="O54" s="221">
        <v>1250</v>
      </c>
      <c r="P54" s="221">
        <v>2000</v>
      </c>
      <c r="Q54" s="220">
        <v>2</v>
      </c>
      <c r="R54" s="220">
        <v>9</v>
      </c>
      <c r="S54" s="220" t="s">
        <v>455</v>
      </c>
      <c r="T54" s="222">
        <v>44642</v>
      </c>
      <c r="U54" s="222">
        <v>44673</v>
      </c>
      <c r="V54" s="220" t="s">
        <v>456</v>
      </c>
      <c r="W54" s="220"/>
      <c r="X54" s="220"/>
      <c r="Z54" s="177" t="str">
        <f t="shared" ca="1" si="0"/>
        <v/>
      </c>
      <c r="AA54" s="177" t="str">
        <f ca="1">IFERROR(IF(OR(OFFSET('S4'!$D$5,MATCH($A54,'S4'!$D$5:$D$1035,0)-1,6)="巻返し",OFFSET('S4'!$D$5,MATCH($A54,'S4'!$D$5:$D$1035,0)-1,6)="スリット"),SUMIF('S4'!$D$5:$D$1035,$A54,'S4'!$U$5:$U$1035),""),"")</f>
        <v/>
      </c>
      <c r="AB54" s="177" t="str">
        <f ca="1">IFERROR(IF(OR(OFFSET('S5'!$D$5,MATCH($A54,'S5'!$D$5:$D$1012,0)-1,6)="巻返し",OFFSET('S5'!$D$5,MATCH($A54,'S5'!$D$5:$D$1012,0)-1,6)="スリット"),SUMIF('S5'!$D$5:$D$1012,$A54,'S5'!$T$5:$T$1012),""),"")</f>
        <v/>
      </c>
    </row>
    <row r="55" spans="1:28" s="165" customFormat="1" ht="11.25" x14ac:dyDescent="0.15">
      <c r="A55" s="220">
        <v>3655536</v>
      </c>
      <c r="B55" s="220" t="s">
        <v>452</v>
      </c>
      <c r="C55" s="220" t="s">
        <v>457</v>
      </c>
      <c r="D55" s="220" t="s">
        <v>454</v>
      </c>
      <c r="E55" s="220" t="s">
        <v>47</v>
      </c>
      <c r="F55" s="220">
        <v>3</v>
      </c>
      <c r="G55" s="220" t="s">
        <v>49</v>
      </c>
      <c r="H55" s="220" t="s">
        <v>50</v>
      </c>
      <c r="I55" s="220" t="s">
        <v>254</v>
      </c>
      <c r="J55" s="220"/>
      <c r="K55" s="220" t="s">
        <v>292</v>
      </c>
      <c r="L55" s="220">
        <v>75</v>
      </c>
      <c r="M55" s="220" t="s">
        <v>293</v>
      </c>
      <c r="N55" s="221">
        <v>1000</v>
      </c>
      <c r="O55" s="221">
        <v>1000</v>
      </c>
      <c r="P55" s="221">
        <v>1000</v>
      </c>
      <c r="Q55" s="220">
        <v>2</v>
      </c>
      <c r="R55" s="220">
        <v>2</v>
      </c>
      <c r="S55" s="220" t="s">
        <v>455</v>
      </c>
      <c r="T55" s="222">
        <v>44642</v>
      </c>
      <c r="U55" s="222">
        <v>44673</v>
      </c>
      <c r="V55" s="220" t="s">
        <v>456</v>
      </c>
      <c r="W55" s="220"/>
      <c r="X55" s="220"/>
      <c r="Z55" s="177" t="str">
        <f t="shared" ca="1" si="0"/>
        <v/>
      </c>
      <c r="AA55" s="177" t="str">
        <f ca="1">IFERROR(IF(OR(OFFSET('S4'!$D$5,MATCH($A55,'S4'!$D$5:$D$1035,0)-1,6)="巻返し",OFFSET('S4'!$D$5,MATCH($A55,'S4'!$D$5:$D$1035,0)-1,6)="スリット"),SUMIF('S4'!$D$5:$D$1035,$A55,'S4'!$U$5:$U$1035),""),"")</f>
        <v/>
      </c>
      <c r="AB55" s="177" t="str">
        <f ca="1">IFERROR(IF(OR(OFFSET('S5'!$D$5,MATCH($A55,'S5'!$D$5:$D$1012,0)-1,6)="巻返し",OFFSET('S5'!$D$5,MATCH($A55,'S5'!$D$5:$D$1012,0)-1,6)="スリット"),SUMIF('S5'!$D$5:$D$1012,$A55,'S5'!$T$5:$T$1012),""),"")</f>
        <v/>
      </c>
    </row>
    <row r="56" spans="1:28" s="165" customFormat="1" ht="11.25" x14ac:dyDescent="0.15">
      <c r="A56" s="220">
        <v>3655537</v>
      </c>
      <c r="B56" s="220" t="s">
        <v>452</v>
      </c>
      <c r="C56" s="220" t="s">
        <v>466</v>
      </c>
      <c r="D56" s="220" t="s">
        <v>454</v>
      </c>
      <c r="E56" s="220" t="s">
        <v>215</v>
      </c>
      <c r="F56" s="220" t="s">
        <v>134</v>
      </c>
      <c r="G56" s="220" t="s">
        <v>49</v>
      </c>
      <c r="H56" s="220" t="s">
        <v>50</v>
      </c>
      <c r="I56" s="220" t="s">
        <v>209</v>
      </c>
      <c r="J56" s="220"/>
      <c r="K56" s="220" t="s">
        <v>213</v>
      </c>
      <c r="L56" s="220">
        <v>50</v>
      </c>
      <c r="M56" s="220" t="s">
        <v>214</v>
      </c>
      <c r="N56" s="221">
        <v>1190</v>
      </c>
      <c r="O56" s="221">
        <v>1190</v>
      </c>
      <c r="P56" s="221">
        <v>6000</v>
      </c>
      <c r="Q56" s="220">
        <v>2</v>
      </c>
      <c r="R56" s="220">
        <v>14</v>
      </c>
      <c r="S56" s="220" t="s">
        <v>455</v>
      </c>
      <c r="T56" s="222">
        <v>44642</v>
      </c>
      <c r="U56" s="222">
        <v>44673</v>
      </c>
      <c r="V56" s="220" t="s">
        <v>456</v>
      </c>
      <c r="W56" s="220"/>
      <c r="X56" s="220"/>
      <c r="Z56" s="177" t="str">
        <f t="shared" ca="1" si="0"/>
        <v/>
      </c>
      <c r="AA56" s="177" t="str">
        <f ca="1">IFERROR(IF(OR(OFFSET('S4'!$D$5,MATCH($A56,'S4'!$D$5:$D$1035,0)-1,6)="巻返し",OFFSET('S4'!$D$5,MATCH($A56,'S4'!$D$5:$D$1035,0)-1,6)="スリット"),SUMIF('S4'!$D$5:$D$1035,$A56,'S4'!$U$5:$U$1035),""),"")</f>
        <v/>
      </c>
      <c r="AB56" s="177" t="str">
        <f ca="1">IFERROR(IF(OR(OFFSET('S5'!$D$5,MATCH($A56,'S5'!$D$5:$D$1012,0)-1,6)="巻返し",OFFSET('S5'!$D$5,MATCH($A56,'S5'!$D$5:$D$1012,0)-1,6)="スリット"),SUMIF('S5'!$D$5:$D$1012,$A56,'S5'!$T$5:$T$1012),""),"")</f>
        <v/>
      </c>
    </row>
    <row r="57" spans="1:28" s="165" customFormat="1" ht="11.25" x14ac:dyDescent="0.15">
      <c r="A57" s="220">
        <v>3655538</v>
      </c>
      <c r="B57" s="220" t="s">
        <v>452</v>
      </c>
      <c r="C57" s="220" t="s">
        <v>466</v>
      </c>
      <c r="D57" s="220" t="s">
        <v>454</v>
      </c>
      <c r="E57" s="220" t="s">
        <v>215</v>
      </c>
      <c r="F57" s="220">
        <v>3</v>
      </c>
      <c r="G57" s="220" t="s">
        <v>49</v>
      </c>
      <c r="H57" s="220" t="s">
        <v>50</v>
      </c>
      <c r="I57" s="220" t="s">
        <v>209</v>
      </c>
      <c r="J57" s="220"/>
      <c r="K57" s="220" t="s">
        <v>228</v>
      </c>
      <c r="L57" s="220">
        <v>50</v>
      </c>
      <c r="M57" s="220" t="s">
        <v>229</v>
      </c>
      <c r="N57" s="221">
        <v>1200</v>
      </c>
      <c r="O57" s="221">
        <v>1190</v>
      </c>
      <c r="P57" s="221">
        <v>6000</v>
      </c>
      <c r="Q57" s="220">
        <v>2</v>
      </c>
      <c r="R57" s="220">
        <v>8</v>
      </c>
      <c r="S57" s="220" t="s">
        <v>455</v>
      </c>
      <c r="T57" s="222">
        <v>44642</v>
      </c>
      <c r="U57" s="222">
        <v>44673</v>
      </c>
      <c r="V57" s="220" t="s">
        <v>456</v>
      </c>
      <c r="W57" s="220"/>
      <c r="X57" s="220"/>
      <c r="Z57" s="177" t="str">
        <f t="shared" ca="1" si="0"/>
        <v/>
      </c>
      <c r="AA57" s="177" t="str">
        <f ca="1">IFERROR(IF(OR(OFFSET('S4'!$D$5,MATCH($A57,'S4'!$D$5:$D$1035,0)-1,6)="巻返し",OFFSET('S4'!$D$5,MATCH($A57,'S4'!$D$5:$D$1035,0)-1,6)="スリット"),SUMIF('S4'!$D$5:$D$1035,$A57,'S4'!$U$5:$U$1035),""),"")</f>
        <v/>
      </c>
      <c r="AB57" s="177" t="str">
        <f ca="1">IFERROR(IF(OR(OFFSET('S5'!$D$5,MATCH($A57,'S5'!$D$5:$D$1012,0)-1,6)="巻返し",OFFSET('S5'!$D$5,MATCH($A57,'S5'!$D$5:$D$1012,0)-1,6)="スリット"),SUMIF('S5'!$D$5:$D$1012,$A57,'S5'!$T$5:$T$1012),""),"")</f>
        <v/>
      </c>
    </row>
    <row r="58" spans="1:28" s="165" customFormat="1" ht="11.25" x14ac:dyDescent="0.15">
      <c r="A58" s="220">
        <v>3655539</v>
      </c>
      <c r="B58" s="220" t="s">
        <v>452</v>
      </c>
      <c r="C58" s="220" t="s">
        <v>466</v>
      </c>
      <c r="D58" s="220" t="s">
        <v>454</v>
      </c>
      <c r="E58" s="220" t="s">
        <v>189</v>
      </c>
      <c r="F58" s="220">
        <v>3</v>
      </c>
      <c r="G58" s="220" t="s">
        <v>49</v>
      </c>
      <c r="H58" s="220" t="s">
        <v>50</v>
      </c>
      <c r="I58" s="220" t="s">
        <v>184</v>
      </c>
      <c r="J58" s="220"/>
      <c r="K58" s="220" t="s">
        <v>190</v>
      </c>
      <c r="L58" s="220">
        <v>50</v>
      </c>
      <c r="M58" s="220" t="s">
        <v>191</v>
      </c>
      <c r="N58" s="221">
        <v>1120</v>
      </c>
      <c r="O58" s="221">
        <v>1120</v>
      </c>
      <c r="P58" s="221">
        <v>6000</v>
      </c>
      <c r="Q58" s="220">
        <v>2</v>
      </c>
      <c r="R58" s="220">
        <v>8</v>
      </c>
      <c r="S58" s="220" t="s">
        <v>455</v>
      </c>
      <c r="T58" s="222">
        <v>44642</v>
      </c>
      <c r="U58" s="222">
        <v>44673</v>
      </c>
      <c r="V58" s="220" t="s">
        <v>456</v>
      </c>
      <c r="W58" s="220"/>
      <c r="X58" s="220"/>
      <c r="Z58" s="177" t="str">
        <f t="shared" ca="1" si="0"/>
        <v/>
      </c>
      <c r="AA58" s="177" t="str">
        <f ca="1">IFERROR(IF(OR(OFFSET('S4'!$D$5,MATCH($A58,'S4'!$D$5:$D$1035,0)-1,6)="巻返し",OFFSET('S4'!$D$5,MATCH($A58,'S4'!$D$5:$D$1035,0)-1,6)="スリット"),SUMIF('S4'!$D$5:$D$1035,$A58,'S4'!$U$5:$U$1035),""),"")</f>
        <v/>
      </c>
      <c r="AB58" s="177" t="str">
        <f ca="1">IFERROR(IF(OR(OFFSET('S5'!$D$5,MATCH($A58,'S5'!$D$5:$D$1012,0)-1,6)="巻返し",OFFSET('S5'!$D$5,MATCH($A58,'S5'!$D$5:$D$1012,0)-1,6)="スリット"),SUMIF('S5'!$D$5:$D$1012,$A58,'S5'!$T$5:$T$1012),""),"")</f>
        <v/>
      </c>
    </row>
    <row r="59" spans="1:28" s="165" customFormat="1" ht="11.25" x14ac:dyDescent="0.15">
      <c r="A59" s="220">
        <v>3655540</v>
      </c>
      <c r="B59" s="220" t="s">
        <v>452</v>
      </c>
      <c r="C59" s="220" t="s">
        <v>466</v>
      </c>
      <c r="D59" s="220" t="s">
        <v>454</v>
      </c>
      <c r="E59" s="220" t="s">
        <v>189</v>
      </c>
      <c r="F59" s="220">
        <v>3</v>
      </c>
      <c r="G59" s="220" t="s">
        <v>49</v>
      </c>
      <c r="H59" s="220" t="s">
        <v>50</v>
      </c>
      <c r="I59" s="220" t="s">
        <v>209</v>
      </c>
      <c r="J59" s="220"/>
      <c r="K59" s="220" t="s">
        <v>228</v>
      </c>
      <c r="L59" s="220">
        <v>25</v>
      </c>
      <c r="M59" s="220" t="s">
        <v>229</v>
      </c>
      <c r="N59" s="221">
        <v>1120</v>
      </c>
      <c r="O59" s="221">
        <v>1120</v>
      </c>
      <c r="P59" s="221">
        <v>4000</v>
      </c>
      <c r="Q59" s="220">
        <v>2</v>
      </c>
      <c r="R59" s="220">
        <v>4</v>
      </c>
      <c r="S59" s="220" t="s">
        <v>455</v>
      </c>
      <c r="T59" s="222">
        <v>44642</v>
      </c>
      <c r="U59" s="222">
        <v>44673</v>
      </c>
      <c r="V59" s="220" t="s">
        <v>456</v>
      </c>
      <c r="W59" s="220"/>
      <c r="X59" s="220"/>
      <c r="Z59" s="177" t="str">
        <f t="shared" ca="1" si="0"/>
        <v/>
      </c>
      <c r="AA59" s="177" t="str">
        <f ca="1">IFERROR(IF(OR(OFFSET('S4'!$D$5,MATCH($A59,'S4'!$D$5:$D$1035,0)-1,6)="巻返し",OFFSET('S4'!$D$5,MATCH($A59,'S4'!$D$5:$D$1035,0)-1,6)="スリット"),SUMIF('S4'!$D$5:$D$1035,$A59,'S4'!$U$5:$U$1035),""),"")</f>
        <v/>
      </c>
      <c r="AB59" s="177" t="str">
        <f ca="1">IFERROR(IF(OR(OFFSET('S5'!$D$5,MATCH($A59,'S5'!$D$5:$D$1012,0)-1,6)="巻返し",OFFSET('S5'!$D$5,MATCH($A59,'S5'!$D$5:$D$1012,0)-1,6)="スリット"),SUMIF('S5'!$D$5:$D$1012,$A59,'S5'!$T$5:$T$1012),""),"")</f>
        <v/>
      </c>
    </row>
    <row r="60" spans="1:28" s="165" customFormat="1" ht="11.25" x14ac:dyDescent="0.15">
      <c r="A60" s="220">
        <v>3655541</v>
      </c>
      <c r="B60" s="220" t="s">
        <v>452</v>
      </c>
      <c r="C60" s="220" t="s">
        <v>466</v>
      </c>
      <c r="D60" s="220" t="s">
        <v>454</v>
      </c>
      <c r="E60" s="220" t="s">
        <v>189</v>
      </c>
      <c r="F60" s="220">
        <v>3</v>
      </c>
      <c r="G60" s="220" t="s">
        <v>49</v>
      </c>
      <c r="H60" s="220" t="s">
        <v>50</v>
      </c>
      <c r="I60" s="220" t="s">
        <v>209</v>
      </c>
      <c r="J60" s="220"/>
      <c r="K60" s="220" t="s">
        <v>228</v>
      </c>
      <c r="L60" s="220">
        <v>50</v>
      </c>
      <c r="M60" s="220" t="s">
        <v>229</v>
      </c>
      <c r="N60" s="221">
        <v>1120</v>
      </c>
      <c r="O60" s="221">
        <v>1120</v>
      </c>
      <c r="P60" s="221">
        <v>4000</v>
      </c>
      <c r="Q60" s="220">
        <v>2</v>
      </c>
      <c r="R60" s="220">
        <v>3</v>
      </c>
      <c r="S60" s="220" t="s">
        <v>455</v>
      </c>
      <c r="T60" s="222">
        <v>44642</v>
      </c>
      <c r="U60" s="222">
        <v>44673</v>
      </c>
      <c r="V60" s="220" t="s">
        <v>456</v>
      </c>
      <c r="W60" s="220"/>
      <c r="X60" s="220"/>
      <c r="Z60" s="177" t="str">
        <f t="shared" ca="1" si="0"/>
        <v/>
      </c>
      <c r="AA60" s="177" t="str">
        <f ca="1">IFERROR(IF(OR(OFFSET('S4'!$D$5,MATCH($A60,'S4'!$D$5:$D$1035,0)-1,6)="巻返し",OFFSET('S4'!$D$5,MATCH($A60,'S4'!$D$5:$D$1035,0)-1,6)="スリット"),SUMIF('S4'!$D$5:$D$1035,$A60,'S4'!$U$5:$U$1035),""),"")</f>
        <v/>
      </c>
      <c r="AB60" s="177" t="str">
        <f ca="1">IFERROR(IF(OR(OFFSET('S5'!$D$5,MATCH($A60,'S5'!$D$5:$D$1012,0)-1,6)="巻返し",OFFSET('S5'!$D$5,MATCH($A60,'S5'!$D$5:$D$1012,0)-1,6)="スリット"),SUMIF('S5'!$D$5:$D$1012,$A60,'S5'!$T$5:$T$1012),""),"")</f>
        <v/>
      </c>
    </row>
    <row r="61" spans="1:28" s="165" customFormat="1" ht="11.25" x14ac:dyDescent="0.15">
      <c r="A61" s="220">
        <v>3655542</v>
      </c>
      <c r="B61" s="220" t="s">
        <v>452</v>
      </c>
      <c r="C61" s="220" t="s">
        <v>466</v>
      </c>
      <c r="D61" s="220" t="s">
        <v>454</v>
      </c>
      <c r="E61" s="220" t="s">
        <v>189</v>
      </c>
      <c r="F61" s="220">
        <v>3</v>
      </c>
      <c r="G61" s="220" t="s">
        <v>49</v>
      </c>
      <c r="H61" s="220" t="s">
        <v>50</v>
      </c>
      <c r="I61" s="220" t="s">
        <v>209</v>
      </c>
      <c r="J61" s="220"/>
      <c r="K61" s="220" t="s">
        <v>238</v>
      </c>
      <c r="L61" s="220">
        <v>25</v>
      </c>
      <c r="M61" s="220" t="s">
        <v>239</v>
      </c>
      <c r="N61" s="221">
        <v>1020</v>
      </c>
      <c r="O61" s="221">
        <v>1020</v>
      </c>
      <c r="P61" s="221">
        <v>6000</v>
      </c>
      <c r="Q61" s="220">
        <v>2</v>
      </c>
      <c r="R61" s="220">
        <v>4</v>
      </c>
      <c r="S61" s="220" t="s">
        <v>455</v>
      </c>
      <c r="T61" s="222">
        <v>44642</v>
      </c>
      <c r="U61" s="222">
        <v>44673</v>
      </c>
      <c r="V61" s="220" t="s">
        <v>456</v>
      </c>
      <c r="W61" s="220"/>
      <c r="X61" s="220"/>
      <c r="Z61" s="177">
        <f t="shared" ca="1" si="0"/>
        <v>2</v>
      </c>
      <c r="AA61" s="177">
        <f ca="1">IFERROR(IF(OR(OFFSET('S4'!$D$5,MATCH($A61,'S4'!$D$5:$D$1035,0)-1,6)="巻返し",OFFSET('S4'!$D$5,MATCH($A61,'S4'!$D$5:$D$1035,0)-1,6)="スリット"),SUMIF('S4'!$D$5:$D$1035,$A61,'S4'!$U$5:$U$1035),""),"")</f>
        <v>2</v>
      </c>
      <c r="AB61" s="177" t="str">
        <f ca="1">IFERROR(IF(OR(OFFSET('S5'!$D$5,MATCH($A61,'S5'!$D$5:$D$1012,0)-1,6)="巻返し",OFFSET('S5'!$D$5,MATCH($A61,'S5'!$D$5:$D$1012,0)-1,6)="スリット"),SUMIF('S5'!$D$5:$D$1012,$A61,'S5'!$T$5:$T$1012),""),"")</f>
        <v/>
      </c>
    </row>
    <row r="62" spans="1:28" s="165" customFormat="1" ht="11.25" x14ac:dyDescent="0.15">
      <c r="A62" s="220">
        <v>3655543</v>
      </c>
      <c r="B62" s="220" t="s">
        <v>452</v>
      </c>
      <c r="C62" s="220" t="s">
        <v>453</v>
      </c>
      <c r="D62" s="220" t="s">
        <v>454</v>
      </c>
      <c r="E62" s="220" t="s">
        <v>155</v>
      </c>
      <c r="F62" s="220">
        <v>3</v>
      </c>
      <c r="G62" s="220" t="s">
        <v>49</v>
      </c>
      <c r="H62" s="220" t="s">
        <v>50</v>
      </c>
      <c r="I62" s="220" t="s">
        <v>254</v>
      </c>
      <c r="J62" s="220"/>
      <c r="K62" s="220" t="s">
        <v>262</v>
      </c>
      <c r="L62" s="220">
        <v>25</v>
      </c>
      <c r="M62" s="220" t="s">
        <v>263</v>
      </c>
      <c r="N62" s="221">
        <v>1000</v>
      </c>
      <c r="O62" s="221">
        <v>1000</v>
      </c>
      <c r="P62" s="221">
        <v>4000</v>
      </c>
      <c r="Q62" s="220">
        <v>2</v>
      </c>
      <c r="R62" s="220">
        <v>2</v>
      </c>
      <c r="S62" s="220" t="s">
        <v>455</v>
      </c>
      <c r="T62" s="222">
        <v>44642</v>
      </c>
      <c r="U62" s="222">
        <v>44673</v>
      </c>
      <c r="V62" s="220" t="s">
        <v>456</v>
      </c>
      <c r="W62" s="220"/>
      <c r="X62" s="220"/>
      <c r="Z62" s="177" t="str">
        <f t="shared" ca="1" si="0"/>
        <v/>
      </c>
      <c r="AA62" s="177" t="str">
        <f ca="1">IFERROR(IF(OR(OFFSET('S4'!$D$5,MATCH($A62,'S4'!$D$5:$D$1035,0)-1,6)="巻返し",OFFSET('S4'!$D$5,MATCH($A62,'S4'!$D$5:$D$1035,0)-1,6)="スリット"),SUMIF('S4'!$D$5:$D$1035,$A62,'S4'!$U$5:$U$1035),""),"")</f>
        <v/>
      </c>
      <c r="AB62" s="177" t="str">
        <f ca="1">IFERROR(IF(OR(OFFSET('S5'!$D$5,MATCH($A62,'S5'!$D$5:$D$1012,0)-1,6)="巻返し",OFFSET('S5'!$D$5,MATCH($A62,'S5'!$D$5:$D$1012,0)-1,6)="スリット"),SUMIF('S5'!$D$5:$D$1012,$A62,'S5'!$T$5:$T$1012),""),"")</f>
        <v/>
      </c>
    </row>
    <row r="63" spans="1:28" s="165" customFormat="1" ht="11.25" x14ac:dyDescent="0.15">
      <c r="A63" s="220">
        <v>3655544</v>
      </c>
      <c r="B63" s="220" t="s">
        <v>452</v>
      </c>
      <c r="C63" s="220" t="s">
        <v>453</v>
      </c>
      <c r="D63" s="220" t="s">
        <v>454</v>
      </c>
      <c r="E63" s="220" t="s">
        <v>155</v>
      </c>
      <c r="F63" s="220">
        <v>3</v>
      </c>
      <c r="G63" s="220" t="s">
        <v>49</v>
      </c>
      <c r="H63" s="220" t="s">
        <v>50</v>
      </c>
      <c r="I63" s="220" t="s">
        <v>254</v>
      </c>
      <c r="J63" s="220"/>
      <c r="K63" s="220" t="s">
        <v>262</v>
      </c>
      <c r="L63" s="220">
        <v>25</v>
      </c>
      <c r="M63" s="220" t="s">
        <v>263</v>
      </c>
      <c r="N63" s="221">
        <v>1120</v>
      </c>
      <c r="O63" s="221">
        <v>1120</v>
      </c>
      <c r="P63" s="221">
        <v>4000</v>
      </c>
      <c r="Q63" s="220">
        <v>2</v>
      </c>
      <c r="R63" s="220">
        <v>14</v>
      </c>
      <c r="S63" s="220" t="s">
        <v>455</v>
      </c>
      <c r="T63" s="222">
        <v>44642</v>
      </c>
      <c r="U63" s="222">
        <v>44669</v>
      </c>
      <c r="V63" s="220" t="s">
        <v>456</v>
      </c>
      <c r="W63" s="220"/>
      <c r="X63" s="220"/>
      <c r="Z63" s="177" t="str">
        <f t="shared" ca="1" si="0"/>
        <v/>
      </c>
      <c r="AA63" s="177" t="str">
        <f ca="1">IFERROR(IF(OR(OFFSET('S4'!$D$5,MATCH($A63,'S4'!$D$5:$D$1035,0)-1,6)="巻返し",OFFSET('S4'!$D$5,MATCH($A63,'S4'!$D$5:$D$1035,0)-1,6)="スリット"),SUMIF('S4'!$D$5:$D$1035,$A63,'S4'!$U$5:$U$1035),""),"")</f>
        <v/>
      </c>
      <c r="AB63" s="177" t="str">
        <f ca="1">IFERROR(IF(OR(OFFSET('S5'!$D$5,MATCH($A63,'S5'!$D$5:$D$1012,0)-1,6)="巻返し",OFFSET('S5'!$D$5,MATCH($A63,'S5'!$D$5:$D$1012,0)-1,6)="スリット"),SUMIF('S5'!$D$5:$D$1012,$A63,'S5'!$T$5:$T$1012),""),"")</f>
        <v/>
      </c>
    </row>
    <row r="64" spans="1:28" s="165" customFormat="1" ht="11.25" x14ac:dyDescent="0.15">
      <c r="A64" s="220">
        <v>3655545</v>
      </c>
      <c r="B64" s="220" t="s">
        <v>452</v>
      </c>
      <c r="C64" s="220" t="s">
        <v>453</v>
      </c>
      <c r="D64" s="220" t="s">
        <v>454</v>
      </c>
      <c r="E64" s="220" t="s">
        <v>155</v>
      </c>
      <c r="F64" s="220">
        <v>3</v>
      </c>
      <c r="G64" s="220" t="s">
        <v>49</v>
      </c>
      <c r="H64" s="220" t="s">
        <v>50</v>
      </c>
      <c r="I64" s="220" t="s">
        <v>254</v>
      </c>
      <c r="J64" s="220"/>
      <c r="K64" s="220" t="s">
        <v>262</v>
      </c>
      <c r="L64" s="220">
        <v>50</v>
      </c>
      <c r="M64" s="220" t="s">
        <v>263</v>
      </c>
      <c r="N64" s="221">
        <v>1120</v>
      </c>
      <c r="O64" s="221">
        <v>1120</v>
      </c>
      <c r="P64" s="221">
        <v>4000</v>
      </c>
      <c r="Q64" s="220">
        <v>2</v>
      </c>
      <c r="R64" s="220">
        <v>8</v>
      </c>
      <c r="S64" s="220" t="s">
        <v>455</v>
      </c>
      <c r="T64" s="222">
        <v>44642</v>
      </c>
      <c r="U64" s="222">
        <v>44690</v>
      </c>
      <c r="V64" s="220" t="s">
        <v>456</v>
      </c>
      <c r="W64" s="220"/>
      <c r="X64" s="220"/>
      <c r="Z64" s="177" t="str">
        <f t="shared" ca="1" si="0"/>
        <v/>
      </c>
      <c r="AA64" s="177" t="str">
        <f ca="1">IFERROR(IF(OR(OFFSET('S4'!$D$5,MATCH($A64,'S4'!$D$5:$D$1035,0)-1,6)="巻返し",OFFSET('S4'!$D$5,MATCH($A64,'S4'!$D$5:$D$1035,0)-1,6)="スリット"),SUMIF('S4'!$D$5:$D$1035,$A64,'S4'!$U$5:$U$1035),""),"")</f>
        <v/>
      </c>
      <c r="AB64" s="177" t="str">
        <f ca="1">IFERROR(IF(OR(OFFSET('S5'!$D$5,MATCH($A64,'S5'!$D$5:$D$1012,0)-1,6)="巻返し",OFFSET('S5'!$D$5,MATCH($A64,'S5'!$D$5:$D$1012,0)-1,6)="スリット"),SUMIF('S5'!$D$5:$D$1012,$A64,'S5'!$T$5:$T$1012),""),"")</f>
        <v/>
      </c>
    </row>
    <row r="65" spans="1:28" s="165" customFormat="1" ht="11.25" x14ac:dyDescent="0.15">
      <c r="A65" s="220">
        <v>3655546</v>
      </c>
      <c r="B65" s="220" t="s">
        <v>452</v>
      </c>
      <c r="C65" s="220" t="s">
        <v>453</v>
      </c>
      <c r="D65" s="220" t="s">
        <v>454</v>
      </c>
      <c r="E65" s="220" t="s">
        <v>155</v>
      </c>
      <c r="F65" s="220">
        <v>3</v>
      </c>
      <c r="G65" s="220" t="s">
        <v>49</v>
      </c>
      <c r="H65" s="220" t="s">
        <v>50</v>
      </c>
      <c r="I65" s="220" t="s">
        <v>254</v>
      </c>
      <c r="J65" s="220"/>
      <c r="K65" s="220" t="s">
        <v>262</v>
      </c>
      <c r="L65" s="220">
        <v>50</v>
      </c>
      <c r="M65" s="220" t="s">
        <v>263</v>
      </c>
      <c r="N65" s="221">
        <v>1120</v>
      </c>
      <c r="O65" s="221">
        <v>1120</v>
      </c>
      <c r="P65" s="221">
        <v>4000</v>
      </c>
      <c r="Q65" s="220">
        <v>2</v>
      </c>
      <c r="R65" s="220">
        <v>8</v>
      </c>
      <c r="S65" s="220" t="s">
        <v>455</v>
      </c>
      <c r="T65" s="222">
        <v>44642</v>
      </c>
      <c r="U65" s="222">
        <v>44697</v>
      </c>
      <c r="V65" s="220" t="s">
        <v>456</v>
      </c>
      <c r="W65" s="220"/>
      <c r="X65" s="220"/>
      <c r="Z65" s="177" t="str">
        <f t="shared" ca="1" si="0"/>
        <v/>
      </c>
      <c r="AA65" s="177" t="str">
        <f ca="1">IFERROR(IF(OR(OFFSET('S4'!$D$5,MATCH($A65,'S4'!$D$5:$D$1035,0)-1,6)="巻返し",OFFSET('S4'!$D$5,MATCH($A65,'S4'!$D$5:$D$1035,0)-1,6)="スリット"),SUMIF('S4'!$D$5:$D$1035,$A65,'S4'!$U$5:$U$1035),""),"")</f>
        <v/>
      </c>
      <c r="AB65" s="177" t="str">
        <f ca="1">IFERROR(IF(OR(OFFSET('S5'!$D$5,MATCH($A65,'S5'!$D$5:$D$1012,0)-1,6)="巻返し",OFFSET('S5'!$D$5,MATCH($A65,'S5'!$D$5:$D$1012,0)-1,6)="スリット"),SUMIF('S5'!$D$5:$D$1012,$A65,'S5'!$T$5:$T$1012),""),"")</f>
        <v/>
      </c>
    </row>
    <row r="66" spans="1:28" s="165" customFormat="1" ht="11.25" x14ac:dyDescent="0.15">
      <c r="A66" s="220">
        <v>3655547</v>
      </c>
      <c r="B66" s="220" t="s">
        <v>452</v>
      </c>
      <c r="C66" s="220" t="s">
        <v>453</v>
      </c>
      <c r="D66" s="220" t="s">
        <v>454</v>
      </c>
      <c r="E66" s="220" t="s">
        <v>155</v>
      </c>
      <c r="F66" s="220">
        <v>3</v>
      </c>
      <c r="G66" s="220" t="s">
        <v>49</v>
      </c>
      <c r="H66" s="220" t="s">
        <v>50</v>
      </c>
      <c r="I66" s="220" t="s">
        <v>254</v>
      </c>
      <c r="J66" s="220"/>
      <c r="K66" s="220" t="s">
        <v>262</v>
      </c>
      <c r="L66" s="220">
        <v>50</v>
      </c>
      <c r="M66" s="220" t="s">
        <v>263</v>
      </c>
      <c r="N66" s="221">
        <v>1120</v>
      </c>
      <c r="O66" s="221">
        <v>1120</v>
      </c>
      <c r="P66" s="221">
        <v>4000</v>
      </c>
      <c r="Q66" s="220">
        <v>2</v>
      </c>
      <c r="R66" s="220">
        <v>8</v>
      </c>
      <c r="S66" s="220" t="s">
        <v>455</v>
      </c>
      <c r="T66" s="222">
        <v>44642</v>
      </c>
      <c r="U66" s="222">
        <v>44701</v>
      </c>
      <c r="V66" s="220" t="s">
        <v>456</v>
      </c>
      <c r="W66" s="220"/>
      <c r="X66" s="220"/>
      <c r="Z66" s="177" t="str">
        <f t="shared" ca="1" si="0"/>
        <v/>
      </c>
      <c r="AA66" s="177" t="str">
        <f ca="1">IFERROR(IF(OR(OFFSET('S4'!$D$5,MATCH($A66,'S4'!$D$5:$D$1035,0)-1,6)="巻返し",OFFSET('S4'!$D$5,MATCH($A66,'S4'!$D$5:$D$1035,0)-1,6)="スリット"),SUMIF('S4'!$D$5:$D$1035,$A66,'S4'!$U$5:$U$1035),""),"")</f>
        <v/>
      </c>
      <c r="AB66" s="177" t="str">
        <f ca="1">IFERROR(IF(OR(OFFSET('S5'!$D$5,MATCH($A66,'S5'!$D$5:$D$1012,0)-1,6)="巻返し",OFFSET('S5'!$D$5,MATCH($A66,'S5'!$D$5:$D$1012,0)-1,6)="スリット"),SUMIF('S5'!$D$5:$D$1012,$A66,'S5'!$T$5:$T$1012),""),"")</f>
        <v/>
      </c>
    </row>
    <row r="67" spans="1:28" s="165" customFormat="1" ht="11.25" x14ac:dyDescent="0.15">
      <c r="A67" s="220">
        <v>3655548</v>
      </c>
      <c r="B67" s="220" t="s">
        <v>452</v>
      </c>
      <c r="C67" s="220" t="s">
        <v>453</v>
      </c>
      <c r="D67" s="220" t="s">
        <v>454</v>
      </c>
      <c r="E67" s="220" t="s">
        <v>155</v>
      </c>
      <c r="F67" s="220">
        <v>3</v>
      </c>
      <c r="G67" s="220" t="s">
        <v>49</v>
      </c>
      <c r="H67" s="220" t="s">
        <v>50</v>
      </c>
      <c r="I67" s="220" t="s">
        <v>254</v>
      </c>
      <c r="J67" s="220"/>
      <c r="K67" s="220" t="s">
        <v>262</v>
      </c>
      <c r="L67" s="220">
        <v>75</v>
      </c>
      <c r="M67" s="220" t="s">
        <v>263</v>
      </c>
      <c r="N67" s="221">
        <v>1000</v>
      </c>
      <c r="O67" s="221">
        <v>1000</v>
      </c>
      <c r="P67" s="221">
        <v>2000</v>
      </c>
      <c r="Q67" s="220">
        <v>2</v>
      </c>
      <c r="R67" s="220">
        <v>2</v>
      </c>
      <c r="S67" s="220" t="s">
        <v>455</v>
      </c>
      <c r="T67" s="222">
        <v>44642</v>
      </c>
      <c r="U67" s="222">
        <v>44671</v>
      </c>
      <c r="V67" s="220" t="s">
        <v>456</v>
      </c>
      <c r="W67" s="220"/>
      <c r="X67" s="220"/>
      <c r="Z67" s="177" t="str">
        <f t="shared" ca="1" si="0"/>
        <v/>
      </c>
      <c r="AA67" s="177" t="str">
        <f ca="1">IFERROR(IF(OR(OFFSET('S4'!$D$5,MATCH($A67,'S4'!$D$5:$D$1035,0)-1,6)="巻返し",OFFSET('S4'!$D$5,MATCH($A67,'S4'!$D$5:$D$1035,0)-1,6)="スリット"),SUMIF('S4'!$D$5:$D$1035,$A67,'S4'!$U$5:$U$1035),""),"")</f>
        <v/>
      </c>
      <c r="AB67" s="177" t="str">
        <f ca="1">IFERROR(IF(OR(OFFSET('S5'!$D$5,MATCH($A67,'S5'!$D$5:$D$1012,0)-1,6)="巻返し",OFFSET('S5'!$D$5,MATCH($A67,'S5'!$D$5:$D$1012,0)-1,6)="スリット"),SUMIF('S5'!$D$5:$D$1012,$A67,'S5'!$T$5:$T$1012),""),"")</f>
        <v/>
      </c>
    </row>
    <row r="68" spans="1:28" s="165" customFormat="1" ht="11.25" x14ac:dyDescent="0.15">
      <c r="A68" s="220">
        <v>3655549</v>
      </c>
      <c r="B68" s="220" t="s">
        <v>452</v>
      </c>
      <c r="C68" s="220" t="s">
        <v>453</v>
      </c>
      <c r="D68" s="220" t="s">
        <v>454</v>
      </c>
      <c r="E68" s="220" t="s">
        <v>155</v>
      </c>
      <c r="F68" s="220">
        <v>3</v>
      </c>
      <c r="G68" s="220" t="s">
        <v>49</v>
      </c>
      <c r="H68" s="220" t="s">
        <v>50</v>
      </c>
      <c r="I68" s="220" t="s">
        <v>254</v>
      </c>
      <c r="J68" s="220"/>
      <c r="K68" s="220" t="s">
        <v>261</v>
      </c>
      <c r="L68" s="220">
        <v>38</v>
      </c>
      <c r="M68" s="220" t="s">
        <v>472</v>
      </c>
      <c r="N68" s="221">
        <v>1005</v>
      </c>
      <c r="O68" s="221">
        <v>1000</v>
      </c>
      <c r="P68" s="221">
        <v>4000</v>
      </c>
      <c r="Q68" s="220">
        <v>2</v>
      </c>
      <c r="R68" s="220">
        <v>3</v>
      </c>
      <c r="S68" s="220" t="s">
        <v>455</v>
      </c>
      <c r="T68" s="222">
        <v>44642</v>
      </c>
      <c r="U68" s="222">
        <v>44671</v>
      </c>
      <c r="V68" s="220" t="s">
        <v>456</v>
      </c>
      <c r="W68" s="220"/>
      <c r="X68" s="220"/>
      <c r="Z68" s="177" t="str">
        <f t="shared" ref="Z68:Z131" ca="1" si="1">IF(SUM(AA68:AB68)=0,"",SUM(AA68:AB68))</f>
        <v/>
      </c>
      <c r="AA68" s="177" t="str">
        <f ca="1">IFERROR(IF(OR(OFFSET('S4'!$D$5,MATCH($A68,'S4'!$D$5:$D$1035,0)-1,6)="巻返し",OFFSET('S4'!$D$5,MATCH($A68,'S4'!$D$5:$D$1035,0)-1,6)="スリット"),SUMIF('S4'!$D$5:$D$1035,$A68,'S4'!$U$5:$U$1035),""),"")</f>
        <v/>
      </c>
      <c r="AB68" s="177" t="str">
        <f ca="1">IFERROR(IF(OR(OFFSET('S5'!$D$5,MATCH($A68,'S5'!$D$5:$D$1012,0)-1,6)="巻返し",OFFSET('S5'!$D$5,MATCH($A68,'S5'!$D$5:$D$1012,0)-1,6)="スリット"),SUMIF('S5'!$D$5:$D$1012,$A68,'S5'!$T$5:$T$1012),""),"")</f>
        <v/>
      </c>
    </row>
    <row r="69" spans="1:28" s="165" customFormat="1" ht="11.25" x14ac:dyDescent="0.15">
      <c r="A69" s="220">
        <v>3655550</v>
      </c>
      <c r="B69" s="220" t="s">
        <v>452</v>
      </c>
      <c r="C69" s="220" t="s">
        <v>453</v>
      </c>
      <c r="D69" s="220" t="s">
        <v>454</v>
      </c>
      <c r="E69" s="220" t="s">
        <v>155</v>
      </c>
      <c r="F69" s="220">
        <v>3</v>
      </c>
      <c r="G69" s="220" t="s">
        <v>49</v>
      </c>
      <c r="H69" s="220" t="s">
        <v>50</v>
      </c>
      <c r="I69" s="220" t="s">
        <v>209</v>
      </c>
      <c r="J69" s="220"/>
      <c r="K69" s="220" t="s">
        <v>233</v>
      </c>
      <c r="L69" s="220">
        <v>50</v>
      </c>
      <c r="M69" s="220" t="s">
        <v>234</v>
      </c>
      <c r="N69" s="221">
        <v>1005</v>
      </c>
      <c r="O69" s="221">
        <v>1000</v>
      </c>
      <c r="P69" s="221">
        <v>4000</v>
      </c>
      <c r="Q69" s="220">
        <v>2</v>
      </c>
      <c r="R69" s="220">
        <v>3</v>
      </c>
      <c r="S69" s="220" t="s">
        <v>455</v>
      </c>
      <c r="T69" s="222">
        <v>44642</v>
      </c>
      <c r="U69" s="222">
        <v>44670</v>
      </c>
      <c r="V69" s="220" t="s">
        <v>456</v>
      </c>
      <c r="W69" s="220"/>
      <c r="X69" s="220"/>
      <c r="Z69" s="177" t="str">
        <f t="shared" ca="1" si="1"/>
        <v/>
      </c>
      <c r="AA69" s="177" t="str">
        <f ca="1">IFERROR(IF(OR(OFFSET('S4'!$D$5,MATCH($A69,'S4'!$D$5:$D$1035,0)-1,6)="巻返し",OFFSET('S4'!$D$5,MATCH($A69,'S4'!$D$5:$D$1035,0)-1,6)="スリット"),SUMIF('S4'!$D$5:$D$1035,$A69,'S4'!$U$5:$U$1035),""),"")</f>
        <v/>
      </c>
      <c r="AB69" s="177" t="str">
        <f ca="1">IFERROR(IF(OR(OFFSET('S5'!$D$5,MATCH($A69,'S5'!$D$5:$D$1012,0)-1,6)="巻返し",OFFSET('S5'!$D$5,MATCH($A69,'S5'!$D$5:$D$1012,0)-1,6)="スリット"),SUMIF('S5'!$D$5:$D$1012,$A69,'S5'!$T$5:$T$1012),""),"")</f>
        <v/>
      </c>
    </row>
    <row r="70" spans="1:28" s="165" customFormat="1" ht="11.25" x14ac:dyDescent="0.15">
      <c r="A70" s="220">
        <v>3655552</v>
      </c>
      <c r="B70" s="220" t="s">
        <v>452</v>
      </c>
      <c r="C70" s="220" t="s">
        <v>453</v>
      </c>
      <c r="D70" s="220" t="s">
        <v>454</v>
      </c>
      <c r="E70" s="220" t="s">
        <v>155</v>
      </c>
      <c r="F70" s="220">
        <v>3</v>
      </c>
      <c r="G70" s="220" t="s">
        <v>49</v>
      </c>
      <c r="H70" s="220" t="s">
        <v>50</v>
      </c>
      <c r="I70" s="220" t="s">
        <v>254</v>
      </c>
      <c r="J70" s="220"/>
      <c r="K70" s="220" t="s">
        <v>266</v>
      </c>
      <c r="L70" s="220">
        <v>25</v>
      </c>
      <c r="M70" s="220" t="s">
        <v>267</v>
      </c>
      <c r="N70" s="221">
        <v>1005</v>
      </c>
      <c r="O70" s="221">
        <v>1000</v>
      </c>
      <c r="P70" s="221">
        <v>4000</v>
      </c>
      <c r="Q70" s="220">
        <v>2</v>
      </c>
      <c r="R70" s="220">
        <v>18</v>
      </c>
      <c r="S70" s="220" t="s">
        <v>455</v>
      </c>
      <c r="T70" s="222">
        <v>44642</v>
      </c>
      <c r="U70" s="222">
        <v>44669</v>
      </c>
      <c r="V70" s="220" t="s">
        <v>456</v>
      </c>
      <c r="W70" s="220"/>
      <c r="X70" s="220"/>
      <c r="Z70" s="177" t="str">
        <f t="shared" ca="1" si="1"/>
        <v/>
      </c>
      <c r="AA70" s="177" t="str">
        <f ca="1">IFERROR(IF(OR(OFFSET('S4'!$D$5,MATCH($A70,'S4'!$D$5:$D$1035,0)-1,6)="巻返し",OFFSET('S4'!$D$5,MATCH($A70,'S4'!$D$5:$D$1035,0)-1,6)="スリット"),SUMIF('S4'!$D$5:$D$1035,$A70,'S4'!$U$5:$U$1035),""),"")</f>
        <v/>
      </c>
      <c r="AB70" s="177" t="str">
        <f ca="1">IFERROR(IF(OR(OFFSET('S5'!$D$5,MATCH($A70,'S5'!$D$5:$D$1012,0)-1,6)="巻返し",OFFSET('S5'!$D$5,MATCH($A70,'S5'!$D$5:$D$1012,0)-1,6)="スリット"),SUMIF('S5'!$D$5:$D$1012,$A70,'S5'!$T$5:$T$1012),""),"")</f>
        <v/>
      </c>
    </row>
    <row r="71" spans="1:28" s="165" customFormat="1" ht="11.25" x14ac:dyDescent="0.15">
      <c r="A71" s="220">
        <v>3655553</v>
      </c>
      <c r="B71" s="220" t="s">
        <v>452</v>
      </c>
      <c r="C71" s="220" t="s">
        <v>453</v>
      </c>
      <c r="D71" s="220" t="s">
        <v>454</v>
      </c>
      <c r="E71" s="220" t="s">
        <v>155</v>
      </c>
      <c r="F71" s="220">
        <v>3</v>
      </c>
      <c r="G71" s="220" t="s">
        <v>49</v>
      </c>
      <c r="H71" s="220" t="s">
        <v>50</v>
      </c>
      <c r="I71" s="220" t="s">
        <v>254</v>
      </c>
      <c r="J71" s="220"/>
      <c r="K71" s="220" t="s">
        <v>266</v>
      </c>
      <c r="L71" s="220">
        <v>50</v>
      </c>
      <c r="M71" s="220" t="s">
        <v>267</v>
      </c>
      <c r="N71" s="221">
        <v>1120</v>
      </c>
      <c r="O71" s="221">
        <v>1120</v>
      </c>
      <c r="P71" s="221">
        <v>5000</v>
      </c>
      <c r="Q71" s="220">
        <v>2</v>
      </c>
      <c r="R71" s="220">
        <v>12</v>
      </c>
      <c r="S71" s="220" t="s">
        <v>455</v>
      </c>
      <c r="T71" s="222">
        <v>44642</v>
      </c>
      <c r="U71" s="222">
        <v>44687</v>
      </c>
      <c r="V71" s="220" t="s">
        <v>456</v>
      </c>
      <c r="W71" s="220"/>
      <c r="X71" s="220"/>
      <c r="Z71" s="177" t="str">
        <f t="shared" ca="1" si="1"/>
        <v/>
      </c>
      <c r="AA71" s="177" t="str">
        <f ca="1">IFERROR(IF(OR(OFFSET('S4'!$D$5,MATCH($A71,'S4'!$D$5:$D$1035,0)-1,6)="巻返し",OFFSET('S4'!$D$5,MATCH($A71,'S4'!$D$5:$D$1035,0)-1,6)="スリット"),SUMIF('S4'!$D$5:$D$1035,$A71,'S4'!$U$5:$U$1035),""),"")</f>
        <v/>
      </c>
      <c r="AB71" s="177" t="str">
        <f ca="1">IFERROR(IF(OR(OFFSET('S5'!$D$5,MATCH($A71,'S5'!$D$5:$D$1012,0)-1,6)="巻返し",OFFSET('S5'!$D$5,MATCH($A71,'S5'!$D$5:$D$1012,0)-1,6)="スリット"),SUMIF('S5'!$D$5:$D$1012,$A71,'S5'!$T$5:$T$1012),""),"")</f>
        <v/>
      </c>
    </row>
    <row r="72" spans="1:28" s="165" customFormat="1" ht="11.25" x14ac:dyDescent="0.15">
      <c r="A72" s="220">
        <v>3655554</v>
      </c>
      <c r="B72" s="220" t="s">
        <v>452</v>
      </c>
      <c r="C72" s="220" t="s">
        <v>453</v>
      </c>
      <c r="D72" s="220" t="s">
        <v>454</v>
      </c>
      <c r="E72" s="220" t="s">
        <v>155</v>
      </c>
      <c r="F72" s="220">
        <v>3</v>
      </c>
      <c r="G72" s="220" t="s">
        <v>49</v>
      </c>
      <c r="H72" s="220" t="s">
        <v>50</v>
      </c>
      <c r="I72" s="220" t="s">
        <v>254</v>
      </c>
      <c r="J72" s="220"/>
      <c r="K72" s="220" t="s">
        <v>266</v>
      </c>
      <c r="L72" s="220">
        <v>50</v>
      </c>
      <c r="M72" s="220" t="s">
        <v>267</v>
      </c>
      <c r="N72" s="221">
        <v>1120</v>
      </c>
      <c r="O72" s="221">
        <v>1120</v>
      </c>
      <c r="P72" s="221">
        <v>5000</v>
      </c>
      <c r="Q72" s="220">
        <v>2</v>
      </c>
      <c r="R72" s="220">
        <v>12</v>
      </c>
      <c r="S72" s="220" t="s">
        <v>455</v>
      </c>
      <c r="T72" s="222">
        <v>44642</v>
      </c>
      <c r="U72" s="222">
        <v>44694</v>
      </c>
      <c r="V72" s="220" t="s">
        <v>456</v>
      </c>
      <c r="W72" s="220"/>
      <c r="X72" s="220"/>
      <c r="Z72" s="177" t="str">
        <f t="shared" ca="1" si="1"/>
        <v/>
      </c>
      <c r="AA72" s="177" t="str">
        <f ca="1">IFERROR(IF(OR(OFFSET('S4'!$D$5,MATCH($A72,'S4'!$D$5:$D$1035,0)-1,6)="巻返し",OFFSET('S4'!$D$5,MATCH($A72,'S4'!$D$5:$D$1035,0)-1,6)="スリット"),SUMIF('S4'!$D$5:$D$1035,$A72,'S4'!$U$5:$U$1035),""),"")</f>
        <v/>
      </c>
      <c r="AB72" s="177" t="str">
        <f ca="1">IFERROR(IF(OR(OFFSET('S5'!$D$5,MATCH($A72,'S5'!$D$5:$D$1012,0)-1,6)="巻返し",OFFSET('S5'!$D$5,MATCH($A72,'S5'!$D$5:$D$1012,0)-1,6)="スリット"),SUMIF('S5'!$D$5:$D$1012,$A72,'S5'!$T$5:$T$1012),""),"")</f>
        <v/>
      </c>
    </row>
    <row r="73" spans="1:28" s="165" customFormat="1" ht="11.25" x14ac:dyDescent="0.15">
      <c r="A73" s="220">
        <v>3655555</v>
      </c>
      <c r="B73" s="220" t="s">
        <v>452</v>
      </c>
      <c r="C73" s="220" t="s">
        <v>453</v>
      </c>
      <c r="D73" s="220" t="s">
        <v>454</v>
      </c>
      <c r="E73" s="220" t="s">
        <v>155</v>
      </c>
      <c r="F73" s="220">
        <v>3</v>
      </c>
      <c r="G73" s="220" t="s">
        <v>49</v>
      </c>
      <c r="H73" s="220" t="s">
        <v>50</v>
      </c>
      <c r="I73" s="220" t="s">
        <v>254</v>
      </c>
      <c r="J73" s="220"/>
      <c r="K73" s="220" t="s">
        <v>266</v>
      </c>
      <c r="L73" s="220">
        <v>50</v>
      </c>
      <c r="M73" s="220" t="s">
        <v>267</v>
      </c>
      <c r="N73" s="221">
        <v>1120</v>
      </c>
      <c r="O73" s="221">
        <v>1120</v>
      </c>
      <c r="P73" s="221">
        <v>5000</v>
      </c>
      <c r="Q73" s="220">
        <v>2</v>
      </c>
      <c r="R73" s="220">
        <v>12</v>
      </c>
      <c r="S73" s="220" t="s">
        <v>455</v>
      </c>
      <c r="T73" s="222">
        <v>44642</v>
      </c>
      <c r="U73" s="222">
        <v>44701</v>
      </c>
      <c r="V73" s="220" t="s">
        <v>456</v>
      </c>
      <c r="W73" s="220"/>
      <c r="X73" s="220"/>
      <c r="Z73" s="177" t="str">
        <f t="shared" ca="1" si="1"/>
        <v/>
      </c>
      <c r="AA73" s="177" t="str">
        <f ca="1">IFERROR(IF(OR(OFFSET('S4'!$D$5,MATCH($A73,'S4'!$D$5:$D$1035,0)-1,6)="巻返し",OFFSET('S4'!$D$5,MATCH($A73,'S4'!$D$5:$D$1035,0)-1,6)="スリット"),SUMIF('S4'!$D$5:$D$1035,$A73,'S4'!$U$5:$U$1035),""),"")</f>
        <v/>
      </c>
      <c r="AB73" s="177" t="str">
        <f ca="1">IFERROR(IF(OR(OFFSET('S5'!$D$5,MATCH($A73,'S5'!$D$5:$D$1012,0)-1,6)="巻返し",OFFSET('S5'!$D$5,MATCH($A73,'S5'!$D$5:$D$1012,0)-1,6)="スリット"),SUMIF('S5'!$D$5:$D$1012,$A73,'S5'!$T$5:$T$1012),""),"")</f>
        <v/>
      </c>
    </row>
    <row r="74" spans="1:28" s="165" customFormat="1" ht="11.25" x14ac:dyDescent="0.15">
      <c r="A74" s="220">
        <v>3655556</v>
      </c>
      <c r="B74" s="220" t="s">
        <v>452</v>
      </c>
      <c r="C74" s="220" t="s">
        <v>453</v>
      </c>
      <c r="D74" s="220" t="s">
        <v>454</v>
      </c>
      <c r="E74" s="220" t="s">
        <v>155</v>
      </c>
      <c r="F74" s="220">
        <v>3</v>
      </c>
      <c r="G74" s="220" t="s">
        <v>49</v>
      </c>
      <c r="H74" s="220" t="s">
        <v>50</v>
      </c>
      <c r="I74" s="220" t="s">
        <v>209</v>
      </c>
      <c r="J74" s="220"/>
      <c r="K74" s="220" t="s">
        <v>235</v>
      </c>
      <c r="L74" s="220">
        <v>50</v>
      </c>
      <c r="M74" s="220" t="s">
        <v>236</v>
      </c>
      <c r="N74" s="221">
        <v>1000</v>
      </c>
      <c r="O74" s="221">
        <v>1000</v>
      </c>
      <c r="P74" s="221">
        <v>2500</v>
      </c>
      <c r="Q74" s="220">
        <v>2</v>
      </c>
      <c r="R74" s="220">
        <v>2</v>
      </c>
      <c r="S74" s="220" t="s">
        <v>455</v>
      </c>
      <c r="T74" s="222">
        <v>44642</v>
      </c>
      <c r="U74" s="222">
        <v>44669</v>
      </c>
      <c r="V74" s="220" t="s">
        <v>456</v>
      </c>
      <c r="W74" s="220"/>
      <c r="X74" s="220"/>
      <c r="Z74" s="177" t="str">
        <f t="shared" ca="1" si="1"/>
        <v/>
      </c>
      <c r="AA74" s="177" t="str">
        <f ca="1">IFERROR(IF(OR(OFFSET('S4'!$D$5,MATCH($A74,'S4'!$D$5:$D$1035,0)-1,6)="巻返し",OFFSET('S4'!$D$5,MATCH($A74,'S4'!$D$5:$D$1035,0)-1,6)="スリット"),SUMIF('S4'!$D$5:$D$1035,$A74,'S4'!$U$5:$U$1035),""),"")</f>
        <v/>
      </c>
      <c r="AB74" s="177" t="str">
        <f ca="1">IFERROR(IF(OR(OFFSET('S5'!$D$5,MATCH($A74,'S5'!$D$5:$D$1012,0)-1,6)="巻返し",OFFSET('S5'!$D$5,MATCH($A74,'S5'!$D$5:$D$1012,0)-1,6)="スリット"),SUMIF('S5'!$D$5:$D$1012,$A74,'S5'!$T$5:$T$1012),""),"")</f>
        <v/>
      </c>
    </row>
    <row r="75" spans="1:28" s="165" customFormat="1" ht="11.25" x14ac:dyDescent="0.15">
      <c r="A75" s="220">
        <v>3655557</v>
      </c>
      <c r="B75" s="220" t="s">
        <v>452</v>
      </c>
      <c r="C75" s="220" t="s">
        <v>453</v>
      </c>
      <c r="D75" s="220" t="s">
        <v>454</v>
      </c>
      <c r="E75" s="220" t="s">
        <v>155</v>
      </c>
      <c r="F75" s="220">
        <v>3</v>
      </c>
      <c r="G75" s="220" t="s">
        <v>49</v>
      </c>
      <c r="H75" s="220" t="s">
        <v>50</v>
      </c>
      <c r="I75" s="220" t="s">
        <v>254</v>
      </c>
      <c r="J75" s="220"/>
      <c r="K75" s="220" t="s">
        <v>268</v>
      </c>
      <c r="L75" s="220">
        <v>25</v>
      </c>
      <c r="M75" s="220" t="s">
        <v>269</v>
      </c>
      <c r="N75" s="221">
        <v>1005</v>
      </c>
      <c r="O75" s="221">
        <v>1000</v>
      </c>
      <c r="P75" s="221">
        <v>4000</v>
      </c>
      <c r="Q75" s="220">
        <v>2</v>
      </c>
      <c r="R75" s="220">
        <v>2</v>
      </c>
      <c r="S75" s="220" t="s">
        <v>455</v>
      </c>
      <c r="T75" s="222">
        <v>44642</v>
      </c>
      <c r="U75" s="222">
        <v>44669</v>
      </c>
      <c r="V75" s="220" t="s">
        <v>456</v>
      </c>
      <c r="W75" s="220"/>
      <c r="X75" s="220"/>
      <c r="Z75" s="177" t="str">
        <f t="shared" ca="1" si="1"/>
        <v/>
      </c>
      <c r="AA75" s="177" t="str">
        <f ca="1">IFERROR(IF(OR(OFFSET('S4'!$D$5,MATCH($A75,'S4'!$D$5:$D$1035,0)-1,6)="巻返し",OFFSET('S4'!$D$5,MATCH($A75,'S4'!$D$5:$D$1035,0)-1,6)="スリット"),SUMIF('S4'!$D$5:$D$1035,$A75,'S4'!$U$5:$U$1035),""),"")</f>
        <v/>
      </c>
      <c r="AB75" s="177" t="str">
        <f ca="1">IFERROR(IF(OR(OFFSET('S5'!$D$5,MATCH($A75,'S5'!$D$5:$D$1012,0)-1,6)="巻返し",OFFSET('S5'!$D$5,MATCH($A75,'S5'!$D$5:$D$1012,0)-1,6)="スリット"),SUMIF('S5'!$D$5:$D$1012,$A75,'S5'!$T$5:$T$1012),""),"")</f>
        <v/>
      </c>
    </row>
    <row r="76" spans="1:28" s="165" customFormat="1" ht="11.25" x14ac:dyDescent="0.15">
      <c r="A76" s="220">
        <v>3655558</v>
      </c>
      <c r="B76" s="220" t="s">
        <v>452</v>
      </c>
      <c r="C76" s="220" t="s">
        <v>453</v>
      </c>
      <c r="D76" s="220" t="s">
        <v>454</v>
      </c>
      <c r="E76" s="220" t="s">
        <v>155</v>
      </c>
      <c r="F76" s="220">
        <v>3</v>
      </c>
      <c r="G76" s="220" t="s">
        <v>49</v>
      </c>
      <c r="H76" s="220" t="s">
        <v>50</v>
      </c>
      <c r="I76" s="220" t="s">
        <v>254</v>
      </c>
      <c r="J76" s="220"/>
      <c r="K76" s="220" t="s">
        <v>268</v>
      </c>
      <c r="L76" s="220">
        <v>50</v>
      </c>
      <c r="M76" s="220" t="s">
        <v>269</v>
      </c>
      <c r="N76" s="221">
        <v>1000</v>
      </c>
      <c r="O76" s="221">
        <v>1000</v>
      </c>
      <c r="P76" s="221">
        <v>4000</v>
      </c>
      <c r="Q76" s="220">
        <v>2</v>
      </c>
      <c r="R76" s="220">
        <v>29</v>
      </c>
      <c r="S76" s="220" t="s">
        <v>455</v>
      </c>
      <c r="T76" s="222">
        <v>44642</v>
      </c>
      <c r="U76" s="222">
        <v>44669</v>
      </c>
      <c r="V76" s="220" t="s">
        <v>456</v>
      </c>
      <c r="W76" s="220"/>
      <c r="X76" s="220"/>
      <c r="Z76" s="177" t="str">
        <f t="shared" ca="1" si="1"/>
        <v/>
      </c>
      <c r="AA76" s="177" t="str">
        <f ca="1">IFERROR(IF(OR(OFFSET('S4'!$D$5,MATCH($A76,'S4'!$D$5:$D$1035,0)-1,6)="巻返し",OFFSET('S4'!$D$5,MATCH($A76,'S4'!$D$5:$D$1035,0)-1,6)="スリット"),SUMIF('S4'!$D$5:$D$1035,$A76,'S4'!$U$5:$U$1035),""),"")</f>
        <v/>
      </c>
      <c r="AB76" s="177" t="str">
        <f ca="1">IFERROR(IF(OR(OFFSET('S5'!$D$5,MATCH($A76,'S5'!$D$5:$D$1012,0)-1,6)="巻返し",OFFSET('S5'!$D$5,MATCH($A76,'S5'!$D$5:$D$1012,0)-1,6)="スリット"),SUMIF('S5'!$D$5:$D$1012,$A76,'S5'!$T$5:$T$1012),""),"")</f>
        <v/>
      </c>
    </row>
    <row r="77" spans="1:28" s="165" customFormat="1" ht="11.25" x14ac:dyDescent="0.15">
      <c r="A77" s="220">
        <v>3655559</v>
      </c>
      <c r="B77" s="220" t="s">
        <v>452</v>
      </c>
      <c r="C77" s="220" t="s">
        <v>453</v>
      </c>
      <c r="D77" s="220" t="s">
        <v>454</v>
      </c>
      <c r="E77" s="220" t="s">
        <v>155</v>
      </c>
      <c r="F77" s="220" t="s">
        <v>201</v>
      </c>
      <c r="G77" s="220" t="s">
        <v>49</v>
      </c>
      <c r="H77" s="220" t="s">
        <v>50</v>
      </c>
      <c r="I77" s="220" t="s">
        <v>209</v>
      </c>
      <c r="J77" s="220"/>
      <c r="K77" s="220" t="s">
        <v>240</v>
      </c>
      <c r="L77" s="220">
        <v>38</v>
      </c>
      <c r="M77" s="220" t="s">
        <v>241</v>
      </c>
      <c r="N77" s="221">
        <v>1005</v>
      </c>
      <c r="O77" s="221">
        <v>1000</v>
      </c>
      <c r="P77" s="221">
        <v>2000</v>
      </c>
      <c r="Q77" s="220">
        <v>2</v>
      </c>
      <c r="R77" s="220">
        <v>1</v>
      </c>
      <c r="S77" s="220" t="s">
        <v>455</v>
      </c>
      <c r="T77" s="222">
        <v>44642</v>
      </c>
      <c r="U77" s="222">
        <v>44665</v>
      </c>
      <c r="V77" s="220" t="s">
        <v>456</v>
      </c>
      <c r="W77" s="220"/>
      <c r="X77" s="220"/>
      <c r="Z77" s="177" t="str">
        <f t="shared" ca="1" si="1"/>
        <v/>
      </c>
      <c r="AA77" s="177" t="str">
        <f ca="1">IFERROR(IF(OR(OFFSET('S4'!$D$5,MATCH($A77,'S4'!$D$5:$D$1035,0)-1,6)="巻返し",OFFSET('S4'!$D$5,MATCH($A77,'S4'!$D$5:$D$1035,0)-1,6)="スリット"),SUMIF('S4'!$D$5:$D$1035,$A77,'S4'!$U$5:$U$1035),""),"")</f>
        <v/>
      </c>
      <c r="AB77" s="177" t="str">
        <f ca="1">IFERROR(IF(OR(OFFSET('S5'!$D$5,MATCH($A77,'S5'!$D$5:$D$1012,0)-1,6)="巻返し",OFFSET('S5'!$D$5,MATCH($A77,'S5'!$D$5:$D$1012,0)-1,6)="スリット"),SUMIF('S5'!$D$5:$D$1012,$A77,'S5'!$T$5:$T$1012),""),"")</f>
        <v/>
      </c>
    </row>
    <row r="78" spans="1:28" s="165" customFormat="1" ht="11.25" x14ac:dyDescent="0.15">
      <c r="A78" s="220">
        <v>3655560</v>
      </c>
      <c r="B78" s="220" t="s">
        <v>452</v>
      </c>
      <c r="C78" s="220" t="s">
        <v>453</v>
      </c>
      <c r="D78" s="220" t="s">
        <v>454</v>
      </c>
      <c r="E78" s="220" t="s">
        <v>155</v>
      </c>
      <c r="F78" s="220" t="s">
        <v>201</v>
      </c>
      <c r="G78" s="220" t="s">
        <v>49</v>
      </c>
      <c r="H78" s="220" t="s">
        <v>50</v>
      </c>
      <c r="I78" s="220" t="s">
        <v>209</v>
      </c>
      <c r="J78" s="220"/>
      <c r="K78" s="220" t="s">
        <v>243</v>
      </c>
      <c r="L78" s="220">
        <v>50</v>
      </c>
      <c r="M78" s="220" t="s">
        <v>244</v>
      </c>
      <c r="N78" s="221">
        <v>1005</v>
      </c>
      <c r="O78" s="221">
        <v>1000</v>
      </c>
      <c r="P78" s="221">
        <v>4000</v>
      </c>
      <c r="Q78" s="220">
        <v>2</v>
      </c>
      <c r="R78" s="220">
        <v>6</v>
      </c>
      <c r="S78" s="220" t="s">
        <v>455</v>
      </c>
      <c r="T78" s="222">
        <v>44642</v>
      </c>
      <c r="U78" s="222">
        <v>44669</v>
      </c>
      <c r="V78" s="220" t="s">
        <v>456</v>
      </c>
      <c r="W78" s="220"/>
      <c r="X78" s="220"/>
      <c r="Z78" s="177" t="str">
        <f t="shared" ca="1" si="1"/>
        <v/>
      </c>
      <c r="AA78" s="177" t="str">
        <f ca="1">IFERROR(IF(OR(OFFSET('S4'!$D$5,MATCH($A78,'S4'!$D$5:$D$1035,0)-1,6)="巻返し",OFFSET('S4'!$D$5,MATCH($A78,'S4'!$D$5:$D$1035,0)-1,6)="スリット"),SUMIF('S4'!$D$5:$D$1035,$A78,'S4'!$U$5:$U$1035),""),"")</f>
        <v/>
      </c>
      <c r="AB78" s="177" t="str">
        <f ca="1">IFERROR(IF(OR(OFFSET('S5'!$D$5,MATCH($A78,'S5'!$D$5:$D$1012,0)-1,6)="巻返し",OFFSET('S5'!$D$5,MATCH($A78,'S5'!$D$5:$D$1012,0)-1,6)="スリット"),SUMIF('S5'!$D$5:$D$1012,$A78,'S5'!$T$5:$T$1012),""),"")</f>
        <v/>
      </c>
    </row>
    <row r="79" spans="1:28" s="165" customFormat="1" ht="11.25" x14ac:dyDescent="0.15">
      <c r="A79" s="220">
        <v>3655561</v>
      </c>
      <c r="B79" s="220" t="s">
        <v>452</v>
      </c>
      <c r="C79" s="220" t="s">
        <v>453</v>
      </c>
      <c r="D79" s="220" t="s">
        <v>454</v>
      </c>
      <c r="E79" s="220" t="s">
        <v>155</v>
      </c>
      <c r="F79" s="220" t="s">
        <v>201</v>
      </c>
      <c r="G79" s="220" t="s">
        <v>49</v>
      </c>
      <c r="H79" s="220" t="s">
        <v>50</v>
      </c>
      <c r="I79" s="220" t="s">
        <v>209</v>
      </c>
      <c r="J79" s="220"/>
      <c r="K79" s="220" t="s">
        <v>245</v>
      </c>
      <c r="L79" s="220">
        <v>50</v>
      </c>
      <c r="M79" s="220" t="s">
        <v>246</v>
      </c>
      <c r="N79" s="221">
        <v>1005</v>
      </c>
      <c r="O79" s="221">
        <v>1000</v>
      </c>
      <c r="P79" s="221">
        <v>4000</v>
      </c>
      <c r="Q79" s="220">
        <v>2</v>
      </c>
      <c r="R79" s="220">
        <v>3</v>
      </c>
      <c r="S79" s="220" t="s">
        <v>455</v>
      </c>
      <c r="T79" s="222">
        <v>44642</v>
      </c>
      <c r="U79" s="222">
        <v>44669</v>
      </c>
      <c r="V79" s="220" t="s">
        <v>456</v>
      </c>
      <c r="W79" s="220"/>
      <c r="X79" s="220"/>
      <c r="Z79" s="177" t="str">
        <f t="shared" ca="1" si="1"/>
        <v/>
      </c>
      <c r="AA79" s="177" t="str">
        <f ca="1">IFERROR(IF(OR(OFFSET('S4'!$D$5,MATCH($A79,'S4'!$D$5:$D$1035,0)-1,6)="巻返し",OFFSET('S4'!$D$5,MATCH($A79,'S4'!$D$5:$D$1035,0)-1,6)="スリット"),SUMIF('S4'!$D$5:$D$1035,$A79,'S4'!$U$5:$U$1035),""),"")</f>
        <v/>
      </c>
      <c r="AB79" s="177" t="str">
        <f ca="1">IFERROR(IF(OR(OFFSET('S5'!$D$5,MATCH($A79,'S5'!$D$5:$D$1012,0)-1,6)="巻返し",OFFSET('S5'!$D$5,MATCH($A79,'S5'!$D$5:$D$1012,0)-1,6)="スリット"),SUMIF('S5'!$D$5:$D$1012,$A79,'S5'!$T$5:$T$1012),""),"")</f>
        <v/>
      </c>
    </row>
    <row r="80" spans="1:28" s="165" customFormat="1" ht="11.25" x14ac:dyDescent="0.15">
      <c r="A80" s="220">
        <v>3655562</v>
      </c>
      <c r="B80" s="220" t="s">
        <v>452</v>
      </c>
      <c r="C80" s="220" t="s">
        <v>453</v>
      </c>
      <c r="D80" s="220" t="s">
        <v>454</v>
      </c>
      <c r="E80" s="220" t="s">
        <v>155</v>
      </c>
      <c r="F80" s="220">
        <v>3</v>
      </c>
      <c r="G80" s="220" t="s">
        <v>49</v>
      </c>
      <c r="H80" s="220" t="s">
        <v>50</v>
      </c>
      <c r="I80" s="220" t="s">
        <v>209</v>
      </c>
      <c r="J80" s="220"/>
      <c r="K80" s="220" t="s">
        <v>210</v>
      </c>
      <c r="L80" s="220">
        <v>50</v>
      </c>
      <c r="M80" s="220" t="s">
        <v>211</v>
      </c>
      <c r="N80" s="221">
        <v>1005</v>
      </c>
      <c r="O80" s="221">
        <v>1000</v>
      </c>
      <c r="P80" s="221">
        <v>2000</v>
      </c>
      <c r="Q80" s="220">
        <v>2</v>
      </c>
      <c r="R80" s="220">
        <v>2</v>
      </c>
      <c r="S80" s="220" t="s">
        <v>455</v>
      </c>
      <c r="T80" s="222">
        <v>44642</v>
      </c>
      <c r="U80" s="222">
        <v>44701</v>
      </c>
      <c r="V80" s="220" t="s">
        <v>456</v>
      </c>
      <c r="W80" s="220"/>
      <c r="X80" s="220"/>
      <c r="Z80" s="177" t="str">
        <f t="shared" ca="1" si="1"/>
        <v/>
      </c>
      <c r="AA80" s="177" t="str">
        <f ca="1">IFERROR(IF(OR(OFFSET('S4'!$D$5,MATCH($A80,'S4'!$D$5:$D$1035,0)-1,6)="巻返し",OFFSET('S4'!$D$5,MATCH($A80,'S4'!$D$5:$D$1035,0)-1,6)="スリット"),SUMIF('S4'!$D$5:$D$1035,$A80,'S4'!$U$5:$U$1035),""),"")</f>
        <v/>
      </c>
      <c r="AB80" s="177" t="str">
        <f ca="1">IFERROR(IF(OR(OFFSET('S5'!$D$5,MATCH($A80,'S5'!$D$5:$D$1012,0)-1,6)="巻返し",OFFSET('S5'!$D$5,MATCH($A80,'S5'!$D$5:$D$1012,0)-1,6)="スリット"),SUMIF('S5'!$D$5:$D$1012,$A80,'S5'!$T$5:$T$1012),""),"")</f>
        <v/>
      </c>
    </row>
    <row r="81" spans="1:28" s="165" customFormat="1" ht="11.25" x14ac:dyDescent="0.15">
      <c r="A81" s="220">
        <v>3655566</v>
      </c>
      <c r="B81" s="220" t="s">
        <v>452</v>
      </c>
      <c r="C81" s="220" t="s">
        <v>453</v>
      </c>
      <c r="D81" s="220" t="s">
        <v>454</v>
      </c>
      <c r="E81" s="220" t="s">
        <v>155</v>
      </c>
      <c r="F81" s="220">
        <v>3</v>
      </c>
      <c r="G81" s="220" t="s">
        <v>49</v>
      </c>
      <c r="H81" s="220" t="s">
        <v>50</v>
      </c>
      <c r="I81" s="220" t="s">
        <v>254</v>
      </c>
      <c r="J81" s="220"/>
      <c r="K81" s="220" t="s">
        <v>271</v>
      </c>
      <c r="L81" s="220">
        <v>25</v>
      </c>
      <c r="M81" s="220" t="s">
        <v>272</v>
      </c>
      <c r="N81" s="221">
        <v>1100</v>
      </c>
      <c r="O81" s="221">
        <v>1100</v>
      </c>
      <c r="P81" s="221">
        <v>6000</v>
      </c>
      <c r="Q81" s="220">
        <v>2</v>
      </c>
      <c r="R81" s="220">
        <v>25</v>
      </c>
      <c r="S81" s="220" t="s">
        <v>455</v>
      </c>
      <c r="T81" s="222">
        <v>44642</v>
      </c>
      <c r="U81" s="222">
        <v>44676</v>
      </c>
      <c r="V81" s="220" t="s">
        <v>456</v>
      </c>
      <c r="W81" s="220"/>
      <c r="X81" s="220"/>
      <c r="Z81" s="177" t="str">
        <f t="shared" ca="1" si="1"/>
        <v/>
      </c>
      <c r="AA81" s="177" t="str">
        <f ca="1">IFERROR(IF(OR(OFFSET('S4'!$D$5,MATCH($A81,'S4'!$D$5:$D$1035,0)-1,6)="巻返し",OFFSET('S4'!$D$5,MATCH($A81,'S4'!$D$5:$D$1035,0)-1,6)="スリット"),SUMIF('S4'!$D$5:$D$1035,$A81,'S4'!$U$5:$U$1035),""),"")</f>
        <v/>
      </c>
      <c r="AB81" s="177" t="str">
        <f ca="1">IFERROR(IF(OR(OFFSET('S5'!$D$5,MATCH($A81,'S5'!$D$5:$D$1012,0)-1,6)="巻返し",OFFSET('S5'!$D$5,MATCH($A81,'S5'!$D$5:$D$1012,0)-1,6)="スリット"),SUMIF('S5'!$D$5:$D$1012,$A81,'S5'!$T$5:$T$1012),""),"")</f>
        <v/>
      </c>
    </row>
    <row r="82" spans="1:28" s="165" customFormat="1" ht="11.25" x14ac:dyDescent="0.15">
      <c r="A82" s="220">
        <v>3655567</v>
      </c>
      <c r="B82" s="220" t="s">
        <v>452</v>
      </c>
      <c r="C82" s="220" t="s">
        <v>453</v>
      </c>
      <c r="D82" s="220" t="s">
        <v>454</v>
      </c>
      <c r="E82" s="220" t="s">
        <v>155</v>
      </c>
      <c r="F82" s="220">
        <v>3</v>
      </c>
      <c r="G82" s="220" t="s">
        <v>49</v>
      </c>
      <c r="H82" s="220" t="s">
        <v>50</v>
      </c>
      <c r="I82" s="220" t="s">
        <v>209</v>
      </c>
      <c r="J82" s="220"/>
      <c r="K82" s="220" t="s">
        <v>216</v>
      </c>
      <c r="L82" s="220">
        <v>50</v>
      </c>
      <c r="M82" s="220" t="s">
        <v>217</v>
      </c>
      <c r="N82" s="221">
        <v>1005</v>
      </c>
      <c r="O82" s="221">
        <v>1000</v>
      </c>
      <c r="P82" s="221">
        <v>2000</v>
      </c>
      <c r="Q82" s="220">
        <v>2</v>
      </c>
      <c r="R82" s="220">
        <v>4</v>
      </c>
      <c r="S82" s="220" t="s">
        <v>455</v>
      </c>
      <c r="T82" s="222">
        <v>44642</v>
      </c>
      <c r="U82" s="222">
        <v>44669</v>
      </c>
      <c r="V82" s="220" t="s">
        <v>456</v>
      </c>
      <c r="W82" s="220"/>
      <c r="X82" s="220"/>
      <c r="Z82" s="177" t="str">
        <f t="shared" ca="1" si="1"/>
        <v/>
      </c>
      <c r="AA82" s="177" t="str">
        <f ca="1">IFERROR(IF(OR(OFFSET('S4'!$D$5,MATCH($A82,'S4'!$D$5:$D$1035,0)-1,6)="巻返し",OFFSET('S4'!$D$5,MATCH($A82,'S4'!$D$5:$D$1035,0)-1,6)="スリット"),SUMIF('S4'!$D$5:$D$1035,$A82,'S4'!$U$5:$U$1035),""),"")</f>
        <v/>
      </c>
      <c r="AB82" s="177" t="str">
        <f ca="1">IFERROR(IF(OR(OFFSET('S5'!$D$5,MATCH($A82,'S5'!$D$5:$D$1012,0)-1,6)="巻返し",OFFSET('S5'!$D$5,MATCH($A82,'S5'!$D$5:$D$1012,0)-1,6)="スリット"),SUMIF('S5'!$D$5:$D$1012,$A82,'S5'!$T$5:$T$1012),""),"")</f>
        <v/>
      </c>
    </row>
    <row r="83" spans="1:28" s="165" customFormat="1" ht="11.25" x14ac:dyDescent="0.15">
      <c r="A83" s="220">
        <v>3655568</v>
      </c>
      <c r="B83" s="220" t="s">
        <v>452</v>
      </c>
      <c r="C83" s="220" t="s">
        <v>453</v>
      </c>
      <c r="D83" s="220" t="s">
        <v>454</v>
      </c>
      <c r="E83" s="220" t="s">
        <v>155</v>
      </c>
      <c r="F83" s="220">
        <v>3</v>
      </c>
      <c r="G83" s="220" t="s">
        <v>49</v>
      </c>
      <c r="H83" s="220" t="s">
        <v>50</v>
      </c>
      <c r="I83" s="220" t="s">
        <v>184</v>
      </c>
      <c r="J83" s="220"/>
      <c r="K83" s="220" t="s">
        <v>194</v>
      </c>
      <c r="L83" s="220">
        <v>38</v>
      </c>
      <c r="M83" s="220" t="s">
        <v>195</v>
      </c>
      <c r="N83" s="221">
        <v>1005</v>
      </c>
      <c r="O83" s="221">
        <v>1000</v>
      </c>
      <c r="P83" s="221">
        <v>4000</v>
      </c>
      <c r="Q83" s="220">
        <v>2</v>
      </c>
      <c r="R83" s="220">
        <v>6</v>
      </c>
      <c r="S83" s="220" t="s">
        <v>455</v>
      </c>
      <c r="T83" s="222">
        <v>44642</v>
      </c>
      <c r="U83" s="222">
        <v>44671</v>
      </c>
      <c r="V83" s="220" t="s">
        <v>456</v>
      </c>
      <c r="W83" s="220"/>
      <c r="X83" s="220"/>
      <c r="Z83" s="177" t="str">
        <f t="shared" ca="1" si="1"/>
        <v/>
      </c>
      <c r="AA83" s="177" t="str">
        <f ca="1">IFERROR(IF(OR(OFFSET('S4'!$D$5,MATCH($A83,'S4'!$D$5:$D$1035,0)-1,6)="巻返し",OFFSET('S4'!$D$5,MATCH($A83,'S4'!$D$5:$D$1035,0)-1,6)="スリット"),SUMIF('S4'!$D$5:$D$1035,$A83,'S4'!$U$5:$U$1035),""),"")</f>
        <v/>
      </c>
      <c r="AB83" s="177" t="str">
        <f ca="1">IFERROR(IF(OR(OFFSET('S5'!$D$5,MATCH($A83,'S5'!$D$5:$D$1012,0)-1,6)="巻返し",OFFSET('S5'!$D$5,MATCH($A83,'S5'!$D$5:$D$1012,0)-1,6)="スリット"),SUMIF('S5'!$D$5:$D$1012,$A83,'S5'!$T$5:$T$1012),""),"")</f>
        <v/>
      </c>
    </row>
    <row r="84" spans="1:28" s="165" customFormat="1" ht="11.25" x14ac:dyDescent="0.15">
      <c r="A84" s="220">
        <v>3655569</v>
      </c>
      <c r="B84" s="220" t="s">
        <v>452</v>
      </c>
      <c r="C84" s="220" t="s">
        <v>453</v>
      </c>
      <c r="D84" s="220" t="s">
        <v>454</v>
      </c>
      <c r="E84" s="220" t="s">
        <v>155</v>
      </c>
      <c r="F84" s="220">
        <v>3</v>
      </c>
      <c r="G84" s="220" t="s">
        <v>49</v>
      </c>
      <c r="H84" s="220" t="s">
        <v>58</v>
      </c>
      <c r="I84" s="220" t="s">
        <v>254</v>
      </c>
      <c r="J84" s="220"/>
      <c r="K84" s="220" t="s">
        <v>274</v>
      </c>
      <c r="L84" s="220">
        <v>50</v>
      </c>
      <c r="M84" s="220" t="s">
        <v>275</v>
      </c>
      <c r="N84" s="221">
        <v>1120</v>
      </c>
      <c r="O84" s="221">
        <v>1120</v>
      </c>
      <c r="P84" s="221">
        <v>5000</v>
      </c>
      <c r="Q84" s="220">
        <v>2</v>
      </c>
      <c r="R84" s="220">
        <v>4</v>
      </c>
      <c r="S84" s="220" t="s">
        <v>455</v>
      </c>
      <c r="T84" s="222">
        <v>44642</v>
      </c>
      <c r="U84" s="222">
        <v>44666</v>
      </c>
      <c r="V84" s="220" t="s">
        <v>456</v>
      </c>
      <c r="W84" s="220"/>
      <c r="X84" s="220"/>
      <c r="Z84" s="177" t="str">
        <f t="shared" ca="1" si="1"/>
        <v/>
      </c>
      <c r="AA84" s="177" t="str">
        <f ca="1">IFERROR(IF(OR(OFFSET('S4'!$D$5,MATCH($A84,'S4'!$D$5:$D$1035,0)-1,6)="巻返し",OFFSET('S4'!$D$5,MATCH($A84,'S4'!$D$5:$D$1035,0)-1,6)="スリット"),SUMIF('S4'!$D$5:$D$1035,$A84,'S4'!$U$5:$U$1035),""),"")</f>
        <v/>
      </c>
      <c r="AB84" s="177" t="str">
        <f ca="1">IFERROR(IF(OR(OFFSET('S5'!$D$5,MATCH($A84,'S5'!$D$5:$D$1012,0)-1,6)="巻返し",OFFSET('S5'!$D$5,MATCH($A84,'S5'!$D$5:$D$1012,0)-1,6)="スリット"),SUMIF('S5'!$D$5:$D$1012,$A84,'S5'!$T$5:$T$1012),""),"")</f>
        <v/>
      </c>
    </row>
    <row r="85" spans="1:28" s="165" customFormat="1" ht="11.25" x14ac:dyDescent="0.15">
      <c r="A85" s="220">
        <v>3655570</v>
      </c>
      <c r="B85" s="220" t="s">
        <v>452</v>
      </c>
      <c r="C85" s="220" t="s">
        <v>453</v>
      </c>
      <c r="D85" s="220" t="s">
        <v>454</v>
      </c>
      <c r="E85" s="220" t="s">
        <v>155</v>
      </c>
      <c r="F85" s="220">
        <v>3</v>
      </c>
      <c r="G85" s="220" t="s">
        <v>49</v>
      </c>
      <c r="H85" s="220" t="s">
        <v>58</v>
      </c>
      <c r="I85" s="220" t="s">
        <v>254</v>
      </c>
      <c r="J85" s="220"/>
      <c r="K85" s="220" t="s">
        <v>285</v>
      </c>
      <c r="L85" s="220">
        <v>50</v>
      </c>
      <c r="M85" s="220" t="s">
        <v>286</v>
      </c>
      <c r="N85" s="221">
        <v>1120</v>
      </c>
      <c r="O85" s="221">
        <v>1120</v>
      </c>
      <c r="P85" s="221">
        <v>4000</v>
      </c>
      <c r="Q85" s="220">
        <v>2</v>
      </c>
      <c r="R85" s="220">
        <v>12</v>
      </c>
      <c r="S85" s="220" t="s">
        <v>455</v>
      </c>
      <c r="T85" s="222">
        <v>44642</v>
      </c>
      <c r="U85" s="222">
        <v>44671</v>
      </c>
      <c r="V85" s="220" t="s">
        <v>456</v>
      </c>
      <c r="W85" s="220"/>
      <c r="X85" s="220"/>
      <c r="Z85" s="177" t="str">
        <f t="shared" ca="1" si="1"/>
        <v/>
      </c>
      <c r="AA85" s="177" t="str">
        <f ca="1">IFERROR(IF(OR(OFFSET('S4'!$D$5,MATCH($A85,'S4'!$D$5:$D$1035,0)-1,6)="巻返し",OFFSET('S4'!$D$5,MATCH($A85,'S4'!$D$5:$D$1035,0)-1,6)="スリット"),SUMIF('S4'!$D$5:$D$1035,$A85,'S4'!$U$5:$U$1035),""),"")</f>
        <v/>
      </c>
      <c r="AB85" s="177" t="str">
        <f ca="1">IFERROR(IF(OR(OFFSET('S5'!$D$5,MATCH($A85,'S5'!$D$5:$D$1012,0)-1,6)="巻返し",OFFSET('S5'!$D$5,MATCH($A85,'S5'!$D$5:$D$1012,0)-1,6)="スリット"),SUMIF('S5'!$D$5:$D$1012,$A85,'S5'!$T$5:$T$1012),""),"")</f>
        <v/>
      </c>
    </row>
    <row r="86" spans="1:28" s="165" customFormat="1" ht="11.25" x14ac:dyDescent="0.15">
      <c r="A86" s="220">
        <v>3656693</v>
      </c>
      <c r="B86" s="220" t="s">
        <v>452</v>
      </c>
      <c r="C86" s="220" t="s">
        <v>453</v>
      </c>
      <c r="D86" s="220" t="s">
        <v>454</v>
      </c>
      <c r="E86" s="220" t="s">
        <v>282</v>
      </c>
      <c r="F86" s="220">
        <v>3</v>
      </c>
      <c r="G86" s="220" t="s">
        <v>49</v>
      </c>
      <c r="H86" s="220" t="s">
        <v>50</v>
      </c>
      <c r="I86" s="220" t="s">
        <v>254</v>
      </c>
      <c r="J86" s="220"/>
      <c r="K86" s="220" t="s">
        <v>280</v>
      </c>
      <c r="L86" s="220">
        <v>25</v>
      </c>
      <c r="M86" s="220" t="s">
        <v>281</v>
      </c>
      <c r="N86" s="221">
        <v>1240</v>
      </c>
      <c r="O86" s="221">
        <v>1240</v>
      </c>
      <c r="P86" s="221">
        <v>2000</v>
      </c>
      <c r="Q86" s="220">
        <v>2</v>
      </c>
      <c r="R86" s="220">
        <v>1</v>
      </c>
      <c r="S86" s="220" t="s">
        <v>455</v>
      </c>
      <c r="T86" s="222">
        <v>44649</v>
      </c>
      <c r="U86" s="222">
        <v>44645</v>
      </c>
      <c r="V86" s="220" t="s">
        <v>456</v>
      </c>
      <c r="W86" s="220"/>
      <c r="X86" s="220"/>
      <c r="Z86" s="177" t="str">
        <f t="shared" ca="1" si="1"/>
        <v/>
      </c>
      <c r="AA86" s="177" t="str">
        <f ca="1">IFERROR(IF(OR(OFFSET('S4'!$D$5,MATCH($A86,'S4'!$D$5:$D$1035,0)-1,6)="巻返し",OFFSET('S4'!$D$5,MATCH($A86,'S4'!$D$5:$D$1035,0)-1,6)="スリット"),SUMIF('S4'!$D$5:$D$1035,$A86,'S4'!$U$5:$U$1035),""),"")</f>
        <v/>
      </c>
      <c r="AB86" s="177" t="str">
        <f ca="1">IFERROR(IF(OR(OFFSET('S5'!$D$5,MATCH($A86,'S5'!$D$5:$D$1012,0)-1,6)="巻返し",OFFSET('S5'!$D$5,MATCH($A86,'S5'!$D$5:$D$1012,0)-1,6)="スリット"),SUMIF('S5'!$D$5:$D$1012,$A86,'S5'!$T$5:$T$1012),""),"")</f>
        <v/>
      </c>
    </row>
    <row r="87" spans="1:28" s="165" customFormat="1" ht="11.25" x14ac:dyDescent="0.15">
      <c r="A87" s="220">
        <v>3659683</v>
      </c>
      <c r="B87" s="220" t="s">
        <v>452</v>
      </c>
      <c r="C87" s="220" t="s">
        <v>459</v>
      </c>
      <c r="D87" s="220" t="s">
        <v>454</v>
      </c>
      <c r="E87" s="220" t="s">
        <v>530</v>
      </c>
      <c r="F87" s="220">
        <v>3</v>
      </c>
      <c r="G87" s="220" t="s">
        <v>49</v>
      </c>
      <c r="H87" s="220" t="s">
        <v>50</v>
      </c>
      <c r="I87" s="220" t="s">
        <v>254</v>
      </c>
      <c r="J87" s="220"/>
      <c r="K87" s="220" t="s">
        <v>280</v>
      </c>
      <c r="L87" s="220">
        <v>25</v>
      </c>
      <c r="M87" s="220" t="s">
        <v>281</v>
      </c>
      <c r="N87" s="221">
        <v>510</v>
      </c>
      <c r="O87" s="221">
        <v>510</v>
      </c>
      <c r="P87" s="221">
        <v>2000</v>
      </c>
      <c r="Q87" s="220">
        <v>1</v>
      </c>
      <c r="R87" s="220">
        <v>12</v>
      </c>
      <c r="S87" s="220" t="s">
        <v>455</v>
      </c>
      <c r="T87" s="222">
        <v>44672</v>
      </c>
      <c r="U87" s="222">
        <v>44704</v>
      </c>
      <c r="V87" s="220" t="s">
        <v>456</v>
      </c>
      <c r="W87" s="220"/>
      <c r="X87" s="220"/>
      <c r="Z87" s="177" t="str">
        <f t="shared" ca="1" si="1"/>
        <v/>
      </c>
      <c r="AA87" s="177" t="str">
        <f ca="1">IFERROR(IF(OR(OFFSET('S4'!$D$5,MATCH($A87,'S4'!$D$5:$D$1035,0)-1,6)="巻返し",OFFSET('S4'!$D$5,MATCH($A87,'S4'!$D$5:$D$1035,0)-1,6)="スリット"),SUMIF('S4'!$D$5:$D$1035,$A87,'S4'!$U$5:$U$1035),""),"")</f>
        <v/>
      </c>
      <c r="AB87" s="177" t="str">
        <f ca="1">IFERROR(IF(OR(OFFSET('S5'!$D$5,MATCH($A87,'S5'!$D$5:$D$1012,0)-1,6)="巻返し",OFFSET('S5'!$D$5,MATCH($A87,'S5'!$D$5:$D$1012,0)-1,6)="スリット"),SUMIF('S5'!$D$5:$D$1012,$A87,'S5'!$T$5:$T$1012),""),"")</f>
        <v/>
      </c>
    </row>
    <row r="88" spans="1:28" s="165" customFormat="1" ht="11.25" x14ac:dyDescent="0.15">
      <c r="A88" s="220">
        <v>3659684</v>
      </c>
      <c r="B88" s="220" t="s">
        <v>452</v>
      </c>
      <c r="C88" s="220" t="s">
        <v>459</v>
      </c>
      <c r="D88" s="220" t="s">
        <v>454</v>
      </c>
      <c r="E88" s="220" t="s">
        <v>96</v>
      </c>
      <c r="F88" s="220">
        <v>3</v>
      </c>
      <c r="G88" s="220" t="s">
        <v>49</v>
      </c>
      <c r="H88" s="220" t="s">
        <v>50</v>
      </c>
      <c r="I88" s="220" t="s">
        <v>254</v>
      </c>
      <c r="J88" s="220"/>
      <c r="K88" s="220" t="s">
        <v>292</v>
      </c>
      <c r="L88" s="220">
        <v>50</v>
      </c>
      <c r="M88" s="220" t="s">
        <v>293</v>
      </c>
      <c r="N88" s="221">
        <v>1000</v>
      </c>
      <c r="O88" s="221">
        <v>1000</v>
      </c>
      <c r="P88" s="221">
        <v>3000</v>
      </c>
      <c r="Q88" s="220">
        <v>2</v>
      </c>
      <c r="R88" s="220">
        <v>8</v>
      </c>
      <c r="S88" s="220" t="s">
        <v>455</v>
      </c>
      <c r="T88" s="222">
        <v>44672</v>
      </c>
      <c r="U88" s="222">
        <v>44704</v>
      </c>
      <c r="V88" s="220" t="s">
        <v>456</v>
      </c>
      <c r="W88" s="220"/>
      <c r="X88" s="220"/>
      <c r="Z88" s="177" t="str">
        <f t="shared" ca="1" si="1"/>
        <v/>
      </c>
      <c r="AA88" s="177" t="str">
        <f ca="1">IFERROR(IF(OR(OFFSET('S4'!$D$5,MATCH($A88,'S4'!$D$5:$D$1035,0)-1,6)="巻返し",OFFSET('S4'!$D$5,MATCH($A88,'S4'!$D$5:$D$1035,0)-1,6)="スリット"),SUMIF('S4'!$D$5:$D$1035,$A88,'S4'!$U$5:$U$1035),""),"")</f>
        <v/>
      </c>
      <c r="AB88" s="177" t="str">
        <f ca="1">IFERROR(IF(OR(OFFSET('S5'!$D$5,MATCH($A88,'S5'!$D$5:$D$1012,0)-1,6)="巻返し",OFFSET('S5'!$D$5,MATCH($A88,'S5'!$D$5:$D$1012,0)-1,6)="スリット"),SUMIF('S5'!$D$5:$D$1012,$A88,'S5'!$T$5:$T$1012),""),"")</f>
        <v/>
      </c>
    </row>
    <row r="89" spans="1:28" s="165" customFormat="1" ht="11.25" x14ac:dyDescent="0.15">
      <c r="A89" s="220">
        <v>3659685</v>
      </c>
      <c r="B89" s="220" t="s">
        <v>452</v>
      </c>
      <c r="C89" s="220" t="s">
        <v>459</v>
      </c>
      <c r="D89" s="220" t="s">
        <v>454</v>
      </c>
      <c r="E89" s="220" t="s">
        <v>96</v>
      </c>
      <c r="F89" s="220">
        <v>3</v>
      </c>
      <c r="G89" s="220" t="s">
        <v>49</v>
      </c>
      <c r="H89" s="220" t="s">
        <v>50</v>
      </c>
      <c r="I89" s="220" t="s">
        <v>254</v>
      </c>
      <c r="J89" s="220"/>
      <c r="K89" s="220" t="s">
        <v>292</v>
      </c>
      <c r="L89" s="220">
        <v>50</v>
      </c>
      <c r="M89" s="220" t="s">
        <v>293</v>
      </c>
      <c r="N89" s="221">
        <v>1255</v>
      </c>
      <c r="O89" s="221">
        <v>1250</v>
      </c>
      <c r="P89" s="221">
        <v>2000</v>
      </c>
      <c r="Q89" s="220">
        <v>2</v>
      </c>
      <c r="R89" s="220">
        <v>6</v>
      </c>
      <c r="S89" s="220" t="s">
        <v>455</v>
      </c>
      <c r="T89" s="222">
        <v>44672</v>
      </c>
      <c r="U89" s="222">
        <v>44704</v>
      </c>
      <c r="V89" s="220" t="s">
        <v>456</v>
      </c>
      <c r="W89" s="220"/>
      <c r="X89" s="220"/>
      <c r="Z89" s="177" t="str">
        <f t="shared" ca="1" si="1"/>
        <v/>
      </c>
      <c r="AA89" s="177" t="str">
        <f ca="1">IFERROR(IF(OR(OFFSET('S4'!$D$5,MATCH($A89,'S4'!$D$5:$D$1035,0)-1,6)="巻返し",OFFSET('S4'!$D$5,MATCH($A89,'S4'!$D$5:$D$1035,0)-1,6)="スリット"),SUMIF('S4'!$D$5:$D$1035,$A89,'S4'!$U$5:$U$1035),""),"")</f>
        <v/>
      </c>
      <c r="AB89" s="177" t="str">
        <f ca="1">IFERROR(IF(OR(OFFSET('S5'!$D$5,MATCH($A89,'S5'!$D$5:$D$1012,0)-1,6)="巻返し",OFFSET('S5'!$D$5,MATCH($A89,'S5'!$D$5:$D$1012,0)-1,6)="スリット"),SUMIF('S5'!$D$5:$D$1012,$A89,'S5'!$T$5:$T$1012),""),"")</f>
        <v/>
      </c>
    </row>
    <row r="90" spans="1:28" s="165" customFormat="1" ht="11.25" x14ac:dyDescent="0.15">
      <c r="A90" s="220">
        <v>3659690</v>
      </c>
      <c r="B90" s="220" t="s">
        <v>452</v>
      </c>
      <c r="C90" s="220" t="s">
        <v>466</v>
      </c>
      <c r="D90" s="220" t="s">
        <v>454</v>
      </c>
      <c r="E90" s="220" t="s">
        <v>189</v>
      </c>
      <c r="F90" s="220">
        <v>3</v>
      </c>
      <c r="G90" s="220" t="s">
        <v>49</v>
      </c>
      <c r="H90" s="220" t="s">
        <v>50</v>
      </c>
      <c r="I90" s="220" t="s">
        <v>184</v>
      </c>
      <c r="J90" s="220"/>
      <c r="K90" s="220" t="s">
        <v>190</v>
      </c>
      <c r="L90" s="220">
        <v>25</v>
      </c>
      <c r="M90" s="220" t="s">
        <v>191</v>
      </c>
      <c r="N90" s="221">
        <v>1120</v>
      </c>
      <c r="O90" s="221">
        <v>1120</v>
      </c>
      <c r="P90" s="221">
        <v>6000</v>
      </c>
      <c r="Q90" s="220">
        <v>2</v>
      </c>
      <c r="R90" s="220">
        <v>10</v>
      </c>
      <c r="S90" s="220" t="s">
        <v>455</v>
      </c>
      <c r="T90" s="222">
        <v>44672</v>
      </c>
      <c r="U90" s="222">
        <v>44704</v>
      </c>
      <c r="V90" s="220" t="s">
        <v>456</v>
      </c>
      <c r="W90" s="220"/>
      <c r="X90" s="220"/>
      <c r="Z90" s="177">
        <f t="shared" ca="1" si="1"/>
        <v>10</v>
      </c>
      <c r="AA90" s="177">
        <f ca="1">IFERROR(IF(OR(OFFSET('S4'!$D$5,MATCH($A90,'S4'!$D$5:$D$1035,0)-1,6)="巻返し",OFFSET('S4'!$D$5,MATCH($A90,'S4'!$D$5:$D$1035,0)-1,6)="スリット"),SUMIF('S4'!$D$5:$D$1035,$A90,'S4'!$U$5:$U$1035),""),"")</f>
        <v>10</v>
      </c>
      <c r="AB90" s="177" t="str">
        <f ca="1">IFERROR(IF(OR(OFFSET('S5'!$D$5,MATCH($A90,'S5'!$D$5:$D$1012,0)-1,6)="巻返し",OFFSET('S5'!$D$5,MATCH($A90,'S5'!$D$5:$D$1012,0)-1,6)="スリット"),SUMIF('S5'!$D$5:$D$1012,$A90,'S5'!$T$5:$T$1012),""),"")</f>
        <v/>
      </c>
    </row>
    <row r="91" spans="1:28" s="165" customFormat="1" ht="11.25" x14ac:dyDescent="0.15">
      <c r="A91" s="220">
        <v>3659691</v>
      </c>
      <c r="B91" s="220" t="s">
        <v>452</v>
      </c>
      <c r="C91" s="220" t="s">
        <v>466</v>
      </c>
      <c r="D91" s="220" t="s">
        <v>454</v>
      </c>
      <c r="E91" s="220" t="s">
        <v>189</v>
      </c>
      <c r="F91" s="220">
        <v>3</v>
      </c>
      <c r="G91" s="220" t="s">
        <v>49</v>
      </c>
      <c r="H91" s="220" t="s">
        <v>50</v>
      </c>
      <c r="I91" s="220" t="s">
        <v>184</v>
      </c>
      <c r="J91" s="220"/>
      <c r="K91" s="220" t="s">
        <v>190</v>
      </c>
      <c r="L91" s="220">
        <v>50</v>
      </c>
      <c r="M91" s="220" t="s">
        <v>191</v>
      </c>
      <c r="N91" s="221">
        <v>1120</v>
      </c>
      <c r="O91" s="221">
        <v>1120</v>
      </c>
      <c r="P91" s="221">
        <v>6000</v>
      </c>
      <c r="Q91" s="220">
        <v>2</v>
      </c>
      <c r="R91" s="220">
        <v>5</v>
      </c>
      <c r="S91" s="220" t="s">
        <v>455</v>
      </c>
      <c r="T91" s="222">
        <v>44672</v>
      </c>
      <c r="U91" s="222">
        <v>44704</v>
      </c>
      <c r="V91" s="220" t="s">
        <v>456</v>
      </c>
      <c r="W91" s="220"/>
      <c r="X91" s="220"/>
      <c r="Z91" s="177">
        <f t="shared" ca="1" si="1"/>
        <v>10</v>
      </c>
      <c r="AA91" s="177">
        <f ca="1">IFERROR(IF(OR(OFFSET('S4'!$D$5,MATCH($A91,'S4'!$D$5:$D$1035,0)-1,6)="巻返し",OFFSET('S4'!$D$5,MATCH($A91,'S4'!$D$5:$D$1035,0)-1,6)="スリット"),SUMIF('S4'!$D$5:$D$1035,$A91,'S4'!$U$5:$U$1035),""),"")</f>
        <v>10</v>
      </c>
      <c r="AB91" s="177" t="str">
        <f ca="1">IFERROR(IF(OR(OFFSET('S5'!$D$5,MATCH($A91,'S5'!$D$5:$D$1012,0)-1,6)="巻返し",OFFSET('S5'!$D$5,MATCH($A91,'S5'!$D$5:$D$1012,0)-1,6)="スリット"),SUMIF('S5'!$D$5:$D$1012,$A91,'S5'!$T$5:$T$1012),""),"")</f>
        <v/>
      </c>
    </row>
    <row r="92" spans="1:28" s="165" customFormat="1" ht="11.25" x14ac:dyDescent="0.15">
      <c r="A92" s="220">
        <v>3659692</v>
      </c>
      <c r="B92" s="220" t="s">
        <v>452</v>
      </c>
      <c r="C92" s="220" t="s">
        <v>466</v>
      </c>
      <c r="D92" s="220" t="s">
        <v>454</v>
      </c>
      <c r="E92" s="220" t="s">
        <v>189</v>
      </c>
      <c r="F92" s="220">
        <v>3</v>
      </c>
      <c r="G92" s="220" t="s">
        <v>49</v>
      </c>
      <c r="H92" s="220" t="s">
        <v>50</v>
      </c>
      <c r="I92" s="220" t="s">
        <v>209</v>
      </c>
      <c r="J92" s="220"/>
      <c r="K92" s="220" t="s">
        <v>213</v>
      </c>
      <c r="L92" s="220">
        <v>50</v>
      </c>
      <c r="M92" s="220" t="s">
        <v>214</v>
      </c>
      <c r="N92" s="221">
        <v>1120</v>
      </c>
      <c r="O92" s="221">
        <v>1120</v>
      </c>
      <c r="P92" s="221">
        <v>6000</v>
      </c>
      <c r="Q92" s="220">
        <v>2</v>
      </c>
      <c r="R92" s="220">
        <v>2</v>
      </c>
      <c r="S92" s="220" t="s">
        <v>455</v>
      </c>
      <c r="T92" s="222">
        <v>44672</v>
      </c>
      <c r="U92" s="222">
        <v>44704</v>
      </c>
      <c r="V92" s="220" t="s">
        <v>456</v>
      </c>
      <c r="W92" s="220"/>
      <c r="X92" s="220"/>
      <c r="Z92" s="177">
        <f t="shared" ca="1" si="1"/>
        <v>2</v>
      </c>
      <c r="AA92" s="177">
        <f ca="1">IFERROR(IF(OR(OFFSET('S4'!$D$5,MATCH($A92,'S4'!$D$5:$D$1035,0)-1,6)="巻返し",OFFSET('S4'!$D$5,MATCH($A92,'S4'!$D$5:$D$1035,0)-1,6)="スリット"),SUMIF('S4'!$D$5:$D$1035,$A92,'S4'!$U$5:$U$1035),""),"")</f>
        <v>2</v>
      </c>
      <c r="AB92" s="177" t="str">
        <f ca="1">IFERROR(IF(OR(OFFSET('S5'!$D$5,MATCH($A92,'S5'!$D$5:$D$1012,0)-1,6)="巻返し",OFFSET('S5'!$D$5,MATCH($A92,'S5'!$D$5:$D$1012,0)-1,6)="スリット"),SUMIF('S5'!$D$5:$D$1012,$A92,'S5'!$T$5:$T$1012),""),"")</f>
        <v/>
      </c>
    </row>
    <row r="93" spans="1:28" s="165" customFormat="1" ht="11.25" x14ac:dyDescent="0.15">
      <c r="A93" s="220">
        <v>3659693</v>
      </c>
      <c r="B93" s="220" t="s">
        <v>452</v>
      </c>
      <c r="C93" s="220" t="s">
        <v>466</v>
      </c>
      <c r="D93" s="220" t="s">
        <v>454</v>
      </c>
      <c r="E93" s="220" t="s">
        <v>189</v>
      </c>
      <c r="F93" s="220">
        <v>3</v>
      </c>
      <c r="G93" s="220" t="s">
        <v>49</v>
      </c>
      <c r="H93" s="220" t="s">
        <v>50</v>
      </c>
      <c r="I93" s="220" t="s">
        <v>209</v>
      </c>
      <c r="J93" s="220"/>
      <c r="K93" s="220" t="s">
        <v>228</v>
      </c>
      <c r="L93" s="220">
        <v>50</v>
      </c>
      <c r="M93" s="220" t="s">
        <v>229</v>
      </c>
      <c r="N93" s="221">
        <v>1120</v>
      </c>
      <c r="O93" s="221">
        <v>1120</v>
      </c>
      <c r="P93" s="221">
        <v>4000</v>
      </c>
      <c r="Q93" s="220">
        <v>2</v>
      </c>
      <c r="R93" s="220">
        <v>2</v>
      </c>
      <c r="S93" s="220" t="s">
        <v>455</v>
      </c>
      <c r="T93" s="222">
        <v>44672</v>
      </c>
      <c r="U93" s="222">
        <v>44704</v>
      </c>
      <c r="V93" s="220" t="s">
        <v>456</v>
      </c>
      <c r="W93" s="220"/>
      <c r="X93" s="220"/>
      <c r="Z93" s="177">
        <f t="shared" ca="1" si="1"/>
        <v>2</v>
      </c>
      <c r="AA93" s="177">
        <f ca="1">IFERROR(IF(OR(OFFSET('S4'!$D$5,MATCH($A93,'S4'!$D$5:$D$1035,0)-1,6)="巻返し",OFFSET('S4'!$D$5,MATCH($A93,'S4'!$D$5:$D$1035,0)-1,6)="スリット"),SUMIF('S4'!$D$5:$D$1035,$A93,'S4'!$U$5:$U$1035),""),"")</f>
        <v>2</v>
      </c>
      <c r="AB93" s="177" t="str">
        <f ca="1">IFERROR(IF(OR(OFFSET('S5'!$D$5,MATCH($A93,'S5'!$D$5:$D$1012,0)-1,6)="巻返し",OFFSET('S5'!$D$5,MATCH($A93,'S5'!$D$5:$D$1012,0)-1,6)="スリット"),SUMIF('S5'!$D$5:$D$1012,$A93,'S5'!$T$5:$T$1012),""),"")</f>
        <v/>
      </c>
    </row>
    <row r="94" spans="1:28" s="165" customFormat="1" ht="11.25" x14ac:dyDescent="0.15">
      <c r="A94" s="220">
        <v>3659694</v>
      </c>
      <c r="B94" s="220" t="s">
        <v>452</v>
      </c>
      <c r="C94" s="220" t="s">
        <v>466</v>
      </c>
      <c r="D94" s="220" t="s">
        <v>454</v>
      </c>
      <c r="E94" s="220" t="s">
        <v>189</v>
      </c>
      <c r="F94" s="220">
        <v>3</v>
      </c>
      <c r="G94" s="220" t="s">
        <v>49</v>
      </c>
      <c r="H94" s="220" t="s">
        <v>50</v>
      </c>
      <c r="I94" s="220" t="s">
        <v>209</v>
      </c>
      <c r="J94" s="220"/>
      <c r="K94" s="220" t="s">
        <v>250</v>
      </c>
      <c r="L94" s="220">
        <v>50</v>
      </c>
      <c r="M94" s="220" t="s">
        <v>531</v>
      </c>
      <c r="N94" s="221">
        <v>1120</v>
      </c>
      <c r="O94" s="221">
        <v>1120</v>
      </c>
      <c r="P94" s="221">
        <v>5000</v>
      </c>
      <c r="Q94" s="220">
        <v>2</v>
      </c>
      <c r="R94" s="220">
        <v>2</v>
      </c>
      <c r="S94" s="220" t="s">
        <v>455</v>
      </c>
      <c r="T94" s="222">
        <v>44672</v>
      </c>
      <c r="U94" s="222">
        <v>44704</v>
      </c>
      <c r="V94" s="220" t="s">
        <v>456</v>
      </c>
      <c r="W94" s="220"/>
      <c r="X94" s="220"/>
      <c r="Z94" s="177" t="str">
        <f t="shared" ca="1" si="1"/>
        <v/>
      </c>
      <c r="AA94" s="177" t="str">
        <f ca="1">IFERROR(IF(OR(OFFSET('S4'!$D$5,MATCH($A94,'S4'!$D$5:$D$1035,0)-1,6)="巻返し",OFFSET('S4'!$D$5,MATCH($A94,'S4'!$D$5:$D$1035,0)-1,6)="スリット"),SUMIF('S4'!$D$5:$D$1035,$A94,'S4'!$U$5:$U$1035),""),"")</f>
        <v/>
      </c>
      <c r="AB94" s="177" t="str">
        <f ca="1">IFERROR(IF(OR(OFFSET('S5'!$D$5,MATCH($A94,'S5'!$D$5:$D$1012,0)-1,6)="巻返し",OFFSET('S5'!$D$5,MATCH($A94,'S5'!$D$5:$D$1012,0)-1,6)="スリット"),SUMIF('S5'!$D$5:$D$1012,$A94,'S5'!$T$5:$T$1012),""),"")</f>
        <v/>
      </c>
    </row>
    <row r="95" spans="1:28" s="165" customFormat="1" ht="11.25" x14ac:dyDescent="0.15">
      <c r="A95" s="220">
        <v>3659696</v>
      </c>
      <c r="B95" s="220" t="s">
        <v>452</v>
      </c>
      <c r="C95" s="220" t="s">
        <v>453</v>
      </c>
      <c r="D95" s="220" t="s">
        <v>454</v>
      </c>
      <c r="E95" s="220" t="s">
        <v>297</v>
      </c>
      <c r="F95" s="220">
        <v>3</v>
      </c>
      <c r="G95" s="220" t="s">
        <v>49</v>
      </c>
      <c r="H95" s="220" t="s">
        <v>50</v>
      </c>
      <c r="I95" s="220" t="s">
        <v>254</v>
      </c>
      <c r="J95" s="220"/>
      <c r="K95" s="220" t="s">
        <v>299</v>
      </c>
      <c r="L95" s="220">
        <v>12</v>
      </c>
      <c r="M95" s="220" t="s">
        <v>300</v>
      </c>
      <c r="N95" s="221">
        <v>1000</v>
      </c>
      <c r="O95" s="221">
        <v>1000</v>
      </c>
      <c r="P95" s="221">
        <v>6000</v>
      </c>
      <c r="Q95" s="220">
        <v>2</v>
      </c>
      <c r="R95" s="220">
        <v>4</v>
      </c>
      <c r="S95" s="220" t="s">
        <v>455</v>
      </c>
      <c r="T95" s="222">
        <v>44672</v>
      </c>
      <c r="U95" s="222">
        <v>44701</v>
      </c>
      <c r="V95" s="220" t="s">
        <v>456</v>
      </c>
      <c r="W95" s="220"/>
      <c r="X95" s="220"/>
      <c r="Z95" s="177" t="str">
        <f t="shared" ca="1" si="1"/>
        <v/>
      </c>
      <c r="AA95" s="177" t="str">
        <f ca="1">IFERROR(IF(OR(OFFSET('S4'!$D$5,MATCH($A95,'S4'!$D$5:$D$1035,0)-1,6)="巻返し",OFFSET('S4'!$D$5,MATCH($A95,'S4'!$D$5:$D$1035,0)-1,6)="スリット"),SUMIF('S4'!$D$5:$D$1035,$A95,'S4'!$U$5:$U$1035),""),"")</f>
        <v/>
      </c>
      <c r="AB95" s="177" t="str">
        <f ca="1">IFERROR(IF(OR(OFFSET('S5'!$D$5,MATCH($A95,'S5'!$D$5:$D$1012,0)-1,6)="巻返し",OFFSET('S5'!$D$5,MATCH($A95,'S5'!$D$5:$D$1012,0)-1,6)="スリット"),SUMIF('S5'!$D$5:$D$1012,$A95,'S5'!$T$5:$T$1012),""),"")</f>
        <v/>
      </c>
    </row>
    <row r="96" spans="1:28" s="165" customFormat="1" ht="11.25" x14ac:dyDescent="0.15">
      <c r="A96" s="220">
        <v>3659697</v>
      </c>
      <c r="B96" s="220" t="s">
        <v>452</v>
      </c>
      <c r="C96" s="220" t="s">
        <v>453</v>
      </c>
      <c r="D96" s="220" t="s">
        <v>454</v>
      </c>
      <c r="E96" s="220" t="s">
        <v>155</v>
      </c>
      <c r="F96" s="220">
        <v>3</v>
      </c>
      <c r="G96" s="220" t="s">
        <v>49</v>
      </c>
      <c r="H96" s="220" t="s">
        <v>50</v>
      </c>
      <c r="I96" s="220" t="s">
        <v>254</v>
      </c>
      <c r="J96" s="220"/>
      <c r="K96" s="220" t="s">
        <v>262</v>
      </c>
      <c r="L96" s="220">
        <v>25</v>
      </c>
      <c r="M96" s="220" t="s">
        <v>263</v>
      </c>
      <c r="N96" s="221">
        <v>1000</v>
      </c>
      <c r="O96" s="221">
        <v>1000</v>
      </c>
      <c r="P96" s="221">
        <v>4000</v>
      </c>
      <c r="Q96" s="220">
        <v>2</v>
      </c>
      <c r="R96" s="220">
        <v>2</v>
      </c>
      <c r="S96" s="220" t="s">
        <v>455</v>
      </c>
      <c r="T96" s="222">
        <v>44672</v>
      </c>
      <c r="U96" s="222">
        <v>44701</v>
      </c>
      <c r="V96" s="220" t="s">
        <v>456</v>
      </c>
      <c r="W96" s="220"/>
      <c r="X96" s="220"/>
      <c r="Z96" s="177" t="str">
        <f t="shared" ca="1" si="1"/>
        <v/>
      </c>
      <c r="AA96" s="177" t="str">
        <f ca="1">IFERROR(IF(OR(OFFSET('S4'!$D$5,MATCH($A96,'S4'!$D$5:$D$1035,0)-1,6)="巻返し",OFFSET('S4'!$D$5,MATCH($A96,'S4'!$D$5:$D$1035,0)-1,6)="スリット"),SUMIF('S4'!$D$5:$D$1035,$A96,'S4'!$U$5:$U$1035),""),"")</f>
        <v/>
      </c>
      <c r="AB96" s="177" t="str">
        <f ca="1">IFERROR(IF(OR(OFFSET('S5'!$D$5,MATCH($A96,'S5'!$D$5:$D$1012,0)-1,6)="巻返し",OFFSET('S5'!$D$5,MATCH($A96,'S5'!$D$5:$D$1012,0)-1,6)="スリット"),SUMIF('S5'!$D$5:$D$1012,$A96,'S5'!$T$5:$T$1012),""),"")</f>
        <v/>
      </c>
    </row>
    <row r="97" spans="1:28" s="165" customFormat="1" ht="11.25" x14ac:dyDescent="0.15">
      <c r="A97" s="220">
        <v>3659698</v>
      </c>
      <c r="B97" s="220" t="s">
        <v>452</v>
      </c>
      <c r="C97" s="220" t="s">
        <v>453</v>
      </c>
      <c r="D97" s="220" t="s">
        <v>454</v>
      </c>
      <c r="E97" s="220" t="s">
        <v>155</v>
      </c>
      <c r="F97" s="220">
        <v>3</v>
      </c>
      <c r="G97" s="220" t="s">
        <v>49</v>
      </c>
      <c r="H97" s="220" t="s">
        <v>50</v>
      </c>
      <c r="I97" s="220" t="s">
        <v>254</v>
      </c>
      <c r="J97" s="220"/>
      <c r="K97" s="220" t="s">
        <v>262</v>
      </c>
      <c r="L97" s="220">
        <v>25</v>
      </c>
      <c r="M97" s="220" t="s">
        <v>263</v>
      </c>
      <c r="N97" s="221">
        <v>1120</v>
      </c>
      <c r="O97" s="221">
        <v>1120</v>
      </c>
      <c r="P97" s="221">
        <v>4000</v>
      </c>
      <c r="Q97" s="220">
        <v>2</v>
      </c>
      <c r="R97" s="220">
        <v>10</v>
      </c>
      <c r="S97" s="220" t="s">
        <v>455</v>
      </c>
      <c r="T97" s="222">
        <v>44672</v>
      </c>
      <c r="U97" s="222">
        <v>44700</v>
      </c>
      <c r="V97" s="220" t="s">
        <v>456</v>
      </c>
      <c r="W97" s="220"/>
      <c r="X97" s="220"/>
      <c r="Z97" s="177" t="str">
        <f t="shared" ca="1" si="1"/>
        <v/>
      </c>
      <c r="AA97" s="177" t="str">
        <f ca="1">IFERROR(IF(OR(OFFSET('S4'!$D$5,MATCH($A97,'S4'!$D$5:$D$1035,0)-1,6)="巻返し",OFFSET('S4'!$D$5,MATCH($A97,'S4'!$D$5:$D$1035,0)-1,6)="スリット"),SUMIF('S4'!$D$5:$D$1035,$A97,'S4'!$U$5:$U$1035),""),"")</f>
        <v/>
      </c>
      <c r="AB97" s="177" t="str">
        <f ca="1">IFERROR(IF(OR(OFFSET('S5'!$D$5,MATCH($A97,'S5'!$D$5:$D$1012,0)-1,6)="巻返し",OFFSET('S5'!$D$5,MATCH($A97,'S5'!$D$5:$D$1012,0)-1,6)="スリット"),SUMIF('S5'!$D$5:$D$1012,$A97,'S5'!$T$5:$T$1012),""),"")</f>
        <v/>
      </c>
    </row>
    <row r="98" spans="1:28" s="165" customFormat="1" ht="11.25" x14ac:dyDescent="0.15">
      <c r="A98" s="220">
        <v>3659699</v>
      </c>
      <c r="B98" s="220" t="s">
        <v>452</v>
      </c>
      <c r="C98" s="220" t="s">
        <v>453</v>
      </c>
      <c r="D98" s="220" t="s">
        <v>454</v>
      </c>
      <c r="E98" s="220" t="s">
        <v>155</v>
      </c>
      <c r="F98" s="220">
        <v>3</v>
      </c>
      <c r="G98" s="220" t="s">
        <v>49</v>
      </c>
      <c r="H98" s="220" t="s">
        <v>50</v>
      </c>
      <c r="I98" s="220" t="s">
        <v>254</v>
      </c>
      <c r="J98" s="220"/>
      <c r="K98" s="220" t="s">
        <v>262</v>
      </c>
      <c r="L98" s="220">
        <v>50</v>
      </c>
      <c r="M98" s="220" t="s">
        <v>263</v>
      </c>
      <c r="N98" s="221">
        <v>1120</v>
      </c>
      <c r="O98" s="221">
        <v>1120</v>
      </c>
      <c r="P98" s="221">
        <v>4000</v>
      </c>
      <c r="Q98" s="220">
        <v>2</v>
      </c>
      <c r="R98" s="220">
        <v>8</v>
      </c>
      <c r="S98" s="220" t="s">
        <v>455</v>
      </c>
      <c r="T98" s="222">
        <v>44672</v>
      </c>
      <c r="U98" s="222">
        <v>44708</v>
      </c>
      <c r="V98" s="220" t="s">
        <v>456</v>
      </c>
      <c r="W98" s="220"/>
      <c r="X98" s="220"/>
      <c r="Z98" s="177" t="str">
        <f t="shared" ca="1" si="1"/>
        <v/>
      </c>
      <c r="AA98" s="177" t="str">
        <f ca="1">IFERROR(IF(OR(OFFSET('S4'!$D$5,MATCH($A98,'S4'!$D$5:$D$1035,0)-1,6)="巻返し",OFFSET('S4'!$D$5,MATCH($A98,'S4'!$D$5:$D$1035,0)-1,6)="スリット"),SUMIF('S4'!$D$5:$D$1035,$A98,'S4'!$U$5:$U$1035),""),"")</f>
        <v/>
      </c>
      <c r="AB98" s="177" t="str">
        <f ca="1">IFERROR(IF(OR(OFFSET('S5'!$D$5,MATCH($A98,'S5'!$D$5:$D$1012,0)-1,6)="巻返し",OFFSET('S5'!$D$5,MATCH($A98,'S5'!$D$5:$D$1012,0)-1,6)="スリット"),SUMIF('S5'!$D$5:$D$1012,$A98,'S5'!$T$5:$T$1012),""),"")</f>
        <v/>
      </c>
    </row>
    <row r="99" spans="1:28" s="165" customFormat="1" ht="11.25" x14ac:dyDescent="0.15">
      <c r="A99" s="220">
        <v>3659700</v>
      </c>
      <c r="B99" s="220" t="s">
        <v>452</v>
      </c>
      <c r="C99" s="220" t="s">
        <v>453</v>
      </c>
      <c r="D99" s="220" t="s">
        <v>454</v>
      </c>
      <c r="E99" s="220" t="s">
        <v>155</v>
      </c>
      <c r="F99" s="220">
        <v>3</v>
      </c>
      <c r="G99" s="220" t="s">
        <v>49</v>
      </c>
      <c r="H99" s="220" t="s">
        <v>50</v>
      </c>
      <c r="I99" s="220" t="s">
        <v>254</v>
      </c>
      <c r="J99" s="220"/>
      <c r="K99" s="220" t="s">
        <v>262</v>
      </c>
      <c r="L99" s="220">
        <v>50</v>
      </c>
      <c r="M99" s="220" t="s">
        <v>263</v>
      </c>
      <c r="N99" s="221">
        <v>1120</v>
      </c>
      <c r="O99" s="221">
        <v>1120</v>
      </c>
      <c r="P99" s="221">
        <v>4000</v>
      </c>
      <c r="Q99" s="220">
        <v>2</v>
      </c>
      <c r="R99" s="220">
        <v>8</v>
      </c>
      <c r="S99" s="220" t="s">
        <v>455</v>
      </c>
      <c r="T99" s="222">
        <v>44672</v>
      </c>
      <c r="U99" s="222">
        <v>44715</v>
      </c>
      <c r="V99" s="220" t="s">
        <v>456</v>
      </c>
      <c r="W99" s="220"/>
      <c r="X99" s="220"/>
      <c r="Z99" s="177" t="str">
        <f t="shared" ca="1" si="1"/>
        <v/>
      </c>
      <c r="AA99" s="177" t="str">
        <f ca="1">IFERROR(IF(OR(OFFSET('S4'!$D$5,MATCH($A99,'S4'!$D$5:$D$1035,0)-1,6)="巻返し",OFFSET('S4'!$D$5,MATCH($A99,'S4'!$D$5:$D$1035,0)-1,6)="スリット"),SUMIF('S4'!$D$5:$D$1035,$A99,'S4'!$U$5:$U$1035),""),"")</f>
        <v/>
      </c>
      <c r="AB99" s="177" t="str">
        <f ca="1">IFERROR(IF(OR(OFFSET('S5'!$D$5,MATCH($A99,'S5'!$D$5:$D$1012,0)-1,6)="巻返し",OFFSET('S5'!$D$5,MATCH($A99,'S5'!$D$5:$D$1012,0)-1,6)="スリット"),SUMIF('S5'!$D$5:$D$1012,$A99,'S5'!$T$5:$T$1012),""),"")</f>
        <v/>
      </c>
    </row>
    <row r="100" spans="1:28" s="165" customFormat="1" ht="11.25" x14ac:dyDescent="0.15">
      <c r="A100" s="220">
        <v>3659701</v>
      </c>
      <c r="B100" s="220" t="s">
        <v>452</v>
      </c>
      <c r="C100" s="220" t="s">
        <v>453</v>
      </c>
      <c r="D100" s="220" t="s">
        <v>454</v>
      </c>
      <c r="E100" s="220" t="s">
        <v>155</v>
      </c>
      <c r="F100" s="220">
        <v>3</v>
      </c>
      <c r="G100" s="220" t="s">
        <v>49</v>
      </c>
      <c r="H100" s="220" t="s">
        <v>50</v>
      </c>
      <c r="I100" s="220" t="s">
        <v>254</v>
      </c>
      <c r="J100" s="220"/>
      <c r="K100" s="220" t="s">
        <v>262</v>
      </c>
      <c r="L100" s="220">
        <v>50</v>
      </c>
      <c r="M100" s="220" t="s">
        <v>263</v>
      </c>
      <c r="N100" s="221">
        <v>1120</v>
      </c>
      <c r="O100" s="221">
        <v>1120</v>
      </c>
      <c r="P100" s="221">
        <v>4000</v>
      </c>
      <c r="Q100" s="220">
        <v>2</v>
      </c>
      <c r="R100" s="220">
        <v>8</v>
      </c>
      <c r="S100" s="220" t="s">
        <v>455</v>
      </c>
      <c r="T100" s="222">
        <v>44672</v>
      </c>
      <c r="U100" s="222">
        <v>44720</v>
      </c>
      <c r="V100" s="220" t="s">
        <v>456</v>
      </c>
      <c r="W100" s="220"/>
      <c r="X100" s="220"/>
      <c r="Z100" s="177" t="str">
        <f t="shared" ca="1" si="1"/>
        <v/>
      </c>
      <c r="AA100" s="177" t="str">
        <f ca="1">IFERROR(IF(OR(OFFSET('S4'!$D$5,MATCH($A100,'S4'!$D$5:$D$1035,0)-1,6)="巻返し",OFFSET('S4'!$D$5,MATCH($A100,'S4'!$D$5:$D$1035,0)-1,6)="スリット"),SUMIF('S4'!$D$5:$D$1035,$A100,'S4'!$U$5:$U$1035),""),"")</f>
        <v/>
      </c>
      <c r="AB100" s="177" t="str">
        <f ca="1">IFERROR(IF(OR(OFFSET('S5'!$D$5,MATCH($A100,'S5'!$D$5:$D$1012,0)-1,6)="巻返し",OFFSET('S5'!$D$5,MATCH($A100,'S5'!$D$5:$D$1012,0)-1,6)="スリット"),SUMIF('S5'!$D$5:$D$1012,$A100,'S5'!$T$5:$T$1012),""),"")</f>
        <v/>
      </c>
    </row>
    <row r="101" spans="1:28" s="165" customFormat="1" ht="11.25" x14ac:dyDescent="0.15">
      <c r="A101" s="220">
        <v>3659702</v>
      </c>
      <c r="B101" s="220" t="s">
        <v>452</v>
      </c>
      <c r="C101" s="220" t="s">
        <v>453</v>
      </c>
      <c r="D101" s="220" t="s">
        <v>454</v>
      </c>
      <c r="E101" s="220" t="s">
        <v>155</v>
      </c>
      <c r="F101" s="220">
        <v>3</v>
      </c>
      <c r="G101" s="220" t="s">
        <v>49</v>
      </c>
      <c r="H101" s="220" t="s">
        <v>50</v>
      </c>
      <c r="I101" s="220" t="s">
        <v>254</v>
      </c>
      <c r="J101" s="220"/>
      <c r="K101" s="220" t="s">
        <v>262</v>
      </c>
      <c r="L101" s="220">
        <v>50</v>
      </c>
      <c r="M101" s="220" t="s">
        <v>263</v>
      </c>
      <c r="N101" s="221">
        <v>1120</v>
      </c>
      <c r="O101" s="221">
        <v>1120</v>
      </c>
      <c r="P101" s="221">
        <v>4000</v>
      </c>
      <c r="Q101" s="220">
        <v>2</v>
      </c>
      <c r="R101" s="220">
        <v>8</v>
      </c>
      <c r="S101" s="220" t="s">
        <v>455</v>
      </c>
      <c r="T101" s="222">
        <v>44672</v>
      </c>
      <c r="U101" s="222">
        <v>44727</v>
      </c>
      <c r="V101" s="220" t="s">
        <v>456</v>
      </c>
      <c r="W101" s="220"/>
      <c r="X101" s="220"/>
      <c r="Z101" s="177" t="str">
        <f t="shared" ca="1" si="1"/>
        <v/>
      </c>
      <c r="AA101" s="177" t="str">
        <f ca="1">IFERROR(IF(OR(OFFSET('S4'!$D$5,MATCH($A101,'S4'!$D$5:$D$1035,0)-1,6)="巻返し",OFFSET('S4'!$D$5,MATCH($A101,'S4'!$D$5:$D$1035,0)-1,6)="スリット"),SUMIF('S4'!$D$5:$D$1035,$A101,'S4'!$U$5:$U$1035),""),"")</f>
        <v/>
      </c>
      <c r="AB101" s="177" t="str">
        <f ca="1">IFERROR(IF(OR(OFFSET('S5'!$D$5,MATCH($A101,'S5'!$D$5:$D$1012,0)-1,6)="巻返し",OFFSET('S5'!$D$5,MATCH($A101,'S5'!$D$5:$D$1012,0)-1,6)="スリット"),SUMIF('S5'!$D$5:$D$1012,$A101,'S5'!$T$5:$T$1012),""),"")</f>
        <v/>
      </c>
    </row>
    <row r="102" spans="1:28" s="165" customFormat="1" ht="11.25" x14ac:dyDescent="0.15">
      <c r="A102" s="220">
        <v>3659703</v>
      </c>
      <c r="B102" s="220" t="s">
        <v>452</v>
      </c>
      <c r="C102" s="220" t="s">
        <v>453</v>
      </c>
      <c r="D102" s="220" t="s">
        <v>454</v>
      </c>
      <c r="E102" s="220" t="s">
        <v>155</v>
      </c>
      <c r="F102" s="220">
        <v>3</v>
      </c>
      <c r="G102" s="220" t="s">
        <v>49</v>
      </c>
      <c r="H102" s="220" t="s">
        <v>50</v>
      </c>
      <c r="I102" s="220" t="s">
        <v>254</v>
      </c>
      <c r="J102" s="220"/>
      <c r="K102" s="220" t="s">
        <v>261</v>
      </c>
      <c r="L102" s="220">
        <v>50</v>
      </c>
      <c r="M102" s="220" t="s">
        <v>472</v>
      </c>
      <c r="N102" s="221">
        <v>1050</v>
      </c>
      <c r="O102" s="221">
        <v>1050</v>
      </c>
      <c r="P102" s="221">
        <v>4100</v>
      </c>
      <c r="Q102" s="220">
        <v>2</v>
      </c>
      <c r="R102" s="220">
        <v>7</v>
      </c>
      <c r="S102" s="220" t="s">
        <v>455</v>
      </c>
      <c r="T102" s="222">
        <v>44672</v>
      </c>
      <c r="U102" s="222">
        <v>44694</v>
      </c>
      <c r="V102" s="220" t="s">
        <v>456</v>
      </c>
      <c r="W102" s="220"/>
      <c r="X102" s="220"/>
      <c r="Z102" s="177">
        <f t="shared" ca="1" si="1"/>
        <v>2</v>
      </c>
      <c r="AA102" s="177" t="str">
        <f ca="1">IFERROR(IF(OR(OFFSET('S4'!$D$5,MATCH($A102,'S4'!$D$5:$D$1035,0)-1,6)="巻返し",OFFSET('S4'!$D$5,MATCH($A102,'S4'!$D$5:$D$1035,0)-1,6)="スリット"),SUMIF('S4'!$D$5:$D$1035,$A102,'S4'!$U$5:$U$1035),""),"")</f>
        <v/>
      </c>
      <c r="AB102" s="177">
        <f ca="1">IFERROR(IF(OR(OFFSET('S5'!$D$5,MATCH($A102,'S5'!$D$5:$D$1012,0)-1,6)="巻返し",OFFSET('S5'!$D$5,MATCH($A102,'S5'!$D$5:$D$1012,0)-1,6)="スリット"),SUMIF('S5'!$D$5:$D$1012,$A102,'S5'!$T$5:$T$1012),""),"")</f>
        <v>2</v>
      </c>
    </row>
    <row r="103" spans="1:28" s="165" customFormat="1" ht="11.25" x14ac:dyDescent="0.15">
      <c r="A103" s="220">
        <v>3659704</v>
      </c>
      <c r="B103" s="220" t="s">
        <v>452</v>
      </c>
      <c r="C103" s="220" t="s">
        <v>453</v>
      </c>
      <c r="D103" s="220" t="s">
        <v>454</v>
      </c>
      <c r="E103" s="220" t="s">
        <v>155</v>
      </c>
      <c r="F103" s="220">
        <v>3</v>
      </c>
      <c r="G103" s="220" t="s">
        <v>49</v>
      </c>
      <c r="H103" s="220" t="s">
        <v>50</v>
      </c>
      <c r="I103" s="220" t="s">
        <v>254</v>
      </c>
      <c r="J103" s="220"/>
      <c r="K103" s="220" t="s">
        <v>261</v>
      </c>
      <c r="L103" s="220">
        <v>75</v>
      </c>
      <c r="M103" s="220" t="s">
        <v>472</v>
      </c>
      <c r="N103" s="221">
        <v>1050</v>
      </c>
      <c r="O103" s="221">
        <v>1050</v>
      </c>
      <c r="P103" s="221">
        <v>2000</v>
      </c>
      <c r="Q103" s="220">
        <v>2</v>
      </c>
      <c r="R103" s="220">
        <v>1</v>
      </c>
      <c r="S103" s="220" t="s">
        <v>455</v>
      </c>
      <c r="T103" s="222">
        <v>44672</v>
      </c>
      <c r="U103" s="222">
        <v>44694</v>
      </c>
      <c r="V103" s="220" t="s">
        <v>456</v>
      </c>
      <c r="W103" s="220"/>
      <c r="X103" s="220"/>
      <c r="Z103" s="177">
        <f t="shared" ca="1" si="1"/>
        <v>1</v>
      </c>
      <c r="AA103" s="177" t="str">
        <f ca="1">IFERROR(IF(OR(OFFSET('S4'!$D$5,MATCH($A103,'S4'!$D$5:$D$1035,0)-1,6)="巻返し",OFFSET('S4'!$D$5,MATCH($A103,'S4'!$D$5:$D$1035,0)-1,6)="スリット"),SUMIF('S4'!$D$5:$D$1035,$A103,'S4'!$U$5:$U$1035),""),"")</f>
        <v/>
      </c>
      <c r="AB103" s="177">
        <f ca="1">IFERROR(IF(OR(OFFSET('S5'!$D$5,MATCH($A103,'S5'!$D$5:$D$1012,0)-1,6)="巻返し",OFFSET('S5'!$D$5,MATCH($A103,'S5'!$D$5:$D$1012,0)-1,6)="スリット"),SUMIF('S5'!$D$5:$D$1012,$A103,'S5'!$T$5:$T$1012),""),"")</f>
        <v>1</v>
      </c>
    </row>
    <row r="104" spans="1:28" s="165" customFormat="1" ht="11.25" x14ac:dyDescent="0.15">
      <c r="A104" s="220">
        <v>3659705</v>
      </c>
      <c r="B104" s="220" t="s">
        <v>452</v>
      </c>
      <c r="C104" s="220" t="s">
        <v>453</v>
      </c>
      <c r="D104" s="220" t="s">
        <v>454</v>
      </c>
      <c r="E104" s="220" t="s">
        <v>155</v>
      </c>
      <c r="F104" s="220">
        <v>3</v>
      </c>
      <c r="G104" s="220" t="s">
        <v>49</v>
      </c>
      <c r="H104" s="220" t="s">
        <v>50</v>
      </c>
      <c r="I104" s="220" t="s">
        <v>209</v>
      </c>
      <c r="J104" s="220"/>
      <c r="K104" s="220" t="s">
        <v>233</v>
      </c>
      <c r="L104" s="220">
        <v>50</v>
      </c>
      <c r="M104" s="220" t="s">
        <v>234</v>
      </c>
      <c r="N104" s="221">
        <v>1005</v>
      </c>
      <c r="O104" s="221">
        <v>1000</v>
      </c>
      <c r="P104" s="221">
        <v>4000</v>
      </c>
      <c r="Q104" s="220">
        <v>2</v>
      </c>
      <c r="R104" s="220">
        <v>3</v>
      </c>
      <c r="S104" s="220" t="s">
        <v>455</v>
      </c>
      <c r="T104" s="222">
        <v>44672</v>
      </c>
      <c r="U104" s="222">
        <v>44701</v>
      </c>
      <c r="V104" s="220" t="s">
        <v>456</v>
      </c>
      <c r="W104" s="220"/>
      <c r="X104" s="220"/>
      <c r="Z104" s="177">
        <f t="shared" ca="1" si="1"/>
        <v>3</v>
      </c>
      <c r="AA104" s="177">
        <f ca="1">IFERROR(IF(OR(OFFSET('S4'!$D$5,MATCH($A104,'S4'!$D$5:$D$1035,0)-1,6)="巻返し",OFFSET('S4'!$D$5,MATCH($A104,'S4'!$D$5:$D$1035,0)-1,6)="スリット"),SUMIF('S4'!$D$5:$D$1035,$A104,'S4'!$U$5:$U$1035),""),"")</f>
        <v>3</v>
      </c>
      <c r="AB104" s="177" t="str">
        <f ca="1">IFERROR(IF(OR(OFFSET('S5'!$D$5,MATCH($A104,'S5'!$D$5:$D$1012,0)-1,6)="巻返し",OFFSET('S5'!$D$5,MATCH($A104,'S5'!$D$5:$D$1012,0)-1,6)="スリット"),SUMIF('S5'!$D$5:$D$1012,$A104,'S5'!$T$5:$T$1012),""),"")</f>
        <v/>
      </c>
    </row>
    <row r="105" spans="1:28" s="165" customFormat="1" ht="11.25" x14ac:dyDescent="0.15">
      <c r="A105" s="220">
        <v>3659709</v>
      </c>
      <c r="B105" s="220" t="s">
        <v>452</v>
      </c>
      <c r="C105" s="220" t="s">
        <v>453</v>
      </c>
      <c r="D105" s="220" t="s">
        <v>454</v>
      </c>
      <c r="E105" s="220" t="s">
        <v>155</v>
      </c>
      <c r="F105" s="220">
        <v>3</v>
      </c>
      <c r="G105" s="220" t="s">
        <v>49</v>
      </c>
      <c r="H105" s="220" t="s">
        <v>50</v>
      </c>
      <c r="I105" s="220" t="s">
        <v>254</v>
      </c>
      <c r="J105" s="220"/>
      <c r="K105" s="220" t="s">
        <v>266</v>
      </c>
      <c r="L105" s="220">
        <v>25</v>
      </c>
      <c r="M105" s="220" t="s">
        <v>267</v>
      </c>
      <c r="N105" s="221">
        <v>1005</v>
      </c>
      <c r="O105" s="221">
        <v>1000</v>
      </c>
      <c r="P105" s="221">
        <v>4000</v>
      </c>
      <c r="Q105" s="220">
        <v>2</v>
      </c>
      <c r="R105" s="220">
        <v>18</v>
      </c>
      <c r="S105" s="220" t="s">
        <v>455</v>
      </c>
      <c r="T105" s="222">
        <v>44672</v>
      </c>
      <c r="U105" s="222">
        <v>44701</v>
      </c>
      <c r="V105" s="220" t="s">
        <v>456</v>
      </c>
      <c r="W105" s="220"/>
      <c r="X105" s="220"/>
      <c r="Z105" s="177" t="str">
        <f t="shared" ca="1" si="1"/>
        <v/>
      </c>
      <c r="AA105" s="177" t="str">
        <f ca="1">IFERROR(IF(OR(OFFSET('S4'!$D$5,MATCH($A105,'S4'!$D$5:$D$1035,0)-1,6)="巻返し",OFFSET('S4'!$D$5,MATCH($A105,'S4'!$D$5:$D$1035,0)-1,6)="スリット"),SUMIF('S4'!$D$5:$D$1035,$A105,'S4'!$U$5:$U$1035),""),"")</f>
        <v/>
      </c>
      <c r="AB105" s="177" t="str">
        <f ca="1">IFERROR(IF(OR(OFFSET('S5'!$D$5,MATCH($A105,'S5'!$D$5:$D$1012,0)-1,6)="巻返し",OFFSET('S5'!$D$5,MATCH($A105,'S5'!$D$5:$D$1012,0)-1,6)="スリット"),SUMIF('S5'!$D$5:$D$1012,$A105,'S5'!$T$5:$T$1012),""),"")</f>
        <v/>
      </c>
    </row>
    <row r="106" spans="1:28" s="165" customFormat="1" ht="11.25" x14ac:dyDescent="0.15">
      <c r="A106" s="220">
        <v>3659710</v>
      </c>
      <c r="B106" s="220" t="s">
        <v>452</v>
      </c>
      <c r="C106" s="220" t="s">
        <v>453</v>
      </c>
      <c r="D106" s="220" t="s">
        <v>454</v>
      </c>
      <c r="E106" s="220" t="s">
        <v>155</v>
      </c>
      <c r="F106" s="220">
        <v>3</v>
      </c>
      <c r="G106" s="220" t="s">
        <v>49</v>
      </c>
      <c r="H106" s="220" t="s">
        <v>50</v>
      </c>
      <c r="I106" s="220" t="s">
        <v>254</v>
      </c>
      <c r="J106" s="220"/>
      <c r="K106" s="220" t="s">
        <v>266</v>
      </c>
      <c r="L106" s="220">
        <v>50</v>
      </c>
      <c r="M106" s="220" t="s">
        <v>267</v>
      </c>
      <c r="N106" s="221">
        <v>1120</v>
      </c>
      <c r="O106" s="221">
        <v>1120</v>
      </c>
      <c r="P106" s="221">
        <v>5000</v>
      </c>
      <c r="Q106" s="220">
        <v>2</v>
      </c>
      <c r="R106" s="220">
        <v>10</v>
      </c>
      <c r="S106" s="220" t="s">
        <v>455</v>
      </c>
      <c r="T106" s="222">
        <v>44672</v>
      </c>
      <c r="U106" s="222">
        <v>44708</v>
      </c>
      <c r="V106" s="220" t="s">
        <v>456</v>
      </c>
      <c r="W106" s="220"/>
      <c r="X106" s="220"/>
      <c r="Z106" s="177" t="str">
        <f t="shared" ca="1" si="1"/>
        <v/>
      </c>
      <c r="AA106" s="177" t="str">
        <f ca="1">IFERROR(IF(OR(OFFSET('S4'!$D$5,MATCH($A106,'S4'!$D$5:$D$1035,0)-1,6)="巻返し",OFFSET('S4'!$D$5,MATCH($A106,'S4'!$D$5:$D$1035,0)-1,6)="スリット"),SUMIF('S4'!$D$5:$D$1035,$A106,'S4'!$U$5:$U$1035),""),"")</f>
        <v/>
      </c>
      <c r="AB106" s="177" t="str">
        <f ca="1">IFERROR(IF(OR(OFFSET('S5'!$D$5,MATCH($A106,'S5'!$D$5:$D$1012,0)-1,6)="巻返し",OFFSET('S5'!$D$5,MATCH($A106,'S5'!$D$5:$D$1012,0)-1,6)="スリット"),SUMIF('S5'!$D$5:$D$1012,$A106,'S5'!$T$5:$T$1012),""),"")</f>
        <v/>
      </c>
    </row>
    <row r="107" spans="1:28" s="165" customFormat="1" ht="11.25" x14ac:dyDescent="0.15">
      <c r="A107" s="220">
        <v>3659711</v>
      </c>
      <c r="B107" s="220" t="s">
        <v>452</v>
      </c>
      <c r="C107" s="220" t="s">
        <v>453</v>
      </c>
      <c r="D107" s="220" t="s">
        <v>454</v>
      </c>
      <c r="E107" s="220" t="s">
        <v>155</v>
      </c>
      <c r="F107" s="220">
        <v>3</v>
      </c>
      <c r="G107" s="220" t="s">
        <v>49</v>
      </c>
      <c r="H107" s="220" t="s">
        <v>50</v>
      </c>
      <c r="I107" s="220" t="s">
        <v>254</v>
      </c>
      <c r="J107" s="220"/>
      <c r="K107" s="220" t="s">
        <v>266</v>
      </c>
      <c r="L107" s="220">
        <v>50</v>
      </c>
      <c r="M107" s="220" t="s">
        <v>267</v>
      </c>
      <c r="N107" s="221">
        <v>1120</v>
      </c>
      <c r="O107" s="221">
        <v>1120</v>
      </c>
      <c r="P107" s="221">
        <v>5000</v>
      </c>
      <c r="Q107" s="220">
        <v>2</v>
      </c>
      <c r="R107" s="220">
        <v>8</v>
      </c>
      <c r="S107" s="220" t="s">
        <v>455</v>
      </c>
      <c r="T107" s="222">
        <v>44672</v>
      </c>
      <c r="U107" s="222">
        <v>44713</v>
      </c>
      <c r="V107" s="220" t="s">
        <v>456</v>
      </c>
      <c r="W107" s="220"/>
      <c r="X107" s="220"/>
      <c r="Z107" s="177">
        <f t="shared" ca="1" si="1"/>
        <v>8</v>
      </c>
      <c r="AA107" s="177" t="str">
        <f ca="1">IFERROR(IF(OR(OFFSET('S4'!$D$5,MATCH($A107,'S4'!$D$5:$D$1035,0)-1,6)="巻返し",OFFSET('S4'!$D$5,MATCH($A107,'S4'!$D$5:$D$1035,0)-1,6)="スリット"),SUMIF('S4'!$D$5:$D$1035,$A107,'S4'!$U$5:$U$1035),""),"")</f>
        <v/>
      </c>
      <c r="AB107" s="177">
        <f ca="1">IFERROR(IF(OR(OFFSET('S5'!$D$5,MATCH($A107,'S5'!$D$5:$D$1012,0)-1,6)="巻返し",OFFSET('S5'!$D$5,MATCH($A107,'S5'!$D$5:$D$1012,0)-1,6)="スリット"),SUMIF('S5'!$D$5:$D$1012,$A107,'S5'!$T$5:$T$1012),""),"")</f>
        <v>8</v>
      </c>
    </row>
    <row r="108" spans="1:28" s="165" customFormat="1" ht="11.25" x14ac:dyDescent="0.15">
      <c r="A108" s="220">
        <v>3659713</v>
      </c>
      <c r="B108" s="220" t="s">
        <v>452</v>
      </c>
      <c r="C108" s="220" t="s">
        <v>453</v>
      </c>
      <c r="D108" s="220" t="s">
        <v>454</v>
      </c>
      <c r="E108" s="220" t="s">
        <v>155</v>
      </c>
      <c r="F108" s="220">
        <v>3</v>
      </c>
      <c r="G108" s="220" t="s">
        <v>49</v>
      </c>
      <c r="H108" s="220" t="s">
        <v>50</v>
      </c>
      <c r="I108" s="220" t="s">
        <v>254</v>
      </c>
      <c r="J108" s="220"/>
      <c r="K108" s="220" t="s">
        <v>268</v>
      </c>
      <c r="L108" s="220">
        <v>25</v>
      </c>
      <c r="M108" s="220" t="s">
        <v>269</v>
      </c>
      <c r="N108" s="221">
        <v>1005</v>
      </c>
      <c r="O108" s="221">
        <v>1000</v>
      </c>
      <c r="P108" s="221">
        <v>4000</v>
      </c>
      <c r="Q108" s="220">
        <v>2</v>
      </c>
      <c r="R108" s="220">
        <v>6</v>
      </c>
      <c r="S108" s="220" t="s">
        <v>455</v>
      </c>
      <c r="T108" s="222">
        <v>44672</v>
      </c>
      <c r="U108" s="222">
        <v>44703</v>
      </c>
      <c r="V108" s="220" t="s">
        <v>456</v>
      </c>
      <c r="W108" s="220"/>
      <c r="X108" s="220"/>
      <c r="Z108" s="177">
        <f t="shared" ca="1" si="1"/>
        <v>6</v>
      </c>
      <c r="AA108" s="177" t="str">
        <f ca="1">IFERROR(IF(OR(OFFSET('S4'!$D$5,MATCH($A108,'S4'!$D$5:$D$1035,0)-1,6)="巻返し",OFFSET('S4'!$D$5,MATCH($A108,'S4'!$D$5:$D$1035,0)-1,6)="スリット"),SUMIF('S4'!$D$5:$D$1035,$A108,'S4'!$U$5:$U$1035),""),"")</f>
        <v/>
      </c>
      <c r="AB108" s="177">
        <f ca="1">IFERROR(IF(OR(OFFSET('S5'!$D$5,MATCH($A108,'S5'!$D$5:$D$1012,0)-1,6)="巻返し",OFFSET('S5'!$D$5,MATCH($A108,'S5'!$D$5:$D$1012,0)-1,6)="スリット"),SUMIF('S5'!$D$5:$D$1012,$A108,'S5'!$T$5:$T$1012),""),"")</f>
        <v>6</v>
      </c>
    </row>
    <row r="109" spans="1:28" s="165" customFormat="1" ht="11.25" x14ac:dyDescent="0.15">
      <c r="A109" s="220">
        <v>3659714</v>
      </c>
      <c r="B109" s="220" t="s">
        <v>452</v>
      </c>
      <c r="C109" s="220" t="s">
        <v>453</v>
      </c>
      <c r="D109" s="220" t="s">
        <v>454</v>
      </c>
      <c r="E109" s="220" t="s">
        <v>155</v>
      </c>
      <c r="F109" s="220">
        <v>3</v>
      </c>
      <c r="G109" s="220" t="s">
        <v>49</v>
      </c>
      <c r="H109" s="220" t="s">
        <v>50</v>
      </c>
      <c r="I109" s="220" t="s">
        <v>254</v>
      </c>
      <c r="J109" s="220"/>
      <c r="K109" s="220" t="s">
        <v>268</v>
      </c>
      <c r="L109" s="220">
        <v>50</v>
      </c>
      <c r="M109" s="220" t="s">
        <v>269</v>
      </c>
      <c r="N109" s="221">
        <v>1000</v>
      </c>
      <c r="O109" s="221">
        <v>1000</v>
      </c>
      <c r="P109" s="221">
        <v>4000</v>
      </c>
      <c r="Q109" s="220">
        <v>2</v>
      </c>
      <c r="R109" s="220">
        <v>27</v>
      </c>
      <c r="S109" s="220" t="s">
        <v>455</v>
      </c>
      <c r="T109" s="222">
        <v>44672</v>
      </c>
      <c r="U109" s="222">
        <v>44703</v>
      </c>
      <c r="V109" s="220" t="s">
        <v>456</v>
      </c>
      <c r="W109" s="220"/>
      <c r="X109" s="220"/>
      <c r="Z109" s="177" t="str">
        <f t="shared" ca="1" si="1"/>
        <v/>
      </c>
      <c r="AA109" s="177" t="str">
        <f ca="1">IFERROR(IF(OR(OFFSET('S4'!$D$5,MATCH($A109,'S4'!$D$5:$D$1035,0)-1,6)="巻返し",OFFSET('S4'!$D$5,MATCH($A109,'S4'!$D$5:$D$1035,0)-1,6)="スリット"),SUMIF('S4'!$D$5:$D$1035,$A109,'S4'!$U$5:$U$1035),""),"")</f>
        <v/>
      </c>
      <c r="AB109" s="177" t="str">
        <f ca="1">IFERROR(IF(OR(OFFSET('S5'!$D$5,MATCH($A109,'S5'!$D$5:$D$1012,0)-1,6)="巻返し",OFFSET('S5'!$D$5,MATCH($A109,'S5'!$D$5:$D$1012,0)-1,6)="スリット"),SUMIF('S5'!$D$5:$D$1012,$A109,'S5'!$T$5:$T$1012),""),"")</f>
        <v/>
      </c>
    </row>
    <row r="110" spans="1:28" s="165" customFormat="1" ht="11.25" x14ac:dyDescent="0.15">
      <c r="A110" s="220">
        <v>3659715</v>
      </c>
      <c r="B110" s="220" t="s">
        <v>452</v>
      </c>
      <c r="C110" s="220" t="s">
        <v>453</v>
      </c>
      <c r="D110" s="220" t="s">
        <v>454</v>
      </c>
      <c r="E110" s="220" t="s">
        <v>155</v>
      </c>
      <c r="F110" s="220" t="s">
        <v>201</v>
      </c>
      <c r="G110" s="220" t="s">
        <v>49</v>
      </c>
      <c r="H110" s="220" t="s">
        <v>50</v>
      </c>
      <c r="I110" s="220" t="s">
        <v>209</v>
      </c>
      <c r="J110" s="220"/>
      <c r="K110" s="220" t="s">
        <v>240</v>
      </c>
      <c r="L110" s="220">
        <v>50</v>
      </c>
      <c r="M110" s="220" t="s">
        <v>241</v>
      </c>
      <c r="N110" s="221">
        <v>1005</v>
      </c>
      <c r="O110" s="221">
        <v>1000</v>
      </c>
      <c r="P110" s="221">
        <v>4000</v>
      </c>
      <c r="Q110" s="220">
        <v>2</v>
      </c>
      <c r="R110" s="220">
        <v>6</v>
      </c>
      <c r="S110" s="220" t="s">
        <v>455</v>
      </c>
      <c r="T110" s="222">
        <v>44672</v>
      </c>
      <c r="U110" s="222">
        <v>44700</v>
      </c>
      <c r="V110" s="220" t="s">
        <v>456</v>
      </c>
      <c r="W110" s="220"/>
      <c r="X110" s="220"/>
      <c r="Z110" s="177">
        <f t="shared" ca="1" si="1"/>
        <v>6</v>
      </c>
      <c r="AA110" s="177">
        <f ca="1">IFERROR(IF(OR(OFFSET('S4'!$D$5,MATCH($A110,'S4'!$D$5:$D$1035,0)-1,6)="巻返し",OFFSET('S4'!$D$5,MATCH($A110,'S4'!$D$5:$D$1035,0)-1,6)="スリット"),SUMIF('S4'!$D$5:$D$1035,$A110,'S4'!$U$5:$U$1035),""),"")</f>
        <v>6</v>
      </c>
      <c r="AB110" s="177" t="str">
        <f ca="1">IFERROR(IF(OR(OFFSET('S5'!$D$5,MATCH($A110,'S5'!$D$5:$D$1012,0)-1,6)="巻返し",OFFSET('S5'!$D$5,MATCH($A110,'S5'!$D$5:$D$1012,0)-1,6)="スリット"),SUMIF('S5'!$D$5:$D$1012,$A110,'S5'!$T$5:$T$1012),""),"")</f>
        <v/>
      </c>
    </row>
    <row r="111" spans="1:28" s="165" customFormat="1" ht="11.25" x14ac:dyDescent="0.15">
      <c r="A111" s="220">
        <v>3659716</v>
      </c>
      <c r="B111" s="220" t="s">
        <v>452</v>
      </c>
      <c r="C111" s="220" t="s">
        <v>453</v>
      </c>
      <c r="D111" s="220" t="s">
        <v>454</v>
      </c>
      <c r="E111" s="220" t="s">
        <v>155</v>
      </c>
      <c r="F111" s="220" t="s">
        <v>201</v>
      </c>
      <c r="G111" s="220" t="s">
        <v>49</v>
      </c>
      <c r="H111" s="220" t="s">
        <v>50</v>
      </c>
      <c r="I111" s="220" t="s">
        <v>209</v>
      </c>
      <c r="J111" s="220"/>
      <c r="K111" s="220" t="s">
        <v>243</v>
      </c>
      <c r="L111" s="220">
        <v>50</v>
      </c>
      <c r="M111" s="220" t="s">
        <v>244</v>
      </c>
      <c r="N111" s="221">
        <v>1005</v>
      </c>
      <c r="O111" s="221">
        <v>1000</v>
      </c>
      <c r="P111" s="221">
        <v>4000</v>
      </c>
      <c r="Q111" s="220">
        <v>2</v>
      </c>
      <c r="R111" s="220">
        <v>6</v>
      </c>
      <c r="S111" s="220" t="s">
        <v>455</v>
      </c>
      <c r="T111" s="222">
        <v>44672</v>
      </c>
      <c r="U111" s="222">
        <v>44700</v>
      </c>
      <c r="V111" s="220" t="s">
        <v>456</v>
      </c>
      <c r="W111" s="220"/>
      <c r="X111" s="220"/>
      <c r="Z111" s="177">
        <f t="shared" ca="1" si="1"/>
        <v>6</v>
      </c>
      <c r="AA111" s="177">
        <f ca="1">IFERROR(IF(OR(OFFSET('S4'!$D$5,MATCH($A111,'S4'!$D$5:$D$1035,0)-1,6)="巻返し",OFFSET('S4'!$D$5,MATCH($A111,'S4'!$D$5:$D$1035,0)-1,6)="スリット"),SUMIF('S4'!$D$5:$D$1035,$A111,'S4'!$U$5:$U$1035),""),"")</f>
        <v>6</v>
      </c>
      <c r="AB111" s="177" t="str">
        <f ca="1">IFERROR(IF(OR(OFFSET('S5'!$D$5,MATCH($A111,'S5'!$D$5:$D$1012,0)-1,6)="巻返し",OFFSET('S5'!$D$5,MATCH($A111,'S5'!$D$5:$D$1012,0)-1,6)="スリット"),SUMIF('S5'!$D$5:$D$1012,$A111,'S5'!$T$5:$T$1012),""),"")</f>
        <v/>
      </c>
    </row>
    <row r="112" spans="1:28" s="165" customFormat="1" ht="11.25" x14ac:dyDescent="0.15">
      <c r="A112" s="220">
        <v>3659717</v>
      </c>
      <c r="B112" s="220" t="s">
        <v>452</v>
      </c>
      <c r="C112" s="220" t="s">
        <v>453</v>
      </c>
      <c r="D112" s="220" t="s">
        <v>454</v>
      </c>
      <c r="E112" s="220" t="s">
        <v>155</v>
      </c>
      <c r="F112" s="220" t="s">
        <v>201</v>
      </c>
      <c r="G112" s="220" t="s">
        <v>49</v>
      </c>
      <c r="H112" s="220" t="s">
        <v>50</v>
      </c>
      <c r="I112" s="220" t="s">
        <v>209</v>
      </c>
      <c r="J112" s="220"/>
      <c r="K112" s="220" t="s">
        <v>245</v>
      </c>
      <c r="L112" s="220">
        <v>50</v>
      </c>
      <c r="M112" s="220" t="s">
        <v>246</v>
      </c>
      <c r="N112" s="221">
        <v>1005</v>
      </c>
      <c r="O112" s="221">
        <v>1000</v>
      </c>
      <c r="P112" s="221">
        <v>4000</v>
      </c>
      <c r="Q112" s="220">
        <v>2</v>
      </c>
      <c r="R112" s="220">
        <v>6</v>
      </c>
      <c r="S112" s="220" t="s">
        <v>455</v>
      </c>
      <c r="T112" s="222">
        <v>44672</v>
      </c>
      <c r="U112" s="222">
        <v>44700</v>
      </c>
      <c r="V112" s="220" t="s">
        <v>456</v>
      </c>
      <c r="W112" s="220"/>
      <c r="X112" s="220"/>
      <c r="Z112" s="177">
        <f t="shared" ca="1" si="1"/>
        <v>6</v>
      </c>
      <c r="AA112" s="177">
        <f ca="1">IFERROR(IF(OR(OFFSET('S4'!$D$5,MATCH($A112,'S4'!$D$5:$D$1035,0)-1,6)="巻返し",OFFSET('S4'!$D$5,MATCH($A112,'S4'!$D$5:$D$1035,0)-1,6)="スリット"),SUMIF('S4'!$D$5:$D$1035,$A112,'S4'!$U$5:$U$1035),""),"")</f>
        <v>6</v>
      </c>
      <c r="AB112" s="177" t="str">
        <f ca="1">IFERROR(IF(OR(OFFSET('S5'!$D$5,MATCH($A112,'S5'!$D$5:$D$1012,0)-1,6)="巻返し",OFFSET('S5'!$D$5,MATCH($A112,'S5'!$D$5:$D$1012,0)-1,6)="スリット"),SUMIF('S5'!$D$5:$D$1012,$A112,'S5'!$T$5:$T$1012),""),"")</f>
        <v/>
      </c>
    </row>
    <row r="113" spans="1:28" s="165" customFormat="1" ht="11.25" x14ac:dyDescent="0.15">
      <c r="A113" s="220">
        <v>3659721</v>
      </c>
      <c r="B113" s="220" t="s">
        <v>452</v>
      </c>
      <c r="C113" s="220" t="s">
        <v>453</v>
      </c>
      <c r="D113" s="220" t="s">
        <v>454</v>
      </c>
      <c r="E113" s="220" t="s">
        <v>155</v>
      </c>
      <c r="F113" s="220">
        <v>3</v>
      </c>
      <c r="G113" s="220" t="s">
        <v>49</v>
      </c>
      <c r="H113" s="220" t="s">
        <v>50</v>
      </c>
      <c r="I113" s="220" t="s">
        <v>254</v>
      </c>
      <c r="J113" s="220"/>
      <c r="K113" s="220" t="s">
        <v>271</v>
      </c>
      <c r="L113" s="220">
        <v>25</v>
      </c>
      <c r="M113" s="220" t="s">
        <v>272</v>
      </c>
      <c r="N113" s="221">
        <v>1000</v>
      </c>
      <c r="O113" s="221">
        <v>1000</v>
      </c>
      <c r="P113" s="221">
        <v>6000</v>
      </c>
      <c r="Q113" s="220">
        <v>2</v>
      </c>
      <c r="R113" s="220">
        <v>8</v>
      </c>
      <c r="S113" s="220" t="s">
        <v>455</v>
      </c>
      <c r="T113" s="222">
        <v>44672</v>
      </c>
      <c r="U113" s="222">
        <v>44700</v>
      </c>
      <c r="V113" s="220" t="s">
        <v>456</v>
      </c>
      <c r="W113" s="220"/>
      <c r="X113" s="220"/>
      <c r="Z113" s="177">
        <f t="shared" ca="1" si="1"/>
        <v>8</v>
      </c>
      <c r="AA113" s="177" t="str">
        <f ca="1">IFERROR(IF(OR(OFFSET('S4'!$D$5,MATCH($A113,'S4'!$D$5:$D$1035,0)-1,6)="巻返し",OFFSET('S4'!$D$5,MATCH($A113,'S4'!$D$5:$D$1035,0)-1,6)="スリット"),SUMIF('S4'!$D$5:$D$1035,$A113,'S4'!$U$5:$U$1035),""),"")</f>
        <v/>
      </c>
      <c r="AB113" s="177">
        <f ca="1">IFERROR(IF(OR(OFFSET('S5'!$D$5,MATCH($A113,'S5'!$D$5:$D$1012,0)-1,6)="巻返し",OFFSET('S5'!$D$5,MATCH($A113,'S5'!$D$5:$D$1012,0)-1,6)="スリット"),SUMIF('S5'!$D$5:$D$1012,$A113,'S5'!$T$5:$T$1012),""),"")</f>
        <v>8</v>
      </c>
    </row>
    <row r="114" spans="1:28" s="165" customFormat="1" ht="11.25" x14ac:dyDescent="0.15">
      <c r="A114" s="220">
        <v>3659722</v>
      </c>
      <c r="B114" s="220" t="s">
        <v>452</v>
      </c>
      <c r="C114" s="220" t="s">
        <v>453</v>
      </c>
      <c r="D114" s="220" t="s">
        <v>454</v>
      </c>
      <c r="E114" s="220" t="s">
        <v>155</v>
      </c>
      <c r="F114" s="220">
        <v>3</v>
      </c>
      <c r="G114" s="220" t="s">
        <v>49</v>
      </c>
      <c r="H114" s="220" t="s">
        <v>50</v>
      </c>
      <c r="I114" s="220" t="s">
        <v>254</v>
      </c>
      <c r="J114" s="220"/>
      <c r="K114" s="220" t="s">
        <v>271</v>
      </c>
      <c r="L114" s="220">
        <v>25</v>
      </c>
      <c r="M114" s="220" t="s">
        <v>272</v>
      </c>
      <c r="N114" s="221">
        <v>1100</v>
      </c>
      <c r="O114" s="221">
        <v>1100</v>
      </c>
      <c r="P114" s="221">
        <v>6000</v>
      </c>
      <c r="Q114" s="220">
        <v>2</v>
      </c>
      <c r="R114" s="220">
        <v>22</v>
      </c>
      <c r="S114" s="220" t="s">
        <v>455</v>
      </c>
      <c r="T114" s="222">
        <v>44672</v>
      </c>
      <c r="U114" s="222">
        <v>44700</v>
      </c>
      <c r="V114" s="220" t="s">
        <v>456</v>
      </c>
      <c r="W114" s="220"/>
      <c r="X114" s="220"/>
      <c r="Z114" s="177" t="str">
        <f t="shared" ca="1" si="1"/>
        <v/>
      </c>
      <c r="AA114" s="177" t="str">
        <f ca="1">IFERROR(IF(OR(OFFSET('S4'!$D$5,MATCH($A114,'S4'!$D$5:$D$1035,0)-1,6)="巻返し",OFFSET('S4'!$D$5,MATCH($A114,'S4'!$D$5:$D$1035,0)-1,6)="スリット"),SUMIF('S4'!$D$5:$D$1035,$A114,'S4'!$U$5:$U$1035),""),"")</f>
        <v/>
      </c>
      <c r="AB114" s="177" t="str">
        <f ca="1">IFERROR(IF(OR(OFFSET('S5'!$D$5,MATCH($A114,'S5'!$D$5:$D$1012,0)-1,6)="巻返し",OFFSET('S5'!$D$5,MATCH($A114,'S5'!$D$5:$D$1012,0)-1,6)="スリット"),SUMIF('S5'!$D$5:$D$1012,$A114,'S5'!$T$5:$T$1012),""),"")</f>
        <v/>
      </c>
    </row>
    <row r="115" spans="1:28" s="165" customFormat="1" ht="11.25" x14ac:dyDescent="0.15">
      <c r="A115" s="220">
        <v>3659723</v>
      </c>
      <c r="B115" s="220" t="s">
        <v>452</v>
      </c>
      <c r="C115" s="220" t="s">
        <v>453</v>
      </c>
      <c r="D115" s="220" t="s">
        <v>454</v>
      </c>
      <c r="E115" s="220" t="s">
        <v>155</v>
      </c>
      <c r="F115" s="220">
        <v>3</v>
      </c>
      <c r="G115" s="220" t="s">
        <v>49</v>
      </c>
      <c r="H115" s="220" t="s">
        <v>50</v>
      </c>
      <c r="I115" s="220" t="s">
        <v>209</v>
      </c>
      <c r="J115" s="220"/>
      <c r="K115" s="220" t="s">
        <v>216</v>
      </c>
      <c r="L115" s="220">
        <v>50</v>
      </c>
      <c r="M115" s="220" t="s">
        <v>217</v>
      </c>
      <c r="N115" s="221">
        <v>1005</v>
      </c>
      <c r="O115" s="221">
        <v>1000</v>
      </c>
      <c r="P115" s="221">
        <v>2000</v>
      </c>
      <c r="Q115" s="220">
        <v>2</v>
      </c>
      <c r="R115" s="220">
        <v>6</v>
      </c>
      <c r="S115" s="220" t="s">
        <v>455</v>
      </c>
      <c r="T115" s="222">
        <v>44672</v>
      </c>
      <c r="U115" s="222">
        <v>44694</v>
      </c>
      <c r="V115" s="220" t="s">
        <v>456</v>
      </c>
      <c r="W115" s="220"/>
      <c r="X115" s="220"/>
      <c r="Z115" s="177">
        <f t="shared" ca="1" si="1"/>
        <v>3</v>
      </c>
      <c r="AA115" s="177">
        <f ca="1">IFERROR(IF(OR(OFFSET('S4'!$D$5,MATCH($A115,'S4'!$D$5:$D$1035,0)-1,6)="巻返し",OFFSET('S4'!$D$5,MATCH($A115,'S4'!$D$5:$D$1035,0)-1,6)="スリット"),SUMIF('S4'!$D$5:$D$1035,$A115,'S4'!$U$5:$U$1035),""),"")</f>
        <v>3</v>
      </c>
      <c r="AB115" s="177" t="str">
        <f ca="1">IFERROR(IF(OR(OFFSET('S5'!$D$5,MATCH($A115,'S5'!$D$5:$D$1012,0)-1,6)="巻返し",OFFSET('S5'!$D$5,MATCH($A115,'S5'!$D$5:$D$1012,0)-1,6)="スリット"),SUMIF('S5'!$D$5:$D$1012,$A115,'S5'!$T$5:$T$1012),""),"")</f>
        <v/>
      </c>
    </row>
    <row r="116" spans="1:28" s="165" customFormat="1" ht="11.25" x14ac:dyDescent="0.15">
      <c r="A116" s="220">
        <v>3659724</v>
      </c>
      <c r="B116" s="220" t="s">
        <v>452</v>
      </c>
      <c r="C116" s="220" t="s">
        <v>453</v>
      </c>
      <c r="D116" s="220" t="s">
        <v>454</v>
      </c>
      <c r="E116" s="220" t="s">
        <v>155</v>
      </c>
      <c r="F116" s="220">
        <v>3</v>
      </c>
      <c r="G116" s="220" t="s">
        <v>49</v>
      </c>
      <c r="H116" s="220" t="s">
        <v>50</v>
      </c>
      <c r="I116" s="220" t="s">
        <v>184</v>
      </c>
      <c r="J116" s="220"/>
      <c r="K116" s="220" t="s">
        <v>194</v>
      </c>
      <c r="L116" s="220">
        <v>38</v>
      </c>
      <c r="M116" s="220" t="s">
        <v>195</v>
      </c>
      <c r="N116" s="221">
        <v>1005</v>
      </c>
      <c r="O116" s="221">
        <v>1000</v>
      </c>
      <c r="P116" s="221">
        <v>4000</v>
      </c>
      <c r="Q116" s="220">
        <v>2</v>
      </c>
      <c r="R116" s="220">
        <v>4</v>
      </c>
      <c r="S116" s="220" t="s">
        <v>455</v>
      </c>
      <c r="T116" s="222">
        <v>44672</v>
      </c>
      <c r="U116" s="222">
        <v>44700</v>
      </c>
      <c r="V116" s="220" t="s">
        <v>456</v>
      </c>
      <c r="W116" s="220"/>
      <c r="X116" s="220"/>
      <c r="Z116" s="177">
        <f t="shared" ca="1" si="1"/>
        <v>4</v>
      </c>
      <c r="AA116" s="177">
        <f ca="1">IFERROR(IF(OR(OFFSET('S4'!$D$5,MATCH($A116,'S4'!$D$5:$D$1035,0)-1,6)="巻返し",OFFSET('S4'!$D$5,MATCH($A116,'S4'!$D$5:$D$1035,0)-1,6)="スリット"),SUMIF('S4'!$D$5:$D$1035,$A116,'S4'!$U$5:$U$1035),""),"")</f>
        <v>4</v>
      </c>
      <c r="AB116" s="177" t="str">
        <f ca="1">IFERROR(IF(OR(OFFSET('S5'!$D$5,MATCH($A116,'S5'!$D$5:$D$1012,0)-1,6)="巻返し",OFFSET('S5'!$D$5,MATCH($A116,'S5'!$D$5:$D$1012,0)-1,6)="スリット"),SUMIF('S5'!$D$5:$D$1012,$A116,'S5'!$T$5:$T$1012),""),"")</f>
        <v/>
      </c>
    </row>
    <row r="117" spans="1:28" s="165" customFormat="1" ht="11.25" x14ac:dyDescent="0.15">
      <c r="A117" s="220">
        <v>3659725</v>
      </c>
      <c r="B117" s="220" t="s">
        <v>452</v>
      </c>
      <c r="C117" s="220" t="s">
        <v>453</v>
      </c>
      <c r="D117" s="220" t="s">
        <v>454</v>
      </c>
      <c r="E117" s="220" t="s">
        <v>155</v>
      </c>
      <c r="F117" s="220">
        <v>3</v>
      </c>
      <c r="G117" s="220" t="s">
        <v>49</v>
      </c>
      <c r="H117" s="220" t="s">
        <v>58</v>
      </c>
      <c r="I117" s="220" t="s">
        <v>254</v>
      </c>
      <c r="J117" s="220"/>
      <c r="K117" s="220" t="s">
        <v>285</v>
      </c>
      <c r="L117" s="220">
        <v>50</v>
      </c>
      <c r="M117" s="220" t="s">
        <v>286</v>
      </c>
      <c r="N117" s="221">
        <v>1120</v>
      </c>
      <c r="O117" s="221">
        <v>1120</v>
      </c>
      <c r="P117" s="221">
        <v>4000</v>
      </c>
      <c r="Q117" s="220">
        <v>2</v>
      </c>
      <c r="R117" s="220">
        <v>4</v>
      </c>
      <c r="S117" s="220" t="s">
        <v>455</v>
      </c>
      <c r="T117" s="222">
        <v>44672</v>
      </c>
      <c r="U117" s="222">
        <v>44701</v>
      </c>
      <c r="V117" s="220" t="s">
        <v>456</v>
      </c>
      <c r="W117" s="220"/>
      <c r="X117" s="220"/>
      <c r="Z117" s="177">
        <f t="shared" ca="1" si="1"/>
        <v>4</v>
      </c>
      <c r="AA117" s="177" t="str">
        <f ca="1">IFERROR(IF(OR(OFFSET('S4'!$D$5,MATCH($A117,'S4'!$D$5:$D$1035,0)-1,6)="巻返し",OFFSET('S4'!$D$5,MATCH($A117,'S4'!$D$5:$D$1035,0)-1,6)="スリット"),SUMIF('S4'!$D$5:$D$1035,$A117,'S4'!$U$5:$U$1035),""),"")</f>
        <v/>
      </c>
      <c r="AB117" s="177">
        <f ca="1">IFERROR(IF(OR(OFFSET('S5'!$D$5,MATCH($A117,'S5'!$D$5:$D$1012,0)-1,6)="巻返し",OFFSET('S5'!$D$5,MATCH($A117,'S5'!$D$5:$D$1012,0)-1,6)="スリット"),SUMIF('S5'!$D$5:$D$1012,$A117,'S5'!$T$5:$T$1012),""),"")</f>
        <v>4</v>
      </c>
    </row>
    <row r="118" spans="1:28" s="165" customFormat="1" ht="11.25" x14ac:dyDescent="0.15">
      <c r="A118" s="220">
        <v>3659726</v>
      </c>
      <c r="B118" s="220" t="s">
        <v>452</v>
      </c>
      <c r="C118" s="220" t="s">
        <v>453</v>
      </c>
      <c r="D118" s="220" t="s">
        <v>454</v>
      </c>
      <c r="E118" s="220" t="s">
        <v>155</v>
      </c>
      <c r="F118" s="220">
        <v>3</v>
      </c>
      <c r="G118" s="220" t="s">
        <v>49</v>
      </c>
      <c r="H118" s="220" t="s">
        <v>58</v>
      </c>
      <c r="I118" s="220" t="s">
        <v>254</v>
      </c>
      <c r="J118" s="220"/>
      <c r="K118" s="220" t="s">
        <v>276</v>
      </c>
      <c r="L118" s="220">
        <v>50</v>
      </c>
      <c r="M118" s="220" t="s">
        <v>277</v>
      </c>
      <c r="N118" s="221">
        <v>1120</v>
      </c>
      <c r="O118" s="221">
        <v>1120</v>
      </c>
      <c r="P118" s="221">
        <v>5000</v>
      </c>
      <c r="Q118" s="220">
        <v>2</v>
      </c>
      <c r="R118" s="220">
        <v>2</v>
      </c>
      <c r="S118" s="220" t="s">
        <v>455</v>
      </c>
      <c r="T118" s="222">
        <v>44672</v>
      </c>
      <c r="U118" s="222">
        <v>44715</v>
      </c>
      <c r="V118" s="220" t="s">
        <v>456</v>
      </c>
      <c r="W118" s="220"/>
      <c r="X118" s="220"/>
      <c r="Z118" s="177" t="str">
        <f t="shared" ca="1" si="1"/>
        <v/>
      </c>
      <c r="AA118" s="177" t="str">
        <f ca="1">IFERROR(IF(OR(OFFSET('S4'!$D$5,MATCH($A118,'S4'!$D$5:$D$1035,0)-1,6)="巻返し",OFFSET('S4'!$D$5,MATCH($A118,'S4'!$D$5:$D$1035,0)-1,6)="スリット"),SUMIF('S4'!$D$5:$D$1035,$A118,'S4'!$U$5:$U$1035),""),"")</f>
        <v/>
      </c>
      <c r="AB118" s="177" t="str">
        <f ca="1">IFERROR(IF(OR(OFFSET('S5'!$D$5,MATCH($A118,'S5'!$D$5:$D$1012,0)-1,6)="巻返し",OFFSET('S5'!$D$5,MATCH($A118,'S5'!$D$5:$D$1012,0)-1,6)="スリット"),SUMIF('S5'!$D$5:$D$1012,$A118,'S5'!$T$5:$T$1012),""),"")</f>
        <v/>
      </c>
    </row>
    <row r="119" spans="1:28" s="165" customFormat="1" ht="11.25" x14ac:dyDescent="0.15">
      <c r="A119" s="220">
        <v>3659727</v>
      </c>
      <c r="B119" s="220" t="s">
        <v>452</v>
      </c>
      <c r="C119" s="220" t="s">
        <v>453</v>
      </c>
      <c r="D119" s="220" t="s">
        <v>454</v>
      </c>
      <c r="E119" s="220" t="s">
        <v>155</v>
      </c>
      <c r="F119" s="220">
        <v>3</v>
      </c>
      <c r="G119" s="220" t="s">
        <v>49</v>
      </c>
      <c r="H119" s="220" t="s">
        <v>58</v>
      </c>
      <c r="I119" s="220" t="s">
        <v>254</v>
      </c>
      <c r="J119" s="220"/>
      <c r="K119" s="220" t="s">
        <v>274</v>
      </c>
      <c r="L119" s="220">
        <v>50</v>
      </c>
      <c r="M119" s="220" t="s">
        <v>275</v>
      </c>
      <c r="N119" s="221">
        <v>1120</v>
      </c>
      <c r="O119" s="221">
        <v>1120</v>
      </c>
      <c r="P119" s="221">
        <v>5000</v>
      </c>
      <c r="Q119" s="220">
        <v>2</v>
      </c>
      <c r="R119" s="220">
        <v>4</v>
      </c>
      <c r="S119" s="220" t="s">
        <v>455</v>
      </c>
      <c r="T119" s="222">
        <v>44672</v>
      </c>
      <c r="U119" s="222">
        <v>44704</v>
      </c>
      <c r="V119" s="220" t="s">
        <v>456</v>
      </c>
      <c r="W119" s="220"/>
      <c r="X119" s="220"/>
      <c r="Z119" s="177" t="str">
        <f t="shared" ca="1" si="1"/>
        <v/>
      </c>
      <c r="AA119" s="177" t="str">
        <f ca="1">IFERROR(IF(OR(OFFSET('S4'!$D$5,MATCH($A119,'S4'!$D$5:$D$1035,0)-1,6)="巻返し",OFFSET('S4'!$D$5,MATCH($A119,'S4'!$D$5:$D$1035,0)-1,6)="スリット"),SUMIF('S4'!$D$5:$D$1035,$A119,'S4'!$U$5:$U$1035),""),"")</f>
        <v/>
      </c>
      <c r="AB119" s="177" t="str">
        <f ca="1">IFERROR(IF(OR(OFFSET('S5'!$D$5,MATCH($A119,'S5'!$D$5:$D$1012,0)-1,6)="巻返し",OFFSET('S5'!$D$5,MATCH($A119,'S5'!$D$5:$D$1012,0)-1,6)="スリット"),SUMIF('S5'!$D$5:$D$1012,$A119,'S5'!$T$5:$T$1012),""),"")</f>
        <v/>
      </c>
    </row>
    <row r="120" spans="1:28" s="165" customFormat="1" ht="11.25" x14ac:dyDescent="0.15">
      <c r="A120" s="220">
        <v>3659728</v>
      </c>
      <c r="B120" s="220" t="s">
        <v>452</v>
      </c>
      <c r="C120" s="220" t="s">
        <v>453</v>
      </c>
      <c r="D120" s="220" t="s">
        <v>454</v>
      </c>
      <c r="E120" s="220" t="s">
        <v>155</v>
      </c>
      <c r="F120" s="220">
        <v>3</v>
      </c>
      <c r="G120" s="220" t="s">
        <v>49</v>
      </c>
      <c r="H120" s="220" t="s">
        <v>58</v>
      </c>
      <c r="I120" s="220" t="s">
        <v>254</v>
      </c>
      <c r="J120" s="220"/>
      <c r="K120" s="220" t="s">
        <v>274</v>
      </c>
      <c r="L120" s="220">
        <v>50</v>
      </c>
      <c r="M120" s="220" t="s">
        <v>275</v>
      </c>
      <c r="N120" s="221">
        <v>1120</v>
      </c>
      <c r="O120" s="221">
        <v>1120</v>
      </c>
      <c r="P120" s="221">
        <v>5000</v>
      </c>
      <c r="Q120" s="220">
        <v>2</v>
      </c>
      <c r="R120" s="220">
        <v>2</v>
      </c>
      <c r="S120" s="220" t="s">
        <v>455</v>
      </c>
      <c r="T120" s="222">
        <v>44672</v>
      </c>
      <c r="U120" s="222">
        <v>44715</v>
      </c>
      <c r="V120" s="220" t="s">
        <v>456</v>
      </c>
      <c r="W120" s="220"/>
      <c r="X120" s="220"/>
      <c r="Z120" s="177" t="str">
        <f t="shared" ca="1" si="1"/>
        <v/>
      </c>
      <c r="AA120" s="177" t="str">
        <f ca="1">IFERROR(IF(OR(OFFSET('S4'!$D$5,MATCH($A120,'S4'!$D$5:$D$1035,0)-1,6)="巻返し",OFFSET('S4'!$D$5,MATCH($A120,'S4'!$D$5:$D$1035,0)-1,6)="スリット"),SUMIF('S4'!$D$5:$D$1035,$A120,'S4'!$U$5:$U$1035),""),"")</f>
        <v/>
      </c>
      <c r="AB120" s="177" t="str">
        <f ca="1">IFERROR(IF(OR(OFFSET('S5'!$D$5,MATCH($A120,'S5'!$D$5:$D$1012,0)-1,6)="巻返し",OFFSET('S5'!$D$5,MATCH($A120,'S5'!$D$5:$D$1012,0)-1,6)="スリット"),SUMIF('S5'!$D$5:$D$1012,$A120,'S5'!$T$5:$T$1012),""),"")</f>
        <v/>
      </c>
    </row>
    <row r="121" spans="1:28" s="165" customFormat="1" ht="11.25" x14ac:dyDescent="0.15">
      <c r="A121" s="220">
        <v>3659753</v>
      </c>
      <c r="B121" s="220" t="s">
        <v>529</v>
      </c>
      <c r="C121" s="220" t="s">
        <v>466</v>
      </c>
      <c r="D121" s="220" t="s">
        <v>454</v>
      </c>
      <c r="E121" s="220" t="s">
        <v>415</v>
      </c>
      <c r="F121" s="220">
        <v>3</v>
      </c>
      <c r="G121" s="220" t="s">
        <v>325</v>
      </c>
      <c r="H121" s="220" t="s">
        <v>50</v>
      </c>
      <c r="I121" s="220" t="s">
        <v>411</v>
      </c>
      <c r="J121" s="220"/>
      <c r="K121" s="220" t="s">
        <v>416</v>
      </c>
      <c r="L121" s="220">
        <v>50</v>
      </c>
      <c r="M121" s="220" t="s">
        <v>417</v>
      </c>
      <c r="N121" s="221">
        <v>680</v>
      </c>
      <c r="O121" s="221">
        <v>680</v>
      </c>
      <c r="P121" s="221">
        <v>2000</v>
      </c>
      <c r="Q121" s="220">
        <v>2</v>
      </c>
      <c r="R121" s="220">
        <v>4</v>
      </c>
      <c r="S121" s="220" t="s">
        <v>455</v>
      </c>
      <c r="T121" s="222">
        <v>44676</v>
      </c>
      <c r="U121" s="222">
        <v>44704</v>
      </c>
      <c r="V121" s="220" t="s">
        <v>456</v>
      </c>
      <c r="W121" s="220"/>
      <c r="X121" s="220"/>
      <c r="Z121" s="177">
        <f t="shared" ca="1" si="1"/>
        <v>4</v>
      </c>
      <c r="AA121" s="177" t="str">
        <f ca="1">IFERROR(IF(OR(OFFSET('S4'!$D$5,MATCH($A121,'S4'!$D$5:$D$1035,0)-1,6)="巻返し",OFFSET('S4'!$D$5,MATCH($A121,'S4'!$D$5:$D$1035,0)-1,6)="スリット"),SUMIF('S4'!$D$5:$D$1035,$A121,'S4'!$U$5:$U$1035),""),"")</f>
        <v/>
      </c>
      <c r="AB121" s="177">
        <f ca="1">IFERROR(IF(OR(OFFSET('S5'!$D$5,MATCH($A121,'S5'!$D$5:$D$1012,0)-1,6)="巻返し",OFFSET('S5'!$D$5,MATCH($A121,'S5'!$D$5:$D$1012,0)-1,6)="スリット"),SUMIF('S5'!$D$5:$D$1012,$A121,'S5'!$T$5:$T$1012),""),"")</f>
        <v>4</v>
      </c>
    </row>
    <row r="122" spans="1:28" s="165" customFormat="1" ht="11.25" x14ac:dyDescent="0.15">
      <c r="A122" s="220">
        <v>3659754</v>
      </c>
      <c r="B122" s="220" t="s">
        <v>529</v>
      </c>
      <c r="C122" s="220" t="s">
        <v>453</v>
      </c>
      <c r="D122" s="220" t="s">
        <v>454</v>
      </c>
      <c r="E122" s="220" t="s">
        <v>155</v>
      </c>
      <c r="F122" s="220">
        <v>3</v>
      </c>
      <c r="G122" s="220" t="s">
        <v>325</v>
      </c>
      <c r="H122" s="220" t="s">
        <v>50</v>
      </c>
      <c r="I122" s="220" t="s">
        <v>209</v>
      </c>
      <c r="J122" s="220"/>
      <c r="K122" s="220" t="s">
        <v>532</v>
      </c>
      <c r="L122" s="220">
        <v>38</v>
      </c>
      <c r="M122" s="220" t="s">
        <v>533</v>
      </c>
      <c r="N122" s="221">
        <v>1005</v>
      </c>
      <c r="O122" s="221">
        <v>1000</v>
      </c>
      <c r="P122" s="221">
        <v>8000</v>
      </c>
      <c r="Q122" s="220">
        <v>2</v>
      </c>
      <c r="R122" s="220">
        <v>1</v>
      </c>
      <c r="S122" s="220" t="s">
        <v>455</v>
      </c>
      <c r="T122" s="222">
        <v>44676</v>
      </c>
      <c r="U122" s="222">
        <v>44712</v>
      </c>
      <c r="V122" s="220" t="s">
        <v>456</v>
      </c>
      <c r="W122" s="220"/>
      <c r="X122" s="220"/>
      <c r="Z122" s="177">
        <f t="shared" ca="1" si="1"/>
        <v>1</v>
      </c>
      <c r="AA122" s="177">
        <f ca="1">IFERROR(IF(OR(OFFSET('S4'!$D$5,MATCH($A122,'S4'!$D$5:$D$1035,0)-1,6)="巻返し",OFFSET('S4'!$D$5,MATCH($A122,'S4'!$D$5:$D$1035,0)-1,6)="スリット"),SUMIF('S4'!$D$5:$D$1035,$A122,'S4'!$U$5:$U$1035),""),"")</f>
        <v>1</v>
      </c>
      <c r="AB122" s="177" t="str">
        <f ca="1">IFERROR(IF(OR(OFFSET('S5'!$D$5,MATCH($A122,'S5'!$D$5:$D$1012,0)-1,6)="巻返し",OFFSET('S5'!$D$5,MATCH($A122,'S5'!$D$5:$D$1012,0)-1,6)="スリット"),SUMIF('S5'!$D$5:$D$1012,$A122,'S5'!$T$5:$T$1012),""),"")</f>
        <v/>
      </c>
    </row>
    <row r="123" spans="1:28" s="165" customFormat="1" ht="11.25" x14ac:dyDescent="0.15">
      <c r="A123" s="220">
        <v>3660489</v>
      </c>
      <c r="B123" s="220" t="s">
        <v>452</v>
      </c>
      <c r="C123" s="220" t="s">
        <v>453</v>
      </c>
      <c r="D123" s="220" t="s">
        <v>454</v>
      </c>
      <c r="E123" s="220" t="s">
        <v>155</v>
      </c>
      <c r="F123" s="220">
        <v>3</v>
      </c>
      <c r="G123" s="220" t="s">
        <v>49</v>
      </c>
      <c r="H123" s="220" t="s">
        <v>50</v>
      </c>
      <c r="I123" s="220" t="s">
        <v>254</v>
      </c>
      <c r="J123" s="220"/>
      <c r="K123" s="220" t="s">
        <v>271</v>
      </c>
      <c r="L123" s="220">
        <v>25</v>
      </c>
      <c r="M123" s="220" t="s">
        <v>272</v>
      </c>
      <c r="N123" s="221">
        <v>1000</v>
      </c>
      <c r="O123" s="221">
        <v>1000</v>
      </c>
      <c r="P123" s="221">
        <v>6000</v>
      </c>
      <c r="Q123" s="220">
        <v>2</v>
      </c>
      <c r="R123" s="220">
        <v>2</v>
      </c>
      <c r="S123" s="220" t="s">
        <v>455</v>
      </c>
      <c r="T123" s="222">
        <v>44687</v>
      </c>
      <c r="U123" s="222">
        <v>44712</v>
      </c>
      <c r="V123" s="220" t="s">
        <v>456</v>
      </c>
      <c r="W123" s="220"/>
      <c r="X123" s="220"/>
      <c r="Z123" s="177" t="str">
        <f t="shared" ca="1" si="1"/>
        <v/>
      </c>
      <c r="AA123" s="177" t="str">
        <f ca="1">IFERROR(IF(OR(OFFSET('S4'!$D$5,MATCH($A123,'S4'!$D$5:$D$1035,0)-1,6)="巻返し",OFFSET('S4'!$D$5,MATCH($A123,'S4'!$D$5:$D$1035,0)-1,6)="スリット"),SUMIF('S4'!$D$5:$D$1035,$A123,'S4'!$U$5:$U$1035),""),"")</f>
        <v/>
      </c>
      <c r="AB123" s="177" t="str">
        <f ca="1">IFERROR(IF(OR(OFFSET('S5'!$D$5,MATCH($A123,'S5'!$D$5:$D$1012,0)-1,6)="巻返し",OFFSET('S5'!$D$5,MATCH($A123,'S5'!$D$5:$D$1012,0)-1,6)="スリット"),SUMIF('S5'!$D$5:$D$1012,$A123,'S5'!$T$5:$T$1012),""),"")</f>
        <v/>
      </c>
    </row>
    <row r="124" spans="1:28" s="165" customFormat="1" ht="11.25" x14ac:dyDescent="0.15">
      <c r="A124" s="220">
        <v>3662779</v>
      </c>
      <c r="B124" s="220" t="s">
        <v>452</v>
      </c>
      <c r="C124" s="220" t="s">
        <v>453</v>
      </c>
      <c r="D124" s="220" t="s">
        <v>454</v>
      </c>
      <c r="E124" s="220" t="s">
        <v>630</v>
      </c>
      <c r="F124" s="220" t="s">
        <v>134</v>
      </c>
      <c r="G124" s="220" t="s">
        <v>49</v>
      </c>
      <c r="H124" s="220" t="s">
        <v>50</v>
      </c>
      <c r="I124" s="220" t="s">
        <v>254</v>
      </c>
      <c r="J124" s="220"/>
      <c r="K124" s="220" t="s">
        <v>280</v>
      </c>
      <c r="L124" s="220">
        <v>38</v>
      </c>
      <c r="M124" s="220" t="s">
        <v>281</v>
      </c>
      <c r="N124" s="221">
        <v>865</v>
      </c>
      <c r="O124" s="221">
        <v>865</v>
      </c>
      <c r="P124" s="221">
        <v>2800</v>
      </c>
      <c r="Q124" s="220">
        <v>2</v>
      </c>
      <c r="R124" s="220">
        <v>6</v>
      </c>
      <c r="S124" s="220" t="s">
        <v>455</v>
      </c>
      <c r="T124" s="222">
        <v>44704</v>
      </c>
      <c r="U124" s="222">
        <v>44727</v>
      </c>
      <c r="V124" s="220" t="s">
        <v>456</v>
      </c>
      <c r="W124" s="220"/>
      <c r="X124" s="220"/>
      <c r="Z124" s="177" t="str">
        <f t="shared" ca="1" si="1"/>
        <v/>
      </c>
      <c r="AA124" s="177" t="str">
        <f ca="1">IFERROR(IF(OR(OFFSET('S4'!$D$5,MATCH($A124,'S4'!$D$5:$D$1035,0)-1,6)="巻返し",OFFSET('S4'!$D$5,MATCH($A124,'S4'!$D$5:$D$1035,0)-1,6)="スリット"),SUMIF('S4'!$D$5:$D$1035,$A124,'S4'!$U$5:$U$1035),""),"")</f>
        <v/>
      </c>
      <c r="AB124" s="177" t="str">
        <f ca="1">IFERROR(IF(OR(OFFSET('S5'!$D$5,MATCH($A124,'S5'!$D$5:$D$1012,0)-1,6)="巻返し",OFFSET('S5'!$D$5,MATCH($A124,'S5'!$D$5:$D$1012,0)-1,6)="スリット"),SUMIF('S5'!$D$5:$D$1012,$A124,'S5'!$T$5:$T$1012),""),"")</f>
        <v/>
      </c>
    </row>
    <row r="125" spans="1:28" s="165" customFormat="1" ht="11.25" x14ac:dyDescent="0.15">
      <c r="A125" s="220">
        <v>3662780</v>
      </c>
      <c r="B125" s="220" t="s">
        <v>452</v>
      </c>
      <c r="C125" s="220" t="s">
        <v>453</v>
      </c>
      <c r="D125" s="220" t="s">
        <v>454</v>
      </c>
      <c r="E125" s="220" t="s">
        <v>630</v>
      </c>
      <c r="F125" s="220" t="s">
        <v>134</v>
      </c>
      <c r="G125" s="220" t="s">
        <v>49</v>
      </c>
      <c r="H125" s="220" t="s">
        <v>50</v>
      </c>
      <c r="I125" s="220" t="s">
        <v>254</v>
      </c>
      <c r="J125" s="220"/>
      <c r="K125" s="220" t="s">
        <v>280</v>
      </c>
      <c r="L125" s="220">
        <v>38</v>
      </c>
      <c r="M125" s="220" t="s">
        <v>281</v>
      </c>
      <c r="N125" s="221">
        <v>1075</v>
      </c>
      <c r="O125" s="221">
        <v>1075</v>
      </c>
      <c r="P125" s="221">
        <v>2800</v>
      </c>
      <c r="Q125" s="220">
        <v>2</v>
      </c>
      <c r="R125" s="220">
        <v>6</v>
      </c>
      <c r="S125" s="220" t="s">
        <v>455</v>
      </c>
      <c r="T125" s="222">
        <v>44704</v>
      </c>
      <c r="U125" s="222">
        <v>44727</v>
      </c>
      <c r="V125" s="220" t="s">
        <v>456</v>
      </c>
      <c r="W125" s="220"/>
      <c r="X125" s="220"/>
      <c r="Z125" s="177" t="str">
        <f t="shared" ca="1" si="1"/>
        <v/>
      </c>
      <c r="AA125" s="177" t="str">
        <f ca="1">IFERROR(IF(OR(OFFSET('S4'!$D$5,MATCH($A125,'S4'!$D$5:$D$1035,0)-1,6)="巻返し",OFFSET('S4'!$D$5,MATCH($A125,'S4'!$D$5:$D$1035,0)-1,6)="スリット"),SUMIF('S4'!$D$5:$D$1035,$A125,'S4'!$U$5:$U$1035),""),"")</f>
        <v/>
      </c>
      <c r="AB125" s="177" t="str">
        <f ca="1">IFERROR(IF(OR(OFFSET('S5'!$D$5,MATCH($A125,'S5'!$D$5:$D$1012,0)-1,6)="巻返し",OFFSET('S5'!$D$5,MATCH($A125,'S5'!$D$5:$D$1012,0)-1,6)="スリット"),SUMIF('S5'!$D$5:$D$1012,$A125,'S5'!$T$5:$T$1012),""),"")</f>
        <v/>
      </c>
    </row>
    <row r="126" spans="1:28" s="165" customFormat="1" ht="11.25" x14ac:dyDescent="0.15">
      <c r="A126" s="220">
        <v>3662781</v>
      </c>
      <c r="B126" s="220" t="s">
        <v>452</v>
      </c>
      <c r="C126" s="220" t="s">
        <v>453</v>
      </c>
      <c r="D126" s="220" t="s">
        <v>454</v>
      </c>
      <c r="E126" s="220" t="s">
        <v>630</v>
      </c>
      <c r="F126" s="220" t="s">
        <v>134</v>
      </c>
      <c r="G126" s="220" t="s">
        <v>49</v>
      </c>
      <c r="H126" s="220" t="s">
        <v>50</v>
      </c>
      <c r="I126" s="220" t="s">
        <v>254</v>
      </c>
      <c r="J126" s="220"/>
      <c r="K126" s="220" t="s">
        <v>280</v>
      </c>
      <c r="L126" s="220">
        <v>38</v>
      </c>
      <c r="M126" s="220" t="s">
        <v>281</v>
      </c>
      <c r="N126" s="221">
        <v>1165</v>
      </c>
      <c r="O126" s="221">
        <v>1165</v>
      </c>
      <c r="P126" s="221">
        <v>2800</v>
      </c>
      <c r="Q126" s="220">
        <v>2</v>
      </c>
      <c r="R126" s="220">
        <v>6</v>
      </c>
      <c r="S126" s="220" t="s">
        <v>455</v>
      </c>
      <c r="T126" s="222">
        <v>44704</v>
      </c>
      <c r="U126" s="222">
        <v>44727</v>
      </c>
      <c r="V126" s="220" t="s">
        <v>456</v>
      </c>
      <c r="W126" s="220"/>
      <c r="X126" s="220"/>
      <c r="Z126" s="177" t="str">
        <f t="shared" ca="1" si="1"/>
        <v/>
      </c>
      <c r="AA126" s="177" t="str">
        <f ca="1">IFERROR(IF(OR(OFFSET('S4'!$D$5,MATCH($A126,'S4'!$D$5:$D$1035,0)-1,6)="巻返し",OFFSET('S4'!$D$5,MATCH($A126,'S4'!$D$5:$D$1035,0)-1,6)="スリット"),SUMIF('S4'!$D$5:$D$1035,$A126,'S4'!$U$5:$U$1035),""),"")</f>
        <v/>
      </c>
      <c r="AB126" s="177" t="str">
        <f ca="1">IFERROR(IF(OR(OFFSET('S5'!$D$5,MATCH($A126,'S5'!$D$5:$D$1012,0)-1,6)="巻返し",OFFSET('S5'!$D$5,MATCH($A126,'S5'!$D$5:$D$1012,0)-1,6)="スリット"),SUMIF('S5'!$D$5:$D$1012,$A126,'S5'!$T$5:$T$1012),""),"")</f>
        <v/>
      </c>
    </row>
    <row r="127" spans="1:28" s="165" customFormat="1" ht="11.25" x14ac:dyDescent="0.15">
      <c r="A127" s="220">
        <v>3662784</v>
      </c>
      <c r="B127" s="220" t="s">
        <v>452</v>
      </c>
      <c r="C127" s="220" t="s">
        <v>466</v>
      </c>
      <c r="D127" s="220" t="s">
        <v>454</v>
      </c>
      <c r="E127" s="220" t="s">
        <v>215</v>
      </c>
      <c r="F127" s="220">
        <v>3</v>
      </c>
      <c r="G127" s="220" t="s">
        <v>49</v>
      </c>
      <c r="H127" s="220" t="s">
        <v>50</v>
      </c>
      <c r="I127" s="220" t="s">
        <v>209</v>
      </c>
      <c r="J127" s="220"/>
      <c r="K127" s="220" t="s">
        <v>228</v>
      </c>
      <c r="L127" s="220">
        <v>50</v>
      </c>
      <c r="M127" s="220" t="s">
        <v>229</v>
      </c>
      <c r="N127" s="221">
        <v>1200</v>
      </c>
      <c r="O127" s="221">
        <v>1190</v>
      </c>
      <c r="P127" s="221">
        <v>6000</v>
      </c>
      <c r="Q127" s="220">
        <v>2</v>
      </c>
      <c r="R127" s="220">
        <v>6</v>
      </c>
      <c r="S127" s="220" t="s">
        <v>455</v>
      </c>
      <c r="T127" s="222">
        <v>44704</v>
      </c>
      <c r="U127" s="222">
        <v>44733</v>
      </c>
      <c r="V127" s="220" t="s">
        <v>456</v>
      </c>
      <c r="W127" s="220"/>
      <c r="X127" s="220"/>
      <c r="Z127" s="177" t="str">
        <f t="shared" ca="1" si="1"/>
        <v/>
      </c>
      <c r="AA127" s="177" t="str">
        <f ca="1">IFERROR(IF(OR(OFFSET('S4'!$D$5,MATCH($A127,'S4'!$D$5:$D$1035,0)-1,6)="巻返し",OFFSET('S4'!$D$5,MATCH($A127,'S4'!$D$5:$D$1035,0)-1,6)="スリット"),SUMIF('S4'!$D$5:$D$1035,$A127,'S4'!$U$5:$U$1035),""),"")</f>
        <v/>
      </c>
      <c r="AB127" s="177" t="str">
        <f ca="1">IFERROR(IF(OR(OFFSET('S5'!$D$5,MATCH($A127,'S5'!$D$5:$D$1012,0)-1,6)="巻返し",OFFSET('S5'!$D$5,MATCH($A127,'S5'!$D$5:$D$1012,0)-1,6)="スリット"),SUMIF('S5'!$D$5:$D$1012,$A127,'S5'!$T$5:$T$1012),""),"")</f>
        <v/>
      </c>
    </row>
    <row r="128" spans="1:28" s="165" customFormat="1" ht="11.25" x14ac:dyDescent="0.15">
      <c r="A128" s="220">
        <v>3662785</v>
      </c>
      <c r="B128" s="220" t="s">
        <v>452</v>
      </c>
      <c r="C128" s="220" t="s">
        <v>466</v>
      </c>
      <c r="D128" s="220" t="s">
        <v>454</v>
      </c>
      <c r="E128" s="220" t="s">
        <v>189</v>
      </c>
      <c r="F128" s="220">
        <v>3</v>
      </c>
      <c r="G128" s="220" t="s">
        <v>49</v>
      </c>
      <c r="H128" s="220" t="s">
        <v>50</v>
      </c>
      <c r="I128" s="220" t="s">
        <v>209</v>
      </c>
      <c r="J128" s="220"/>
      <c r="K128" s="220" t="s">
        <v>228</v>
      </c>
      <c r="L128" s="220">
        <v>25</v>
      </c>
      <c r="M128" s="220" t="s">
        <v>229</v>
      </c>
      <c r="N128" s="221">
        <v>1120</v>
      </c>
      <c r="O128" s="221">
        <v>1120</v>
      </c>
      <c r="P128" s="221">
        <v>4000</v>
      </c>
      <c r="Q128" s="220">
        <v>2</v>
      </c>
      <c r="R128" s="220">
        <v>2</v>
      </c>
      <c r="S128" s="220" t="s">
        <v>455</v>
      </c>
      <c r="T128" s="222">
        <v>44704</v>
      </c>
      <c r="U128" s="222">
        <v>44733</v>
      </c>
      <c r="V128" s="220" t="s">
        <v>456</v>
      </c>
      <c r="W128" s="220"/>
      <c r="X128" s="220"/>
      <c r="Z128" s="177" t="str">
        <f t="shared" ca="1" si="1"/>
        <v/>
      </c>
      <c r="AA128" s="177" t="str">
        <f ca="1">IFERROR(IF(OR(OFFSET('S4'!$D$5,MATCH($A128,'S4'!$D$5:$D$1035,0)-1,6)="巻返し",OFFSET('S4'!$D$5,MATCH($A128,'S4'!$D$5:$D$1035,0)-1,6)="スリット"),SUMIF('S4'!$D$5:$D$1035,$A128,'S4'!$U$5:$U$1035),""),"")</f>
        <v/>
      </c>
      <c r="AB128" s="177" t="str">
        <f ca="1">IFERROR(IF(OR(OFFSET('S5'!$D$5,MATCH($A128,'S5'!$D$5:$D$1012,0)-1,6)="巻返し",OFFSET('S5'!$D$5,MATCH($A128,'S5'!$D$5:$D$1012,0)-1,6)="スリット"),SUMIF('S5'!$D$5:$D$1012,$A128,'S5'!$T$5:$T$1012),""),"")</f>
        <v/>
      </c>
    </row>
    <row r="129" spans="1:28" s="165" customFormat="1" ht="11.25" x14ac:dyDescent="0.15">
      <c r="A129" s="220">
        <v>3662786</v>
      </c>
      <c r="B129" s="220" t="s">
        <v>452</v>
      </c>
      <c r="C129" s="220" t="s">
        <v>466</v>
      </c>
      <c r="D129" s="220" t="s">
        <v>454</v>
      </c>
      <c r="E129" s="220" t="s">
        <v>189</v>
      </c>
      <c r="F129" s="220">
        <v>3</v>
      </c>
      <c r="G129" s="220" t="s">
        <v>49</v>
      </c>
      <c r="H129" s="220" t="s">
        <v>50</v>
      </c>
      <c r="I129" s="220" t="s">
        <v>209</v>
      </c>
      <c r="J129" s="220"/>
      <c r="K129" s="220" t="s">
        <v>228</v>
      </c>
      <c r="L129" s="220">
        <v>50</v>
      </c>
      <c r="M129" s="220" t="s">
        <v>229</v>
      </c>
      <c r="N129" s="221">
        <v>1120</v>
      </c>
      <c r="O129" s="221">
        <v>1120</v>
      </c>
      <c r="P129" s="221">
        <v>4000</v>
      </c>
      <c r="Q129" s="220">
        <v>2</v>
      </c>
      <c r="R129" s="220">
        <v>6</v>
      </c>
      <c r="S129" s="220" t="s">
        <v>455</v>
      </c>
      <c r="T129" s="222">
        <v>44704</v>
      </c>
      <c r="U129" s="222">
        <v>44733</v>
      </c>
      <c r="V129" s="220" t="s">
        <v>456</v>
      </c>
      <c r="W129" s="220"/>
      <c r="X129" s="220"/>
      <c r="Z129" s="177" t="str">
        <f t="shared" ca="1" si="1"/>
        <v/>
      </c>
      <c r="AA129" s="177" t="str">
        <f ca="1">IFERROR(IF(OR(OFFSET('S4'!$D$5,MATCH($A129,'S4'!$D$5:$D$1035,0)-1,6)="巻返し",OFFSET('S4'!$D$5,MATCH($A129,'S4'!$D$5:$D$1035,0)-1,6)="スリット"),SUMIF('S4'!$D$5:$D$1035,$A129,'S4'!$U$5:$U$1035),""),"")</f>
        <v/>
      </c>
      <c r="AB129" s="177" t="str">
        <f ca="1">IFERROR(IF(OR(OFFSET('S5'!$D$5,MATCH($A129,'S5'!$D$5:$D$1012,0)-1,6)="巻返し",OFFSET('S5'!$D$5,MATCH($A129,'S5'!$D$5:$D$1012,0)-1,6)="スリット"),SUMIF('S5'!$D$5:$D$1012,$A129,'S5'!$T$5:$T$1012),""),"")</f>
        <v/>
      </c>
    </row>
    <row r="130" spans="1:28" s="165" customFormat="1" ht="11.25" x14ac:dyDescent="0.15">
      <c r="A130" s="220">
        <v>3662787</v>
      </c>
      <c r="B130" s="220" t="s">
        <v>452</v>
      </c>
      <c r="C130" s="220" t="s">
        <v>466</v>
      </c>
      <c r="D130" s="220" t="s">
        <v>454</v>
      </c>
      <c r="E130" s="220" t="s">
        <v>189</v>
      </c>
      <c r="F130" s="220">
        <v>3</v>
      </c>
      <c r="G130" s="220" t="s">
        <v>49</v>
      </c>
      <c r="H130" s="220" t="s">
        <v>50</v>
      </c>
      <c r="I130" s="220" t="s">
        <v>184</v>
      </c>
      <c r="J130" s="220"/>
      <c r="K130" s="220" t="s">
        <v>190</v>
      </c>
      <c r="L130" s="220">
        <v>50</v>
      </c>
      <c r="M130" s="220" t="s">
        <v>191</v>
      </c>
      <c r="N130" s="221">
        <v>1120</v>
      </c>
      <c r="O130" s="221">
        <v>1120</v>
      </c>
      <c r="P130" s="221">
        <v>6000</v>
      </c>
      <c r="Q130" s="220">
        <v>2</v>
      </c>
      <c r="R130" s="220">
        <v>9</v>
      </c>
      <c r="S130" s="220" t="s">
        <v>455</v>
      </c>
      <c r="T130" s="222">
        <v>44704</v>
      </c>
      <c r="U130" s="222">
        <v>44733</v>
      </c>
      <c r="V130" s="220" t="s">
        <v>456</v>
      </c>
      <c r="W130" s="220"/>
      <c r="X130" s="220"/>
      <c r="Z130" s="177">
        <f t="shared" ca="1" si="1"/>
        <v>9</v>
      </c>
      <c r="AA130" s="177">
        <f ca="1">IFERROR(IF(OR(OFFSET('S4'!$D$5,MATCH($A130,'S4'!$D$5:$D$1035,0)-1,6)="巻返し",OFFSET('S4'!$D$5,MATCH($A130,'S4'!$D$5:$D$1035,0)-1,6)="スリット"),SUMIF('S4'!$D$5:$D$1035,$A130,'S4'!$U$5:$U$1035),""),"")</f>
        <v>9</v>
      </c>
      <c r="AB130" s="177" t="str">
        <f ca="1">IFERROR(IF(OR(OFFSET('S5'!$D$5,MATCH($A130,'S5'!$D$5:$D$1012,0)-1,6)="巻返し",OFFSET('S5'!$D$5,MATCH($A130,'S5'!$D$5:$D$1012,0)-1,6)="スリット"),SUMIF('S5'!$D$5:$D$1012,$A130,'S5'!$T$5:$T$1012),""),"")</f>
        <v/>
      </c>
    </row>
    <row r="131" spans="1:28" s="165" customFormat="1" ht="11.25" x14ac:dyDescent="0.15">
      <c r="A131" s="220">
        <v>3662788</v>
      </c>
      <c r="B131" s="220" t="s">
        <v>452</v>
      </c>
      <c r="C131" s="220" t="s">
        <v>466</v>
      </c>
      <c r="D131" s="220" t="s">
        <v>454</v>
      </c>
      <c r="E131" s="220" t="s">
        <v>189</v>
      </c>
      <c r="F131" s="220">
        <v>3</v>
      </c>
      <c r="G131" s="220" t="s">
        <v>49</v>
      </c>
      <c r="H131" s="220" t="s">
        <v>50</v>
      </c>
      <c r="I131" s="220" t="s">
        <v>209</v>
      </c>
      <c r="J131" s="220"/>
      <c r="K131" s="220" t="s">
        <v>213</v>
      </c>
      <c r="L131" s="220">
        <v>50</v>
      </c>
      <c r="M131" s="220" t="s">
        <v>214</v>
      </c>
      <c r="N131" s="221">
        <v>1120</v>
      </c>
      <c r="O131" s="221">
        <v>1120</v>
      </c>
      <c r="P131" s="221">
        <v>6000</v>
      </c>
      <c r="Q131" s="220">
        <v>2</v>
      </c>
      <c r="R131" s="220">
        <v>3</v>
      </c>
      <c r="S131" s="220" t="s">
        <v>455</v>
      </c>
      <c r="T131" s="222">
        <v>44704</v>
      </c>
      <c r="U131" s="222">
        <v>44733</v>
      </c>
      <c r="V131" s="220" t="s">
        <v>456</v>
      </c>
      <c r="W131" s="220"/>
      <c r="X131" s="220"/>
      <c r="Z131" s="177" t="str">
        <f t="shared" ca="1" si="1"/>
        <v/>
      </c>
      <c r="AA131" s="177" t="str">
        <f ca="1">IFERROR(IF(OR(OFFSET('S4'!$D$5,MATCH($A131,'S4'!$D$5:$D$1035,0)-1,6)="巻返し",OFFSET('S4'!$D$5,MATCH($A131,'S4'!$D$5:$D$1035,0)-1,6)="スリット"),SUMIF('S4'!$D$5:$D$1035,$A131,'S4'!$U$5:$U$1035),""),"")</f>
        <v/>
      </c>
      <c r="AB131" s="177" t="str">
        <f ca="1">IFERROR(IF(OR(OFFSET('S5'!$D$5,MATCH($A131,'S5'!$D$5:$D$1012,0)-1,6)="巻返し",OFFSET('S5'!$D$5,MATCH($A131,'S5'!$D$5:$D$1012,0)-1,6)="スリット"),SUMIF('S5'!$D$5:$D$1012,$A131,'S5'!$T$5:$T$1012),""),"")</f>
        <v/>
      </c>
    </row>
    <row r="132" spans="1:28" s="165" customFormat="1" ht="11.25" x14ac:dyDescent="0.15">
      <c r="A132" s="220">
        <v>3662789</v>
      </c>
      <c r="B132" s="220" t="s">
        <v>452</v>
      </c>
      <c r="C132" s="220" t="s">
        <v>466</v>
      </c>
      <c r="D132" s="220" t="s">
        <v>454</v>
      </c>
      <c r="E132" s="220" t="s">
        <v>189</v>
      </c>
      <c r="F132" s="220">
        <v>3</v>
      </c>
      <c r="G132" s="220" t="s">
        <v>49</v>
      </c>
      <c r="H132" s="220" t="s">
        <v>50</v>
      </c>
      <c r="I132" s="220" t="s">
        <v>209</v>
      </c>
      <c r="J132" s="220"/>
      <c r="K132" s="220" t="s">
        <v>250</v>
      </c>
      <c r="L132" s="220">
        <v>50</v>
      </c>
      <c r="M132" s="220" t="s">
        <v>531</v>
      </c>
      <c r="N132" s="221">
        <v>1120</v>
      </c>
      <c r="O132" s="221">
        <v>1120</v>
      </c>
      <c r="P132" s="221">
        <v>5000</v>
      </c>
      <c r="Q132" s="220">
        <v>2</v>
      </c>
      <c r="R132" s="220">
        <v>1</v>
      </c>
      <c r="S132" s="220" t="s">
        <v>455</v>
      </c>
      <c r="T132" s="222">
        <v>44704</v>
      </c>
      <c r="U132" s="222">
        <v>44733</v>
      </c>
      <c r="V132" s="220" t="s">
        <v>456</v>
      </c>
      <c r="W132" s="220"/>
      <c r="X132" s="220"/>
      <c r="Z132" s="177" t="str">
        <f t="shared" ref="Z132:Z195" ca="1" si="2">IF(SUM(AA132:AB132)=0,"",SUM(AA132:AB132))</f>
        <v/>
      </c>
      <c r="AA132" s="177" t="str">
        <f ca="1">IFERROR(IF(OR(OFFSET('S4'!$D$5,MATCH($A132,'S4'!$D$5:$D$1035,0)-1,6)="巻返し",OFFSET('S4'!$D$5,MATCH($A132,'S4'!$D$5:$D$1035,0)-1,6)="スリット"),SUMIF('S4'!$D$5:$D$1035,$A132,'S4'!$U$5:$U$1035),""),"")</f>
        <v/>
      </c>
      <c r="AB132" s="177" t="str">
        <f ca="1">IFERROR(IF(OR(OFFSET('S5'!$D$5,MATCH($A132,'S5'!$D$5:$D$1012,0)-1,6)="巻返し",OFFSET('S5'!$D$5,MATCH($A132,'S5'!$D$5:$D$1012,0)-1,6)="スリット"),SUMIF('S5'!$D$5:$D$1012,$A132,'S5'!$T$5:$T$1012),""),"")</f>
        <v/>
      </c>
    </row>
    <row r="133" spans="1:28" s="165" customFormat="1" ht="11.25" x14ac:dyDescent="0.15">
      <c r="A133" s="220">
        <v>3662790</v>
      </c>
      <c r="B133" s="220" t="s">
        <v>452</v>
      </c>
      <c r="C133" s="220" t="s">
        <v>466</v>
      </c>
      <c r="D133" s="220" t="s">
        <v>454</v>
      </c>
      <c r="E133" s="220" t="s">
        <v>189</v>
      </c>
      <c r="F133" s="220">
        <v>3</v>
      </c>
      <c r="G133" s="220" t="s">
        <v>49</v>
      </c>
      <c r="H133" s="220" t="s">
        <v>50</v>
      </c>
      <c r="I133" s="220" t="s">
        <v>209</v>
      </c>
      <c r="J133" s="220"/>
      <c r="K133" s="220" t="s">
        <v>250</v>
      </c>
      <c r="L133" s="220">
        <v>50</v>
      </c>
      <c r="M133" s="220" t="s">
        <v>531</v>
      </c>
      <c r="N133" s="221">
        <v>1120</v>
      </c>
      <c r="O133" s="221">
        <v>1120</v>
      </c>
      <c r="P133" s="221">
        <v>5000</v>
      </c>
      <c r="Q133" s="220">
        <v>2</v>
      </c>
      <c r="R133" s="220">
        <v>1</v>
      </c>
      <c r="S133" s="220" t="s">
        <v>455</v>
      </c>
      <c r="T133" s="222">
        <v>44704</v>
      </c>
      <c r="U133" s="222">
        <v>44733</v>
      </c>
      <c r="V133" s="220" t="s">
        <v>456</v>
      </c>
      <c r="W133" s="220"/>
      <c r="X133" s="220"/>
      <c r="Z133" s="177" t="str">
        <f t="shared" ca="1" si="2"/>
        <v/>
      </c>
      <c r="AA133" s="177" t="str">
        <f ca="1">IFERROR(IF(OR(OFFSET('S4'!$D$5,MATCH($A133,'S4'!$D$5:$D$1035,0)-1,6)="巻返し",OFFSET('S4'!$D$5,MATCH($A133,'S4'!$D$5:$D$1035,0)-1,6)="スリット"),SUMIF('S4'!$D$5:$D$1035,$A133,'S4'!$U$5:$U$1035),""),"")</f>
        <v/>
      </c>
      <c r="AB133" s="177" t="str">
        <f ca="1">IFERROR(IF(OR(OFFSET('S5'!$D$5,MATCH($A133,'S5'!$D$5:$D$1012,0)-1,6)="巻返し",OFFSET('S5'!$D$5,MATCH($A133,'S5'!$D$5:$D$1012,0)-1,6)="スリット"),SUMIF('S5'!$D$5:$D$1012,$A133,'S5'!$T$5:$T$1012),""),"")</f>
        <v/>
      </c>
    </row>
    <row r="134" spans="1:28" s="165" customFormat="1" ht="11.25" x14ac:dyDescent="0.15">
      <c r="A134" s="220">
        <v>3662791</v>
      </c>
      <c r="B134" s="220" t="s">
        <v>452</v>
      </c>
      <c r="C134" s="220" t="s">
        <v>453</v>
      </c>
      <c r="D134" s="220" t="s">
        <v>454</v>
      </c>
      <c r="E134" s="220" t="s">
        <v>297</v>
      </c>
      <c r="F134" s="220">
        <v>3</v>
      </c>
      <c r="G134" s="220" t="s">
        <v>49</v>
      </c>
      <c r="H134" s="220" t="s">
        <v>50</v>
      </c>
      <c r="I134" s="220" t="s">
        <v>254</v>
      </c>
      <c r="J134" s="220"/>
      <c r="K134" s="220" t="s">
        <v>299</v>
      </c>
      <c r="L134" s="220">
        <v>12</v>
      </c>
      <c r="M134" s="220" t="s">
        <v>300</v>
      </c>
      <c r="N134" s="221">
        <v>1000</v>
      </c>
      <c r="O134" s="221">
        <v>1000</v>
      </c>
      <c r="P134" s="221">
        <v>6000</v>
      </c>
      <c r="Q134" s="220">
        <v>2</v>
      </c>
      <c r="R134" s="220">
        <v>4</v>
      </c>
      <c r="S134" s="220" t="s">
        <v>455</v>
      </c>
      <c r="T134" s="222">
        <v>44704</v>
      </c>
      <c r="U134" s="222">
        <v>44736</v>
      </c>
      <c r="V134" s="220" t="s">
        <v>456</v>
      </c>
      <c r="W134" s="220"/>
      <c r="X134" s="220"/>
      <c r="Z134" s="177" t="str">
        <f t="shared" ca="1" si="2"/>
        <v/>
      </c>
      <c r="AA134" s="177" t="str">
        <f ca="1">IFERROR(IF(OR(OFFSET('S4'!$D$5,MATCH($A134,'S4'!$D$5:$D$1035,0)-1,6)="巻返し",OFFSET('S4'!$D$5,MATCH($A134,'S4'!$D$5:$D$1035,0)-1,6)="スリット"),SUMIF('S4'!$D$5:$D$1035,$A134,'S4'!$U$5:$U$1035),""),"")</f>
        <v/>
      </c>
      <c r="AB134" s="177" t="str">
        <f ca="1">IFERROR(IF(OR(OFFSET('S5'!$D$5,MATCH($A134,'S5'!$D$5:$D$1012,0)-1,6)="巻返し",OFFSET('S5'!$D$5,MATCH($A134,'S5'!$D$5:$D$1012,0)-1,6)="スリット"),SUMIF('S5'!$D$5:$D$1012,$A134,'S5'!$T$5:$T$1012),""),"")</f>
        <v/>
      </c>
    </row>
    <row r="135" spans="1:28" s="165" customFormat="1" ht="11.25" x14ac:dyDescent="0.15">
      <c r="A135" s="220">
        <v>3662792</v>
      </c>
      <c r="B135" s="220" t="s">
        <v>452</v>
      </c>
      <c r="C135" s="220" t="s">
        <v>453</v>
      </c>
      <c r="D135" s="220" t="s">
        <v>454</v>
      </c>
      <c r="E135" s="220" t="s">
        <v>155</v>
      </c>
      <c r="F135" s="220">
        <v>3</v>
      </c>
      <c r="G135" s="220" t="s">
        <v>49</v>
      </c>
      <c r="H135" s="220" t="s">
        <v>50</v>
      </c>
      <c r="I135" s="220" t="s">
        <v>254</v>
      </c>
      <c r="J135" s="220"/>
      <c r="K135" s="220" t="s">
        <v>262</v>
      </c>
      <c r="L135" s="220">
        <v>25</v>
      </c>
      <c r="M135" s="220" t="s">
        <v>263</v>
      </c>
      <c r="N135" s="221">
        <v>1120</v>
      </c>
      <c r="O135" s="221">
        <v>1120</v>
      </c>
      <c r="P135" s="221">
        <v>4000</v>
      </c>
      <c r="Q135" s="220">
        <v>2</v>
      </c>
      <c r="R135" s="220">
        <v>9</v>
      </c>
      <c r="S135" s="220" t="s">
        <v>455</v>
      </c>
      <c r="T135" s="222">
        <v>44704</v>
      </c>
      <c r="U135" s="222">
        <v>44733</v>
      </c>
      <c r="V135" s="220" t="s">
        <v>456</v>
      </c>
      <c r="W135" s="220"/>
      <c r="X135" s="220"/>
      <c r="Z135" s="177">
        <f t="shared" ca="1" si="2"/>
        <v>9</v>
      </c>
      <c r="AA135" s="177" t="str">
        <f ca="1">IFERROR(IF(OR(OFFSET('S4'!$D$5,MATCH($A135,'S4'!$D$5:$D$1035,0)-1,6)="巻返し",OFFSET('S4'!$D$5,MATCH($A135,'S4'!$D$5:$D$1035,0)-1,6)="スリット"),SUMIF('S4'!$D$5:$D$1035,$A135,'S4'!$U$5:$U$1035),""),"")</f>
        <v/>
      </c>
      <c r="AB135" s="177">
        <f ca="1">IFERROR(IF(OR(OFFSET('S5'!$D$5,MATCH($A135,'S5'!$D$5:$D$1012,0)-1,6)="巻返し",OFFSET('S5'!$D$5,MATCH($A135,'S5'!$D$5:$D$1012,0)-1,6)="スリット"),SUMIF('S5'!$D$5:$D$1012,$A135,'S5'!$T$5:$T$1012),""),"")</f>
        <v>9</v>
      </c>
    </row>
    <row r="136" spans="1:28" s="165" customFormat="1" ht="11.25" x14ac:dyDescent="0.15">
      <c r="A136" s="220">
        <v>3662793</v>
      </c>
      <c r="B136" s="220" t="s">
        <v>452</v>
      </c>
      <c r="C136" s="220" t="s">
        <v>453</v>
      </c>
      <c r="D136" s="220" t="s">
        <v>454</v>
      </c>
      <c r="E136" s="220" t="s">
        <v>155</v>
      </c>
      <c r="F136" s="220">
        <v>3</v>
      </c>
      <c r="G136" s="220" t="s">
        <v>49</v>
      </c>
      <c r="H136" s="220" t="s">
        <v>50</v>
      </c>
      <c r="I136" s="220" t="s">
        <v>254</v>
      </c>
      <c r="J136" s="220"/>
      <c r="K136" s="220" t="s">
        <v>262</v>
      </c>
      <c r="L136" s="220">
        <v>50</v>
      </c>
      <c r="M136" s="220" t="s">
        <v>263</v>
      </c>
      <c r="N136" s="221">
        <v>1000</v>
      </c>
      <c r="O136" s="221">
        <v>1000</v>
      </c>
      <c r="P136" s="221">
        <v>4000</v>
      </c>
      <c r="Q136" s="220">
        <v>2</v>
      </c>
      <c r="R136" s="220">
        <v>2</v>
      </c>
      <c r="S136" s="220" t="s">
        <v>455</v>
      </c>
      <c r="T136" s="222">
        <v>44704</v>
      </c>
      <c r="U136" s="222">
        <v>44732</v>
      </c>
      <c r="V136" s="220" t="s">
        <v>456</v>
      </c>
      <c r="W136" s="220"/>
      <c r="X136" s="220"/>
      <c r="Z136" s="177">
        <f t="shared" ca="1" si="2"/>
        <v>2</v>
      </c>
      <c r="AA136" s="177" t="str">
        <f ca="1">IFERROR(IF(OR(OFFSET('S4'!$D$5,MATCH($A136,'S4'!$D$5:$D$1035,0)-1,6)="巻返し",OFFSET('S4'!$D$5,MATCH($A136,'S4'!$D$5:$D$1035,0)-1,6)="スリット"),SUMIF('S4'!$D$5:$D$1035,$A136,'S4'!$U$5:$U$1035),""),"")</f>
        <v/>
      </c>
      <c r="AB136" s="177">
        <f ca="1">IFERROR(IF(OR(OFFSET('S5'!$D$5,MATCH($A136,'S5'!$D$5:$D$1012,0)-1,6)="巻返し",OFFSET('S5'!$D$5,MATCH($A136,'S5'!$D$5:$D$1012,0)-1,6)="スリット"),SUMIF('S5'!$D$5:$D$1012,$A136,'S5'!$T$5:$T$1012),""),"")</f>
        <v>2</v>
      </c>
    </row>
    <row r="137" spans="1:28" s="165" customFormat="1" ht="11.25" x14ac:dyDescent="0.15">
      <c r="A137" s="220">
        <v>3662794</v>
      </c>
      <c r="B137" s="220" t="s">
        <v>452</v>
      </c>
      <c r="C137" s="220" t="s">
        <v>453</v>
      </c>
      <c r="D137" s="220" t="s">
        <v>454</v>
      </c>
      <c r="E137" s="220" t="s">
        <v>155</v>
      </c>
      <c r="F137" s="220">
        <v>3</v>
      </c>
      <c r="G137" s="220" t="s">
        <v>49</v>
      </c>
      <c r="H137" s="220" t="s">
        <v>50</v>
      </c>
      <c r="I137" s="220" t="s">
        <v>254</v>
      </c>
      <c r="J137" s="220"/>
      <c r="K137" s="220" t="s">
        <v>262</v>
      </c>
      <c r="L137" s="220">
        <v>50</v>
      </c>
      <c r="M137" s="220" t="s">
        <v>263</v>
      </c>
      <c r="N137" s="221">
        <v>1120</v>
      </c>
      <c r="O137" s="221">
        <v>1120</v>
      </c>
      <c r="P137" s="221">
        <v>4000</v>
      </c>
      <c r="Q137" s="220">
        <v>2</v>
      </c>
      <c r="R137" s="220">
        <v>8</v>
      </c>
      <c r="S137" s="220" t="s">
        <v>455</v>
      </c>
      <c r="T137" s="222">
        <v>44704</v>
      </c>
      <c r="U137" s="222">
        <v>44740</v>
      </c>
      <c r="V137" s="220" t="s">
        <v>456</v>
      </c>
      <c r="W137" s="220"/>
      <c r="X137" s="220"/>
      <c r="Z137" s="177">
        <f t="shared" ca="1" si="2"/>
        <v>8</v>
      </c>
      <c r="AA137" s="177" t="str">
        <f ca="1">IFERROR(IF(OR(OFFSET('S4'!$D$5,MATCH($A137,'S4'!$D$5:$D$1035,0)-1,6)="巻返し",OFFSET('S4'!$D$5,MATCH($A137,'S4'!$D$5:$D$1035,0)-1,6)="スリット"),SUMIF('S4'!$D$5:$D$1035,$A137,'S4'!$U$5:$U$1035),""),"")</f>
        <v/>
      </c>
      <c r="AB137" s="177">
        <f ca="1">IFERROR(IF(OR(OFFSET('S5'!$D$5,MATCH($A137,'S5'!$D$5:$D$1012,0)-1,6)="巻返し",OFFSET('S5'!$D$5,MATCH($A137,'S5'!$D$5:$D$1012,0)-1,6)="スリット"),SUMIF('S5'!$D$5:$D$1012,$A137,'S5'!$T$5:$T$1012),""),"")</f>
        <v>8</v>
      </c>
    </row>
    <row r="138" spans="1:28" s="165" customFormat="1" ht="11.25" x14ac:dyDescent="0.15">
      <c r="A138" s="220">
        <v>3662795</v>
      </c>
      <c r="B138" s="220" t="s">
        <v>452</v>
      </c>
      <c r="C138" s="220" t="s">
        <v>453</v>
      </c>
      <c r="D138" s="220" t="s">
        <v>454</v>
      </c>
      <c r="E138" s="220" t="s">
        <v>155</v>
      </c>
      <c r="F138" s="220">
        <v>3</v>
      </c>
      <c r="G138" s="220" t="s">
        <v>49</v>
      </c>
      <c r="H138" s="220" t="s">
        <v>50</v>
      </c>
      <c r="I138" s="220" t="s">
        <v>254</v>
      </c>
      <c r="J138" s="220"/>
      <c r="K138" s="220" t="s">
        <v>262</v>
      </c>
      <c r="L138" s="220">
        <v>50</v>
      </c>
      <c r="M138" s="220" t="s">
        <v>263</v>
      </c>
      <c r="N138" s="221">
        <v>1120</v>
      </c>
      <c r="O138" s="221">
        <v>1120</v>
      </c>
      <c r="P138" s="221">
        <v>4000</v>
      </c>
      <c r="Q138" s="220">
        <v>2</v>
      </c>
      <c r="R138" s="220">
        <v>8</v>
      </c>
      <c r="S138" s="220" t="s">
        <v>455</v>
      </c>
      <c r="T138" s="222">
        <v>44704</v>
      </c>
      <c r="U138" s="222">
        <v>44740</v>
      </c>
      <c r="V138" s="220" t="s">
        <v>456</v>
      </c>
      <c r="W138" s="220"/>
      <c r="X138" s="220"/>
      <c r="Z138" s="177">
        <f t="shared" ca="1" si="2"/>
        <v>8</v>
      </c>
      <c r="AA138" s="177" t="str">
        <f ca="1">IFERROR(IF(OR(OFFSET('S4'!$D$5,MATCH($A138,'S4'!$D$5:$D$1035,0)-1,6)="巻返し",OFFSET('S4'!$D$5,MATCH($A138,'S4'!$D$5:$D$1035,0)-1,6)="スリット"),SUMIF('S4'!$D$5:$D$1035,$A138,'S4'!$U$5:$U$1035),""),"")</f>
        <v/>
      </c>
      <c r="AB138" s="177">
        <f ca="1">IFERROR(IF(OR(OFFSET('S5'!$D$5,MATCH($A138,'S5'!$D$5:$D$1012,0)-1,6)="巻返し",OFFSET('S5'!$D$5,MATCH($A138,'S5'!$D$5:$D$1012,0)-1,6)="スリット"),SUMIF('S5'!$D$5:$D$1012,$A138,'S5'!$T$5:$T$1012),""),"")</f>
        <v>8</v>
      </c>
    </row>
    <row r="139" spans="1:28" s="165" customFormat="1" ht="11.25" x14ac:dyDescent="0.15">
      <c r="A139" s="220">
        <v>3662796</v>
      </c>
      <c r="B139" s="220" t="s">
        <v>452</v>
      </c>
      <c r="C139" s="220" t="s">
        <v>453</v>
      </c>
      <c r="D139" s="220" t="s">
        <v>454</v>
      </c>
      <c r="E139" s="220" t="s">
        <v>155</v>
      </c>
      <c r="F139" s="220">
        <v>3</v>
      </c>
      <c r="G139" s="220" t="s">
        <v>49</v>
      </c>
      <c r="H139" s="220" t="s">
        <v>50</v>
      </c>
      <c r="I139" s="220" t="s">
        <v>254</v>
      </c>
      <c r="J139" s="220"/>
      <c r="K139" s="220" t="s">
        <v>262</v>
      </c>
      <c r="L139" s="220">
        <v>50</v>
      </c>
      <c r="M139" s="220" t="s">
        <v>263</v>
      </c>
      <c r="N139" s="221">
        <v>1120</v>
      </c>
      <c r="O139" s="221">
        <v>1120</v>
      </c>
      <c r="P139" s="221">
        <v>4000</v>
      </c>
      <c r="Q139" s="220">
        <v>2</v>
      </c>
      <c r="R139" s="220">
        <v>5</v>
      </c>
      <c r="S139" s="220" t="s">
        <v>455</v>
      </c>
      <c r="T139" s="222">
        <v>44704</v>
      </c>
      <c r="U139" s="222">
        <v>44742</v>
      </c>
      <c r="V139" s="220" t="s">
        <v>456</v>
      </c>
      <c r="W139" s="220"/>
      <c r="X139" s="220"/>
      <c r="Z139" s="177">
        <f t="shared" ca="1" si="2"/>
        <v>5</v>
      </c>
      <c r="AA139" s="177" t="str">
        <f ca="1">IFERROR(IF(OR(OFFSET('S4'!$D$5,MATCH($A139,'S4'!$D$5:$D$1035,0)-1,6)="巻返し",OFFSET('S4'!$D$5,MATCH($A139,'S4'!$D$5:$D$1035,0)-1,6)="スリット"),SUMIF('S4'!$D$5:$D$1035,$A139,'S4'!$U$5:$U$1035),""),"")</f>
        <v/>
      </c>
      <c r="AB139" s="177">
        <f ca="1">IFERROR(IF(OR(OFFSET('S5'!$D$5,MATCH($A139,'S5'!$D$5:$D$1012,0)-1,6)="巻返し",OFFSET('S5'!$D$5,MATCH($A139,'S5'!$D$5:$D$1012,0)-1,6)="スリット"),SUMIF('S5'!$D$5:$D$1012,$A139,'S5'!$T$5:$T$1012),""),"")</f>
        <v>5</v>
      </c>
    </row>
    <row r="140" spans="1:28" s="165" customFormat="1" ht="11.25" x14ac:dyDescent="0.15">
      <c r="A140" s="220">
        <v>3662797</v>
      </c>
      <c r="B140" s="220" t="s">
        <v>452</v>
      </c>
      <c r="C140" s="220" t="s">
        <v>453</v>
      </c>
      <c r="D140" s="220" t="s">
        <v>454</v>
      </c>
      <c r="E140" s="220" t="s">
        <v>155</v>
      </c>
      <c r="F140" s="220">
        <v>3</v>
      </c>
      <c r="G140" s="220" t="s">
        <v>49</v>
      </c>
      <c r="H140" s="220" t="s">
        <v>50</v>
      </c>
      <c r="I140" s="220" t="s">
        <v>254</v>
      </c>
      <c r="J140" s="220"/>
      <c r="K140" s="220" t="s">
        <v>262</v>
      </c>
      <c r="L140" s="220">
        <v>50</v>
      </c>
      <c r="M140" s="220" t="s">
        <v>263</v>
      </c>
      <c r="N140" s="221">
        <v>1120</v>
      </c>
      <c r="O140" s="221">
        <v>1120</v>
      </c>
      <c r="P140" s="221">
        <v>4000</v>
      </c>
      <c r="Q140" s="220">
        <v>2</v>
      </c>
      <c r="R140" s="220">
        <v>8</v>
      </c>
      <c r="S140" s="220" t="s">
        <v>455</v>
      </c>
      <c r="T140" s="222">
        <v>44704</v>
      </c>
      <c r="U140" s="222">
        <v>44740</v>
      </c>
      <c r="V140" s="220" t="s">
        <v>456</v>
      </c>
      <c r="W140" s="220"/>
      <c r="X140" s="220"/>
      <c r="Z140" s="177" t="str">
        <f t="shared" ca="1" si="2"/>
        <v/>
      </c>
      <c r="AA140" s="177" t="str">
        <f ca="1">IFERROR(IF(OR(OFFSET('S4'!$D$5,MATCH($A140,'S4'!$D$5:$D$1035,0)-1,6)="巻返し",OFFSET('S4'!$D$5,MATCH($A140,'S4'!$D$5:$D$1035,0)-1,6)="スリット"),SUMIF('S4'!$D$5:$D$1035,$A140,'S4'!$U$5:$U$1035),""),"")</f>
        <v/>
      </c>
      <c r="AB140" s="177" t="str">
        <f ca="1">IFERROR(IF(OR(OFFSET('S5'!$D$5,MATCH($A140,'S5'!$D$5:$D$1012,0)-1,6)="巻返し",OFFSET('S5'!$D$5,MATCH($A140,'S5'!$D$5:$D$1012,0)-1,6)="スリット"),SUMIF('S5'!$D$5:$D$1012,$A140,'S5'!$T$5:$T$1012),""),"")</f>
        <v/>
      </c>
    </row>
    <row r="141" spans="1:28" s="165" customFormat="1" ht="11.25" x14ac:dyDescent="0.15">
      <c r="A141" s="220">
        <v>3662798</v>
      </c>
      <c r="B141" s="220" t="s">
        <v>452</v>
      </c>
      <c r="C141" s="220" t="s">
        <v>453</v>
      </c>
      <c r="D141" s="220" t="s">
        <v>454</v>
      </c>
      <c r="E141" s="220" t="s">
        <v>155</v>
      </c>
      <c r="F141" s="220">
        <v>3</v>
      </c>
      <c r="G141" s="220" t="s">
        <v>49</v>
      </c>
      <c r="H141" s="220" t="s">
        <v>50</v>
      </c>
      <c r="I141" s="220" t="s">
        <v>254</v>
      </c>
      <c r="J141" s="220"/>
      <c r="K141" s="220" t="s">
        <v>262</v>
      </c>
      <c r="L141" s="220">
        <v>50</v>
      </c>
      <c r="M141" s="220" t="s">
        <v>263</v>
      </c>
      <c r="N141" s="221">
        <v>1120</v>
      </c>
      <c r="O141" s="221">
        <v>1120</v>
      </c>
      <c r="P141" s="221">
        <v>4000</v>
      </c>
      <c r="Q141" s="220">
        <v>2</v>
      </c>
      <c r="R141" s="220">
        <v>8</v>
      </c>
      <c r="S141" s="220" t="s">
        <v>455</v>
      </c>
      <c r="T141" s="222">
        <v>44704</v>
      </c>
      <c r="U141" s="222">
        <v>44755</v>
      </c>
      <c r="V141" s="220" t="s">
        <v>456</v>
      </c>
      <c r="W141" s="220"/>
      <c r="X141" s="220"/>
      <c r="Z141" s="177" t="str">
        <f t="shared" ca="1" si="2"/>
        <v/>
      </c>
      <c r="AA141" s="177" t="str">
        <f ca="1">IFERROR(IF(OR(OFFSET('S4'!$D$5,MATCH($A141,'S4'!$D$5:$D$1035,0)-1,6)="巻返し",OFFSET('S4'!$D$5,MATCH($A141,'S4'!$D$5:$D$1035,0)-1,6)="スリット"),SUMIF('S4'!$D$5:$D$1035,$A141,'S4'!$U$5:$U$1035),""),"")</f>
        <v/>
      </c>
      <c r="AB141" s="177" t="str">
        <f ca="1">IFERROR(IF(OR(OFFSET('S5'!$D$5,MATCH($A141,'S5'!$D$5:$D$1012,0)-1,6)="巻返し",OFFSET('S5'!$D$5,MATCH($A141,'S5'!$D$5:$D$1012,0)-1,6)="スリット"),SUMIF('S5'!$D$5:$D$1012,$A141,'S5'!$T$5:$T$1012),""),"")</f>
        <v/>
      </c>
    </row>
    <row r="142" spans="1:28" s="165" customFormat="1" ht="11.25" x14ac:dyDescent="0.15">
      <c r="A142" s="220">
        <v>3662799</v>
      </c>
      <c r="B142" s="220" t="s">
        <v>452</v>
      </c>
      <c r="C142" s="220" t="s">
        <v>453</v>
      </c>
      <c r="D142" s="220" t="s">
        <v>454</v>
      </c>
      <c r="E142" s="220" t="s">
        <v>155</v>
      </c>
      <c r="F142" s="220">
        <v>3</v>
      </c>
      <c r="G142" s="220" t="s">
        <v>49</v>
      </c>
      <c r="H142" s="220" t="s">
        <v>50</v>
      </c>
      <c r="I142" s="220" t="s">
        <v>254</v>
      </c>
      <c r="J142" s="220"/>
      <c r="K142" s="220" t="s">
        <v>261</v>
      </c>
      <c r="L142" s="220">
        <v>38</v>
      </c>
      <c r="M142" s="220" t="s">
        <v>472</v>
      </c>
      <c r="N142" s="221">
        <v>1005</v>
      </c>
      <c r="O142" s="221">
        <v>1000</v>
      </c>
      <c r="P142" s="221">
        <v>4000</v>
      </c>
      <c r="Q142" s="220">
        <v>2</v>
      </c>
      <c r="R142" s="220">
        <v>2</v>
      </c>
      <c r="S142" s="220" t="s">
        <v>455</v>
      </c>
      <c r="T142" s="222">
        <v>44704</v>
      </c>
      <c r="U142" s="222">
        <v>44733</v>
      </c>
      <c r="V142" s="220" t="s">
        <v>456</v>
      </c>
      <c r="W142" s="220"/>
      <c r="X142" s="220"/>
      <c r="Z142" s="177">
        <f t="shared" ca="1" si="2"/>
        <v>2</v>
      </c>
      <c r="AA142" s="177" t="str">
        <f ca="1">IFERROR(IF(OR(OFFSET('S4'!$D$5,MATCH($A142,'S4'!$D$5:$D$1035,0)-1,6)="巻返し",OFFSET('S4'!$D$5,MATCH($A142,'S4'!$D$5:$D$1035,0)-1,6)="スリット"),SUMIF('S4'!$D$5:$D$1035,$A142,'S4'!$U$5:$U$1035),""),"")</f>
        <v/>
      </c>
      <c r="AB142" s="177">
        <f ca="1">IFERROR(IF(OR(OFFSET('S5'!$D$5,MATCH($A142,'S5'!$D$5:$D$1012,0)-1,6)="巻返し",OFFSET('S5'!$D$5,MATCH($A142,'S5'!$D$5:$D$1012,0)-1,6)="スリット"),SUMIF('S5'!$D$5:$D$1012,$A142,'S5'!$T$5:$T$1012),""),"")</f>
        <v>2</v>
      </c>
    </row>
    <row r="143" spans="1:28" s="165" customFormat="1" ht="11.25" x14ac:dyDescent="0.15">
      <c r="A143" s="220">
        <v>3662800</v>
      </c>
      <c r="B143" s="220" t="s">
        <v>452</v>
      </c>
      <c r="C143" s="220" t="s">
        <v>453</v>
      </c>
      <c r="D143" s="220" t="s">
        <v>454</v>
      </c>
      <c r="E143" s="220" t="s">
        <v>155</v>
      </c>
      <c r="F143" s="220">
        <v>3</v>
      </c>
      <c r="G143" s="220" t="s">
        <v>49</v>
      </c>
      <c r="H143" s="220" t="s">
        <v>50</v>
      </c>
      <c r="I143" s="220" t="s">
        <v>254</v>
      </c>
      <c r="J143" s="220"/>
      <c r="K143" s="220" t="s">
        <v>261</v>
      </c>
      <c r="L143" s="220">
        <v>50</v>
      </c>
      <c r="M143" s="220" t="s">
        <v>472</v>
      </c>
      <c r="N143" s="221">
        <v>1050</v>
      </c>
      <c r="O143" s="221">
        <v>1050</v>
      </c>
      <c r="P143" s="221">
        <v>4100</v>
      </c>
      <c r="Q143" s="220">
        <v>2</v>
      </c>
      <c r="R143" s="220">
        <v>2</v>
      </c>
      <c r="S143" s="220" t="s">
        <v>455</v>
      </c>
      <c r="T143" s="222">
        <v>44704</v>
      </c>
      <c r="U143" s="222">
        <v>44727</v>
      </c>
      <c r="V143" s="220" t="s">
        <v>456</v>
      </c>
      <c r="W143" s="220"/>
      <c r="X143" s="220"/>
      <c r="Z143" s="177">
        <f t="shared" ca="1" si="2"/>
        <v>2</v>
      </c>
      <c r="AA143" s="177" t="str">
        <f ca="1">IFERROR(IF(OR(OFFSET('S4'!$D$5,MATCH($A143,'S4'!$D$5:$D$1035,0)-1,6)="巻返し",OFFSET('S4'!$D$5,MATCH($A143,'S4'!$D$5:$D$1035,0)-1,6)="スリット"),SUMIF('S4'!$D$5:$D$1035,$A143,'S4'!$U$5:$U$1035),""),"")</f>
        <v/>
      </c>
      <c r="AB143" s="177">
        <f ca="1">IFERROR(IF(OR(OFFSET('S5'!$D$5,MATCH($A143,'S5'!$D$5:$D$1012,0)-1,6)="巻返し",OFFSET('S5'!$D$5,MATCH($A143,'S5'!$D$5:$D$1012,0)-1,6)="スリット"),SUMIF('S5'!$D$5:$D$1012,$A143,'S5'!$T$5:$T$1012),""),"")</f>
        <v>2</v>
      </c>
    </row>
    <row r="144" spans="1:28" s="165" customFormat="1" ht="11.25" x14ac:dyDescent="0.15">
      <c r="A144" s="220">
        <v>3662801</v>
      </c>
      <c r="B144" s="220" t="s">
        <v>452</v>
      </c>
      <c r="C144" s="220" t="s">
        <v>453</v>
      </c>
      <c r="D144" s="220" t="s">
        <v>454</v>
      </c>
      <c r="E144" s="220" t="s">
        <v>155</v>
      </c>
      <c r="F144" s="220">
        <v>3</v>
      </c>
      <c r="G144" s="220" t="s">
        <v>49</v>
      </c>
      <c r="H144" s="220" t="s">
        <v>50</v>
      </c>
      <c r="I144" s="220" t="s">
        <v>254</v>
      </c>
      <c r="J144" s="220"/>
      <c r="K144" s="220" t="s">
        <v>261</v>
      </c>
      <c r="L144" s="220">
        <v>50</v>
      </c>
      <c r="M144" s="220" t="s">
        <v>472</v>
      </c>
      <c r="N144" s="221">
        <v>1170</v>
      </c>
      <c r="O144" s="221">
        <v>1170</v>
      </c>
      <c r="P144" s="221">
        <v>4000</v>
      </c>
      <c r="Q144" s="220">
        <v>2</v>
      </c>
      <c r="R144" s="220">
        <v>4</v>
      </c>
      <c r="S144" s="220" t="s">
        <v>455</v>
      </c>
      <c r="T144" s="222">
        <v>44704</v>
      </c>
      <c r="U144" s="222">
        <v>44727</v>
      </c>
      <c r="V144" s="220" t="s">
        <v>456</v>
      </c>
      <c r="W144" s="220"/>
      <c r="X144" s="220"/>
      <c r="Z144" s="177">
        <f t="shared" ca="1" si="2"/>
        <v>4</v>
      </c>
      <c r="AA144" s="177" t="str">
        <f ca="1">IFERROR(IF(OR(OFFSET('S4'!$D$5,MATCH($A144,'S4'!$D$5:$D$1035,0)-1,6)="巻返し",OFFSET('S4'!$D$5,MATCH($A144,'S4'!$D$5:$D$1035,0)-1,6)="スリット"),SUMIF('S4'!$D$5:$D$1035,$A144,'S4'!$U$5:$U$1035),""),"")</f>
        <v/>
      </c>
      <c r="AB144" s="177">
        <f ca="1">IFERROR(IF(OR(OFFSET('S5'!$D$5,MATCH($A144,'S5'!$D$5:$D$1012,0)-1,6)="巻返し",OFFSET('S5'!$D$5,MATCH($A144,'S5'!$D$5:$D$1012,0)-1,6)="スリット"),SUMIF('S5'!$D$5:$D$1012,$A144,'S5'!$T$5:$T$1012),""),"")</f>
        <v>4</v>
      </c>
    </row>
    <row r="145" spans="1:28" s="165" customFormat="1" ht="11.25" x14ac:dyDescent="0.15">
      <c r="A145" s="220">
        <v>3662802</v>
      </c>
      <c r="B145" s="220" t="s">
        <v>452</v>
      </c>
      <c r="C145" s="220" t="s">
        <v>453</v>
      </c>
      <c r="D145" s="220" t="s">
        <v>454</v>
      </c>
      <c r="E145" s="220" t="s">
        <v>155</v>
      </c>
      <c r="F145" s="220">
        <v>3</v>
      </c>
      <c r="G145" s="220" t="s">
        <v>49</v>
      </c>
      <c r="H145" s="220" t="s">
        <v>50</v>
      </c>
      <c r="I145" s="220" t="s">
        <v>254</v>
      </c>
      <c r="J145" s="220"/>
      <c r="K145" s="220" t="s">
        <v>261</v>
      </c>
      <c r="L145" s="220">
        <v>75</v>
      </c>
      <c r="M145" s="220" t="s">
        <v>472</v>
      </c>
      <c r="N145" s="221">
        <v>1050</v>
      </c>
      <c r="O145" s="221">
        <v>1050</v>
      </c>
      <c r="P145" s="221">
        <v>2000</v>
      </c>
      <c r="Q145" s="220">
        <v>2</v>
      </c>
      <c r="R145" s="220">
        <v>2</v>
      </c>
      <c r="S145" s="220" t="s">
        <v>455</v>
      </c>
      <c r="T145" s="222">
        <v>44704</v>
      </c>
      <c r="U145" s="222">
        <v>44727</v>
      </c>
      <c r="V145" s="220" t="s">
        <v>456</v>
      </c>
      <c r="W145" s="220"/>
      <c r="X145" s="220"/>
      <c r="Z145" s="177">
        <f t="shared" ca="1" si="2"/>
        <v>2</v>
      </c>
      <c r="AA145" s="177" t="str">
        <f ca="1">IFERROR(IF(OR(OFFSET('S4'!$D$5,MATCH($A145,'S4'!$D$5:$D$1035,0)-1,6)="巻返し",OFFSET('S4'!$D$5,MATCH($A145,'S4'!$D$5:$D$1035,0)-1,6)="スリット"),SUMIF('S4'!$D$5:$D$1035,$A145,'S4'!$U$5:$U$1035),""),"")</f>
        <v/>
      </c>
      <c r="AB145" s="177">
        <f ca="1">IFERROR(IF(OR(OFFSET('S5'!$D$5,MATCH($A145,'S5'!$D$5:$D$1012,0)-1,6)="巻返し",OFFSET('S5'!$D$5,MATCH($A145,'S5'!$D$5:$D$1012,0)-1,6)="スリット"),SUMIF('S5'!$D$5:$D$1012,$A145,'S5'!$T$5:$T$1012),""),"")</f>
        <v>2</v>
      </c>
    </row>
    <row r="146" spans="1:28" s="165" customFormat="1" ht="11.25" x14ac:dyDescent="0.15">
      <c r="A146" s="220">
        <v>3662804</v>
      </c>
      <c r="B146" s="220" t="s">
        <v>452</v>
      </c>
      <c r="C146" s="220" t="s">
        <v>453</v>
      </c>
      <c r="D146" s="220" t="s">
        <v>454</v>
      </c>
      <c r="E146" s="220" t="s">
        <v>155</v>
      </c>
      <c r="F146" s="220">
        <v>3</v>
      </c>
      <c r="G146" s="220" t="s">
        <v>49</v>
      </c>
      <c r="H146" s="220" t="s">
        <v>50</v>
      </c>
      <c r="I146" s="220" t="s">
        <v>254</v>
      </c>
      <c r="J146" s="220"/>
      <c r="K146" s="220" t="s">
        <v>266</v>
      </c>
      <c r="L146" s="220">
        <v>25</v>
      </c>
      <c r="M146" s="220" t="s">
        <v>267</v>
      </c>
      <c r="N146" s="221">
        <v>1005</v>
      </c>
      <c r="O146" s="221">
        <v>1000</v>
      </c>
      <c r="P146" s="221">
        <v>4000</v>
      </c>
      <c r="Q146" s="220">
        <v>2</v>
      </c>
      <c r="R146" s="220">
        <v>12</v>
      </c>
      <c r="S146" s="220" t="s">
        <v>455</v>
      </c>
      <c r="T146" s="222">
        <v>44704</v>
      </c>
      <c r="U146" s="222">
        <v>44732</v>
      </c>
      <c r="V146" s="220" t="s">
        <v>456</v>
      </c>
      <c r="W146" s="220"/>
      <c r="X146" s="220"/>
      <c r="Z146" s="177" t="str">
        <f t="shared" ca="1" si="2"/>
        <v/>
      </c>
      <c r="AA146" s="177" t="str">
        <f ca="1">IFERROR(IF(OR(OFFSET('S4'!$D$5,MATCH($A146,'S4'!$D$5:$D$1035,0)-1,6)="巻返し",OFFSET('S4'!$D$5,MATCH($A146,'S4'!$D$5:$D$1035,0)-1,6)="スリット"),SUMIF('S4'!$D$5:$D$1035,$A146,'S4'!$U$5:$U$1035),""),"")</f>
        <v/>
      </c>
      <c r="AB146" s="177" t="str">
        <f ca="1">IFERROR(IF(OR(OFFSET('S5'!$D$5,MATCH($A146,'S5'!$D$5:$D$1012,0)-1,6)="巻返し",OFFSET('S5'!$D$5,MATCH($A146,'S5'!$D$5:$D$1012,0)-1,6)="スリット"),SUMIF('S5'!$D$5:$D$1012,$A146,'S5'!$T$5:$T$1012),""),"")</f>
        <v/>
      </c>
    </row>
    <row r="147" spans="1:28" s="165" customFormat="1" ht="11.25" x14ac:dyDescent="0.15">
      <c r="A147" s="220">
        <v>3662805</v>
      </c>
      <c r="B147" s="220" t="s">
        <v>452</v>
      </c>
      <c r="C147" s="220" t="s">
        <v>453</v>
      </c>
      <c r="D147" s="220" t="s">
        <v>454</v>
      </c>
      <c r="E147" s="220" t="s">
        <v>155</v>
      </c>
      <c r="F147" s="220">
        <v>3</v>
      </c>
      <c r="G147" s="220" t="s">
        <v>49</v>
      </c>
      <c r="H147" s="220" t="s">
        <v>50</v>
      </c>
      <c r="I147" s="220" t="s">
        <v>254</v>
      </c>
      <c r="J147" s="220"/>
      <c r="K147" s="220" t="s">
        <v>266</v>
      </c>
      <c r="L147" s="220">
        <v>25</v>
      </c>
      <c r="M147" s="220" t="s">
        <v>267</v>
      </c>
      <c r="N147" s="221">
        <v>1125</v>
      </c>
      <c r="O147" s="221">
        <v>1120</v>
      </c>
      <c r="P147" s="221">
        <v>4000</v>
      </c>
      <c r="Q147" s="220">
        <v>2</v>
      </c>
      <c r="R147" s="220">
        <v>6</v>
      </c>
      <c r="S147" s="220" t="s">
        <v>455</v>
      </c>
      <c r="T147" s="222">
        <v>44704</v>
      </c>
      <c r="U147" s="222">
        <v>44732</v>
      </c>
      <c r="V147" s="220" t="s">
        <v>456</v>
      </c>
      <c r="W147" s="220"/>
      <c r="X147" s="220"/>
      <c r="Z147" s="177" t="str">
        <f t="shared" ca="1" si="2"/>
        <v/>
      </c>
      <c r="AA147" s="177" t="str">
        <f ca="1">IFERROR(IF(OR(OFFSET('S4'!$D$5,MATCH($A147,'S4'!$D$5:$D$1035,0)-1,6)="巻返し",OFFSET('S4'!$D$5,MATCH($A147,'S4'!$D$5:$D$1035,0)-1,6)="スリット"),SUMIF('S4'!$D$5:$D$1035,$A147,'S4'!$U$5:$U$1035),""),"")</f>
        <v/>
      </c>
      <c r="AB147" s="177" t="str">
        <f ca="1">IFERROR(IF(OR(OFFSET('S5'!$D$5,MATCH($A147,'S5'!$D$5:$D$1012,0)-1,6)="巻返し",OFFSET('S5'!$D$5,MATCH($A147,'S5'!$D$5:$D$1012,0)-1,6)="スリット"),SUMIF('S5'!$D$5:$D$1012,$A147,'S5'!$T$5:$T$1012),""),"")</f>
        <v/>
      </c>
    </row>
    <row r="148" spans="1:28" s="165" customFormat="1" ht="11.25" x14ac:dyDescent="0.15">
      <c r="A148" s="220">
        <v>3662806</v>
      </c>
      <c r="B148" s="220" t="s">
        <v>452</v>
      </c>
      <c r="C148" s="220" t="s">
        <v>453</v>
      </c>
      <c r="D148" s="220" t="s">
        <v>454</v>
      </c>
      <c r="E148" s="220" t="s">
        <v>155</v>
      </c>
      <c r="F148" s="220">
        <v>3</v>
      </c>
      <c r="G148" s="220" t="s">
        <v>49</v>
      </c>
      <c r="H148" s="220" t="s">
        <v>50</v>
      </c>
      <c r="I148" s="220" t="s">
        <v>254</v>
      </c>
      <c r="J148" s="220"/>
      <c r="K148" s="220" t="s">
        <v>266</v>
      </c>
      <c r="L148" s="220">
        <v>50</v>
      </c>
      <c r="M148" s="220" t="s">
        <v>267</v>
      </c>
      <c r="N148" s="221">
        <v>1120</v>
      </c>
      <c r="O148" s="221">
        <v>1120</v>
      </c>
      <c r="P148" s="221">
        <v>5000</v>
      </c>
      <c r="Q148" s="220">
        <v>2</v>
      </c>
      <c r="R148" s="220">
        <v>14</v>
      </c>
      <c r="S148" s="220" t="s">
        <v>455</v>
      </c>
      <c r="T148" s="222">
        <v>44704</v>
      </c>
      <c r="U148" s="222">
        <v>44729</v>
      </c>
      <c r="V148" s="220" t="s">
        <v>456</v>
      </c>
      <c r="W148" s="220"/>
      <c r="X148" s="220"/>
      <c r="Z148" s="177">
        <f t="shared" ca="1" si="2"/>
        <v>14</v>
      </c>
      <c r="AA148" s="177" t="str">
        <f ca="1">IFERROR(IF(OR(OFFSET('S4'!$D$5,MATCH($A148,'S4'!$D$5:$D$1035,0)-1,6)="巻返し",OFFSET('S4'!$D$5,MATCH($A148,'S4'!$D$5:$D$1035,0)-1,6)="スリット"),SUMIF('S4'!$D$5:$D$1035,$A148,'S4'!$U$5:$U$1035),""),"")</f>
        <v/>
      </c>
      <c r="AB148" s="177">
        <f ca="1">IFERROR(IF(OR(OFFSET('S5'!$D$5,MATCH($A148,'S5'!$D$5:$D$1012,0)-1,6)="巻返し",OFFSET('S5'!$D$5,MATCH($A148,'S5'!$D$5:$D$1012,0)-1,6)="スリット"),SUMIF('S5'!$D$5:$D$1012,$A148,'S5'!$T$5:$T$1012),""),"")</f>
        <v>14</v>
      </c>
    </row>
    <row r="149" spans="1:28" s="165" customFormat="1" ht="11.25" x14ac:dyDescent="0.15">
      <c r="A149" s="220">
        <v>3662807</v>
      </c>
      <c r="B149" s="220" t="s">
        <v>452</v>
      </c>
      <c r="C149" s="220" t="s">
        <v>453</v>
      </c>
      <c r="D149" s="220" t="s">
        <v>454</v>
      </c>
      <c r="E149" s="220" t="s">
        <v>155</v>
      </c>
      <c r="F149" s="220">
        <v>3</v>
      </c>
      <c r="G149" s="220" t="s">
        <v>49</v>
      </c>
      <c r="H149" s="220" t="s">
        <v>50</v>
      </c>
      <c r="I149" s="220" t="s">
        <v>254</v>
      </c>
      <c r="J149" s="220"/>
      <c r="K149" s="220" t="s">
        <v>266</v>
      </c>
      <c r="L149" s="220">
        <v>50</v>
      </c>
      <c r="M149" s="220" t="s">
        <v>267</v>
      </c>
      <c r="N149" s="221">
        <v>1120</v>
      </c>
      <c r="O149" s="221">
        <v>1120</v>
      </c>
      <c r="P149" s="221">
        <v>5000</v>
      </c>
      <c r="Q149" s="220">
        <v>2</v>
      </c>
      <c r="R149" s="220">
        <v>2</v>
      </c>
      <c r="S149" s="220" t="s">
        <v>455</v>
      </c>
      <c r="T149" s="222">
        <v>44704</v>
      </c>
      <c r="U149" s="222">
        <v>44741</v>
      </c>
      <c r="V149" s="220" t="s">
        <v>456</v>
      </c>
      <c r="W149" s="220"/>
      <c r="X149" s="220"/>
      <c r="Z149" s="177">
        <f t="shared" ca="1" si="2"/>
        <v>2</v>
      </c>
      <c r="AA149" s="177" t="str">
        <f ca="1">IFERROR(IF(OR(OFFSET('S4'!$D$5,MATCH($A149,'S4'!$D$5:$D$1035,0)-1,6)="巻返し",OFFSET('S4'!$D$5,MATCH($A149,'S4'!$D$5:$D$1035,0)-1,6)="スリット"),SUMIF('S4'!$D$5:$D$1035,$A149,'S4'!$U$5:$U$1035),""),"")</f>
        <v/>
      </c>
      <c r="AB149" s="177">
        <f ca="1">IFERROR(IF(OR(OFFSET('S5'!$D$5,MATCH($A149,'S5'!$D$5:$D$1012,0)-1,6)="巻返し",OFFSET('S5'!$D$5,MATCH($A149,'S5'!$D$5:$D$1012,0)-1,6)="スリット"),SUMIF('S5'!$D$5:$D$1012,$A149,'S5'!$T$5:$T$1012),""),"")</f>
        <v>2</v>
      </c>
    </row>
    <row r="150" spans="1:28" s="165" customFormat="1" ht="11.25" x14ac:dyDescent="0.15">
      <c r="A150" s="220">
        <v>3662808</v>
      </c>
      <c r="B150" s="220" t="s">
        <v>452</v>
      </c>
      <c r="C150" s="220" t="s">
        <v>453</v>
      </c>
      <c r="D150" s="220" t="s">
        <v>454</v>
      </c>
      <c r="E150" s="220" t="s">
        <v>155</v>
      </c>
      <c r="F150" s="220">
        <v>3</v>
      </c>
      <c r="G150" s="220" t="s">
        <v>49</v>
      </c>
      <c r="H150" s="220" t="s">
        <v>50</v>
      </c>
      <c r="I150" s="220" t="s">
        <v>254</v>
      </c>
      <c r="J150" s="220"/>
      <c r="K150" s="220" t="s">
        <v>266</v>
      </c>
      <c r="L150" s="220">
        <v>50</v>
      </c>
      <c r="M150" s="220" t="s">
        <v>267</v>
      </c>
      <c r="N150" s="221">
        <v>1120</v>
      </c>
      <c r="O150" s="221">
        <v>1120</v>
      </c>
      <c r="P150" s="221">
        <v>5000</v>
      </c>
      <c r="Q150" s="220">
        <v>2</v>
      </c>
      <c r="R150" s="220">
        <v>10</v>
      </c>
      <c r="S150" s="220" t="s">
        <v>455</v>
      </c>
      <c r="T150" s="222">
        <v>44704</v>
      </c>
      <c r="U150" s="222">
        <v>44741</v>
      </c>
      <c r="V150" s="220" t="s">
        <v>456</v>
      </c>
      <c r="W150" s="220"/>
      <c r="X150" s="220"/>
      <c r="Z150" s="177">
        <f t="shared" ca="1" si="2"/>
        <v>10</v>
      </c>
      <c r="AA150" s="177" t="str">
        <f ca="1">IFERROR(IF(OR(OFFSET('S4'!$D$5,MATCH($A150,'S4'!$D$5:$D$1035,0)-1,6)="巻返し",OFFSET('S4'!$D$5,MATCH($A150,'S4'!$D$5:$D$1035,0)-1,6)="スリット"),SUMIF('S4'!$D$5:$D$1035,$A150,'S4'!$U$5:$U$1035),""),"")</f>
        <v/>
      </c>
      <c r="AB150" s="177">
        <f ca="1">IFERROR(IF(OR(OFFSET('S5'!$D$5,MATCH($A150,'S5'!$D$5:$D$1012,0)-1,6)="巻返し",OFFSET('S5'!$D$5,MATCH($A150,'S5'!$D$5:$D$1012,0)-1,6)="スリット"),SUMIF('S5'!$D$5:$D$1012,$A150,'S5'!$T$5:$T$1012),""),"")</f>
        <v>10</v>
      </c>
    </row>
    <row r="151" spans="1:28" s="165" customFormat="1" ht="11.25" x14ac:dyDescent="0.15">
      <c r="A151" s="220">
        <v>3662809</v>
      </c>
      <c r="B151" s="220" t="s">
        <v>452</v>
      </c>
      <c r="C151" s="220" t="s">
        <v>453</v>
      </c>
      <c r="D151" s="220" t="s">
        <v>454</v>
      </c>
      <c r="E151" s="220" t="s">
        <v>155</v>
      </c>
      <c r="F151" s="220">
        <v>3</v>
      </c>
      <c r="G151" s="220" t="s">
        <v>49</v>
      </c>
      <c r="H151" s="220" t="s">
        <v>50</v>
      </c>
      <c r="I151" s="220" t="s">
        <v>254</v>
      </c>
      <c r="J151" s="220"/>
      <c r="K151" s="220" t="s">
        <v>266</v>
      </c>
      <c r="L151" s="220">
        <v>50</v>
      </c>
      <c r="M151" s="220" t="s">
        <v>267</v>
      </c>
      <c r="N151" s="221">
        <v>1120</v>
      </c>
      <c r="O151" s="221">
        <v>1120</v>
      </c>
      <c r="P151" s="221">
        <v>5000</v>
      </c>
      <c r="Q151" s="220">
        <v>2</v>
      </c>
      <c r="R151" s="220">
        <v>12</v>
      </c>
      <c r="S151" s="220" t="s">
        <v>455</v>
      </c>
      <c r="T151" s="222">
        <v>44704</v>
      </c>
      <c r="U151" s="222">
        <v>44743</v>
      </c>
      <c r="V151" s="220" t="s">
        <v>456</v>
      </c>
      <c r="W151" s="220"/>
      <c r="X151" s="220"/>
      <c r="Z151" s="177" t="str">
        <f t="shared" ca="1" si="2"/>
        <v/>
      </c>
      <c r="AA151" s="177" t="str">
        <f ca="1">IFERROR(IF(OR(OFFSET('S4'!$D$5,MATCH($A151,'S4'!$D$5:$D$1035,0)-1,6)="巻返し",OFFSET('S4'!$D$5,MATCH($A151,'S4'!$D$5:$D$1035,0)-1,6)="スリット"),SUMIF('S4'!$D$5:$D$1035,$A151,'S4'!$U$5:$U$1035),""),"")</f>
        <v/>
      </c>
      <c r="AB151" s="177" t="str">
        <f ca="1">IFERROR(IF(OR(OFFSET('S5'!$D$5,MATCH($A151,'S5'!$D$5:$D$1012,0)-1,6)="巻返し",OFFSET('S5'!$D$5,MATCH($A151,'S5'!$D$5:$D$1012,0)-1,6)="スリット"),SUMIF('S5'!$D$5:$D$1012,$A151,'S5'!$T$5:$T$1012),""),"")</f>
        <v/>
      </c>
    </row>
    <row r="152" spans="1:28" s="165" customFormat="1" ht="11.25" x14ac:dyDescent="0.15">
      <c r="A152" s="220">
        <v>3662810</v>
      </c>
      <c r="B152" s="220" t="s">
        <v>452</v>
      </c>
      <c r="C152" s="220" t="s">
        <v>453</v>
      </c>
      <c r="D152" s="220" t="s">
        <v>454</v>
      </c>
      <c r="E152" s="220" t="s">
        <v>155</v>
      </c>
      <c r="F152" s="220">
        <v>3</v>
      </c>
      <c r="G152" s="220" t="s">
        <v>49</v>
      </c>
      <c r="H152" s="220" t="s">
        <v>50</v>
      </c>
      <c r="I152" s="220" t="s">
        <v>254</v>
      </c>
      <c r="J152" s="220"/>
      <c r="K152" s="220" t="s">
        <v>266</v>
      </c>
      <c r="L152" s="220">
        <v>50</v>
      </c>
      <c r="M152" s="220" t="s">
        <v>267</v>
      </c>
      <c r="N152" s="221">
        <v>1120</v>
      </c>
      <c r="O152" s="221">
        <v>1120</v>
      </c>
      <c r="P152" s="221">
        <v>5000</v>
      </c>
      <c r="Q152" s="220">
        <v>2</v>
      </c>
      <c r="R152" s="220">
        <v>12</v>
      </c>
      <c r="S152" s="220" t="s">
        <v>455</v>
      </c>
      <c r="T152" s="222">
        <v>44704</v>
      </c>
      <c r="U152" s="222">
        <v>44750</v>
      </c>
      <c r="V152" s="220" t="s">
        <v>456</v>
      </c>
      <c r="W152" s="220"/>
      <c r="X152" s="220"/>
      <c r="Z152" s="177" t="str">
        <f t="shared" ca="1" si="2"/>
        <v/>
      </c>
      <c r="AA152" s="177" t="str">
        <f ca="1">IFERROR(IF(OR(OFFSET('S4'!$D$5,MATCH($A152,'S4'!$D$5:$D$1035,0)-1,6)="巻返し",OFFSET('S4'!$D$5,MATCH($A152,'S4'!$D$5:$D$1035,0)-1,6)="スリット"),SUMIF('S4'!$D$5:$D$1035,$A152,'S4'!$U$5:$U$1035),""),"")</f>
        <v/>
      </c>
      <c r="AB152" s="177" t="str">
        <f ca="1">IFERROR(IF(OR(OFFSET('S5'!$D$5,MATCH($A152,'S5'!$D$5:$D$1012,0)-1,6)="巻返し",OFFSET('S5'!$D$5,MATCH($A152,'S5'!$D$5:$D$1012,0)-1,6)="スリット"),SUMIF('S5'!$D$5:$D$1012,$A152,'S5'!$T$5:$T$1012),""),"")</f>
        <v/>
      </c>
    </row>
    <row r="153" spans="1:28" s="165" customFormat="1" ht="11.25" x14ac:dyDescent="0.15">
      <c r="A153" s="220">
        <v>3662811</v>
      </c>
      <c r="B153" s="220" t="s">
        <v>452</v>
      </c>
      <c r="C153" s="220" t="s">
        <v>453</v>
      </c>
      <c r="D153" s="220" t="s">
        <v>454</v>
      </c>
      <c r="E153" s="220" t="s">
        <v>155</v>
      </c>
      <c r="F153" s="220">
        <v>3</v>
      </c>
      <c r="G153" s="220" t="s">
        <v>49</v>
      </c>
      <c r="H153" s="220" t="s">
        <v>50</v>
      </c>
      <c r="I153" s="220" t="s">
        <v>254</v>
      </c>
      <c r="J153" s="220"/>
      <c r="K153" s="220" t="s">
        <v>266</v>
      </c>
      <c r="L153" s="220">
        <v>50</v>
      </c>
      <c r="M153" s="220" t="s">
        <v>267</v>
      </c>
      <c r="N153" s="221">
        <v>1120</v>
      </c>
      <c r="O153" s="221">
        <v>1120</v>
      </c>
      <c r="P153" s="221">
        <v>5000</v>
      </c>
      <c r="Q153" s="220">
        <v>2</v>
      </c>
      <c r="R153" s="220">
        <v>12</v>
      </c>
      <c r="S153" s="220" t="s">
        <v>455</v>
      </c>
      <c r="T153" s="222">
        <v>44704</v>
      </c>
      <c r="U153" s="222">
        <v>44755</v>
      </c>
      <c r="V153" s="220" t="s">
        <v>456</v>
      </c>
      <c r="W153" s="220"/>
      <c r="X153" s="220"/>
      <c r="Z153" s="177" t="str">
        <f t="shared" ca="1" si="2"/>
        <v/>
      </c>
      <c r="AA153" s="177" t="str">
        <f ca="1">IFERROR(IF(OR(OFFSET('S4'!$D$5,MATCH($A153,'S4'!$D$5:$D$1035,0)-1,6)="巻返し",OFFSET('S4'!$D$5,MATCH($A153,'S4'!$D$5:$D$1035,0)-1,6)="スリット"),SUMIF('S4'!$D$5:$D$1035,$A153,'S4'!$U$5:$U$1035),""),"")</f>
        <v/>
      </c>
      <c r="AB153" s="177" t="str">
        <f ca="1">IFERROR(IF(OR(OFFSET('S5'!$D$5,MATCH($A153,'S5'!$D$5:$D$1012,0)-1,6)="巻返し",OFFSET('S5'!$D$5,MATCH($A153,'S5'!$D$5:$D$1012,0)-1,6)="スリット"),SUMIF('S5'!$D$5:$D$1012,$A153,'S5'!$T$5:$T$1012),""),"")</f>
        <v/>
      </c>
    </row>
    <row r="154" spans="1:28" s="165" customFormat="1" ht="11.25" x14ac:dyDescent="0.15">
      <c r="A154" s="220">
        <v>3662812</v>
      </c>
      <c r="B154" s="220" t="s">
        <v>452</v>
      </c>
      <c r="C154" s="220" t="s">
        <v>453</v>
      </c>
      <c r="D154" s="220" t="s">
        <v>454</v>
      </c>
      <c r="E154" s="220" t="s">
        <v>155</v>
      </c>
      <c r="F154" s="220">
        <v>3</v>
      </c>
      <c r="G154" s="220" t="s">
        <v>49</v>
      </c>
      <c r="H154" s="220" t="s">
        <v>50</v>
      </c>
      <c r="I154" s="220" t="s">
        <v>209</v>
      </c>
      <c r="J154" s="220"/>
      <c r="K154" s="220" t="s">
        <v>235</v>
      </c>
      <c r="L154" s="220">
        <v>50</v>
      </c>
      <c r="M154" s="220" t="s">
        <v>236</v>
      </c>
      <c r="N154" s="221">
        <v>1000</v>
      </c>
      <c r="O154" s="221">
        <v>1000</v>
      </c>
      <c r="P154" s="221">
        <v>2500</v>
      </c>
      <c r="Q154" s="220">
        <v>2</v>
      </c>
      <c r="R154" s="220">
        <v>2</v>
      </c>
      <c r="S154" s="220" t="s">
        <v>455</v>
      </c>
      <c r="T154" s="222">
        <v>44704</v>
      </c>
      <c r="U154" s="222">
        <v>44732</v>
      </c>
      <c r="V154" s="220" t="s">
        <v>456</v>
      </c>
      <c r="W154" s="220"/>
      <c r="X154" s="220"/>
      <c r="Z154" s="177" t="str">
        <f t="shared" ca="1" si="2"/>
        <v/>
      </c>
      <c r="AA154" s="177" t="str">
        <f ca="1">IFERROR(IF(OR(OFFSET('S4'!$D$5,MATCH($A154,'S4'!$D$5:$D$1035,0)-1,6)="巻返し",OFFSET('S4'!$D$5,MATCH($A154,'S4'!$D$5:$D$1035,0)-1,6)="スリット"),SUMIF('S4'!$D$5:$D$1035,$A154,'S4'!$U$5:$U$1035),""),"")</f>
        <v/>
      </c>
      <c r="AB154" s="177" t="str">
        <f ca="1">IFERROR(IF(OR(OFFSET('S5'!$D$5,MATCH($A154,'S5'!$D$5:$D$1012,0)-1,6)="巻返し",OFFSET('S5'!$D$5,MATCH($A154,'S5'!$D$5:$D$1012,0)-1,6)="スリット"),SUMIF('S5'!$D$5:$D$1012,$A154,'S5'!$T$5:$T$1012),""),"")</f>
        <v/>
      </c>
    </row>
    <row r="155" spans="1:28" s="165" customFormat="1" ht="11.25" x14ac:dyDescent="0.15">
      <c r="A155" s="220">
        <v>3662813</v>
      </c>
      <c r="B155" s="220" t="s">
        <v>452</v>
      </c>
      <c r="C155" s="220" t="s">
        <v>453</v>
      </c>
      <c r="D155" s="220" t="s">
        <v>454</v>
      </c>
      <c r="E155" s="220" t="s">
        <v>155</v>
      </c>
      <c r="F155" s="220">
        <v>3</v>
      </c>
      <c r="G155" s="220" t="s">
        <v>49</v>
      </c>
      <c r="H155" s="220" t="s">
        <v>50</v>
      </c>
      <c r="I155" s="220" t="s">
        <v>254</v>
      </c>
      <c r="J155" s="220"/>
      <c r="K155" s="220" t="s">
        <v>268</v>
      </c>
      <c r="L155" s="220">
        <v>50</v>
      </c>
      <c r="M155" s="220" t="s">
        <v>269</v>
      </c>
      <c r="N155" s="221">
        <v>1000</v>
      </c>
      <c r="O155" s="221">
        <v>1000</v>
      </c>
      <c r="P155" s="221">
        <v>4000</v>
      </c>
      <c r="Q155" s="220">
        <v>2</v>
      </c>
      <c r="R155" s="220">
        <v>20</v>
      </c>
      <c r="S155" s="220" t="s">
        <v>455</v>
      </c>
      <c r="T155" s="222">
        <v>44704</v>
      </c>
      <c r="U155" s="222">
        <v>44732</v>
      </c>
      <c r="V155" s="220" t="s">
        <v>456</v>
      </c>
      <c r="W155" s="220"/>
      <c r="X155" s="220"/>
      <c r="Z155" s="177">
        <f t="shared" ca="1" si="2"/>
        <v>20</v>
      </c>
      <c r="AA155" s="177" t="str">
        <f ca="1">IFERROR(IF(OR(OFFSET('S4'!$D$5,MATCH($A155,'S4'!$D$5:$D$1035,0)-1,6)="巻返し",OFFSET('S4'!$D$5,MATCH($A155,'S4'!$D$5:$D$1035,0)-1,6)="スリット"),SUMIF('S4'!$D$5:$D$1035,$A155,'S4'!$U$5:$U$1035),""),"")</f>
        <v/>
      </c>
      <c r="AB155" s="177">
        <f ca="1">IFERROR(IF(OR(OFFSET('S5'!$D$5,MATCH($A155,'S5'!$D$5:$D$1012,0)-1,6)="巻返し",OFFSET('S5'!$D$5,MATCH($A155,'S5'!$D$5:$D$1012,0)-1,6)="スリット"),SUMIF('S5'!$D$5:$D$1012,$A155,'S5'!$T$5:$T$1012),""),"")</f>
        <v>20</v>
      </c>
    </row>
    <row r="156" spans="1:28" s="165" customFormat="1" ht="11.25" x14ac:dyDescent="0.15">
      <c r="A156" s="220">
        <v>3662814</v>
      </c>
      <c r="B156" s="220" t="s">
        <v>452</v>
      </c>
      <c r="C156" s="220" t="s">
        <v>453</v>
      </c>
      <c r="D156" s="220" t="s">
        <v>454</v>
      </c>
      <c r="E156" s="220" t="s">
        <v>155</v>
      </c>
      <c r="F156" s="220" t="s">
        <v>201</v>
      </c>
      <c r="G156" s="220" t="s">
        <v>49</v>
      </c>
      <c r="H156" s="220" t="s">
        <v>50</v>
      </c>
      <c r="I156" s="220" t="s">
        <v>209</v>
      </c>
      <c r="J156" s="220"/>
      <c r="K156" s="220" t="s">
        <v>240</v>
      </c>
      <c r="L156" s="220">
        <v>50</v>
      </c>
      <c r="M156" s="220" t="s">
        <v>241</v>
      </c>
      <c r="N156" s="221">
        <v>1005</v>
      </c>
      <c r="O156" s="221">
        <v>1000</v>
      </c>
      <c r="P156" s="221">
        <v>4000</v>
      </c>
      <c r="Q156" s="220">
        <v>2</v>
      </c>
      <c r="R156" s="220">
        <v>3</v>
      </c>
      <c r="S156" s="220" t="s">
        <v>455</v>
      </c>
      <c r="T156" s="222">
        <v>44704</v>
      </c>
      <c r="U156" s="222">
        <v>44732</v>
      </c>
      <c r="V156" s="220" t="s">
        <v>456</v>
      </c>
      <c r="W156" s="220"/>
      <c r="X156" s="220"/>
      <c r="Z156" s="177" t="str">
        <f t="shared" ca="1" si="2"/>
        <v/>
      </c>
      <c r="AA156" s="177" t="str">
        <f ca="1">IFERROR(IF(OR(OFFSET('S4'!$D$5,MATCH($A156,'S4'!$D$5:$D$1035,0)-1,6)="巻返し",OFFSET('S4'!$D$5,MATCH($A156,'S4'!$D$5:$D$1035,0)-1,6)="スリット"),SUMIF('S4'!$D$5:$D$1035,$A156,'S4'!$U$5:$U$1035),""),"")</f>
        <v/>
      </c>
      <c r="AB156" s="177" t="str">
        <f ca="1">IFERROR(IF(OR(OFFSET('S5'!$D$5,MATCH($A156,'S5'!$D$5:$D$1012,0)-1,6)="巻返し",OFFSET('S5'!$D$5,MATCH($A156,'S5'!$D$5:$D$1012,0)-1,6)="スリット"),SUMIF('S5'!$D$5:$D$1012,$A156,'S5'!$T$5:$T$1012),""),"")</f>
        <v/>
      </c>
    </row>
    <row r="157" spans="1:28" s="165" customFormat="1" ht="11.25" x14ac:dyDescent="0.15">
      <c r="A157" s="220">
        <v>3662815</v>
      </c>
      <c r="B157" s="220" t="s">
        <v>452</v>
      </c>
      <c r="C157" s="220" t="s">
        <v>453</v>
      </c>
      <c r="D157" s="220" t="s">
        <v>454</v>
      </c>
      <c r="E157" s="220" t="s">
        <v>155</v>
      </c>
      <c r="F157" s="220" t="s">
        <v>201</v>
      </c>
      <c r="G157" s="220" t="s">
        <v>49</v>
      </c>
      <c r="H157" s="220" t="s">
        <v>50</v>
      </c>
      <c r="I157" s="220" t="s">
        <v>209</v>
      </c>
      <c r="J157" s="220"/>
      <c r="K157" s="220" t="s">
        <v>243</v>
      </c>
      <c r="L157" s="220">
        <v>50</v>
      </c>
      <c r="M157" s="220" t="s">
        <v>244</v>
      </c>
      <c r="N157" s="221">
        <v>1005</v>
      </c>
      <c r="O157" s="221">
        <v>1000</v>
      </c>
      <c r="P157" s="221">
        <v>4000</v>
      </c>
      <c r="Q157" s="220">
        <v>2</v>
      </c>
      <c r="R157" s="220">
        <v>3</v>
      </c>
      <c r="S157" s="220" t="s">
        <v>455</v>
      </c>
      <c r="T157" s="222">
        <v>44704</v>
      </c>
      <c r="U157" s="222">
        <v>44732</v>
      </c>
      <c r="V157" s="220" t="s">
        <v>456</v>
      </c>
      <c r="W157" s="220"/>
      <c r="X157" s="220"/>
      <c r="Z157" s="177" t="str">
        <f t="shared" ca="1" si="2"/>
        <v/>
      </c>
      <c r="AA157" s="177" t="str">
        <f ca="1">IFERROR(IF(OR(OFFSET('S4'!$D$5,MATCH($A157,'S4'!$D$5:$D$1035,0)-1,6)="巻返し",OFFSET('S4'!$D$5,MATCH($A157,'S4'!$D$5:$D$1035,0)-1,6)="スリット"),SUMIF('S4'!$D$5:$D$1035,$A157,'S4'!$U$5:$U$1035),""),"")</f>
        <v/>
      </c>
      <c r="AB157" s="177" t="str">
        <f ca="1">IFERROR(IF(OR(OFFSET('S5'!$D$5,MATCH($A157,'S5'!$D$5:$D$1012,0)-1,6)="巻返し",OFFSET('S5'!$D$5,MATCH($A157,'S5'!$D$5:$D$1012,0)-1,6)="スリット"),SUMIF('S5'!$D$5:$D$1012,$A157,'S5'!$T$5:$T$1012),""),"")</f>
        <v/>
      </c>
    </row>
    <row r="158" spans="1:28" s="165" customFormat="1" ht="11.25" x14ac:dyDescent="0.15">
      <c r="A158" s="220">
        <v>3662816</v>
      </c>
      <c r="B158" s="220" t="s">
        <v>452</v>
      </c>
      <c r="C158" s="220" t="s">
        <v>453</v>
      </c>
      <c r="D158" s="220" t="s">
        <v>454</v>
      </c>
      <c r="E158" s="220" t="s">
        <v>155</v>
      </c>
      <c r="F158" s="220" t="s">
        <v>201</v>
      </c>
      <c r="G158" s="220" t="s">
        <v>49</v>
      </c>
      <c r="H158" s="220" t="s">
        <v>58</v>
      </c>
      <c r="I158" s="220" t="s">
        <v>209</v>
      </c>
      <c r="J158" s="220"/>
      <c r="K158" s="220" t="s">
        <v>243</v>
      </c>
      <c r="L158" s="220">
        <v>50</v>
      </c>
      <c r="M158" s="220" t="s">
        <v>244</v>
      </c>
      <c r="N158" s="221">
        <v>1005</v>
      </c>
      <c r="O158" s="221">
        <v>1000</v>
      </c>
      <c r="P158" s="221">
        <v>4000</v>
      </c>
      <c r="Q158" s="220">
        <v>2</v>
      </c>
      <c r="R158" s="220">
        <v>2</v>
      </c>
      <c r="S158" s="220" t="s">
        <v>455</v>
      </c>
      <c r="T158" s="222">
        <v>44704</v>
      </c>
      <c r="U158" s="222">
        <v>44735</v>
      </c>
      <c r="V158" s="220" t="s">
        <v>456</v>
      </c>
      <c r="W158" s="220"/>
      <c r="X158" s="220"/>
      <c r="Z158" s="177" t="str">
        <f t="shared" ca="1" si="2"/>
        <v/>
      </c>
      <c r="AA158" s="177" t="str">
        <f ca="1">IFERROR(IF(OR(OFFSET('S4'!$D$5,MATCH($A158,'S4'!$D$5:$D$1035,0)-1,6)="巻返し",OFFSET('S4'!$D$5,MATCH($A158,'S4'!$D$5:$D$1035,0)-1,6)="スリット"),SUMIF('S4'!$D$5:$D$1035,$A158,'S4'!$U$5:$U$1035),""),"")</f>
        <v/>
      </c>
      <c r="AB158" s="177" t="str">
        <f ca="1">IFERROR(IF(OR(OFFSET('S5'!$D$5,MATCH($A158,'S5'!$D$5:$D$1012,0)-1,6)="巻返し",OFFSET('S5'!$D$5,MATCH($A158,'S5'!$D$5:$D$1012,0)-1,6)="スリット"),SUMIF('S5'!$D$5:$D$1012,$A158,'S5'!$T$5:$T$1012),""),"")</f>
        <v/>
      </c>
    </row>
    <row r="159" spans="1:28" s="165" customFormat="1" ht="11.25" x14ac:dyDescent="0.15">
      <c r="A159" s="220">
        <v>3662817</v>
      </c>
      <c r="B159" s="220" t="s">
        <v>452</v>
      </c>
      <c r="C159" s="220" t="s">
        <v>453</v>
      </c>
      <c r="D159" s="220" t="s">
        <v>454</v>
      </c>
      <c r="E159" s="220" t="s">
        <v>155</v>
      </c>
      <c r="F159" s="220" t="s">
        <v>201</v>
      </c>
      <c r="G159" s="220" t="s">
        <v>49</v>
      </c>
      <c r="H159" s="220" t="s">
        <v>50</v>
      </c>
      <c r="I159" s="220" t="s">
        <v>209</v>
      </c>
      <c r="J159" s="220"/>
      <c r="K159" s="220" t="s">
        <v>245</v>
      </c>
      <c r="L159" s="220">
        <v>50</v>
      </c>
      <c r="M159" s="220" t="s">
        <v>246</v>
      </c>
      <c r="N159" s="221">
        <v>1005</v>
      </c>
      <c r="O159" s="221">
        <v>1000</v>
      </c>
      <c r="P159" s="221">
        <v>4000</v>
      </c>
      <c r="Q159" s="220">
        <v>2</v>
      </c>
      <c r="R159" s="220">
        <v>3</v>
      </c>
      <c r="S159" s="220" t="s">
        <v>455</v>
      </c>
      <c r="T159" s="222">
        <v>44704</v>
      </c>
      <c r="U159" s="222">
        <v>44732</v>
      </c>
      <c r="V159" s="220" t="s">
        <v>456</v>
      </c>
      <c r="W159" s="220"/>
      <c r="X159" s="220"/>
      <c r="Z159" s="177" t="str">
        <f t="shared" ca="1" si="2"/>
        <v/>
      </c>
      <c r="AA159" s="177" t="str">
        <f ca="1">IFERROR(IF(OR(OFFSET('S4'!$D$5,MATCH($A159,'S4'!$D$5:$D$1035,0)-1,6)="巻返し",OFFSET('S4'!$D$5,MATCH($A159,'S4'!$D$5:$D$1035,0)-1,6)="スリット"),SUMIF('S4'!$D$5:$D$1035,$A159,'S4'!$U$5:$U$1035),""),"")</f>
        <v/>
      </c>
      <c r="AB159" s="177" t="str">
        <f ca="1">IFERROR(IF(OR(OFFSET('S5'!$D$5,MATCH($A159,'S5'!$D$5:$D$1012,0)-1,6)="巻返し",OFFSET('S5'!$D$5,MATCH($A159,'S5'!$D$5:$D$1012,0)-1,6)="スリット"),SUMIF('S5'!$D$5:$D$1012,$A159,'S5'!$T$5:$T$1012),""),"")</f>
        <v/>
      </c>
    </row>
    <row r="160" spans="1:28" s="165" customFormat="1" ht="11.25" x14ac:dyDescent="0.15">
      <c r="A160" s="220">
        <v>3662818</v>
      </c>
      <c r="B160" s="220" t="s">
        <v>452</v>
      </c>
      <c r="C160" s="220" t="s">
        <v>453</v>
      </c>
      <c r="D160" s="220" t="s">
        <v>454</v>
      </c>
      <c r="E160" s="220" t="s">
        <v>155</v>
      </c>
      <c r="F160" s="220">
        <v>3</v>
      </c>
      <c r="G160" s="220" t="s">
        <v>49</v>
      </c>
      <c r="H160" s="220" t="s">
        <v>50</v>
      </c>
      <c r="I160" s="220" t="s">
        <v>209</v>
      </c>
      <c r="J160" s="220"/>
      <c r="K160" s="220" t="s">
        <v>248</v>
      </c>
      <c r="L160" s="220">
        <v>50</v>
      </c>
      <c r="M160" s="220" t="s">
        <v>249</v>
      </c>
      <c r="N160" s="221">
        <v>1005</v>
      </c>
      <c r="O160" s="221">
        <v>1000</v>
      </c>
      <c r="P160" s="221">
        <v>4000</v>
      </c>
      <c r="Q160" s="220">
        <v>2</v>
      </c>
      <c r="R160" s="220">
        <v>2</v>
      </c>
      <c r="S160" s="220" t="s">
        <v>455</v>
      </c>
      <c r="T160" s="222">
        <v>44704</v>
      </c>
      <c r="U160" s="222">
        <v>44732</v>
      </c>
      <c r="V160" s="220" t="s">
        <v>456</v>
      </c>
      <c r="W160" s="220"/>
      <c r="X160" s="220"/>
      <c r="Z160" s="177" t="str">
        <f t="shared" ca="1" si="2"/>
        <v/>
      </c>
      <c r="AA160" s="177" t="str">
        <f ca="1">IFERROR(IF(OR(OFFSET('S4'!$D$5,MATCH($A160,'S4'!$D$5:$D$1035,0)-1,6)="巻返し",OFFSET('S4'!$D$5,MATCH($A160,'S4'!$D$5:$D$1035,0)-1,6)="スリット"),SUMIF('S4'!$D$5:$D$1035,$A160,'S4'!$U$5:$U$1035),""),"")</f>
        <v/>
      </c>
      <c r="AB160" s="177" t="str">
        <f ca="1">IFERROR(IF(OR(OFFSET('S5'!$D$5,MATCH($A160,'S5'!$D$5:$D$1012,0)-1,6)="巻返し",OFFSET('S5'!$D$5,MATCH($A160,'S5'!$D$5:$D$1012,0)-1,6)="スリット"),SUMIF('S5'!$D$5:$D$1012,$A160,'S5'!$T$5:$T$1012),""),"")</f>
        <v/>
      </c>
    </row>
    <row r="161" spans="1:28" s="165" customFormat="1" ht="11.25" x14ac:dyDescent="0.15">
      <c r="A161" s="220">
        <v>3662823</v>
      </c>
      <c r="B161" s="220" t="s">
        <v>452</v>
      </c>
      <c r="C161" s="220" t="s">
        <v>453</v>
      </c>
      <c r="D161" s="220" t="s">
        <v>454</v>
      </c>
      <c r="E161" s="220" t="s">
        <v>155</v>
      </c>
      <c r="F161" s="220">
        <v>3</v>
      </c>
      <c r="G161" s="220" t="s">
        <v>49</v>
      </c>
      <c r="H161" s="220" t="s">
        <v>50</v>
      </c>
      <c r="I161" s="220" t="s">
        <v>254</v>
      </c>
      <c r="J161" s="220"/>
      <c r="K161" s="220" t="s">
        <v>271</v>
      </c>
      <c r="L161" s="220">
        <v>25</v>
      </c>
      <c r="M161" s="220" t="s">
        <v>272</v>
      </c>
      <c r="N161" s="221">
        <v>1000</v>
      </c>
      <c r="O161" s="221">
        <v>1000</v>
      </c>
      <c r="P161" s="221">
        <v>6000</v>
      </c>
      <c r="Q161" s="220">
        <v>2</v>
      </c>
      <c r="R161" s="220">
        <v>4</v>
      </c>
      <c r="S161" s="220" t="s">
        <v>455</v>
      </c>
      <c r="T161" s="222">
        <v>44704</v>
      </c>
      <c r="U161" s="222">
        <v>44727</v>
      </c>
      <c r="V161" s="220" t="s">
        <v>456</v>
      </c>
      <c r="W161" s="220"/>
      <c r="X161" s="220"/>
      <c r="Z161" s="177">
        <f t="shared" ca="1" si="2"/>
        <v>4</v>
      </c>
      <c r="AA161" s="177" t="str">
        <f ca="1">IFERROR(IF(OR(OFFSET('S4'!$D$5,MATCH($A161,'S4'!$D$5:$D$1035,0)-1,6)="巻返し",OFFSET('S4'!$D$5,MATCH($A161,'S4'!$D$5:$D$1035,0)-1,6)="スリット"),SUMIF('S4'!$D$5:$D$1035,$A161,'S4'!$U$5:$U$1035),""),"")</f>
        <v/>
      </c>
      <c r="AB161" s="177">
        <f ca="1">IFERROR(IF(OR(OFFSET('S5'!$D$5,MATCH($A161,'S5'!$D$5:$D$1012,0)-1,6)="巻返し",OFFSET('S5'!$D$5,MATCH($A161,'S5'!$D$5:$D$1012,0)-1,6)="スリット"),SUMIF('S5'!$D$5:$D$1012,$A161,'S5'!$T$5:$T$1012),""),"")</f>
        <v>4</v>
      </c>
    </row>
    <row r="162" spans="1:28" s="165" customFormat="1" ht="11.25" x14ac:dyDescent="0.15">
      <c r="A162" s="220">
        <v>3662824</v>
      </c>
      <c r="B162" s="220" t="s">
        <v>452</v>
      </c>
      <c r="C162" s="220" t="s">
        <v>453</v>
      </c>
      <c r="D162" s="220" t="s">
        <v>454</v>
      </c>
      <c r="E162" s="220" t="s">
        <v>155</v>
      </c>
      <c r="F162" s="220">
        <v>3</v>
      </c>
      <c r="G162" s="220" t="s">
        <v>49</v>
      </c>
      <c r="H162" s="220" t="s">
        <v>50</v>
      </c>
      <c r="I162" s="220" t="s">
        <v>254</v>
      </c>
      <c r="J162" s="220"/>
      <c r="K162" s="220" t="s">
        <v>271</v>
      </c>
      <c r="L162" s="220">
        <v>25</v>
      </c>
      <c r="M162" s="220" t="s">
        <v>272</v>
      </c>
      <c r="N162" s="221">
        <v>1100</v>
      </c>
      <c r="O162" s="221">
        <v>1100</v>
      </c>
      <c r="P162" s="221">
        <v>6000</v>
      </c>
      <c r="Q162" s="220">
        <v>2</v>
      </c>
      <c r="R162" s="220">
        <v>15</v>
      </c>
      <c r="S162" s="220" t="s">
        <v>455</v>
      </c>
      <c r="T162" s="222">
        <v>44704</v>
      </c>
      <c r="U162" s="222">
        <v>44727</v>
      </c>
      <c r="V162" s="220" t="s">
        <v>456</v>
      </c>
      <c r="W162" s="220"/>
      <c r="X162" s="220"/>
      <c r="Z162" s="177">
        <f t="shared" ca="1" si="2"/>
        <v>15</v>
      </c>
      <c r="AA162" s="177" t="str">
        <f ca="1">IFERROR(IF(OR(OFFSET('S4'!$D$5,MATCH($A162,'S4'!$D$5:$D$1035,0)-1,6)="巻返し",OFFSET('S4'!$D$5,MATCH($A162,'S4'!$D$5:$D$1035,0)-1,6)="スリット"),SUMIF('S4'!$D$5:$D$1035,$A162,'S4'!$U$5:$U$1035),""),"")</f>
        <v/>
      </c>
      <c r="AB162" s="177">
        <f ca="1">IFERROR(IF(OR(OFFSET('S5'!$D$5,MATCH($A162,'S5'!$D$5:$D$1012,0)-1,6)="巻返し",OFFSET('S5'!$D$5,MATCH($A162,'S5'!$D$5:$D$1012,0)-1,6)="スリット"),SUMIF('S5'!$D$5:$D$1012,$A162,'S5'!$T$5:$T$1012),""),"")</f>
        <v>15</v>
      </c>
    </row>
    <row r="163" spans="1:28" s="165" customFormat="1" ht="11.25" x14ac:dyDescent="0.15">
      <c r="A163" s="220">
        <v>3662825</v>
      </c>
      <c r="B163" s="220" t="s">
        <v>452</v>
      </c>
      <c r="C163" s="220" t="s">
        <v>453</v>
      </c>
      <c r="D163" s="220" t="s">
        <v>454</v>
      </c>
      <c r="E163" s="220" t="s">
        <v>155</v>
      </c>
      <c r="F163" s="220">
        <v>3</v>
      </c>
      <c r="G163" s="220" t="s">
        <v>49</v>
      </c>
      <c r="H163" s="220" t="s">
        <v>50</v>
      </c>
      <c r="I163" s="220" t="s">
        <v>209</v>
      </c>
      <c r="J163" s="220"/>
      <c r="K163" s="220" t="s">
        <v>221</v>
      </c>
      <c r="L163" s="220">
        <v>25</v>
      </c>
      <c r="M163" s="220" t="s">
        <v>222</v>
      </c>
      <c r="N163" s="221">
        <v>1005</v>
      </c>
      <c r="O163" s="221">
        <v>1000</v>
      </c>
      <c r="P163" s="221">
        <v>2000</v>
      </c>
      <c r="Q163" s="220">
        <v>2</v>
      </c>
      <c r="R163" s="220">
        <v>2</v>
      </c>
      <c r="S163" s="220" t="s">
        <v>455</v>
      </c>
      <c r="T163" s="222">
        <v>44704</v>
      </c>
      <c r="U163" s="222">
        <v>44725</v>
      </c>
      <c r="V163" s="220" t="s">
        <v>456</v>
      </c>
      <c r="W163" s="220"/>
      <c r="X163" s="220"/>
      <c r="Z163" s="177" t="str">
        <f t="shared" ca="1" si="2"/>
        <v/>
      </c>
      <c r="AA163" s="177" t="str">
        <f ca="1">IFERROR(IF(OR(OFFSET('S4'!$D$5,MATCH($A163,'S4'!$D$5:$D$1035,0)-1,6)="巻返し",OFFSET('S4'!$D$5,MATCH($A163,'S4'!$D$5:$D$1035,0)-1,6)="スリット"),SUMIF('S4'!$D$5:$D$1035,$A163,'S4'!$U$5:$U$1035),""),"")</f>
        <v/>
      </c>
      <c r="AB163" s="177" t="str">
        <f ca="1">IFERROR(IF(OR(OFFSET('S5'!$D$5,MATCH($A163,'S5'!$D$5:$D$1012,0)-1,6)="巻返し",OFFSET('S5'!$D$5,MATCH($A163,'S5'!$D$5:$D$1012,0)-1,6)="スリット"),SUMIF('S5'!$D$5:$D$1012,$A163,'S5'!$T$5:$T$1012),""),"")</f>
        <v/>
      </c>
    </row>
    <row r="164" spans="1:28" s="165" customFormat="1" ht="11.25" x14ac:dyDescent="0.15">
      <c r="A164" s="220">
        <v>3662825</v>
      </c>
      <c r="B164" s="220" t="s">
        <v>452</v>
      </c>
      <c r="C164" s="220" t="s">
        <v>453</v>
      </c>
      <c r="D164" s="220" t="s">
        <v>454</v>
      </c>
      <c r="E164" s="220" t="s">
        <v>155</v>
      </c>
      <c r="F164" s="220">
        <v>3</v>
      </c>
      <c r="G164" s="220" t="s">
        <v>49</v>
      </c>
      <c r="H164" s="220" t="s">
        <v>50</v>
      </c>
      <c r="I164" s="220" t="s">
        <v>209</v>
      </c>
      <c r="J164" s="220"/>
      <c r="K164" s="220" t="s">
        <v>221</v>
      </c>
      <c r="L164" s="220">
        <v>25</v>
      </c>
      <c r="M164" s="220" t="s">
        <v>222</v>
      </c>
      <c r="N164" s="221">
        <v>1005</v>
      </c>
      <c r="O164" s="221">
        <v>1000</v>
      </c>
      <c r="P164" s="221">
        <v>6000</v>
      </c>
      <c r="Q164" s="220">
        <v>2</v>
      </c>
      <c r="R164" s="220">
        <v>2</v>
      </c>
      <c r="S164" s="220" t="s">
        <v>455</v>
      </c>
      <c r="T164" s="222">
        <v>44704</v>
      </c>
      <c r="U164" s="222">
        <v>44725</v>
      </c>
      <c r="V164" s="220" t="s">
        <v>456</v>
      </c>
      <c r="W164" s="220"/>
      <c r="X164" s="220"/>
      <c r="Z164" s="177" t="str">
        <f t="shared" ca="1" si="2"/>
        <v/>
      </c>
      <c r="AA164" s="177" t="str">
        <f ca="1">IFERROR(IF(OR(OFFSET('S4'!$D$5,MATCH($A164,'S4'!$D$5:$D$1035,0)-1,6)="巻返し",OFFSET('S4'!$D$5,MATCH($A164,'S4'!$D$5:$D$1035,0)-1,6)="スリット"),SUMIF('S4'!$D$5:$D$1035,$A164,'S4'!$U$5:$U$1035),""),"")</f>
        <v/>
      </c>
      <c r="AB164" s="177" t="str">
        <f ca="1">IFERROR(IF(OR(OFFSET('S5'!$D$5,MATCH($A164,'S5'!$D$5:$D$1012,0)-1,6)="巻返し",OFFSET('S5'!$D$5,MATCH($A164,'S5'!$D$5:$D$1012,0)-1,6)="スリット"),SUMIF('S5'!$D$5:$D$1012,$A164,'S5'!$T$5:$T$1012),""),"")</f>
        <v/>
      </c>
    </row>
    <row r="165" spans="1:28" s="165" customFormat="1" ht="11.25" x14ac:dyDescent="0.15">
      <c r="A165" s="220">
        <v>3662826</v>
      </c>
      <c r="B165" s="220" t="s">
        <v>452</v>
      </c>
      <c r="C165" s="220" t="s">
        <v>453</v>
      </c>
      <c r="D165" s="220" t="s">
        <v>454</v>
      </c>
      <c r="E165" s="220" t="s">
        <v>155</v>
      </c>
      <c r="F165" s="220">
        <v>3</v>
      </c>
      <c r="G165" s="220" t="s">
        <v>49</v>
      </c>
      <c r="H165" s="220" t="s">
        <v>50</v>
      </c>
      <c r="I165" s="220" t="s">
        <v>184</v>
      </c>
      <c r="J165" s="220"/>
      <c r="K165" s="220" t="s">
        <v>194</v>
      </c>
      <c r="L165" s="220">
        <v>38</v>
      </c>
      <c r="M165" s="220" t="s">
        <v>195</v>
      </c>
      <c r="N165" s="221">
        <v>1005</v>
      </c>
      <c r="O165" s="221">
        <v>1000</v>
      </c>
      <c r="P165" s="221">
        <v>4000</v>
      </c>
      <c r="Q165" s="220">
        <v>2</v>
      </c>
      <c r="R165" s="220">
        <v>4</v>
      </c>
      <c r="S165" s="220" t="s">
        <v>455</v>
      </c>
      <c r="T165" s="222">
        <v>44704</v>
      </c>
      <c r="U165" s="222">
        <v>44732</v>
      </c>
      <c r="V165" s="220" t="s">
        <v>456</v>
      </c>
      <c r="W165" s="220"/>
      <c r="X165" s="220"/>
      <c r="Z165" s="177">
        <f t="shared" ca="1" si="2"/>
        <v>4</v>
      </c>
      <c r="AA165" s="177">
        <f ca="1">IFERROR(IF(OR(OFFSET('S4'!$D$5,MATCH($A165,'S4'!$D$5:$D$1035,0)-1,6)="巻返し",OFFSET('S4'!$D$5,MATCH($A165,'S4'!$D$5:$D$1035,0)-1,6)="スリット"),SUMIF('S4'!$D$5:$D$1035,$A165,'S4'!$U$5:$U$1035),""),"")</f>
        <v>4</v>
      </c>
      <c r="AB165" s="177" t="str">
        <f ca="1">IFERROR(IF(OR(OFFSET('S5'!$D$5,MATCH($A165,'S5'!$D$5:$D$1012,0)-1,6)="巻返し",OFFSET('S5'!$D$5,MATCH($A165,'S5'!$D$5:$D$1012,0)-1,6)="スリット"),SUMIF('S5'!$D$5:$D$1012,$A165,'S5'!$T$5:$T$1012),""),"")</f>
        <v/>
      </c>
    </row>
    <row r="166" spans="1:28" s="165" customFormat="1" ht="11.25" x14ac:dyDescent="0.15">
      <c r="A166" s="220">
        <v>3662827</v>
      </c>
      <c r="B166" s="220" t="s">
        <v>452</v>
      </c>
      <c r="C166" s="220" t="s">
        <v>453</v>
      </c>
      <c r="D166" s="220" t="s">
        <v>454</v>
      </c>
      <c r="E166" s="220" t="s">
        <v>155</v>
      </c>
      <c r="F166" s="220">
        <v>3</v>
      </c>
      <c r="G166" s="220" t="s">
        <v>49</v>
      </c>
      <c r="H166" s="220" t="s">
        <v>58</v>
      </c>
      <c r="I166" s="220" t="s">
        <v>254</v>
      </c>
      <c r="J166" s="220"/>
      <c r="K166" s="220" t="s">
        <v>274</v>
      </c>
      <c r="L166" s="220">
        <v>50</v>
      </c>
      <c r="M166" s="220" t="s">
        <v>275</v>
      </c>
      <c r="N166" s="221">
        <v>1120</v>
      </c>
      <c r="O166" s="221">
        <v>1120</v>
      </c>
      <c r="P166" s="221">
        <v>5000</v>
      </c>
      <c r="Q166" s="220">
        <v>2</v>
      </c>
      <c r="R166" s="220">
        <v>4</v>
      </c>
      <c r="S166" s="220" t="s">
        <v>455</v>
      </c>
      <c r="T166" s="222">
        <v>44704</v>
      </c>
      <c r="U166" s="222">
        <v>44739</v>
      </c>
      <c r="V166" s="220" t="s">
        <v>456</v>
      </c>
      <c r="W166" s="220"/>
      <c r="X166" s="220"/>
      <c r="Z166" s="177">
        <f t="shared" ca="1" si="2"/>
        <v>4</v>
      </c>
      <c r="AA166" s="177" t="str">
        <f ca="1">IFERROR(IF(OR(OFFSET('S4'!$D$5,MATCH($A166,'S4'!$D$5:$D$1035,0)-1,6)="巻返し",OFFSET('S4'!$D$5,MATCH($A166,'S4'!$D$5:$D$1035,0)-1,6)="スリット"),SUMIF('S4'!$D$5:$D$1035,$A166,'S4'!$U$5:$U$1035),""),"")</f>
        <v/>
      </c>
      <c r="AB166" s="177">
        <f ca="1">IFERROR(IF(OR(OFFSET('S5'!$D$5,MATCH($A166,'S5'!$D$5:$D$1012,0)-1,6)="巻返し",OFFSET('S5'!$D$5,MATCH($A166,'S5'!$D$5:$D$1012,0)-1,6)="スリット"),SUMIF('S5'!$D$5:$D$1012,$A166,'S5'!$T$5:$T$1012),""),"")</f>
        <v>4</v>
      </c>
    </row>
    <row r="167" spans="1:28" s="165" customFormat="1" ht="11.25" x14ac:dyDescent="0.15">
      <c r="A167" s="220">
        <v>3662828</v>
      </c>
      <c r="B167" s="220" t="s">
        <v>452</v>
      </c>
      <c r="C167" s="220" t="s">
        <v>453</v>
      </c>
      <c r="D167" s="220" t="s">
        <v>454</v>
      </c>
      <c r="E167" s="220" t="s">
        <v>155</v>
      </c>
      <c r="F167" s="220">
        <v>3</v>
      </c>
      <c r="G167" s="220" t="s">
        <v>49</v>
      </c>
      <c r="H167" s="220" t="s">
        <v>58</v>
      </c>
      <c r="I167" s="220" t="s">
        <v>254</v>
      </c>
      <c r="J167" s="220"/>
      <c r="K167" s="220" t="s">
        <v>274</v>
      </c>
      <c r="L167" s="220">
        <v>50</v>
      </c>
      <c r="M167" s="220" t="s">
        <v>275</v>
      </c>
      <c r="N167" s="221">
        <v>1120</v>
      </c>
      <c r="O167" s="221">
        <v>1120</v>
      </c>
      <c r="P167" s="221">
        <v>5000</v>
      </c>
      <c r="Q167" s="220">
        <v>2</v>
      </c>
      <c r="R167" s="220">
        <v>12</v>
      </c>
      <c r="S167" s="220" t="s">
        <v>455</v>
      </c>
      <c r="T167" s="222">
        <v>44704</v>
      </c>
      <c r="U167" s="222">
        <v>44739</v>
      </c>
      <c r="V167" s="220" t="s">
        <v>456</v>
      </c>
      <c r="W167" s="220"/>
      <c r="X167" s="220"/>
      <c r="Z167" s="177">
        <f t="shared" ca="1" si="2"/>
        <v>12</v>
      </c>
      <c r="AA167" s="177" t="str">
        <f ca="1">IFERROR(IF(OR(OFFSET('S4'!$D$5,MATCH($A167,'S4'!$D$5:$D$1035,0)-1,6)="巻返し",OFFSET('S4'!$D$5,MATCH($A167,'S4'!$D$5:$D$1035,0)-1,6)="スリット"),SUMIF('S4'!$D$5:$D$1035,$A167,'S4'!$U$5:$U$1035),""),"")</f>
        <v/>
      </c>
      <c r="AB167" s="177">
        <f ca="1">IFERROR(IF(OR(OFFSET('S5'!$D$5,MATCH($A167,'S5'!$D$5:$D$1012,0)-1,6)="巻返し",OFFSET('S5'!$D$5,MATCH($A167,'S5'!$D$5:$D$1012,0)-1,6)="スリット"),SUMIF('S5'!$D$5:$D$1012,$A167,'S5'!$T$5:$T$1012),""),"")</f>
        <v>12</v>
      </c>
    </row>
    <row r="168" spans="1:28" s="165" customFormat="1" ht="11.25" x14ac:dyDescent="0.15">
      <c r="A168" s="220">
        <v>3662829</v>
      </c>
      <c r="B168" s="220" t="s">
        <v>452</v>
      </c>
      <c r="C168" s="220" t="s">
        <v>453</v>
      </c>
      <c r="D168" s="220" t="s">
        <v>454</v>
      </c>
      <c r="E168" s="220" t="s">
        <v>155</v>
      </c>
      <c r="F168" s="220">
        <v>3</v>
      </c>
      <c r="G168" s="220" t="s">
        <v>49</v>
      </c>
      <c r="H168" s="220" t="s">
        <v>58</v>
      </c>
      <c r="I168" s="220" t="s">
        <v>254</v>
      </c>
      <c r="J168" s="220"/>
      <c r="K168" s="220" t="s">
        <v>276</v>
      </c>
      <c r="L168" s="220">
        <v>50</v>
      </c>
      <c r="M168" s="220" t="s">
        <v>277</v>
      </c>
      <c r="N168" s="221">
        <v>1120</v>
      </c>
      <c r="O168" s="221">
        <v>1120</v>
      </c>
      <c r="P168" s="221">
        <v>5000</v>
      </c>
      <c r="Q168" s="220">
        <v>2</v>
      </c>
      <c r="R168" s="220">
        <v>2</v>
      </c>
      <c r="S168" s="220" t="s">
        <v>455</v>
      </c>
      <c r="T168" s="222">
        <v>44704</v>
      </c>
      <c r="U168" s="222">
        <v>44739</v>
      </c>
      <c r="V168" s="220" t="s">
        <v>456</v>
      </c>
      <c r="W168" s="220"/>
      <c r="X168" s="220"/>
      <c r="Z168" s="177" t="str">
        <f t="shared" ca="1" si="2"/>
        <v/>
      </c>
      <c r="AA168" s="177" t="str">
        <f ca="1">IFERROR(IF(OR(OFFSET('S4'!$D$5,MATCH($A168,'S4'!$D$5:$D$1035,0)-1,6)="巻返し",OFFSET('S4'!$D$5,MATCH($A168,'S4'!$D$5:$D$1035,0)-1,6)="スリット"),SUMIF('S4'!$D$5:$D$1035,$A168,'S4'!$U$5:$U$1035),""),"")</f>
        <v/>
      </c>
      <c r="AB168" s="177" t="str">
        <f ca="1">IFERROR(IF(OR(OFFSET('S5'!$D$5,MATCH($A168,'S5'!$D$5:$D$1012,0)-1,6)="巻返し",OFFSET('S5'!$D$5,MATCH($A168,'S5'!$D$5:$D$1012,0)-1,6)="スリット"),SUMIF('S5'!$D$5:$D$1012,$A168,'S5'!$T$5:$T$1012),""),"")</f>
        <v/>
      </c>
    </row>
    <row r="169" spans="1:28" s="165" customFormat="1" ht="11.25" x14ac:dyDescent="0.15">
      <c r="A169" s="220">
        <v>3662830</v>
      </c>
      <c r="B169" s="220" t="s">
        <v>452</v>
      </c>
      <c r="C169" s="220" t="s">
        <v>453</v>
      </c>
      <c r="D169" s="220" t="s">
        <v>454</v>
      </c>
      <c r="E169" s="220" t="s">
        <v>155</v>
      </c>
      <c r="F169" s="220">
        <v>3</v>
      </c>
      <c r="G169" s="220" t="s">
        <v>49</v>
      </c>
      <c r="H169" s="220" t="s">
        <v>58</v>
      </c>
      <c r="I169" s="220" t="s">
        <v>254</v>
      </c>
      <c r="J169" s="220"/>
      <c r="K169" s="220" t="s">
        <v>274</v>
      </c>
      <c r="L169" s="220">
        <v>25</v>
      </c>
      <c r="M169" s="220" t="s">
        <v>275</v>
      </c>
      <c r="N169" s="221">
        <v>1120</v>
      </c>
      <c r="O169" s="221">
        <v>1120</v>
      </c>
      <c r="P169" s="221">
        <v>8000</v>
      </c>
      <c r="Q169" s="220">
        <v>2</v>
      </c>
      <c r="R169" s="220">
        <v>2</v>
      </c>
      <c r="S169" s="220" t="s">
        <v>455</v>
      </c>
      <c r="T169" s="222">
        <v>44704</v>
      </c>
      <c r="U169" s="222">
        <v>44734</v>
      </c>
      <c r="V169" s="220" t="s">
        <v>456</v>
      </c>
      <c r="W169" s="220"/>
      <c r="X169" s="220"/>
      <c r="Z169" s="177">
        <f t="shared" ca="1" si="2"/>
        <v>2</v>
      </c>
      <c r="AA169" s="177" t="str">
        <f ca="1">IFERROR(IF(OR(OFFSET('S4'!$D$5,MATCH($A169,'S4'!$D$5:$D$1035,0)-1,6)="巻返し",OFFSET('S4'!$D$5,MATCH($A169,'S4'!$D$5:$D$1035,0)-1,6)="スリット"),SUMIF('S4'!$D$5:$D$1035,$A169,'S4'!$U$5:$U$1035),""),"")</f>
        <v/>
      </c>
      <c r="AB169" s="177">
        <f ca="1">IFERROR(IF(OR(OFFSET('S5'!$D$5,MATCH($A169,'S5'!$D$5:$D$1012,0)-1,6)="巻返し",OFFSET('S5'!$D$5,MATCH($A169,'S5'!$D$5:$D$1012,0)-1,6)="スリット"),SUMIF('S5'!$D$5:$D$1012,$A169,'S5'!$T$5:$T$1012),""),"")</f>
        <v>2</v>
      </c>
    </row>
    <row r="170" spans="1:28" s="165" customFormat="1" ht="11.25" x14ac:dyDescent="0.15">
      <c r="A170" s="220">
        <v>3662831</v>
      </c>
      <c r="B170" s="220" t="s">
        <v>452</v>
      </c>
      <c r="C170" s="220" t="s">
        <v>453</v>
      </c>
      <c r="D170" s="220" t="s">
        <v>454</v>
      </c>
      <c r="E170" s="220" t="s">
        <v>155</v>
      </c>
      <c r="F170" s="220">
        <v>3</v>
      </c>
      <c r="G170" s="220" t="s">
        <v>49</v>
      </c>
      <c r="H170" s="220" t="s">
        <v>58</v>
      </c>
      <c r="I170" s="220" t="s">
        <v>254</v>
      </c>
      <c r="J170" s="220"/>
      <c r="K170" s="220" t="s">
        <v>285</v>
      </c>
      <c r="L170" s="220">
        <v>50</v>
      </c>
      <c r="M170" s="220" t="s">
        <v>286</v>
      </c>
      <c r="N170" s="221">
        <v>1120</v>
      </c>
      <c r="O170" s="221">
        <v>1120</v>
      </c>
      <c r="P170" s="221">
        <v>4000</v>
      </c>
      <c r="Q170" s="220">
        <v>2</v>
      </c>
      <c r="R170" s="220">
        <v>16</v>
      </c>
      <c r="S170" s="220" t="s">
        <v>455</v>
      </c>
      <c r="T170" s="222">
        <v>44704</v>
      </c>
      <c r="U170" s="222">
        <v>44729</v>
      </c>
      <c r="V170" s="220" t="s">
        <v>456</v>
      </c>
      <c r="W170" s="220"/>
      <c r="X170" s="220"/>
      <c r="Z170" s="177">
        <f t="shared" ca="1" si="2"/>
        <v>16</v>
      </c>
      <c r="AA170" s="177" t="str">
        <f ca="1">IFERROR(IF(OR(OFFSET('S4'!$D$5,MATCH($A170,'S4'!$D$5:$D$1035,0)-1,6)="巻返し",OFFSET('S4'!$D$5,MATCH($A170,'S4'!$D$5:$D$1035,0)-1,6)="スリット"),SUMIF('S4'!$D$5:$D$1035,$A170,'S4'!$U$5:$U$1035),""),"")</f>
        <v/>
      </c>
      <c r="AB170" s="177">
        <f ca="1">IFERROR(IF(OR(OFFSET('S5'!$D$5,MATCH($A170,'S5'!$D$5:$D$1012,0)-1,6)="巻返し",OFFSET('S5'!$D$5,MATCH($A170,'S5'!$D$5:$D$1012,0)-1,6)="スリット"),SUMIF('S5'!$D$5:$D$1012,$A170,'S5'!$T$5:$T$1012),""),"")</f>
        <v>16</v>
      </c>
    </row>
    <row r="171" spans="1:28" s="165" customFormat="1" ht="11.25" x14ac:dyDescent="0.15">
      <c r="A171" s="220">
        <v>3662832</v>
      </c>
      <c r="B171" s="220" t="s">
        <v>452</v>
      </c>
      <c r="C171" s="220" t="s">
        <v>453</v>
      </c>
      <c r="D171" s="220" t="s">
        <v>454</v>
      </c>
      <c r="E171" s="220" t="s">
        <v>155</v>
      </c>
      <c r="F171" s="220">
        <v>3</v>
      </c>
      <c r="G171" s="220" t="s">
        <v>49</v>
      </c>
      <c r="H171" s="220" t="s">
        <v>58</v>
      </c>
      <c r="I171" s="220" t="s">
        <v>254</v>
      </c>
      <c r="J171" s="220"/>
      <c r="K171" s="220" t="s">
        <v>290</v>
      </c>
      <c r="L171" s="220">
        <v>50</v>
      </c>
      <c r="M171" s="220" t="s">
        <v>291</v>
      </c>
      <c r="N171" s="221">
        <v>1120</v>
      </c>
      <c r="O171" s="221">
        <v>1120</v>
      </c>
      <c r="P171" s="221">
        <v>4000</v>
      </c>
      <c r="Q171" s="220">
        <v>2</v>
      </c>
      <c r="R171" s="220">
        <v>6</v>
      </c>
      <c r="S171" s="220" t="s">
        <v>455</v>
      </c>
      <c r="T171" s="222">
        <v>44704</v>
      </c>
      <c r="U171" s="222">
        <v>44729</v>
      </c>
      <c r="V171" s="220" t="s">
        <v>456</v>
      </c>
      <c r="W171" s="220"/>
      <c r="X171" s="220"/>
      <c r="Z171" s="177">
        <f t="shared" ca="1" si="2"/>
        <v>6</v>
      </c>
      <c r="AA171" s="177" t="str">
        <f ca="1">IFERROR(IF(OR(OFFSET('S4'!$D$5,MATCH($A171,'S4'!$D$5:$D$1035,0)-1,6)="巻返し",OFFSET('S4'!$D$5,MATCH($A171,'S4'!$D$5:$D$1035,0)-1,6)="スリット"),SUMIF('S4'!$D$5:$D$1035,$A171,'S4'!$U$5:$U$1035),""),"")</f>
        <v/>
      </c>
      <c r="AB171" s="177">
        <f ca="1">IFERROR(IF(OR(OFFSET('S5'!$D$5,MATCH($A171,'S5'!$D$5:$D$1012,0)-1,6)="巻返し",OFFSET('S5'!$D$5,MATCH($A171,'S5'!$D$5:$D$1012,0)-1,6)="スリット"),SUMIF('S5'!$D$5:$D$1012,$A171,'S5'!$T$5:$T$1012),""),"")</f>
        <v>6</v>
      </c>
    </row>
    <row r="172" spans="1:28" s="165" customFormat="1" ht="11.25" x14ac:dyDescent="0.15">
      <c r="A172" s="220">
        <v>3662833</v>
      </c>
      <c r="B172" s="220" t="s">
        <v>452</v>
      </c>
      <c r="C172" s="220" t="s">
        <v>453</v>
      </c>
      <c r="D172" s="220" t="s">
        <v>454</v>
      </c>
      <c r="E172" s="220" t="s">
        <v>155</v>
      </c>
      <c r="F172" s="220">
        <v>3</v>
      </c>
      <c r="G172" s="220" t="s">
        <v>49</v>
      </c>
      <c r="H172" s="220" t="s">
        <v>58</v>
      </c>
      <c r="I172" s="220" t="s">
        <v>254</v>
      </c>
      <c r="J172" s="220"/>
      <c r="K172" s="220" t="s">
        <v>290</v>
      </c>
      <c r="L172" s="220">
        <v>50</v>
      </c>
      <c r="M172" s="220" t="s">
        <v>291</v>
      </c>
      <c r="N172" s="221">
        <v>1120</v>
      </c>
      <c r="O172" s="221">
        <v>1120</v>
      </c>
      <c r="P172" s="221">
        <v>4000</v>
      </c>
      <c r="Q172" s="220">
        <v>2</v>
      </c>
      <c r="R172" s="220">
        <v>4</v>
      </c>
      <c r="S172" s="220" t="s">
        <v>455</v>
      </c>
      <c r="T172" s="222">
        <v>44704</v>
      </c>
      <c r="U172" s="222">
        <v>44734</v>
      </c>
      <c r="V172" s="220" t="s">
        <v>456</v>
      </c>
      <c r="W172" s="220"/>
      <c r="X172" s="220"/>
      <c r="Z172" s="177">
        <f t="shared" ca="1" si="2"/>
        <v>4</v>
      </c>
      <c r="AA172" s="177" t="str">
        <f ca="1">IFERROR(IF(OR(OFFSET('S4'!$D$5,MATCH($A172,'S4'!$D$5:$D$1035,0)-1,6)="巻返し",OFFSET('S4'!$D$5,MATCH($A172,'S4'!$D$5:$D$1035,0)-1,6)="スリット"),SUMIF('S4'!$D$5:$D$1035,$A172,'S4'!$U$5:$U$1035),""),"")</f>
        <v/>
      </c>
      <c r="AB172" s="177">
        <f ca="1">IFERROR(IF(OR(OFFSET('S5'!$D$5,MATCH($A172,'S5'!$D$5:$D$1012,0)-1,6)="巻返し",OFFSET('S5'!$D$5,MATCH($A172,'S5'!$D$5:$D$1012,0)-1,6)="スリット"),SUMIF('S5'!$D$5:$D$1012,$A172,'S5'!$T$5:$T$1012),""),"")</f>
        <v>4</v>
      </c>
    </row>
    <row r="173" spans="1:28" s="165" customFormat="1" ht="11.25" x14ac:dyDescent="0.15">
      <c r="A173" s="220">
        <v>3662834</v>
      </c>
      <c r="B173" s="220" t="s">
        <v>452</v>
      </c>
      <c r="C173" s="220" t="s">
        <v>453</v>
      </c>
      <c r="D173" s="220" t="s">
        <v>454</v>
      </c>
      <c r="E173" s="220" t="s">
        <v>155</v>
      </c>
      <c r="F173" s="220">
        <v>3</v>
      </c>
      <c r="G173" s="220" t="s">
        <v>49</v>
      </c>
      <c r="H173" s="220" t="s">
        <v>58</v>
      </c>
      <c r="I173" s="220" t="s">
        <v>254</v>
      </c>
      <c r="J173" s="220"/>
      <c r="K173" s="220" t="s">
        <v>287</v>
      </c>
      <c r="L173" s="220">
        <v>50</v>
      </c>
      <c r="M173" s="220" t="s">
        <v>288</v>
      </c>
      <c r="N173" s="221">
        <v>1120</v>
      </c>
      <c r="O173" s="221">
        <v>1120</v>
      </c>
      <c r="P173" s="221">
        <v>4000</v>
      </c>
      <c r="Q173" s="220">
        <v>2</v>
      </c>
      <c r="R173" s="220">
        <v>2</v>
      </c>
      <c r="S173" s="220" t="s">
        <v>455</v>
      </c>
      <c r="T173" s="222">
        <v>44704</v>
      </c>
      <c r="U173" s="222">
        <v>44734</v>
      </c>
      <c r="V173" s="220" t="s">
        <v>456</v>
      </c>
      <c r="W173" s="220"/>
      <c r="X173" s="220"/>
      <c r="Z173" s="177">
        <f t="shared" ca="1" si="2"/>
        <v>2</v>
      </c>
      <c r="AA173" s="177" t="str">
        <f ca="1">IFERROR(IF(OR(OFFSET('S4'!$D$5,MATCH($A173,'S4'!$D$5:$D$1035,0)-1,6)="巻返し",OFFSET('S4'!$D$5,MATCH($A173,'S4'!$D$5:$D$1035,0)-1,6)="スリット"),SUMIF('S4'!$D$5:$D$1035,$A173,'S4'!$U$5:$U$1035),""),"")</f>
        <v/>
      </c>
      <c r="AB173" s="177">
        <f ca="1">IFERROR(IF(OR(OFFSET('S5'!$D$5,MATCH($A173,'S5'!$D$5:$D$1012,0)-1,6)="巻返し",OFFSET('S5'!$D$5,MATCH($A173,'S5'!$D$5:$D$1012,0)-1,6)="スリット"),SUMIF('S5'!$D$5:$D$1012,$A173,'S5'!$T$5:$T$1012),""),"")</f>
        <v>2</v>
      </c>
    </row>
    <row r="174" spans="1:28" s="165" customFormat="1" ht="11.25" x14ac:dyDescent="0.15">
      <c r="A174" s="220">
        <v>3662837</v>
      </c>
      <c r="B174" s="220" t="s">
        <v>452</v>
      </c>
      <c r="C174" s="220" t="s">
        <v>466</v>
      </c>
      <c r="D174" s="220" t="s">
        <v>454</v>
      </c>
      <c r="E174" s="220" t="s">
        <v>215</v>
      </c>
      <c r="F174" s="220">
        <v>3</v>
      </c>
      <c r="G174" s="220" t="s">
        <v>49</v>
      </c>
      <c r="H174" s="220" t="s">
        <v>50</v>
      </c>
      <c r="I174" s="220" t="s">
        <v>209</v>
      </c>
      <c r="J174" s="220"/>
      <c r="K174" s="220" t="s">
        <v>228</v>
      </c>
      <c r="L174" s="220">
        <v>50</v>
      </c>
      <c r="M174" s="220" t="s">
        <v>229</v>
      </c>
      <c r="N174" s="221">
        <v>1200</v>
      </c>
      <c r="O174" s="221">
        <v>1190</v>
      </c>
      <c r="P174" s="221">
        <v>6000</v>
      </c>
      <c r="Q174" s="220">
        <v>2</v>
      </c>
      <c r="R174" s="220">
        <v>8</v>
      </c>
      <c r="S174" s="220" t="s">
        <v>455</v>
      </c>
      <c r="T174" s="222">
        <v>44704</v>
      </c>
      <c r="U174" s="222">
        <v>44733</v>
      </c>
      <c r="V174" s="220" t="s">
        <v>456</v>
      </c>
      <c r="W174" s="220"/>
      <c r="X174" s="220"/>
      <c r="Z174" s="177" t="str">
        <f t="shared" ca="1" si="2"/>
        <v/>
      </c>
      <c r="AA174" s="177" t="str">
        <f ca="1">IFERROR(IF(OR(OFFSET('S4'!$D$5,MATCH($A174,'S4'!$D$5:$D$1035,0)-1,6)="巻返し",OFFSET('S4'!$D$5,MATCH($A174,'S4'!$D$5:$D$1035,0)-1,6)="スリット"),SUMIF('S4'!$D$5:$D$1035,$A174,'S4'!$U$5:$U$1035),""),"")</f>
        <v/>
      </c>
      <c r="AB174" s="177" t="str">
        <f ca="1">IFERROR(IF(OR(OFFSET('S5'!$D$5,MATCH($A174,'S5'!$D$5:$D$1012,0)-1,6)="巻返し",OFFSET('S5'!$D$5,MATCH($A174,'S5'!$D$5:$D$1012,0)-1,6)="スリット"),SUMIF('S5'!$D$5:$D$1012,$A174,'S5'!$T$5:$T$1012),""),"")</f>
        <v/>
      </c>
    </row>
    <row r="175" spans="1:28" s="165" customFormat="1" ht="11.25" x14ac:dyDescent="0.15">
      <c r="A175" s="220">
        <v>3663226</v>
      </c>
      <c r="B175" s="220" t="s">
        <v>452</v>
      </c>
      <c r="C175" s="220" t="s">
        <v>465</v>
      </c>
      <c r="D175" s="220" t="s">
        <v>454</v>
      </c>
      <c r="E175" s="220" t="s">
        <v>252</v>
      </c>
      <c r="F175" s="220">
        <v>3</v>
      </c>
      <c r="G175" s="220" t="s">
        <v>49</v>
      </c>
      <c r="H175" s="220" t="s">
        <v>50</v>
      </c>
      <c r="I175" s="220" t="s">
        <v>254</v>
      </c>
      <c r="J175" s="220"/>
      <c r="K175" s="220" t="s">
        <v>255</v>
      </c>
      <c r="L175" s="220">
        <v>50</v>
      </c>
      <c r="M175" s="220" t="s">
        <v>256</v>
      </c>
      <c r="N175" s="221">
        <v>1000</v>
      </c>
      <c r="O175" s="221">
        <v>1000</v>
      </c>
      <c r="P175" s="221">
        <v>2000</v>
      </c>
      <c r="Q175" s="220">
        <v>2</v>
      </c>
      <c r="R175" s="220">
        <v>4</v>
      </c>
      <c r="S175" s="220" t="s">
        <v>455</v>
      </c>
      <c r="T175" s="222">
        <v>44706</v>
      </c>
      <c r="U175" s="222">
        <v>44742</v>
      </c>
      <c r="V175" s="220" t="s">
        <v>456</v>
      </c>
      <c r="W175" s="220"/>
      <c r="X175" s="220"/>
      <c r="Z175" s="177">
        <f t="shared" ca="1" si="2"/>
        <v>4</v>
      </c>
      <c r="AA175" s="177" t="str">
        <f ca="1">IFERROR(IF(OR(OFFSET('S4'!$D$5,MATCH($A175,'S4'!$D$5:$D$1035,0)-1,6)="巻返し",OFFSET('S4'!$D$5,MATCH($A175,'S4'!$D$5:$D$1035,0)-1,6)="スリット"),SUMIF('S4'!$D$5:$D$1035,$A175,'S4'!$U$5:$U$1035),""),"")</f>
        <v/>
      </c>
      <c r="AB175" s="177">
        <f ca="1">IFERROR(IF(OR(OFFSET('S5'!$D$5,MATCH($A175,'S5'!$D$5:$D$1012,0)-1,6)="巻返し",OFFSET('S5'!$D$5,MATCH($A175,'S5'!$D$5:$D$1012,0)-1,6)="スリット"),SUMIF('S5'!$D$5:$D$1012,$A175,'S5'!$T$5:$T$1012),""),"")</f>
        <v>4</v>
      </c>
    </row>
    <row r="176" spans="1:28" s="165" customFormat="1" ht="11.25" x14ac:dyDescent="0.15">
      <c r="A176" s="220">
        <v>3664159</v>
      </c>
      <c r="B176" s="220" t="s">
        <v>529</v>
      </c>
      <c r="C176" s="220" t="s">
        <v>453</v>
      </c>
      <c r="D176" s="220" t="s">
        <v>454</v>
      </c>
      <c r="E176" s="220" t="s">
        <v>155</v>
      </c>
      <c r="F176" s="220">
        <v>3</v>
      </c>
      <c r="G176" s="220" t="s">
        <v>325</v>
      </c>
      <c r="H176" s="220" t="s">
        <v>50</v>
      </c>
      <c r="I176" s="220" t="s">
        <v>209</v>
      </c>
      <c r="J176" s="220"/>
      <c r="K176" s="220" t="s">
        <v>422</v>
      </c>
      <c r="L176" s="220">
        <v>50</v>
      </c>
      <c r="M176" s="220" t="s">
        <v>423</v>
      </c>
      <c r="N176" s="221">
        <v>1000</v>
      </c>
      <c r="O176" s="221">
        <v>1000</v>
      </c>
      <c r="P176" s="221">
        <v>2000</v>
      </c>
      <c r="Q176" s="220">
        <v>2</v>
      </c>
      <c r="R176" s="220">
        <v>1</v>
      </c>
      <c r="S176" s="220" t="s">
        <v>455</v>
      </c>
      <c r="T176" s="222">
        <v>44712</v>
      </c>
      <c r="U176" s="222">
        <v>44742</v>
      </c>
      <c r="V176" s="220" t="s">
        <v>456</v>
      </c>
      <c r="W176" s="220"/>
      <c r="X176" s="220"/>
      <c r="Z176" s="177">
        <f t="shared" ca="1" si="2"/>
        <v>1</v>
      </c>
      <c r="AA176" s="177">
        <f ca="1">IFERROR(IF(OR(OFFSET('S4'!$D$5,MATCH($A176,'S4'!$D$5:$D$1035,0)-1,6)="巻返し",OFFSET('S4'!$D$5,MATCH($A176,'S4'!$D$5:$D$1035,0)-1,6)="スリット"),SUMIF('S4'!$D$5:$D$1035,$A176,'S4'!$U$5:$U$1035),""),"")</f>
        <v>1</v>
      </c>
      <c r="AB176" s="177" t="str">
        <f ca="1">IFERROR(IF(OR(OFFSET('S5'!$D$5,MATCH($A176,'S5'!$D$5:$D$1012,0)-1,6)="巻返し",OFFSET('S5'!$D$5,MATCH($A176,'S5'!$D$5:$D$1012,0)-1,6)="スリット"),SUMIF('S5'!$D$5:$D$1012,$A176,'S5'!$T$5:$T$1012),""),"")</f>
        <v/>
      </c>
    </row>
    <row r="177" spans="1:28" s="165" customFormat="1" ht="11.25" x14ac:dyDescent="0.15">
      <c r="A177" s="220">
        <v>3664160</v>
      </c>
      <c r="B177" s="220" t="s">
        <v>529</v>
      </c>
      <c r="C177" s="220" t="s">
        <v>453</v>
      </c>
      <c r="D177" s="220" t="s">
        <v>454</v>
      </c>
      <c r="E177" s="220" t="s">
        <v>155</v>
      </c>
      <c r="F177" s="220">
        <v>3</v>
      </c>
      <c r="G177" s="220" t="s">
        <v>325</v>
      </c>
      <c r="H177" s="220" t="s">
        <v>50</v>
      </c>
      <c r="I177" s="220" t="s">
        <v>209</v>
      </c>
      <c r="J177" s="220"/>
      <c r="K177" s="220" t="s">
        <v>419</v>
      </c>
      <c r="L177" s="220">
        <v>50</v>
      </c>
      <c r="M177" s="220" t="s">
        <v>697</v>
      </c>
      <c r="N177" s="221">
        <v>1000</v>
      </c>
      <c r="O177" s="221">
        <v>1000</v>
      </c>
      <c r="P177" s="221">
        <v>2000</v>
      </c>
      <c r="Q177" s="220">
        <v>2</v>
      </c>
      <c r="R177" s="220">
        <v>1</v>
      </c>
      <c r="S177" s="220" t="s">
        <v>455</v>
      </c>
      <c r="T177" s="222">
        <v>44712</v>
      </c>
      <c r="U177" s="222">
        <v>44742</v>
      </c>
      <c r="V177" s="220" t="s">
        <v>456</v>
      </c>
      <c r="W177" s="220"/>
      <c r="X177" s="220"/>
      <c r="Z177" s="177">
        <f t="shared" ca="1" si="2"/>
        <v>1</v>
      </c>
      <c r="AA177" s="177">
        <f ca="1">IFERROR(IF(OR(OFFSET('S4'!$D$5,MATCH($A177,'S4'!$D$5:$D$1035,0)-1,6)="巻返し",OFFSET('S4'!$D$5,MATCH($A177,'S4'!$D$5:$D$1035,0)-1,6)="スリット"),SUMIF('S4'!$D$5:$D$1035,$A177,'S4'!$U$5:$U$1035),""),"")</f>
        <v>1</v>
      </c>
      <c r="AB177" s="177" t="str">
        <f ca="1">IFERROR(IF(OR(OFFSET('S5'!$D$5,MATCH($A177,'S5'!$D$5:$D$1012,0)-1,6)="巻返し",OFFSET('S5'!$D$5,MATCH($A177,'S5'!$D$5:$D$1012,0)-1,6)="スリット"),SUMIF('S5'!$D$5:$D$1012,$A177,'S5'!$T$5:$T$1012),""),"")</f>
        <v/>
      </c>
    </row>
    <row r="178" spans="1:28" s="165" customFormat="1" ht="11.25" x14ac:dyDescent="0.15">
      <c r="A178" s="220">
        <v>3664161</v>
      </c>
      <c r="B178" s="220" t="s">
        <v>529</v>
      </c>
      <c r="C178" s="220" t="s">
        <v>453</v>
      </c>
      <c r="D178" s="220" t="s">
        <v>454</v>
      </c>
      <c r="E178" s="220" t="s">
        <v>155</v>
      </c>
      <c r="F178" s="220">
        <v>3</v>
      </c>
      <c r="G178" s="220" t="s">
        <v>325</v>
      </c>
      <c r="H178" s="220" t="s">
        <v>50</v>
      </c>
      <c r="I178" s="220" t="s">
        <v>209</v>
      </c>
      <c r="J178" s="220"/>
      <c r="K178" s="220" t="s">
        <v>419</v>
      </c>
      <c r="L178" s="220">
        <v>50</v>
      </c>
      <c r="M178" s="220" t="s">
        <v>697</v>
      </c>
      <c r="N178" s="221">
        <v>1000</v>
      </c>
      <c r="O178" s="221">
        <v>1000</v>
      </c>
      <c r="P178" s="221">
        <v>2000</v>
      </c>
      <c r="Q178" s="220">
        <v>2</v>
      </c>
      <c r="R178" s="220">
        <v>2</v>
      </c>
      <c r="S178" s="220" t="s">
        <v>455</v>
      </c>
      <c r="T178" s="222">
        <v>44712</v>
      </c>
      <c r="U178" s="222">
        <v>44742</v>
      </c>
      <c r="V178" s="220" t="s">
        <v>456</v>
      </c>
      <c r="W178" s="220"/>
      <c r="X178" s="220"/>
      <c r="Z178" s="177">
        <f t="shared" ca="1" si="2"/>
        <v>2</v>
      </c>
      <c r="AA178" s="177">
        <f ca="1">IFERROR(IF(OR(OFFSET('S4'!$D$5,MATCH($A178,'S4'!$D$5:$D$1035,0)-1,6)="巻返し",OFFSET('S4'!$D$5,MATCH($A178,'S4'!$D$5:$D$1035,0)-1,6)="スリット"),SUMIF('S4'!$D$5:$D$1035,$A178,'S4'!$U$5:$U$1035),""),"")</f>
        <v>2</v>
      </c>
      <c r="AB178" s="177" t="str">
        <f ca="1">IFERROR(IF(OR(OFFSET('S5'!$D$5,MATCH($A178,'S5'!$D$5:$D$1012,0)-1,6)="巻返し",OFFSET('S5'!$D$5,MATCH($A178,'S5'!$D$5:$D$1012,0)-1,6)="スリット"),SUMIF('S5'!$D$5:$D$1012,$A178,'S5'!$T$5:$T$1012),""),"")</f>
        <v/>
      </c>
    </row>
    <row r="179" spans="1:28" s="165" customFormat="1" ht="11.25" x14ac:dyDescent="0.15">
      <c r="A179" s="273">
        <v>3664260</v>
      </c>
      <c r="B179" s="273" t="s">
        <v>452</v>
      </c>
      <c r="C179" s="273" t="s">
        <v>466</v>
      </c>
      <c r="D179" s="273" t="s">
        <v>454</v>
      </c>
      <c r="E179" s="273" t="s">
        <v>215</v>
      </c>
      <c r="F179" s="273" t="s">
        <v>134</v>
      </c>
      <c r="G179" s="273" t="s">
        <v>49</v>
      </c>
      <c r="H179" s="273" t="s">
        <v>50</v>
      </c>
      <c r="I179" s="273" t="s">
        <v>209</v>
      </c>
      <c r="J179" s="273"/>
      <c r="K179" s="273" t="s">
        <v>213</v>
      </c>
      <c r="L179" s="273">
        <v>50</v>
      </c>
      <c r="M179" s="273" t="s">
        <v>214</v>
      </c>
      <c r="N179" s="274">
        <v>1190</v>
      </c>
      <c r="O179" s="274">
        <v>1190</v>
      </c>
      <c r="P179" s="274">
        <v>6000</v>
      </c>
      <c r="Q179" s="273">
        <v>2</v>
      </c>
      <c r="R179" s="273">
        <v>12</v>
      </c>
      <c r="S179" s="273" t="s">
        <v>455</v>
      </c>
      <c r="T179" s="275">
        <v>44714</v>
      </c>
      <c r="U179" s="275">
        <v>44742</v>
      </c>
      <c r="V179" s="273" t="s">
        <v>456</v>
      </c>
      <c r="W179" s="273"/>
      <c r="X179" s="273"/>
      <c r="Z179" s="177" t="str">
        <f t="shared" ca="1" si="2"/>
        <v/>
      </c>
      <c r="AA179" s="177" t="str">
        <f ca="1">IFERROR(IF(OR(OFFSET('S4'!$D$5,MATCH($A179,'S4'!$D$5:$D$1035,0)-1,6)="巻返し",OFFSET('S4'!$D$5,MATCH($A179,'S4'!$D$5:$D$1035,0)-1,6)="スリット"),SUMIF('S4'!$D$5:$D$1035,$A179,'S4'!$U$5:$U$1035),""),"")</f>
        <v/>
      </c>
      <c r="AB179" s="177" t="str">
        <f ca="1">IFERROR(IF(OR(OFFSET('S5'!$D$5,MATCH($A179,'S5'!$D$5:$D$1012,0)-1,6)="巻返し",OFFSET('S5'!$D$5,MATCH($A179,'S5'!$D$5:$D$1012,0)-1,6)="スリット"),SUMIF('S5'!$D$5:$D$1012,$A179,'S5'!$T$5:$T$1012),""),"")</f>
        <v/>
      </c>
    </row>
    <row r="180" spans="1:28" s="165" customFormat="1" thickBot="1" x14ac:dyDescent="0.2">
      <c r="A180" s="276">
        <v>3664275</v>
      </c>
      <c r="B180" s="276" t="s">
        <v>452</v>
      </c>
      <c r="C180" s="276" t="s">
        <v>466</v>
      </c>
      <c r="D180" s="276" t="s">
        <v>454</v>
      </c>
      <c r="E180" s="276" t="s">
        <v>189</v>
      </c>
      <c r="F180" s="276">
        <v>3</v>
      </c>
      <c r="G180" s="276" t="s">
        <v>49</v>
      </c>
      <c r="H180" s="276" t="s">
        <v>50</v>
      </c>
      <c r="I180" s="276" t="s">
        <v>209</v>
      </c>
      <c r="J180" s="276"/>
      <c r="K180" s="276" t="s">
        <v>250</v>
      </c>
      <c r="L180" s="276">
        <v>50</v>
      </c>
      <c r="M180" s="276" t="s">
        <v>531</v>
      </c>
      <c r="N180" s="277">
        <v>1190</v>
      </c>
      <c r="O180" s="277">
        <v>1190</v>
      </c>
      <c r="P180" s="277">
        <v>5000</v>
      </c>
      <c r="Q180" s="276">
        <v>2</v>
      </c>
      <c r="R180" s="276">
        <v>2</v>
      </c>
      <c r="S180" s="276" t="s">
        <v>455</v>
      </c>
      <c r="T180" s="278">
        <v>44714</v>
      </c>
      <c r="U180" s="278">
        <v>44733</v>
      </c>
      <c r="V180" s="276" t="s">
        <v>462</v>
      </c>
      <c r="W180" s="276"/>
      <c r="X180" s="276"/>
      <c r="Z180" s="177" t="str">
        <f t="shared" ca="1" si="2"/>
        <v/>
      </c>
      <c r="AA180" s="177" t="str">
        <f ca="1">IFERROR(IF(OR(OFFSET('S4'!$D$5,MATCH($A180,'S4'!$D$5:$D$1035,0)-1,6)="巻返し",OFFSET('S4'!$D$5,MATCH($A180,'S4'!$D$5:$D$1035,0)-1,6)="スリット"),SUMIF('S4'!$D$5:$D$1035,$A180,'S4'!$U$5:$U$1035),""),"")</f>
        <v/>
      </c>
      <c r="AB180" s="177" t="str">
        <f ca="1">IFERROR(IF(OR(OFFSET('S5'!$D$5,MATCH($A180,'S5'!$D$5:$D$1012,0)-1,6)="巻返し",OFFSET('S5'!$D$5,MATCH($A180,'S5'!$D$5:$D$1012,0)-1,6)="スリット"),SUMIF('S5'!$D$5:$D$1012,$A180,'S5'!$T$5:$T$1012),""),"")</f>
        <v/>
      </c>
    </row>
    <row r="181" spans="1:28" s="165" customFormat="1" ht="11.25" x14ac:dyDescent="0.15">
      <c r="A181" s="218">
        <v>3653633</v>
      </c>
      <c r="B181" s="224" t="s">
        <v>534</v>
      </c>
      <c r="C181" s="224" t="s">
        <v>465</v>
      </c>
      <c r="D181" s="224" t="s">
        <v>454</v>
      </c>
      <c r="E181" s="224"/>
      <c r="F181" s="224">
        <v>3</v>
      </c>
      <c r="G181" s="224" t="s">
        <v>332</v>
      </c>
      <c r="H181" s="224" t="s">
        <v>50</v>
      </c>
      <c r="I181" s="224" t="s">
        <v>51</v>
      </c>
      <c r="J181" s="224"/>
      <c r="K181" s="224" t="s">
        <v>535</v>
      </c>
      <c r="L181" s="224">
        <v>38</v>
      </c>
      <c r="M181" s="224" t="s">
        <v>536</v>
      </c>
      <c r="N181" s="225">
        <v>400</v>
      </c>
      <c r="O181" s="225">
        <v>400</v>
      </c>
      <c r="P181" s="225">
        <v>500</v>
      </c>
      <c r="Q181" s="224">
        <v>1</v>
      </c>
      <c r="R181" s="224">
        <v>6</v>
      </c>
      <c r="S181" s="224" t="s">
        <v>455</v>
      </c>
      <c r="T181" s="226">
        <v>44628</v>
      </c>
      <c r="U181" s="226">
        <v>44651</v>
      </c>
      <c r="V181" s="224" t="s">
        <v>537</v>
      </c>
      <c r="W181" s="224"/>
      <c r="X181" s="224"/>
      <c r="Z181" s="177" t="str">
        <f t="shared" ca="1" si="2"/>
        <v/>
      </c>
      <c r="AA181" s="177" t="str">
        <f ca="1">IFERROR(IF(OR(OFFSET('S4'!$D$5,MATCH($A181,'S4'!$D$5:$D$1035,0)-1,6)="巻返し",OFFSET('S4'!$D$5,MATCH($A181,'S4'!$D$5:$D$1035,0)-1,6)="スリット"),SUMIF('S4'!$D$5:$D$1035,$A181,'S4'!$U$5:$U$1035),""),"")</f>
        <v/>
      </c>
      <c r="AB181" s="177" t="str">
        <f ca="1">IFERROR(IF(OR(OFFSET('S5'!$D$5,MATCH($A181,'S5'!$D$5:$D$1012,0)-1,6)="巻返し",OFFSET('S5'!$D$5,MATCH($A181,'S5'!$D$5:$D$1012,0)-1,6)="スリット"),SUMIF('S5'!$D$5:$D$1012,$A181,'S5'!$T$5:$T$1012),""),"")</f>
        <v/>
      </c>
    </row>
    <row r="182" spans="1:28" s="165" customFormat="1" ht="11.25" x14ac:dyDescent="0.15">
      <c r="A182" s="219">
        <v>3653916</v>
      </c>
      <c r="B182" s="220" t="s">
        <v>534</v>
      </c>
      <c r="C182" s="220" t="s">
        <v>465</v>
      </c>
      <c r="D182" s="220" t="s">
        <v>454</v>
      </c>
      <c r="E182" s="220"/>
      <c r="F182" s="220">
        <v>3</v>
      </c>
      <c r="G182" s="220" t="s">
        <v>332</v>
      </c>
      <c r="H182" s="220" t="s">
        <v>50</v>
      </c>
      <c r="I182" s="220" t="s">
        <v>51</v>
      </c>
      <c r="J182" s="220"/>
      <c r="K182" s="220" t="s">
        <v>538</v>
      </c>
      <c r="L182" s="220">
        <v>38</v>
      </c>
      <c r="M182" s="220" t="s">
        <v>539</v>
      </c>
      <c r="N182" s="221">
        <v>1320</v>
      </c>
      <c r="O182" s="221">
        <v>1320</v>
      </c>
      <c r="P182" s="221">
        <v>2000</v>
      </c>
      <c r="Q182" s="220">
        <v>2</v>
      </c>
      <c r="R182" s="220">
        <v>1</v>
      </c>
      <c r="S182" s="220" t="s">
        <v>455</v>
      </c>
      <c r="T182" s="222">
        <v>44635</v>
      </c>
      <c r="U182" s="222">
        <v>44651</v>
      </c>
      <c r="V182" s="220" t="s">
        <v>537</v>
      </c>
      <c r="W182" s="220"/>
      <c r="X182" s="220"/>
      <c r="Z182" s="177" t="str">
        <f t="shared" ca="1" si="2"/>
        <v/>
      </c>
      <c r="AA182" s="177" t="str">
        <f ca="1">IFERROR(IF(OR(OFFSET('S4'!$D$5,MATCH($A182,'S4'!$D$5:$D$1035,0)-1,6)="巻返し",OFFSET('S4'!$D$5,MATCH($A182,'S4'!$D$5:$D$1035,0)-1,6)="スリット"),SUMIF('S4'!$D$5:$D$1035,$A182,'S4'!$U$5:$U$1035),""),"")</f>
        <v/>
      </c>
      <c r="AB182" s="177" t="str">
        <f ca="1">IFERROR(IF(OR(OFFSET('S5'!$D$5,MATCH($A182,'S5'!$D$5:$D$1012,0)-1,6)="巻返し",OFFSET('S5'!$D$5,MATCH($A182,'S5'!$D$5:$D$1012,0)-1,6)="スリット"),SUMIF('S5'!$D$5:$D$1012,$A182,'S5'!$T$5:$T$1012),""),"")</f>
        <v/>
      </c>
    </row>
    <row r="183" spans="1:28" s="165" customFormat="1" ht="11.25" x14ac:dyDescent="0.15">
      <c r="A183" s="219">
        <v>3656125</v>
      </c>
      <c r="B183" s="220" t="s">
        <v>534</v>
      </c>
      <c r="C183" s="220" t="s">
        <v>465</v>
      </c>
      <c r="D183" s="220" t="s">
        <v>454</v>
      </c>
      <c r="E183" s="220"/>
      <c r="F183" s="220">
        <v>3</v>
      </c>
      <c r="G183" s="220" t="s">
        <v>332</v>
      </c>
      <c r="H183" s="220" t="s">
        <v>50</v>
      </c>
      <c r="I183" s="220" t="s">
        <v>51</v>
      </c>
      <c r="J183" s="220"/>
      <c r="K183" s="220" t="s">
        <v>540</v>
      </c>
      <c r="L183" s="220">
        <v>38</v>
      </c>
      <c r="M183" s="220" t="s">
        <v>541</v>
      </c>
      <c r="N183" s="221">
        <v>1320</v>
      </c>
      <c r="O183" s="221">
        <v>1320</v>
      </c>
      <c r="P183" s="221">
        <v>2000</v>
      </c>
      <c r="Q183" s="220">
        <v>2</v>
      </c>
      <c r="R183" s="220">
        <v>1</v>
      </c>
      <c r="S183" s="220" t="s">
        <v>455</v>
      </c>
      <c r="T183" s="222">
        <v>44645</v>
      </c>
      <c r="U183" s="222">
        <v>44651</v>
      </c>
      <c r="V183" s="220" t="s">
        <v>537</v>
      </c>
      <c r="W183" s="220"/>
      <c r="X183" s="220"/>
      <c r="Z183" s="177" t="str">
        <f t="shared" ca="1" si="2"/>
        <v/>
      </c>
      <c r="AA183" s="177" t="str">
        <f ca="1">IFERROR(IF(OR(OFFSET('S4'!$D$5,MATCH($A183,'S4'!$D$5:$D$1035,0)-1,6)="巻返し",OFFSET('S4'!$D$5,MATCH($A183,'S4'!$D$5:$D$1035,0)-1,6)="スリット"),SUMIF('S4'!$D$5:$D$1035,$A183,'S4'!$U$5:$U$1035),""),"")</f>
        <v/>
      </c>
      <c r="AB183" s="177" t="str">
        <f ca="1">IFERROR(IF(OR(OFFSET('S5'!$D$5,MATCH($A183,'S5'!$D$5:$D$1012,0)-1,6)="巻返し",OFFSET('S5'!$D$5,MATCH($A183,'S5'!$D$5:$D$1012,0)-1,6)="スリット"),SUMIF('S5'!$D$5:$D$1012,$A183,'S5'!$T$5:$T$1012),""),"")</f>
        <v/>
      </c>
    </row>
    <row r="184" spans="1:28" s="165" customFormat="1" ht="11.25" x14ac:dyDescent="0.15">
      <c r="A184" s="219">
        <v>3656126</v>
      </c>
      <c r="B184" s="220" t="s">
        <v>534</v>
      </c>
      <c r="C184" s="220" t="s">
        <v>465</v>
      </c>
      <c r="D184" s="220" t="s">
        <v>454</v>
      </c>
      <c r="E184" s="220"/>
      <c r="F184" s="220">
        <v>3</v>
      </c>
      <c r="G184" s="220" t="s">
        <v>332</v>
      </c>
      <c r="H184" s="220" t="s">
        <v>50</v>
      </c>
      <c r="I184" s="220" t="s">
        <v>51</v>
      </c>
      <c r="J184" s="220"/>
      <c r="K184" s="220" t="s">
        <v>542</v>
      </c>
      <c r="L184" s="220">
        <v>38</v>
      </c>
      <c r="M184" s="220" t="s">
        <v>543</v>
      </c>
      <c r="N184" s="221">
        <v>1320</v>
      </c>
      <c r="O184" s="221">
        <v>1320</v>
      </c>
      <c r="P184" s="221">
        <v>2000</v>
      </c>
      <c r="Q184" s="220">
        <v>2</v>
      </c>
      <c r="R184" s="220">
        <v>1</v>
      </c>
      <c r="S184" s="220" t="s">
        <v>455</v>
      </c>
      <c r="T184" s="222">
        <v>44645</v>
      </c>
      <c r="U184" s="222">
        <v>44651</v>
      </c>
      <c r="V184" s="220" t="s">
        <v>537</v>
      </c>
      <c r="W184" s="220"/>
      <c r="X184" s="220"/>
      <c r="Z184" s="177" t="str">
        <f t="shared" ca="1" si="2"/>
        <v/>
      </c>
      <c r="AA184" s="177" t="str">
        <f ca="1">IFERROR(IF(OR(OFFSET('S4'!$D$5,MATCH($A184,'S4'!$D$5:$D$1035,0)-1,6)="巻返し",OFFSET('S4'!$D$5,MATCH($A184,'S4'!$D$5:$D$1035,0)-1,6)="スリット"),SUMIF('S4'!$D$5:$D$1035,$A184,'S4'!$U$5:$U$1035),""),"")</f>
        <v/>
      </c>
      <c r="AB184" s="177" t="str">
        <f ca="1">IFERROR(IF(OR(OFFSET('S5'!$D$5,MATCH($A184,'S5'!$D$5:$D$1012,0)-1,6)="巻返し",OFFSET('S5'!$D$5,MATCH($A184,'S5'!$D$5:$D$1012,0)-1,6)="スリット"),SUMIF('S5'!$D$5:$D$1012,$A184,'S5'!$T$5:$T$1012),""),"")</f>
        <v/>
      </c>
    </row>
    <row r="185" spans="1:28" s="165" customFormat="1" ht="11.25" x14ac:dyDescent="0.15">
      <c r="A185" s="219">
        <v>3656127</v>
      </c>
      <c r="B185" s="220" t="s">
        <v>534</v>
      </c>
      <c r="C185" s="220" t="s">
        <v>465</v>
      </c>
      <c r="D185" s="220" t="s">
        <v>454</v>
      </c>
      <c r="E185" s="220"/>
      <c r="F185" s="220">
        <v>3</v>
      </c>
      <c r="G185" s="220" t="s">
        <v>332</v>
      </c>
      <c r="H185" s="220" t="s">
        <v>50</v>
      </c>
      <c r="I185" s="220" t="s">
        <v>51</v>
      </c>
      <c r="J185" s="220"/>
      <c r="K185" s="220" t="s">
        <v>544</v>
      </c>
      <c r="L185" s="220">
        <v>38</v>
      </c>
      <c r="M185" s="220" t="s">
        <v>545</v>
      </c>
      <c r="N185" s="221">
        <v>1320</v>
      </c>
      <c r="O185" s="221">
        <v>1320</v>
      </c>
      <c r="P185" s="221">
        <v>2000</v>
      </c>
      <c r="Q185" s="220">
        <v>2</v>
      </c>
      <c r="R185" s="220">
        <v>1</v>
      </c>
      <c r="S185" s="220" t="s">
        <v>455</v>
      </c>
      <c r="T185" s="222">
        <v>44645</v>
      </c>
      <c r="U185" s="222">
        <v>44651</v>
      </c>
      <c r="V185" s="220" t="s">
        <v>537</v>
      </c>
      <c r="W185" s="220"/>
      <c r="X185" s="220"/>
      <c r="Z185" s="177" t="str">
        <f t="shared" ca="1" si="2"/>
        <v/>
      </c>
      <c r="AA185" s="177" t="str">
        <f ca="1">IFERROR(IF(OR(OFFSET('S4'!$D$5,MATCH($A185,'S4'!$D$5:$D$1035,0)-1,6)="巻返し",OFFSET('S4'!$D$5,MATCH($A185,'S4'!$D$5:$D$1035,0)-1,6)="スリット"),SUMIF('S4'!$D$5:$D$1035,$A185,'S4'!$U$5:$U$1035),""),"")</f>
        <v/>
      </c>
      <c r="AB185" s="177" t="str">
        <f ca="1">IFERROR(IF(OR(OFFSET('S5'!$D$5,MATCH($A185,'S5'!$D$5:$D$1012,0)-1,6)="巻返し",OFFSET('S5'!$D$5,MATCH($A185,'S5'!$D$5:$D$1012,0)-1,6)="スリット"),SUMIF('S5'!$D$5:$D$1012,$A185,'S5'!$T$5:$T$1012),""),"")</f>
        <v/>
      </c>
    </row>
    <row r="186" spans="1:28" s="165" customFormat="1" ht="11.25" x14ac:dyDescent="0.15">
      <c r="A186" s="219">
        <v>3656678</v>
      </c>
      <c r="B186" s="220" t="s">
        <v>534</v>
      </c>
      <c r="C186" s="220" t="s">
        <v>459</v>
      </c>
      <c r="D186" s="220" t="s">
        <v>454</v>
      </c>
      <c r="E186" s="220"/>
      <c r="F186" s="220">
        <v>3</v>
      </c>
      <c r="G186" s="220" t="s">
        <v>332</v>
      </c>
      <c r="H186" s="220" t="s">
        <v>50</v>
      </c>
      <c r="I186" s="220" t="s">
        <v>51</v>
      </c>
      <c r="J186" s="220"/>
      <c r="K186" s="220" t="s">
        <v>546</v>
      </c>
      <c r="L186" s="220">
        <v>188</v>
      </c>
      <c r="M186" s="220" t="s">
        <v>547</v>
      </c>
      <c r="N186" s="221">
        <v>360</v>
      </c>
      <c r="O186" s="221">
        <v>360</v>
      </c>
      <c r="P186" s="221">
        <v>250</v>
      </c>
      <c r="Q186" s="220">
        <v>2</v>
      </c>
      <c r="R186" s="220">
        <v>6</v>
      </c>
      <c r="S186" s="220" t="s">
        <v>455</v>
      </c>
      <c r="T186" s="222">
        <v>44649</v>
      </c>
      <c r="U186" s="222">
        <v>44651</v>
      </c>
      <c r="V186" s="220" t="s">
        <v>537</v>
      </c>
      <c r="W186" s="220"/>
      <c r="X186" s="220"/>
      <c r="Z186" s="177" t="str">
        <f t="shared" ca="1" si="2"/>
        <v/>
      </c>
      <c r="AA186" s="177" t="str">
        <f ca="1">IFERROR(IF(OR(OFFSET('S4'!$D$5,MATCH($A186,'S4'!$D$5:$D$1035,0)-1,6)="巻返し",OFFSET('S4'!$D$5,MATCH($A186,'S4'!$D$5:$D$1035,0)-1,6)="スリット"),SUMIF('S4'!$D$5:$D$1035,$A186,'S4'!$U$5:$U$1035),""),"")</f>
        <v/>
      </c>
      <c r="AB186" s="177" t="str">
        <f ca="1">IFERROR(IF(OR(OFFSET('S5'!$D$5,MATCH($A186,'S5'!$D$5:$D$1012,0)-1,6)="巻返し",OFFSET('S5'!$D$5,MATCH($A186,'S5'!$D$5:$D$1012,0)-1,6)="スリット"),SUMIF('S5'!$D$5:$D$1012,$A186,'S5'!$T$5:$T$1012),""),"")</f>
        <v/>
      </c>
    </row>
    <row r="187" spans="1:28" s="165" customFormat="1" ht="11.25" x14ac:dyDescent="0.15">
      <c r="A187" s="219">
        <v>3657538</v>
      </c>
      <c r="B187" s="220" t="s">
        <v>534</v>
      </c>
      <c r="C187" s="220" t="s">
        <v>465</v>
      </c>
      <c r="D187" s="220" t="s">
        <v>454</v>
      </c>
      <c r="E187" s="220"/>
      <c r="F187" s="220">
        <v>3</v>
      </c>
      <c r="G187" s="220" t="s">
        <v>332</v>
      </c>
      <c r="H187" s="220" t="s">
        <v>50</v>
      </c>
      <c r="I187" s="220" t="s">
        <v>51</v>
      </c>
      <c r="J187" s="220"/>
      <c r="K187" s="220" t="s">
        <v>548</v>
      </c>
      <c r="L187" s="220">
        <v>38</v>
      </c>
      <c r="M187" s="220" t="s">
        <v>549</v>
      </c>
      <c r="N187" s="221">
        <v>1560</v>
      </c>
      <c r="O187" s="221">
        <v>1560</v>
      </c>
      <c r="P187" s="221">
        <v>2500</v>
      </c>
      <c r="Q187" s="220">
        <v>2</v>
      </c>
      <c r="R187" s="220">
        <v>1</v>
      </c>
      <c r="S187" s="220" t="s">
        <v>455</v>
      </c>
      <c r="T187" s="222">
        <v>44665</v>
      </c>
      <c r="U187" s="222">
        <v>44679</v>
      </c>
      <c r="V187" s="220" t="s">
        <v>537</v>
      </c>
      <c r="W187" s="220"/>
      <c r="X187" s="220"/>
      <c r="Z187" s="177" t="str">
        <f t="shared" ca="1" si="2"/>
        <v/>
      </c>
      <c r="AA187" s="177" t="str">
        <f ca="1">IFERROR(IF(OR(OFFSET('S4'!$D$5,MATCH($A187,'S4'!$D$5:$D$1035,0)-1,6)="巻返し",OFFSET('S4'!$D$5,MATCH($A187,'S4'!$D$5:$D$1035,0)-1,6)="スリット"),SUMIF('S4'!$D$5:$D$1035,$A187,'S4'!$U$5:$U$1035),""),"")</f>
        <v/>
      </c>
      <c r="AB187" s="177" t="str">
        <f ca="1">IFERROR(IF(OR(OFFSET('S5'!$D$5,MATCH($A187,'S5'!$D$5:$D$1012,0)-1,6)="巻返し",OFFSET('S5'!$D$5,MATCH($A187,'S5'!$D$5:$D$1012,0)-1,6)="スリット"),SUMIF('S5'!$D$5:$D$1012,$A187,'S5'!$T$5:$T$1012),""),"")</f>
        <v/>
      </c>
    </row>
    <row r="188" spans="1:28" s="165" customFormat="1" ht="11.25" x14ac:dyDescent="0.15">
      <c r="A188" s="219">
        <v>3659153</v>
      </c>
      <c r="B188" s="220" t="s">
        <v>534</v>
      </c>
      <c r="C188" s="220" t="s">
        <v>457</v>
      </c>
      <c r="D188" s="220" t="s">
        <v>454</v>
      </c>
      <c r="E188" s="220"/>
      <c r="F188" s="220">
        <v>3</v>
      </c>
      <c r="G188" s="220" t="s">
        <v>332</v>
      </c>
      <c r="H188" s="220" t="s">
        <v>50</v>
      </c>
      <c r="I188" s="220" t="s">
        <v>51</v>
      </c>
      <c r="J188" s="220"/>
      <c r="K188" s="220" t="s">
        <v>550</v>
      </c>
      <c r="L188" s="220">
        <v>50</v>
      </c>
      <c r="M188" s="220" t="s">
        <v>551</v>
      </c>
      <c r="N188" s="221">
        <v>1100</v>
      </c>
      <c r="O188" s="221">
        <v>1100</v>
      </c>
      <c r="P188" s="221">
        <v>2000</v>
      </c>
      <c r="Q188" s="220">
        <v>2</v>
      </c>
      <c r="R188" s="220">
        <v>1</v>
      </c>
      <c r="S188" s="220" t="s">
        <v>455</v>
      </c>
      <c r="T188" s="222">
        <v>44671</v>
      </c>
      <c r="U188" s="222">
        <v>44673</v>
      </c>
      <c r="V188" s="220" t="s">
        <v>537</v>
      </c>
      <c r="W188" s="220"/>
      <c r="X188" s="220"/>
      <c r="Z188" s="177" t="str">
        <f t="shared" ca="1" si="2"/>
        <v/>
      </c>
      <c r="AA188" s="177" t="str">
        <f ca="1">IFERROR(IF(OR(OFFSET('S4'!$D$5,MATCH($A188,'S4'!$D$5:$D$1035,0)-1,6)="巻返し",OFFSET('S4'!$D$5,MATCH($A188,'S4'!$D$5:$D$1035,0)-1,6)="スリット"),SUMIF('S4'!$D$5:$D$1035,$A188,'S4'!$U$5:$U$1035),""),"")</f>
        <v/>
      </c>
      <c r="AB188" s="177" t="str">
        <f ca="1">IFERROR(IF(OR(OFFSET('S5'!$D$5,MATCH($A188,'S5'!$D$5:$D$1012,0)-1,6)="巻返し",OFFSET('S5'!$D$5,MATCH($A188,'S5'!$D$5:$D$1012,0)-1,6)="スリット"),SUMIF('S5'!$D$5:$D$1012,$A188,'S5'!$T$5:$T$1012),""),"")</f>
        <v/>
      </c>
    </row>
    <row r="189" spans="1:28" s="165" customFormat="1" ht="11.25" x14ac:dyDescent="0.15">
      <c r="A189" s="219">
        <v>3659648</v>
      </c>
      <c r="B189" s="220" t="s">
        <v>534</v>
      </c>
      <c r="C189" s="220" t="s">
        <v>457</v>
      </c>
      <c r="D189" s="220" t="s">
        <v>454</v>
      </c>
      <c r="E189" s="220"/>
      <c r="F189" s="220">
        <v>3</v>
      </c>
      <c r="G189" s="220" t="s">
        <v>332</v>
      </c>
      <c r="H189" s="220" t="s">
        <v>58</v>
      </c>
      <c r="I189" s="220" t="s">
        <v>51</v>
      </c>
      <c r="J189" s="220"/>
      <c r="K189" s="220" t="s">
        <v>552</v>
      </c>
      <c r="L189" s="220">
        <v>50</v>
      </c>
      <c r="M189" s="220" t="s">
        <v>553</v>
      </c>
      <c r="N189" s="221">
        <v>1300</v>
      </c>
      <c r="O189" s="221">
        <v>1300</v>
      </c>
      <c r="P189" s="221">
        <v>4000</v>
      </c>
      <c r="Q189" s="220">
        <v>2</v>
      </c>
      <c r="R189" s="220">
        <v>1</v>
      </c>
      <c r="S189" s="220" t="s">
        <v>455</v>
      </c>
      <c r="T189" s="222">
        <v>44672</v>
      </c>
      <c r="U189" s="222">
        <v>44679</v>
      </c>
      <c r="V189" s="220" t="s">
        <v>537</v>
      </c>
      <c r="W189" s="220"/>
      <c r="X189" s="220"/>
      <c r="Z189" s="177" t="str">
        <f t="shared" ca="1" si="2"/>
        <v/>
      </c>
      <c r="AA189" s="177" t="str">
        <f ca="1">IFERROR(IF(OR(OFFSET('S4'!$D$5,MATCH($A189,'S4'!$D$5:$D$1035,0)-1,6)="巻返し",OFFSET('S4'!$D$5,MATCH($A189,'S4'!$D$5:$D$1035,0)-1,6)="スリット"),SUMIF('S4'!$D$5:$D$1035,$A189,'S4'!$U$5:$U$1035),""),"")</f>
        <v/>
      </c>
      <c r="AB189" s="177" t="str">
        <f ca="1">IFERROR(IF(OR(OFFSET('S5'!$D$5,MATCH($A189,'S5'!$D$5:$D$1012,0)-1,6)="巻返し",OFFSET('S5'!$D$5,MATCH($A189,'S5'!$D$5:$D$1012,0)-1,6)="スリット"),SUMIF('S5'!$D$5:$D$1012,$A189,'S5'!$T$5:$T$1012),""),"")</f>
        <v/>
      </c>
    </row>
    <row r="190" spans="1:28" s="165" customFormat="1" ht="11.25" x14ac:dyDescent="0.15">
      <c r="A190" s="220">
        <v>3652277</v>
      </c>
      <c r="B190" s="220" t="s">
        <v>452</v>
      </c>
      <c r="C190" s="220" t="s">
        <v>457</v>
      </c>
      <c r="D190" s="220" t="s">
        <v>454</v>
      </c>
      <c r="E190" s="220" t="s">
        <v>47</v>
      </c>
      <c r="F190" s="220">
        <v>3</v>
      </c>
      <c r="G190" s="220" t="s">
        <v>49</v>
      </c>
      <c r="H190" s="220" t="s">
        <v>50</v>
      </c>
      <c r="I190" s="220" t="s">
        <v>51</v>
      </c>
      <c r="J190" s="220" t="s">
        <v>460</v>
      </c>
      <c r="K190" s="220" t="s">
        <v>143</v>
      </c>
      <c r="L190" s="220">
        <v>25</v>
      </c>
      <c r="M190" s="220" t="s">
        <v>478</v>
      </c>
      <c r="N190" s="221">
        <v>1040</v>
      </c>
      <c r="O190" s="221">
        <v>1030</v>
      </c>
      <c r="P190" s="221">
        <v>12000</v>
      </c>
      <c r="Q190" s="220">
        <v>2</v>
      </c>
      <c r="R190" s="220">
        <v>25</v>
      </c>
      <c r="S190" s="220" t="s">
        <v>455</v>
      </c>
      <c r="T190" s="222">
        <v>44613</v>
      </c>
      <c r="U190" s="222">
        <v>44632</v>
      </c>
      <c r="V190" s="220" t="s">
        <v>456</v>
      </c>
      <c r="W190" s="220"/>
      <c r="X190" s="220"/>
      <c r="Z190" s="177" t="str">
        <f t="shared" ca="1" si="2"/>
        <v/>
      </c>
      <c r="AA190" s="177" t="str">
        <f ca="1">IFERROR(IF(OR(OFFSET('S4'!$D$5,MATCH($A190,'S4'!$D$5:$D$1035,0)-1,6)="巻返し",OFFSET('S4'!$D$5,MATCH($A190,'S4'!$D$5:$D$1035,0)-1,6)="スリット"),SUMIF('S4'!$D$5:$D$1035,$A190,'S4'!$U$5:$U$1035),""),"")</f>
        <v/>
      </c>
      <c r="AB190" s="177" t="str">
        <f ca="1">IFERROR(IF(OR(OFFSET('S5'!$D$5,MATCH($A190,'S5'!$D$5:$D$1012,0)-1,6)="巻返し",OFFSET('S5'!$D$5,MATCH($A190,'S5'!$D$5:$D$1012,0)-1,6)="スリット"),SUMIF('S5'!$D$5:$D$1012,$A190,'S5'!$T$5:$T$1012),""),"")</f>
        <v/>
      </c>
    </row>
    <row r="191" spans="1:28" s="165" customFormat="1" ht="11.25" x14ac:dyDescent="0.15">
      <c r="A191" s="220">
        <v>3652278</v>
      </c>
      <c r="B191" s="220" t="s">
        <v>452</v>
      </c>
      <c r="C191" s="220" t="s">
        <v>457</v>
      </c>
      <c r="D191" s="220" t="s">
        <v>454</v>
      </c>
      <c r="E191" s="220" t="s">
        <v>47</v>
      </c>
      <c r="F191" s="220">
        <v>3</v>
      </c>
      <c r="G191" s="220" t="s">
        <v>49</v>
      </c>
      <c r="H191" s="220" t="s">
        <v>50</v>
      </c>
      <c r="I191" s="220" t="s">
        <v>51</v>
      </c>
      <c r="J191" s="220" t="s">
        <v>460</v>
      </c>
      <c r="K191" s="220" t="s">
        <v>143</v>
      </c>
      <c r="L191" s="220">
        <v>25</v>
      </c>
      <c r="M191" s="220" t="s">
        <v>478</v>
      </c>
      <c r="N191" s="221">
        <v>1040</v>
      </c>
      <c r="O191" s="221">
        <v>1030</v>
      </c>
      <c r="P191" s="221">
        <v>12000</v>
      </c>
      <c r="Q191" s="220">
        <v>2</v>
      </c>
      <c r="R191" s="220">
        <v>7</v>
      </c>
      <c r="S191" s="220" t="s">
        <v>455</v>
      </c>
      <c r="T191" s="222">
        <v>44613</v>
      </c>
      <c r="U191" s="222">
        <v>44632</v>
      </c>
      <c r="V191" s="220" t="s">
        <v>456</v>
      </c>
      <c r="W191" s="220"/>
      <c r="X191" s="220"/>
      <c r="Z191" s="177" t="str">
        <f t="shared" ca="1" si="2"/>
        <v/>
      </c>
      <c r="AA191" s="177" t="str">
        <f ca="1">IFERROR(IF(OR(OFFSET('S4'!$D$5,MATCH($A191,'S4'!$D$5:$D$1035,0)-1,6)="巻返し",OFFSET('S4'!$D$5,MATCH($A191,'S4'!$D$5:$D$1035,0)-1,6)="スリット"),SUMIF('S4'!$D$5:$D$1035,$A191,'S4'!$U$5:$U$1035),""),"")</f>
        <v/>
      </c>
      <c r="AB191" s="177" t="str">
        <f ca="1">IFERROR(IF(OR(OFFSET('S5'!$D$5,MATCH($A191,'S5'!$D$5:$D$1012,0)-1,6)="巻返し",OFFSET('S5'!$D$5,MATCH($A191,'S5'!$D$5:$D$1012,0)-1,6)="スリット"),SUMIF('S5'!$D$5:$D$1012,$A191,'S5'!$T$5:$T$1012),""),"")</f>
        <v/>
      </c>
    </row>
    <row r="192" spans="1:28" s="165" customFormat="1" ht="11.25" x14ac:dyDescent="0.15">
      <c r="A192" s="220">
        <v>3652279</v>
      </c>
      <c r="B192" s="220" t="s">
        <v>452</v>
      </c>
      <c r="C192" s="220" t="s">
        <v>457</v>
      </c>
      <c r="D192" s="220" t="s">
        <v>454</v>
      </c>
      <c r="E192" s="220" t="s">
        <v>145</v>
      </c>
      <c r="F192" s="220">
        <v>3</v>
      </c>
      <c r="G192" s="220" t="s">
        <v>49</v>
      </c>
      <c r="H192" s="220" t="s">
        <v>50</v>
      </c>
      <c r="I192" s="220" t="s">
        <v>51</v>
      </c>
      <c r="J192" s="220"/>
      <c r="K192" s="220" t="s">
        <v>146</v>
      </c>
      <c r="L192" s="220">
        <v>25</v>
      </c>
      <c r="M192" s="220" t="s">
        <v>469</v>
      </c>
      <c r="N192" s="221">
        <v>1240</v>
      </c>
      <c r="O192" s="221">
        <v>1240</v>
      </c>
      <c r="P192" s="221">
        <v>6000</v>
      </c>
      <c r="Q192" s="220">
        <v>2</v>
      </c>
      <c r="R192" s="220">
        <v>6</v>
      </c>
      <c r="S192" s="220" t="s">
        <v>455</v>
      </c>
      <c r="T192" s="222">
        <v>44613</v>
      </c>
      <c r="U192" s="222">
        <v>44632</v>
      </c>
      <c r="V192" s="220" t="s">
        <v>456</v>
      </c>
      <c r="W192" s="220"/>
      <c r="X192" s="220"/>
      <c r="Z192" s="177" t="str">
        <f t="shared" ca="1" si="2"/>
        <v/>
      </c>
      <c r="AA192" s="177" t="str">
        <f ca="1">IFERROR(IF(OR(OFFSET('S4'!$D$5,MATCH($A192,'S4'!$D$5:$D$1035,0)-1,6)="巻返し",OFFSET('S4'!$D$5,MATCH($A192,'S4'!$D$5:$D$1035,0)-1,6)="スリット"),SUMIF('S4'!$D$5:$D$1035,$A192,'S4'!$U$5:$U$1035),""),"")</f>
        <v/>
      </c>
      <c r="AB192" s="177" t="str">
        <f ca="1">IFERROR(IF(OR(OFFSET('S5'!$D$5,MATCH($A192,'S5'!$D$5:$D$1012,0)-1,6)="巻返し",OFFSET('S5'!$D$5,MATCH($A192,'S5'!$D$5:$D$1012,0)-1,6)="スリット"),SUMIF('S5'!$D$5:$D$1012,$A192,'S5'!$T$5:$T$1012),""),"")</f>
        <v/>
      </c>
    </row>
    <row r="193" spans="1:28" s="165" customFormat="1" ht="11.25" x14ac:dyDescent="0.15">
      <c r="A193" s="220">
        <v>3652280</v>
      </c>
      <c r="B193" s="220" t="s">
        <v>452</v>
      </c>
      <c r="C193" s="220" t="s">
        <v>457</v>
      </c>
      <c r="D193" s="220" t="s">
        <v>454</v>
      </c>
      <c r="E193" s="220" t="s">
        <v>154</v>
      </c>
      <c r="F193" s="220">
        <v>3</v>
      </c>
      <c r="G193" s="220" t="s">
        <v>49</v>
      </c>
      <c r="H193" s="220" t="s">
        <v>50</v>
      </c>
      <c r="I193" s="220" t="s">
        <v>51</v>
      </c>
      <c r="J193" s="220"/>
      <c r="K193" s="220" t="s">
        <v>151</v>
      </c>
      <c r="L193" s="220">
        <v>38</v>
      </c>
      <c r="M193" s="220" t="s">
        <v>458</v>
      </c>
      <c r="N193" s="221">
        <v>1135</v>
      </c>
      <c r="O193" s="221">
        <v>1130</v>
      </c>
      <c r="P193" s="221">
        <v>6000</v>
      </c>
      <c r="Q193" s="220">
        <v>2</v>
      </c>
      <c r="R193" s="220">
        <v>4</v>
      </c>
      <c r="S193" s="220" t="s">
        <v>455</v>
      </c>
      <c r="T193" s="222">
        <v>44613</v>
      </c>
      <c r="U193" s="222">
        <v>44632</v>
      </c>
      <c r="V193" s="220" t="s">
        <v>456</v>
      </c>
      <c r="W193" s="220"/>
      <c r="X193" s="220"/>
      <c r="Z193" s="177" t="str">
        <f t="shared" ca="1" si="2"/>
        <v/>
      </c>
      <c r="AA193" s="177" t="str">
        <f ca="1">IFERROR(IF(OR(OFFSET('S4'!$D$5,MATCH($A193,'S4'!$D$5:$D$1035,0)-1,6)="巻返し",OFFSET('S4'!$D$5,MATCH($A193,'S4'!$D$5:$D$1035,0)-1,6)="スリット"),SUMIF('S4'!$D$5:$D$1035,$A193,'S4'!$U$5:$U$1035),""),"")</f>
        <v/>
      </c>
      <c r="AB193" s="177" t="str">
        <f ca="1">IFERROR(IF(OR(OFFSET('S5'!$D$5,MATCH($A193,'S5'!$D$5:$D$1012,0)-1,6)="巻返し",OFFSET('S5'!$D$5,MATCH($A193,'S5'!$D$5:$D$1012,0)-1,6)="スリット"),SUMIF('S5'!$D$5:$D$1012,$A193,'S5'!$T$5:$T$1012),""),"")</f>
        <v/>
      </c>
    </row>
    <row r="194" spans="1:28" s="165" customFormat="1" ht="11.25" x14ac:dyDescent="0.15">
      <c r="A194" s="220">
        <v>3652281</v>
      </c>
      <c r="B194" s="220" t="s">
        <v>452</v>
      </c>
      <c r="C194" s="220" t="s">
        <v>457</v>
      </c>
      <c r="D194" s="220" t="s">
        <v>454</v>
      </c>
      <c r="E194" s="220" t="s">
        <v>154</v>
      </c>
      <c r="F194" s="220">
        <v>3</v>
      </c>
      <c r="G194" s="220" t="s">
        <v>49</v>
      </c>
      <c r="H194" s="220" t="s">
        <v>50</v>
      </c>
      <c r="I194" s="220" t="s">
        <v>51</v>
      </c>
      <c r="J194" s="220"/>
      <c r="K194" s="220" t="s">
        <v>161</v>
      </c>
      <c r="L194" s="220">
        <v>25</v>
      </c>
      <c r="M194" s="220" t="s">
        <v>162</v>
      </c>
      <c r="N194" s="221">
        <v>1325</v>
      </c>
      <c r="O194" s="221">
        <v>1320</v>
      </c>
      <c r="P194" s="221">
        <v>8000</v>
      </c>
      <c r="Q194" s="220">
        <v>2</v>
      </c>
      <c r="R194" s="220">
        <v>1</v>
      </c>
      <c r="S194" s="220" t="s">
        <v>455</v>
      </c>
      <c r="T194" s="222">
        <v>44613</v>
      </c>
      <c r="U194" s="222">
        <v>44632</v>
      </c>
      <c r="V194" s="220" t="s">
        <v>456</v>
      </c>
      <c r="W194" s="220"/>
      <c r="X194" s="220"/>
      <c r="Z194" s="177" t="str">
        <f t="shared" ca="1" si="2"/>
        <v/>
      </c>
      <c r="AA194" s="177" t="str">
        <f ca="1">IFERROR(IF(OR(OFFSET('S4'!$D$5,MATCH($A194,'S4'!$D$5:$D$1035,0)-1,6)="巻返し",OFFSET('S4'!$D$5,MATCH($A194,'S4'!$D$5:$D$1035,0)-1,6)="スリット"),SUMIF('S4'!$D$5:$D$1035,$A194,'S4'!$U$5:$U$1035),""),"")</f>
        <v/>
      </c>
      <c r="AB194" s="177" t="str">
        <f ca="1">IFERROR(IF(OR(OFFSET('S5'!$D$5,MATCH($A194,'S5'!$D$5:$D$1012,0)-1,6)="巻返し",OFFSET('S5'!$D$5,MATCH($A194,'S5'!$D$5:$D$1012,0)-1,6)="スリット"),SUMIF('S5'!$D$5:$D$1012,$A194,'S5'!$T$5:$T$1012),""),"")</f>
        <v/>
      </c>
    </row>
    <row r="195" spans="1:28" s="165" customFormat="1" ht="11.25" x14ac:dyDescent="0.15">
      <c r="A195" s="220">
        <v>3652283</v>
      </c>
      <c r="B195" s="220" t="s">
        <v>452</v>
      </c>
      <c r="C195" s="220" t="s">
        <v>459</v>
      </c>
      <c r="D195" s="220" t="s">
        <v>454</v>
      </c>
      <c r="E195" s="220" t="s">
        <v>159</v>
      </c>
      <c r="F195" s="220">
        <v>3</v>
      </c>
      <c r="G195" s="220" t="s">
        <v>49</v>
      </c>
      <c r="H195" s="220" t="s">
        <v>50</v>
      </c>
      <c r="I195" s="220" t="s">
        <v>51</v>
      </c>
      <c r="J195" s="220"/>
      <c r="K195" s="220" t="s">
        <v>157</v>
      </c>
      <c r="L195" s="220">
        <v>125</v>
      </c>
      <c r="M195" s="220" t="s">
        <v>160</v>
      </c>
      <c r="N195" s="221">
        <v>1230</v>
      </c>
      <c r="O195" s="221">
        <v>1225</v>
      </c>
      <c r="P195" s="221">
        <v>1800</v>
      </c>
      <c r="Q195" s="220">
        <v>2</v>
      </c>
      <c r="R195" s="220">
        <v>2</v>
      </c>
      <c r="S195" s="220" t="s">
        <v>455</v>
      </c>
      <c r="T195" s="222">
        <v>44613</v>
      </c>
      <c r="U195" s="222">
        <v>44632</v>
      </c>
      <c r="V195" s="220" t="s">
        <v>456</v>
      </c>
      <c r="W195" s="220"/>
      <c r="X195" s="220"/>
      <c r="Z195" s="177" t="str">
        <f t="shared" ca="1" si="2"/>
        <v/>
      </c>
      <c r="AA195" s="177" t="str">
        <f ca="1">IFERROR(IF(OR(OFFSET('S4'!$D$5,MATCH($A195,'S4'!$D$5:$D$1035,0)-1,6)="巻返し",OFFSET('S4'!$D$5,MATCH($A195,'S4'!$D$5:$D$1035,0)-1,6)="スリット"),SUMIF('S4'!$D$5:$D$1035,$A195,'S4'!$U$5:$U$1035),""),"")</f>
        <v/>
      </c>
      <c r="AB195" s="177" t="str">
        <f ca="1">IFERROR(IF(OR(OFFSET('S5'!$D$5,MATCH($A195,'S5'!$D$5:$D$1012,0)-1,6)="巻返し",OFFSET('S5'!$D$5,MATCH($A195,'S5'!$D$5:$D$1012,0)-1,6)="スリット"),SUMIF('S5'!$D$5:$D$1012,$A195,'S5'!$T$5:$T$1012),""),"")</f>
        <v/>
      </c>
    </row>
    <row r="196" spans="1:28" s="165" customFormat="1" ht="11.25" x14ac:dyDescent="0.15">
      <c r="A196" s="220">
        <v>3652284</v>
      </c>
      <c r="B196" s="220" t="s">
        <v>452</v>
      </c>
      <c r="C196" s="220" t="s">
        <v>453</v>
      </c>
      <c r="D196" s="220" t="s">
        <v>454</v>
      </c>
      <c r="E196" s="220" t="s">
        <v>155</v>
      </c>
      <c r="F196" s="220">
        <v>3</v>
      </c>
      <c r="G196" s="220" t="s">
        <v>49</v>
      </c>
      <c r="H196" s="220" t="s">
        <v>50</v>
      </c>
      <c r="I196" s="220" t="s">
        <v>51</v>
      </c>
      <c r="J196" s="220"/>
      <c r="K196" s="220" t="s">
        <v>157</v>
      </c>
      <c r="L196" s="220">
        <v>38</v>
      </c>
      <c r="M196" s="220" t="s">
        <v>470</v>
      </c>
      <c r="N196" s="221">
        <v>1005</v>
      </c>
      <c r="O196" s="221">
        <v>1000</v>
      </c>
      <c r="P196" s="221">
        <v>8000</v>
      </c>
      <c r="Q196" s="220">
        <v>2</v>
      </c>
      <c r="R196" s="220">
        <v>10</v>
      </c>
      <c r="S196" s="220" t="s">
        <v>455</v>
      </c>
      <c r="T196" s="222">
        <v>44613</v>
      </c>
      <c r="U196" s="222">
        <v>44659</v>
      </c>
      <c r="V196" s="220" t="s">
        <v>456</v>
      </c>
      <c r="W196" s="220"/>
      <c r="X196" s="220"/>
      <c r="Z196" s="177" t="str">
        <f t="shared" ref="Z196:Z259" ca="1" si="3">IF(SUM(AA196:AB196)=0,"",SUM(AA196:AB196))</f>
        <v/>
      </c>
      <c r="AA196" s="177" t="str">
        <f ca="1">IFERROR(IF(OR(OFFSET('S4'!$D$5,MATCH($A196,'S4'!$D$5:$D$1035,0)-1,6)="巻返し",OFFSET('S4'!$D$5,MATCH($A196,'S4'!$D$5:$D$1035,0)-1,6)="スリット"),SUMIF('S4'!$D$5:$D$1035,$A196,'S4'!$U$5:$U$1035),""),"")</f>
        <v/>
      </c>
      <c r="AB196" s="177" t="str">
        <f ca="1">IFERROR(IF(OR(OFFSET('S5'!$D$5,MATCH($A196,'S5'!$D$5:$D$1012,0)-1,6)="巻返し",OFFSET('S5'!$D$5,MATCH($A196,'S5'!$D$5:$D$1012,0)-1,6)="スリット"),SUMIF('S5'!$D$5:$D$1012,$A196,'S5'!$T$5:$T$1012),""),"")</f>
        <v/>
      </c>
    </row>
    <row r="197" spans="1:28" s="165" customFormat="1" ht="11.25" x14ac:dyDescent="0.15">
      <c r="A197" s="220">
        <v>3652285</v>
      </c>
      <c r="B197" s="220" t="s">
        <v>452</v>
      </c>
      <c r="C197" s="220" t="s">
        <v>453</v>
      </c>
      <c r="D197" s="220" t="s">
        <v>454</v>
      </c>
      <c r="E197" s="220" t="s">
        <v>155</v>
      </c>
      <c r="F197" s="220">
        <v>3</v>
      </c>
      <c r="G197" s="220" t="s">
        <v>49</v>
      </c>
      <c r="H197" s="220" t="s">
        <v>50</v>
      </c>
      <c r="I197" s="220" t="s">
        <v>51</v>
      </c>
      <c r="J197" s="220"/>
      <c r="K197" s="220" t="s">
        <v>157</v>
      </c>
      <c r="L197" s="220">
        <v>38</v>
      </c>
      <c r="M197" s="220" t="s">
        <v>470</v>
      </c>
      <c r="N197" s="221">
        <v>1415</v>
      </c>
      <c r="O197" s="221">
        <v>1410</v>
      </c>
      <c r="P197" s="221">
        <v>8000</v>
      </c>
      <c r="Q197" s="220">
        <v>2</v>
      </c>
      <c r="R197" s="220">
        <v>4</v>
      </c>
      <c r="S197" s="220" t="s">
        <v>455</v>
      </c>
      <c r="T197" s="222">
        <v>44613</v>
      </c>
      <c r="U197" s="222">
        <v>44645</v>
      </c>
      <c r="V197" s="220" t="s">
        <v>456</v>
      </c>
      <c r="W197" s="220"/>
      <c r="X197" s="220"/>
      <c r="Z197" s="177" t="str">
        <f t="shared" ca="1" si="3"/>
        <v/>
      </c>
      <c r="AA197" s="177" t="str">
        <f ca="1">IFERROR(IF(OR(OFFSET('S4'!$D$5,MATCH($A197,'S4'!$D$5:$D$1035,0)-1,6)="巻返し",OFFSET('S4'!$D$5,MATCH($A197,'S4'!$D$5:$D$1035,0)-1,6)="スリット"),SUMIF('S4'!$D$5:$D$1035,$A197,'S4'!$U$5:$U$1035),""),"")</f>
        <v/>
      </c>
      <c r="AB197" s="177" t="str">
        <f ca="1">IFERROR(IF(OR(OFFSET('S5'!$D$5,MATCH($A197,'S5'!$D$5:$D$1012,0)-1,6)="巻返し",OFFSET('S5'!$D$5,MATCH($A197,'S5'!$D$5:$D$1012,0)-1,6)="スリット"),SUMIF('S5'!$D$5:$D$1012,$A197,'S5'!$T$5:$T$1012),""),"")</f>
        <v/>
      </c>
    </row>
    <row r="198" spans="1:28" s="165" customFormat="1" ht="11.25" x14ac:dyDescent="0.15">
      <c r="A198" s="220">
        <v>3652287</v>
      </c>
      <c r="B198" s="220" t="s">
        <v>452</v>
      </c>
      <c r="C198" s="220" t="s">
        <v>459</v>
      </c>
      <c r="D198" s="220" t="s">
        <v>454</v>
      </c>
      <c r="E198" s="220" t="s">
        <v>149</v>
      </c>
      <c r="F198" s="220">
        <v>3</v>
      </c>
      <c r="G198" s="220" t="s">
        <v>49</v>
      </c>
      <c r="H198" s="220" t="s">
        <v>50</v>
      </c>
      <c r="I198" s="220" t="s">
        <v>51</v>
      </c>
      <c r="J198" s="220"/>
      <c r="K198" s="220" t="s">
        <v>151</v>
      </c>
      <c r="L198" s="220">
        <v>25</v>
      </c>
      <c r="M198" s="220" t="s">
        <v>458</v>
      </c>
      <c r="N198" s="221">
        <v>450</v>
      </c>
      <c r="O198" s="221">
        <v>450</v>
      </c>
      <c r="P198" s="221">
        <v>4000</v>
      </c>
      <c r="Q198" s="220">
        <v>2</v>
      </c>
      <c r="R198" s="220">
        <v>12</v>
      </c>
      <c r="S198" s="220" t="s">
        <v>455</v>
      </c>
      <c r="T198" s="222">
        <v>44613</v>
      </c>
      <c r="U198" s="222">
        <v>44632</v>
      </c>
      <c r="V198" s="220" t="s">
        <v>456</v>
      </c>
      <c r="W198" s="220"/>
      <c r="X198" s="220"/>
      <c r="Z198" s="177" t="str">
        <f t="shared" ca="1" si="3"/>
        <v/>
      </c>
      <c r="AA198" s="177" t="str">
        <f ca="1">IFERROR(IF(OR(OFFSET('S4'!$D$5,MATCH($A198,'S4'!$D$5:$D$1035,0)-1,6)="巻返し",OFFSET('S4'!$D$5,MATCH($A198,'S4'!$D$5:$D$1035,0)-1,6)="スリット"),SUMIF('S4'!$D$5:$D$1035,$A198,'S4'!$U$5:$U$1035),""),"")</f>
        <v/>
      </c>
      <c r="AB198" s="177" t="str">
        <f ca="1">IFERROR(IF(OR(OFFSET('S5'!$D$5,MATCH($A198,'S5'!$D$5:$D$1012,0)-1,6)="巻返し",OFFSET('S5'!$D$5,MATCH($A198,'S5'!$D$5:$D$1012,0)-1,6)="スリット"),SUMIF('S5'!$D$5:$D$1012,$A198,'S5'!$T$5:$T$1012),""),"")</f>
        <v/>
      </c>
    </row>
    <row r="199" spans="1:28" s="165" customFormat="1" ht="11.25" x14ac:dyDescent="0.15">
      <c r="A199" s="220">
        <v>3652288</v>
      </c>
      <c r="B199" s="220" t="s">
        <v>452</v>
      </c>
      <c r="C199" s="220" t="s">
        <v>459</v>
      </c>
      <c r="D199" s="220" t="s">
        <v>454</v>
      </c>
      <c r="E199" s="220" t="s">
        <v>482</v>
      </c>
      <c r="F199" s="220">
        <v>3</v>
      </c>
      <c r="G199" s="220" t="s">
        <v>49</v>
      </c>
      <c r="H199" s="220" t="s">
        <v>50</v>
      </c>
      <c r="I199" s="220" t="s">
        <v>51</v>
      </c>
      <c r="J199" s="220"/>
      <c r="K199" s="220" t="s">
        <v>138</v>
      </c>
      <c r="L199" s="220">
        <v>25</v>
      </c>
      <c r="M199" s="220" t="s">
        <v>139</v>
      </c>
      <c r="N199" s="221">
        <v>500</v>
      </c>
      <c r="O199" s="221">
        <v>500</v>
      </c>
      <c r="P199" s="221">
        <v>4000</v>
      </c>
      <c r="Q199" s="220">
        <v>2</v>
      </c>
      <c r="R199" s="220">
        <v>54</v>
      </c>
      <c r="S199" s="220" t="s">
        <v>455</v>
      </c>
      <c r="T199" s="222">
        <v>44613</v>
      </c>
      <c r="U199" s="222">
        <v>44632</v>
      </c>
      <c r="V199" s="220" t="s">
        <v>456</v>
      </c>
      <c r="W199" s="220"/>
      <c r="X199" s="220"/>
      <c r="Z199" s="177" t="str">
        <f t="shared" ca="1" si="3"/>
        <v/>
      </c>
      <c r="AA199" s="177" t="str">
        <f ca="1">IFERROR(IF(OR(OFFSET('S4'!$D$5,MATCH($A199,'S4'!$D$5:$D$1035,0)-1,6)="巻返し",OFFSET('S4'!$D$5,MATCH($A199,'S4'!$D$5:$D$1035,0)-1,6)="スリット"),SUMIF('S4'!$D$5:$D$1035,$A199,'S4'!$U$5:$U$1035),""),"")</f>
        <v/>
      </c>
      <c r="AB199" s="177" t="str">
        <f ca="1">IFERROR(IF(OR(OFFSET('S5'!$D$5,MATCH($A199,'S5'!$D$5:$D$1012,0)-1,6)="巻返し",OFFSET('S5'!$D$5,MATCH($A199,'S5'!$D$5:$D$1012,0)-1,6)="スリット"),SUMIF('S5'!$D$5:$D$1012,$A199,'S5'!$T$5:$T$1012),""),"")</f>
        <v/>
      </c>
    </row>
    <row r="200" spans="1:28" s="165" customFormat="1" ht="11.25" x14ac:dyDescent="0.15">
      <c r="A200" s="220">
        <v>3652289</v>
      </c>
      <c r="B200" s="220" t="s">
        <v>452</v>
      </c>
      <c r="C200" s="220" t="s">
        <v>457</v>
      </c>
      <c r="D200" s="220" t="s">
        <v>454</v>
      </c>
      <c r="E200" s="220" t="s">
        <v>480</v>
      </c>
      <c r="F200" s="220">
        <v>3</v>
      </c>
      <c r="G200" s="220" t="s">
        <v>49</v>
      </c>
      <c r="H200" s="220" t="s">
        <v>50</v>
      </c>
      <c r="I200" s="220" t="s">
        <v>51</v>
      </c>
      <c r="J200" s="220"/>
      <c r="K200" s="220" t="s">
        <v>66</v>
      </c>
      <c r="L200" s="220">
        <v>25</v>
      </c>
      <c r="M200" s="220" t="s">
        <v>67</v>
      </c>
      <c r="N200" s="221">
        <v>890</v>
      </c>
      <c r="O200" s="221">
        <v>890</v>
      </c>
      <c r="P200" s="221">
        <v>3800</v>
      </c>
      <c r="Q200" s="220">
        <v>2</v>
      </c>
      <c r="R200" s="220">
        <v>6</v>
      </c>
      <c r="S200" s="220" t="s">
        <v>455</v>
      </c>
      <c r="T200" s="222">
        <v>44613</v>
      </c>
      <c r="U200" s="222">
        <v>44632</v>
      </c>
      <c r="V200" s="220" t="s">
        <v>456</v>
      </c>
      <c r="W200" s="220"/>
      <c r="X200" s="220"/>
      <c r="Z200" s="177" t="str">
        <f t="shared" ca="1" si="3"/>
        <v/>
      </c>
      <c r="AA200" s="177" t="str">
        <f ca="1">IFERROR(IF(OR(OFFSET('S4'!$D$5,MATCH($A200,'S4'!$D$5:$D$1035,0)-1,6)="巻返し",OFFSET('S4'!$D$5,MATCH($A200,'S4'!$D$5:$D$1035,0)-1,6)="スリット"),SUMIF('S4'!$D$5:$D$1035,$A200,'S4'!$U$5:$U$1035),""),"")</f>
        <v/>
      </c>
      <c r="AB200" s="177" t="str">
        <f ca="1">IFERROR(IF(OR(OFFSET('S5'!$D$5,MATCH($A200,'S5'!$D$5:$D$1012,0)-1,6)="巻返し",OFFSET('S5'!$D$5,MATCH($A200,'S5'!$D$5:$D$1012,0)-1,6)="スリット"),SUMIF('S5'!$D$5:$D$1012,$A200,'S5'!$T$5:$T$1012),""),"")</f>
        <v/>
      </c>
    </row>
    <row r="201" spans="1:28" s="165" customFormat="1" ht="11.25" x14ac:dyDescent="0.15">
      <c r="A201" s="220">
        <v>3652290</v>
      </c>
      <c r="B201" s="220" t="s">
        <v>452</v>
      </c>
      <c r="C201" s="220" t="s">
        <v>457</v>
      </c>
      <c r="D201" s="220" t="s">
        <v>454</v>
      </c>
      <c r="E201" s="220" t="s">
        <v>47</v>
      </c>
      <c r="F201" s="220">
        <v>3</v>
      </c>
      <c r="G201" s="220" t="s">
        <v>49</v>
      </c>
      <c r="H201" s="220" t="s">
        <v>58</v>
      </c>
      <c r="I201" s="220" t="s">
        <v>51</v>
      </c>
      <c r="J201" s="220"/>
      <c r="K201" s="220" t="s">
        <v>52</v>
      </c>
      <c r="L201" s="220">
        <v>38</v>
      </c>
      <c r="M201" s="220" t="s">
        <v>483</v>
      </c>
      <c r="N201" s="221">
        <v>1037</v>
      </c>
      <c r="O201" s="221">
        <v>1030</v>
      </c>
      <c r="P201" s="221">
        <v>8400</v>
      </c>
      <c r="Q201" s="220">
        <v>2</v>
      </c>
      <c r="R201" s="220">
        <v>45</v>
      </c>
      <c r="S201" s="220" t="s">
        <v>455</v>
      </c>
      <c r="T201" s="222">
        <v>44613</v>
      </c>
      <c r="U201" s="222">
        <v>44632</v>
      </c>
      <c r="V201" s="220" t="s">
        <v>456</v>
      </c>
      <c r="W201" s="220"/>
      <c r="X201" s="220"/>
      <c r="Z201" s="177" t="str">
        <f t="shared" ca="1" si="3"/>
        <v/>
      </c>
      <c r="AA201" s="177" t="str">
        <f ca="1">IFERROR(IF(OR(OFFSET('S4'!$D$5,MATCH($A201,'S4'!$D$5:$D$1035,0)-1,6)="巻返し",OFFSET('S4'!$D$5,MATCH($A201,'S4'!$D$5:$D$1035,0)-1,6)="スリット"),SUMIF('S4'!$D$5:$D$1035,$A201,'S4'!$U$5:$U$1035),""),"")</f>
        <v/>
      </c>
      <c r="AB201" s="177" t="str">
        <f ca="1">IFERROR(IF(OR(OFFSET('S5'!$D$5,MATCH($A201,'S5'!$D$5:$D$1012,0)-1,6)="巻返し",OFFSET('S5'!$D$5,MATCH($A201,'S5'!$D$5:$D$1012,0)-1,6)="スリット"),SUMIF('S5'!$D$5:$D$1012,$A201,'S5'!$T$5:$T$1012),""),"")</f>
        <v/>
      </c>
    </row>
    <row r="202" spans="1:28" s="165" customFormat="1" ht="11.25" x14ac:dyDescent="0.15">
      <c r="A202" s="220">
        <v>3652292</v>
      </c>
      <c r="B202" s="220" t="s">
        <v>452</v>
      </c>
      <c r="C202" s="220" t="s">
        <v>459</v>
      </c>
      <c r="D202" s="220" t="s">
        <v>454</v>
      </c>
      <c r="E202" s="220" t="s">
        <v>471</v>
      </c>
      <c r="F202" s="220">
        <v>3</v>
      </c>
      <c r="G202" s="220" t="s">
        <v>49</v>
      </c>
      <c r="H202" s="220" t="s">
        <v>50</v>
      </c>
      <c r="I202" s="220" t="s">
        <v>51</v>
      </c>
      <c r="J202" s="220"/>
      <c r="K202" s="220" t="s">
        <v>77</v>
      </c>
      <c r="L202" s="220">
        <v>38</v>
      </c>
      <c r="M202" s="220" t="s">
        <v>83</v>
      </c>
      <c r="N202" s="221">
        <v>535</v>
      </c>
      <c r="O202" s="221">
        <v>535</v>
      </c>
      <c r="P202" s="221">
        <v>2000</v>
      </c>
      <c r="Q202" s="220">
        <v>2</v>
      </c>
      <c r="R202" s="220">
        <v>36</v>
      </c>
      <c r="S202" s="220" t="s">
        <v>455</v>
      </c>
      <c r="T202" s="222">
        <v>44613</v>
      </c>
      <c r="U202" s="222">
        <v>44638</v>
      </c>
      <c r="V202" s="220" t="s">
        <v>456</v>
      </c>
      <c r="W202" s="220"/>
      <c r="X202" s="220"/>
      <c r="Z202" s="177" t="str">
        <f t="shared" ca="1" si="3"/>
        <v/>
      </c>
      <c r="AA202" s="177" t="str">
        <f ca="1">IFERROR(IF(OR(OFFSET('S4'!$D$5,MATCH($A202,'S4'!$D$5:$D$1035,0)-1,6)="巻返し",OFFSET('S4'!$D$5,MATCH($A202,'S4'!$D$5:$D$1035,0)-1,6)="スリット"),SUMIF('S4'!$D$5:$D$1035,$A202,'S4'!$U$5:$U$1035),""),"")</f>
        <v/>
      </c>
      <c r="AB202" s="177" t="str">
        <f ca="1">IFERROR(IF(OR(OFFSET('S5'!$D$5,MATCH($A202,'S5'!$D$5:$D$1012,0)-1,6)="巻返し",OFFSET('S5'!$D$5,MATCH($A202,'S5'!$D$5:$D$1012,0)-1,6)="スリット"),SUMIF('S5'!$D$5:$D$1012,$A202,'S5'!$T$5:$T$1012),""),"")</f>
        <v/>
      </c>
    </row>
    <row r="203" spans="1:28" s="165" customFormat="1" ht="11.25" x14ac:dyDescent="0.15">
      <c r="A203" s="220">
        <v>3652293</v>
      </c>
      <c r="B203" s="220" t="s">
        <v>452</v>
      </c>
      <c r="C203" s="220" t="s">
        <v>459</v>
      </c>
      <c r="D203" s="220" t="s">
        <v>454</v>
      </c>
      <c r="E203" s="220" t="s">
        <v>74</v>
      </c>
      <c r="F203" s="220">
        <v>3</v>
      </c>
      <c r="G203" s="220" t="s">
        <v>49</v>
      </c>
      <c r="H203" s="220" t="s">
        <v>50</v>
      </c>
      <c r="I203" s="220" t="s">
        <v>51</v>
      </c>
      <c r="J203" s="220"/>
      <c r="K203" s="220" t="s">
        <v>77</v>
      </c>
      <c r="L203" s="220">
        <v>25</v>
      </c>
      <c r="M203" s="220" t="s">
        <v>78</v>
      </c>
      <c r="N203" s="221">
        <v>740</v>
      </c>
      <c r="O203" s="221">
        <v>740</v>
      </c>
      <c r="P203" s="221">
        <v>2100</v>
      </c>
      <c r="Q203" s="220">
        <v>1</v>
      </c>
      <c r="R203" s="220">
        <v>72</v>
      </c>
      <c r="S203" s="220" t="s">
        <v>455</v>
      </c>
      <c r="T203" s="222">
        <v>44613</v>
      </c>
      <c r="U203" s="222">
        <v>44638</v>
      </c>
      <c r="V203" s="220" t="s">
        <v>456</v>
      </c>
      <c r="W203" s="220"/>
      <c r="X203" s="220"/>
      <c r="Z203" s="177" t="str">
        <f t="shared" ca="1" si="3"/>
        <v/>
      </c>
      <c r="AA203" s="177" t="str">
        <f ca="1">IFERROR(IF(OR(OFFSET('S4'!$D$5,MATCH($A203,'S4'!$D$5:$D$1035,0)-1,6)="巻返し",OFFSET('S4'!$D$5,MATCH($A203,'S4'!$D$5:$D$1035,0)-1,6)="スリット"),SUMIF('S4'!$D$5:$D$1035,$A203,'S4'!$U$5:$U$1035),""),"")</f>
        <v/>
      </c>
      <c r="AB203" s="177" t="str">
        <f ca="1">IFERROR(IF(OR(OFFSET('S5'!$D$5,MATCH($A203,'S5'!$D$5:$D$1012,0)-1,6)="巻返し",OFFSET('S5'!$D$5,MATCH($A203,'S5'!$D$5:$D$1012,0)-1,6)="スリット"),SUMIF('S5'!$D$5:$D$1012,$A203,'S5'!$T$5:$T$1012),""),"")</f>
        <v/>
      </c>
    </row>
    <row r="204" spans="1:28" s="165" customFormat="1" ht="11.25" x14ac:dyDescent="0.15">
      <c r="A204" s="220">
        <v>3652294</v>
      </c>
      <c r="B204" s="220" t="s">
        <v>452</v>
      </c>
      <c r="C204" s="220" t="s">
        <v>457</v>
      </c>
      <c r="D204" s="220" t="s">
        <v>454</v>
      </c>
      <c r="E204" s="220" t="s">
        <v>47</v>
      </c>
      <c r="F204" s="220">
        <v>331</v>
      </c>
      <c r="G204" s="220" t="s">
        <v>49</v>
      </c>
      <c r="H204" s="220" t="s">
        <v>50</v>
      </c>
      <c r="I204" s="220" t="s">
        <v>51</v>
      </c>
      <c r="J204" s="220" t="s">
        <v>460</v>
      </c>
      <c r="K204" s="220" t="s">
        <v>82</v>
      </c>
      <c r="L204" s="220">
        <v>38</v>
      </c>
      <c r="M204" s="220" t="s">
        <v>83</v>
      </c>
      <c r="N204" s="221">
        <v>1330</v>
      </c>
      <c r="O204" s="221">
        <v>1330</v>
      </c>
      <c r="P204" s="221">
        <v>6000</v>
      </c>
      <c r="Q204" s="220">
        <v>2</v>
      </c>
      <c r="R204" s="220">
        <v>46</v>
      </c>
      <c r="S204" s="220" t="s">
        <v>455</v>
      </c>
      <c r="T204" s="222">
        <v>44613</v>
      </c>
      <c r="U204" s="222">
        <v>44638</v>
      </c>
      <c r="V204" s="220" t="s">
        <v>456</v>
      </c>
      <c r="W204" s="220"/>
      <c r="X204" s="220"/>
      <c r="Z204" s="177" t="str">
        <f t="shared" ca="1" si="3"/>
        <v/>
      </c>
      <c r="AA204" s="177" t="str">
        <f ca="1">IFERROR(IF(OR(OFFSET('S4'!$D$5,MATCH($A204,'S4'!$D$5:$D$1035,0)-1,6)="巻返し",OFFSET('S4'!$D$5,MATCH($A204,'S4'!$D$5:$D$1035,0)-1,6)="スリット"),SUMIF('S4'!$D$5:$D$1035,$A204,'S4'!$U$5:$U$1035),""),"")</f>
        <v/>
      </c>
      <c r="AB204" s="177" t="str">
        <f ca="1">IFERROR(IF(OR(OFFSET('S5'!$D$5,MATCH($A204,'S5'!$D$5:$D$1012,0)-1,6)="巻返し",OFFSET('S5'!$D$5,MATCH($A204,'S5'!$D$5:$D$1012,0)-1,6)="スリット"),SUMIF('S5'!$D$5:$D$1012,$A204,'S5'!$T$5:$T$1012),""),"")</f>
        <v/>
      </c>
    </row>
    <row r="205" spans="1:28" s="165" customFormat="1" ht="11.25" x14ac:dyDescent="0.15">
      <c r="A205" s="220">
        <v>3652295</v>
      </c>
      <c r="B205" s="220" t="s">
        <v>452</v>
      </c>
      <c r="C205" s="220" t="s">
        <v>457</v>
      </c>
      <c r="D205" s="220" t="s">
        <v>454</v>
      </c>
      <c r="E205" s="220" t="s">
        <v>62</v>
      </c>
      <c r="F205" s="220">
        <v>331</v>
      </c>
      <c r="G205" s="220" t="s">
        <v>49</v>
      </c>
      <c r="H205" s="220" t="s">
        <v>50</v>
      </c>
      <c r="I205" s="220" t="s">
        <v>51</v>
      </c>
      <c r="J205" s="220"/>
      <c r="K205" s="220" t="s">
        <v>84</v>
      </c>
      <c r="L205" s="220">
        <v>38</v>
      </c>
      <c r="M205" s="220" t="s">
        <v>83</v>
      </c>
      <c r="N205" s="221">
        <v>1330</v>
      </c>
      <c r="O205" s="221">
        <v>1330</v>
      </c>
      <c r="P205" s="221">
        <v>6000</v>
      </c>
      <c r="Q205" s="220">
        <v>2</v>
      </c>
      <c r="R205" s="220">
        <v>16</v>
      </c>
      <c r="S205" s="220" t="s">
        <v>455</v>
      </c>
      <c r="T205" s="222">
        <v>44613</v>
      </c>
      <c r="U205" s="222">
        <v>44638</v>
      </c>
      <c r="V205" s="220" t="s">
        <v>456</v>
      </c>
      <c r="W205" s="220"/>
      <c r="X205" s="220"/>
      <c r="Z205" s="177" t="str">
        <f t="shared" ca="1" si="3"/>
        <v/>
      </c>
      <c r="AA205" s="177" t="str">
        <f ca="1">IFERROR(IF(OR(OFFSET('S4'!$D$5,MATCH($A205,'S4'!$D$5:$D$1035,0)-1,6)="巻返し",OFFSET('S4'!$D$5,MATCH($A205,'S4'!$D$5:$D$1035,0)-1,6)="スリット"),SUMIF('S4'!$D$5:$D$1035,$A205,'S4'!$U$5:$U$1035),""),"")</f>
        <v/>
      </c>
      <c r="AB205" s="177" t="str">
        <f ca="1">IFERROR(IF(OR(OFFSET('S5'!$D$5,MATCH($A205,'S5'!$D$5:$D$1012,0)-1,6)="巻返し",OFFSET('S5'!$D$5,MATCH($A205,'S5'!$D$5:$D$1012,0)-1,6)="スリット"),SUMIF('S5'!$D$5:$D$1012,$A205,'S5'!$T$5:$T$1012),""),"")</f>
        <v/>
      </c>
    </row>
    <row r="206" spans="1:28" s="165" customFormat="1" ht="11.25" x14ac:dyDescent="0.15">
      <c r="A206" s="220">
        <v>3652297</v>
      </c>
      <c r="B206" s="220" t="s">
        <v>452</v>
      </c>
      <c r="C206" s="220" t="s">
        <v>457</v>
      </c>
      <c r="D206" s="220" t="s">
        <v>454</v>
      </c>
      <c r="E206" s="220" t="s">
        <v>47</v>
      </c>
      <c r="F206" s="220">
        <v>3</v>
      </c>
      <c r="G206" s="220" t="s">
        <v>49</v>
      </c>
      <c r="H206" s="220" t="s">
        <v>50</v>
      </c>
      <c r="I206" s="220" t="s">
        <v>51</v>
      </c>
      <c r="J206" s="220"/>
      <c r="K206" s="220" t="s">
        <v>52</v>
      </c>
      <c r="L206" s="220">
        <v>38</v>
      </c>
      <c r="M206" s="220" t="s">
        <v>53</v>
      </c>
      <c r="N206" s="221">
        <v>1057</v>
      </c>
      <c r="O206" s="221">
        <v>1050</v>
      </c>
      <c r="P206" s="221">
        <v>8400</v>
      </c>
      <c r="Q206" s="220">
        <v>2</v>
      </c>
      <c r="R206" s="220">
        <v>12</v>
      </c>
      <c r="S206" s="220" t="s">
        <v>455</v>
      </c>
      <c r="T206" s="222">
        <v>44613</v>
      </c>
      <c r="U206" s="222">
        <v>44642</v>
      </c>
      <c r="V206" s="220" t="s">
        <v>456</v>
      </c>
      <c r="W206" s="220"/>
      <c r="X206" s="220"/>
      <c r="Z206" s="177" t="str">
        <f t="shared" ca="1" si="3"/>
        <v/>
      </c>
      <c r="AA206" s="177" t="str">
        <f ca="1">IFERROR(IF(OR(OFFSET('S4'!$D$5,MATCH($A206,'S4'!$D$5:$D$1035,0)-1,6)="巻返し",OFFSET('S4'!$D$5,MATCH($A206,'S4'!$D$5:$D$1035,0)-1,6)="スリット"),SUMIF('S4'!$D$5:$D$1035,$A206,'S4'!$U$5:$U$1035),""),"")</f>
        <v/>
      </c>
      <c r="AB206" s="177" t="str">
        <f ca="1">IFERROR(IF(OR(OFFSET('S5'!$D$5,MATCH($A206,'S5'!$D$5:$D$1012,0)-1,6)="巻返し",OFFSET('S5'!$D$5,MATCH($A206,'S5'!$D$5:$D$1012,0)-1,6)="スリット"),SUMIF('S5'!$D$5:$D$1012,$A206,'S5'!$T$5:$T$1012),""),"")</f>
        <v/>
      </c>
    </row>
    <row r="207" spans="1:28" s="165" customFormat="1" ht="11.25" x14ac:dyDescent="0.15">
      <c r="A207" s="220">
        <v>3652298</v>
      </c>
      <c r="B207" s="220" t="s">
        <v>452</v>
      </c>
      <c r="C207" s="220" t="s">
        <v>457</v>
      </c>
      <c r="D207" s="220" t="s">
        <v>454</v>
      </c>
      <c r="E207" s="220" t="s">
        <v>47</v>
      </c>
      <c r="F207" s="220">
        <v>331</v>
      </c>
      <c r="G207" s="220" t="s">
        <v>49</v>
      </c>
      <c r="H207" s="220" t="s">
        <v>50</v>
      </c>
      <c r="I207" s="220" t="s">
        <v>51</v>
      </c>
      <c r="J207" s="220" t="s">
        <v>460</v>
      </c>
      <c r="K207" s="220" t="s">
        <v>59</v>
      </c>
      <c r="L207" s="220">
        <v>38</v>
      </c>
      <c r="M207" s="220" t="s">
        <v>60</v>
      </c>
      <c r="N207" s="221">
        <v>1330</v>
      </c>
      <c r="O207" s="221">
        <v>1330</v>
      </c>
      <c r="P207" s="221">
        <v>6000</v>
      </c>
      <c r="Q207" s="220">
        <v>2</v>
      </c>
      <c r="R207" s="220">
        <v>44</v>
      </c>
      <c r="S207" s="220" t="s">
        <v>455</v>
      </c>
      <c r="T207" s="222">
        <v>44613</v>
      </c>
      <c r="U207" s="222">
        <v>44642</v>
      </c>
      <c r="V207" s="220" t="s">
        <v>456</v>
      </c>
      <c r="W207" s="220"/>
      <c r="X207" s="220"/>
      <c r="Z207" s="177" t="str">
        <f t="shared" ca="1" si="3"/>
        <v/>
      </c>
      <c r="AA207" s="177" t="str">
        <f ca="1">IFERROR(IF(OR(OFFSET('S4'!$D$5,MATCH($A207,'S4'!$D$5:$D$1035,0)-1,6)="巻返し",OFFSET('S4'!$D$5,MATCH($A207,'S4'!$D$5:$D$1035,0)-1,6)="スリット"),SUMIF('S4'!$D$5:$D$1035,$A207,'S4'!$U$5:$U$1035),""),"")</f>
        <v/>
      </c>
      <c r="AB207" s="177" t="str">
        <f ca="1">IFERROR(IF(OR(OFFSET('S5'!$D$5,MATCH($A207,'S5'!$D$5:$D$1012,0)-1,6)="巻返し",OFFSET('S5'!$D$5,MATCH($A207,'S5'!$D$5:$D$1012,0)-1,6)="スリット"),SUMIF('S5'!$D$5:$D$1012,$A207,'S5'!$T$5:$T$1012),""),"")</f>
        <v/>
      </c>
    </row>
    <row r="208" spans="1:28" s="165" customFormat="1" ht="11.25" x14ac:dyDescent="0.15">
      <c r="A208" s="220">
        <v>3652299</v>
      </c>
      <c r="B208" s="220" t="s">
        <v>452</v>
      </c>
      <c r="C208" s="220" t="s">
        <v>457</v>
      </c>
      <c r="D208" s="220" t="s">
        <v>454</v>
      </c>
      <c r="E208" s="220" t="s">
        <v>62</v>
      </c>
      <c r="F208" s="220">
        <v>331</v>
      </c>
      <c r="G208" s="220" t="s">
        <v>49</v>
      </c>
      <c r="H208" s="220" t="s">
        <v>50</v>
      </c>
      <c r="I208" s="220" t="s">
        <v>51</v>
      </c>
      <c r="J208" s="220"/>
      <c r="K208" s="220" t="s">
        <v>63</v>
      </c>
      <c r="L208" s="220">
        <v>38</v>
      </c>
      <c r="M208" s="220" t="s">
        <v>60</v>
      </c>
      <c r="N208" s="221">
        <v>1330</v>
      </c>
      <c r="O208" s="221">
        <v>1330</v>
      </c>
      <c r="P208" s="221">
        <v>6000</v>
      </c>
      <c r="Q208" s="220">
        <v>2</v>
      </c>
      <c r="R208" s="220">
        <v>8</v>
      </c>
      <c r="S208" s="220" t="s">
        <v>455</v>
      </c>
      <c r="T208" s="222">
        <v>44613</v>
      </c>
      <c r="U208" s="222">
        <v>44642</v>
      </c>
      <c r="V208" s="220" t="s">
        <v>456</v>
      </c>
      <c r="W208" s="220"/>
      <c r="X208" s="220"/>
      <c r="Z208" s="177" t="str">
        <f t="shared" ca="1" si="3"/>
        <v/>
      </c>
      <c r="AA208" s="177" t="str">
        <f ca="1">IFERROR(IF(OR(OFFSET('S4'!$D$5,MATCH($A208,'S4'!$D$5:$D$1035,0)-1,6)="巻返し",OFFSET('S4'!$D$5,MATCH($A208,'S4'!$D$5:$D$1035,0)-1,6)="スリット"),SUMIF('S4'!$D$5:$D$1035,$A208,'S4'!$U$5:$U$1035),""),"")</f>
        <v/>
      </c>
      <c r="AB208" s="177" t="str">
        <f ca="1">IFERROR(IF(OR(OFFSET('S5'!$D$5,MATCH($A208,'S5'!$D$5:$D$1012,0)-1,6)="巻返し",OFFSET('S5'!$D$5,MATCH($A208,'S5'!$D$5:$D$1012,0)-1,6)="スリット"),SUMIF('S5'!$D$5:$D$1012,$A208,'S5'!$T$5:$T$1012),""),"")</f>
        <v/>
      </c>
    </row>
    <row r="209" spans="1:28" s="165" customFormat="1" ht="11.25" x14ac:dyDescent="0.15">
      <c r="A209" s="220">
        <v>3652300</v>
      </c>
      <c r="B209" s="220" t="s">
        <v>452</v>
      </c>
      <c r="C209" s="220" t="s">
        <v>461</v>
      </c>
      <c r="D209" s="220" t="s">
        <v>454</v>
      </c>
      <c r="E209" s="220" t="s">
        <v>70</v>
      </c>
      <c r="F209" s="220">
        <v>3</v>
      </c>
      <c r="G209" s="220" t="s">
        <v>49</v>
      </c>
      <c r="H209" s="220" t="s">
        <v>50</v>
      </c>
      <c r="I209" s="220" t="s">
        <v>51</v>
      </c>
      <c r="J209" s="220"/>
      <c r="K209" s="220" t="s">
        <v>72</v>
      </c>
      <c r="L209" s="220">
        <v>25</v>
      </c>
      <c r="M209" s="220" t="s">
        <v>73</v>
      </c>
      <c r="N209" s="221">
        <v>1045</v>
      </c>
      <c r="O209" s="221">
        <v>1040</v>
      </c>
      <c r="P209" s="221">
        <v>6000</v>
      </c>
      <c r="Q209" s="220">
        <v>2</v>
      </c>
      <c r="R209" s="220">
        <v>14</v>
      </c>
      <c r="S209" s="220" t="s">
        <v>455</v>
      </c>
      <c r="T209" s="222">
        <v>44613</v>
      </c>
      <c r="U209" s="222">
        <v>44642</v>
      </c>
      <c r="V209" s="220" t="s">
        <v>456</v>
      </c>
      <c r="W209" s="220"/>
      <c r="X209" s="220"/>
      <c r="Z209" s="177" t="str">
        <f t="shared" ca="1" si="3"/>
        <v/>
      </c>
      <c r="AA209" s="177" t="str">
        <f ca="1">IFERROR(IF(OR(OFFSET('S4'!$D$5,MATCH($A209,'S4'!$D$5:$D$1035,0)-1,6)="巻返し",OFFSET('S4'!$D$5,MATCH($A209,'S4'!$D$5:$D$1035,0)-1,6)="スリット"),SUMIF('S4'!$D$5:$D$1035,$A209,'S4'!$U$5:$U$1035),""),"")</f>
        <v/>
      </c>
      <c r="AB209" s="177" t="str">
        <f ca="1">IFERROR(IF(OR(OFFSET('S5'!$D$5,MATCH($A209,'S5'!$D$5:$D$1012,0)-1,6)="巻返し",OFFSET('S5'!$D$5,MATCH($A209,'S5'!$D$5:$D$1012,0)-1,6)="スリット"),SUMIF('S5'!$D$5:$D$1012,$A209,'S5'!$T$5:$T$1012),""),"")</f>
        <v/>
      </c>
    </row>
    <row r="210" spans="1:28" s="165" customFormat="1" ht="11.25" x14ac:dyDescent="0.15">
      <c r="A210" s="220">
        <v>3652301</v>
      </c>
      <c r="B210" s="220" t="s">
        <v>452</v>
      </c>
      <c r="C210" s="220" t="s">
        <v>461</v>
      </c>
      <c r="D210" s="220" t="s">
        <v>454</v>
      </c>
      <c r="E210" s="220" t="s">
        <v>70</v>
      </c>
      <c r="F210" s="220">
        <v>3</v>
      </c>
      <c r="G210" s="220" t="s">
        <v>49</v>
      </c>
      <c r="H210" s="220" t="s">
        <v>50</v>
      </c>
      <c r="I210" s="220" t="s">
        <v>51</v>
      </c>
      <c r="J210" s="220"/>
      <c r="K210" s="220" t="s">
        <v>72</v>
      </c>
      <c r="L210" s="220">
        <v>25</v>
      </c>
      <c r="M210" s="220" t="s">
        <v>73</v>
      </c>
      <c r="N210" s="221">
        <v>1085</v>
      </c>
      <c r="O210" s="221">
        <v>1080</v>
      </c>
      <c r="P210" s="221">
        <v>6000</v>
      </c>
      <c r="Q210" s="220">
        <v>2</v>
      </c>
      <c r="R210" s="220">
        <v>6</v>
      </c>
      <c r="S210" s="220" t="s">
        <v>455</v>
      </c>
      <c r="T210" s="222">
        <v>44613</v>
      </c>
      <c r="U210" s="222">
        <v>44642</v>
      </c>
      <c r="V210" s="220" t="s">
        <v>456</v>
      </c>
      <c r="W210" s="220"/>
      <c r="X210" s="220"/>
      <c r="Z210" s="177" t="str">
        <f t="shared" ca="1" si="3"/>
        <v/>
      </c>
      <c r="AA210" s="177" t="str">
        <f ca="1">IFERROR(IF(OR(OFFSET('S4'!$D$5,MATCH($A210,'S4'!$D$5:$D$1035,0)-1,6)="巻返し",OFFSET('S4'!$D$5,MATCH($A210,'S4'!$D$5:$D$1035,0)-1,6)="スリット"),SUMIF('S4'!$D$5:$D$1035,$A210,'S4'!$U$5:$U$1035),""),"")</f>
        <v/>
      </c>
      <c r="AB210" s="177" t="str">
        <f ca="1">IFERROR(IF(OR(OFFSET('S5'!$D$5,MATCH($A210,'S5'!$D$5:$D$1012,0)-1,6)="巻返し",OFFSET('S5'!$D$5,MATCH($A210,'S5'!$D$5:$D$1012,0)-1,6)="スリット"),SUMIF('S5'!$D$5:$D$1012,$A210,'S5'!$T$5:$T$1012),""),"")</f>
        <v/>
      </c>
    </row>
    <row r="211" spans="1:28" s="165" customFormat="1" ht="11.25" x14ac:dyDescent="0.15">
      <c r="A211" s="220">
        <v>3652302</v>
      </c>
      <c r="B211" s="220" t="s">
        <v>452</v>
      </c>
      <c r="C211" s="220" t="s">
        <v>459</v>
      </c>
      <c r="D211" s="220" t="s">
        <v>454</v>
      </c>
      <c r="E211" s="220" t="s">
        <v>111</v>
      </c>
      <c r="F211" s="220">
        <v>331</v>
      </c>
      <c r="G211" s="220" t="s">
        <v>49</v>
      </c>
      <c r="H211" s="220" t="s">
        <v>50</v>
      </c>
      <c r="I211" s="220" t="s">
        <v>51</v>
      </c>
      <c r="J211" s="220"/>
      <c r="K211" s="220" t="s">
        <v>112</v>
      </c>
      <c r="L211" s="220">
        <v>38</v>
      </c>
      <c r="M211" s="220" t="s">
        <v>467</v>
      </c>
      <c r="N211" s="221">
        <v>315</v>
      </c>
      <c r="O211" s="221">
        <v>415</v>
      </c>
      <c r="P211" s="221">
        <v>1950</v>
      </c>
      <c r="Q211" s="220">
        <v>2</v>
      </c>
      <c r="R211" s="220">
        <v>54</v>
      </c>
      <c r="S211" s="220" t="s">
        <v>455</v>
      </c>
      <c r="T211" s="222">
        <v>44613</v>
      </c>
      <c r="U211" s="222">
        <v>44645</v>
      </c>
      <c r="V211" s="220" t="s">
        <v>456</v>
      </c>
      <c r="W211" s="220"/>
      <c r="X211" s="220"/>
      <c r="Z211" s="177" t="str">
        <f t="shared" ca="1" si="3"/>
        <v/>
      </c>
      <c r="AA211" s="177" t="str">
        <f ca="1">IFERROR(IF(OR(OFFSET('S4'!$D$5,MATCH($A211,'S4'!$D$5:$D$1035,0)-1,6)="巻返し",OFFSET('S4'!$D$5,MATCH($A211,'S4'!$D$5:$D$1035,0)-1,6)="スリット"),SUMIF('S4'!$D$5:$D$1035,$A211,'S4'!$U$5:$U$1035),""),"")</f>
        <v/>
      </c>
      <c r="AB211" s="177" t="str">
        <f ca="1">IFERROR(IF(OR(OFFSET('S5'!$D$5,MATCH($A211,'S5'!$D$5:$D$1012,0)-1,6)="巻返し",OFFSET('S5'!$D$5,MATCH($A211,'S5'!$D$5:$D$1012,0)-1,6)="スリット"),SUMIF('S5'!$D$5:$D$1012,$A211,'S5'!$T$5:$T$1012),""),"")</f>
        <v/>
      </c>
    </row>
    <row r="212" spans="1:28" s="165" customFormat="1" ht="11.25" x14ac:dyDescent="0.15">
      <c r="A212" s="220">
        <v>3652303</v>
      </c>
      <c r="B212" s="220" t="s">
        <v>452</v>
      </c>
      <c r="C212" s="220" t="s">
        <v>459</v>
      </c>
      <c r="D212" s="220" t="s">
        <v>454</v>
      </c>
      <c r="E212" s="220" t="s">
        <v>96</v>
      </c>
      <c r="F212" s="220">
        <v>3313</v>
      </c>
      <c r="G212" s="220" t="s">
        <v>49</v>
      </c>
      <c r="H212" s="220" t="s">
        <v>50</v>
      </c>
      <c r="I212" s="220" t="s">
        <v>51</v>
      </c>
      <c r="J212" s="220">
        <v>143</v>
      </c>
      <c r="K212" s="220" t="s">
        <v>97</v>
      </c>
      <c r="L212" s="220">
        <v>38</v>
      </c>
      <c r="M212" s="220" t="s">
        <v>98</v>
      </c>
      <c r="N212" s="221">
        <v>750</v>
      </c>
      <c r="O212" s="221">
        <v>750</v>
      </c>
      <c r="P212" s="221">
        <v>6000</v>
      </c>
      <c r="Q212" s="220">
        <v>2</v>
      </c>
      <c r="R212" s="220">
        <v>40</v>
      </c>
      <c r="S212" s="220" t="s">
        <v>455</v>
      </c>
      <c r="T212" s="222">
        <v>44613</v>
      </c>
      <c r="U212" s="222">
        <v>44645</v>
      </c>
      <c r="V212" s="220" t="s">
        <v>456</v>
      </c>
      <c r="W212" s="220"/>
      <c r="X212" s="220"/>
      <c r="Z212" s="177" t="str">
        <f t="shared" ca="1" si="3"/>
        <v/>
      </c>
      <c r="AA212" s="177" t="str">
        <f ca="1">IFERROR(IF(OR(OFFSET('S4'!$D$5,MATCH($A212,'S4'!$D$5:$D$1035,0)-1,6)="巻返し",OFFSET('S4'!$D$5,MATCH($A212,'S4'!$D$5:$D$1035,0)-1,6)="スリット"),SUMIF('S4'!$D$5:$D$1035,$A212,'S4'!$U$5:$U$1035),""),"")</f>
        <v/>
      </c>
      <c r="AB212" s="177" t="str">
        <f ca="1">IFERROR(IF(OR(OFFSET('S5'!$D$5,MATCH($A212,'S5'!$D$5:$D$1012,0)-1,6)="巻返し",OFFSET('S5'!$D$5,MATCH($A212,'S5'!$D$5:$D$1012,0)-1,6)="スリット"),SUMIF('S5'!$D$5:$D$1012,$A212,'S5'!$T$5:$T$1012),""),"")</f>
        <v/>
      </c>
    </row>
    <row r="213" spans="1:28" s="165" customFormat="1" ht="11.25" x14ac:dyDescent="0.15">
      <c r="A213" s="220">
        <v>3652304</v>
      </c>
      <c r="B213" s="220" t="s">
        <v>452</v>
      </c>
      <c r="C213" s="220" t="s">
        <v>459</v>
      </c>
      <c r="D213" s="220" t="s">
        <v>454</v>
      </c>
      <c r="E213" s="220" t="s">
        <v>96</v>
      </c>
      <c r="F213" s="220">
        <v>331</v>
      </c>
      <c r="G213" s="220" t="s">
        <v>49</v>
      </c>
      <c r="H213" s="220" t="s">
        <v>50</v>
      </c>
      <c r="I213" s="220" t="s">
        <v>51</v>
      </c>
      <c r="J213" s="220">
        <v>143</v>
      </c>
      <c r="K213" s="220" t="s">
        <v>97</v>
      </c>
      <c r="L213" s="220">
        <v>38</v>
      </c>
      <c r="M213" s="220" t="s">
        <v>98</v>
      </c>
      <c r="N213" s="221">
        <v>1255</v>
      </c>
      <c r="O213" s="221">
        <v>1250</v>
      </c>
      <c r="P213" s="221">
        <v>6000</v>
      </c>
      <c r="Q213" s="220">
        <v>2</v>
      </c>
      <c r="R213" s="220">
        <v>52</v>
      </c>
      <c r="S213" s="220" t="s">
        <v>455</v>
      </c>
      <c r="T213" s="222">
        <v>44613</v>
      </c>
      <c r="U213" s="222">
        <v>44645</v>
      </c>
      <c r="V213" s="220" t="s">
        <v>456</v>
      </c>
      <c r="W213" s="220"/>
      <c r="X213" s="220"/>
      <c r="Z213" s="177" t="str">
        <f t="shared" ca="1" si="3"/>
        <v/>
      </c>
      <c r="AA213" s="177" t="str">
        <f ca="1">IFERROR(IF(OR(OFFSET('S4'!$D$5,MATCH($A213,'S4'!$D$5:$D$1035,0)-1,6)="巻返し",OFFSET('S4'!$D$5,MATCH($A213,'S4'!$D$5:$D$1035,0)-1,6)="スリット"),SUMIF('S4'!$D$5:$D$1035,$A213,'S4'!$U$5:$U$1035),""),"")</f>
        <v/>
      </c>
      <c r="AB213" s="177" t="str">
        <f ca="1">IFERROR(IF(OR(OFFSET('S5'!$D$5,MATCH($A213,'S5'!$D$5:$D$1012,0)-1,6)="巻返し",OFFSET('S5'!$D$5,MATCH($A213,'S5'!$D$5:$D$1012,0)-1,6)="スリット"),SUMIF('S5'!$D$5:$D$1012,$A213,'S5'!$T$5:$T$1012),""),"")</f>
        <v/>
      </c>
    </row>
    <row r="214" spans="1:28" s="165" customFormat="1" ht="11.25" x14ac:dyDescent="0.15">
      <c r="A214" s="220">
        <v>3652305</v>
      </c>
      <c r="B214" s="220" t="s">
        <v>452</v>
      </c>
      <c r="C214" s="220" t="s">
        <v>465</v>
      </c>
      <c r="D214" s="220" t="s">
        <v>454</v>
      </c>
      <c r="E214" s="220" t="s">
        <v>100</v>
      </c>
      <c r="F214" s="220">
        <v>3321</v>
      </c>
      <c r="G214" s="220" t="s">
        <v>49</v>
      </c>
      <c r="H214" s="220" t="s">
        <v>50</v>
      </c>
      <c r="I214" s="220" t="s">
        <v>51</v>
      </c>
      <c r="J214" s="220" t="s">
        <v>481</v>
      </c>
      <c r="K214" s="220" t="s">
        <v>102</v>
      </c>
      <c r="L214" s="220">
        <v>38</v>
      </c>
      <c r="M214" s="220" t="s">
        <v>103</v>
      </c>
      <c r="N214" s="221">
        <v>1336</v>
      </c>
      <c r="O214" s="221">
        <v>1325</v>
      </c>
      <c r="P214" s="221">
        <v>12000</v>
      </c>
      <c r="Q214" s="220">
        <v>2</v>
      </c>
      <c r="R214" s="220">
        <v>24</v>
      </c>
      <c r="S214" s="220" t="s">
        <v>455</v>
      </c>
      <c r="T214" s="222">
        <v>44613</v>
      </c>
      <c r="U214" s="222">
        <v>44645</v>
      </c>
      <c r="V214" s="220" t="s">
        <v>456</v>
      </c>
      <c r="W214" s="220"/>
      <c r="X214" s="220"/>
      <c r="Z214" s="177" t="str">
        <f t="shared" ca="1" si="3"/>
        <v/>
      </c>
      <c r="AA214" s="177" t="str">
        <f ca="1">IFERROR(IF(OR(OFFSET('S4'!$D$5,MATCH($A214,'S4'!$D$5:$D$1035,0)-1,6)="巻返し",OFFSET('S4'!$D$5,MATCH($A214,'S4'!$D$5:$D$1035,0)-1,6)="スリット"),SUMIF('S4'!$D$5:$D$1035,$A214,'S4'!$U$5:$U$1035),""),"")</f>
        <v/>
      </c>
      <c r="AB214" s="177" t="str">
        <f ca="1">IFERROR(IF(OR(OFFSET('S5'!$D$5,MATCH($A214,'S5'!$D$5:$D$1012,0)-1,6)="巻返し",OFFSET('S5'!$D$5,MATCH($A214,'S5'!$D$5:$D$1012,0)-1,6)="スリット"),SUMIF('S5'!$D$5:$D$1012,$A214,'S5'!$T$5:$T$1012),""),"")</f>
        <v/>
      </c>
    </row>
    <row r="215" spans="1:28" s="165" customFormat="1" ht="11.25" x14ac:dyDescent="0.15">
      <c r="A215" s="220">
        <v>3652306</v>
      </c>
      <c r="B215" s="220" t="s">
        <v>452</v>
      </c>
      <c r="C215" s="220" t="s">
        <v>465</v>
      </c>
      <c r="D215" s="220" t="s">
        <v>454</v>
      </c>
      <c r="E215" s="220" t="s">
        <v>100</v>
      </c>
      <c r="F215" s="220">
        <v>3321</v>
      </c>
      <c r="G215" s="220" t="s">
        <v>49</v>
      </c>
      <c r="H215" s="220" t="s">
        <v>50</v>
      </c>
      <c r="I215" s="220" t="s">
        <v>51</v>
      </c>
      <c r="J215" s="220" t="s">
        <v>481</v>
      </c>
      <c r="K215" s="220" t="s">
        <v>105</v>
      </c>
      <c r="L215" s="220">
        <v>38</v>
      </c>
      <c r="M215" s="220" t="s">
        <v>106</v>
      </c>
      <c r="N215" s="221">
        <v>1336</v>
      </c>
      <c r="O215" s="221">
        <v>1325</v>
      </c>
      <c r="P215" s="221">
        <v>12000</v>
      </c>
      <c r="Q215" s="220">
        <v>2</v>
      </c>
      <c r="R215" s="220">
        <v>59</v>
      </c>
      <c r="S215" s="220" t="s">
        <v>455</v>
      </c>
      <c r="T215" s="222">
        <v>44613</v>
      </c>
      <c r="U215" s="222">
        <v>44645</v>
      </c>
      <c r="V215" s="220" t="s">
        <v>456</v>
      </c>
      <c r="W215" s="220"/>
      <c r="X215" s="220"/>
      <c r="Z215" s="177" t="str">
        <f t="shared" ca="1" si="3"/>
        <v/>
      </c>
      <c r="AA215" s="177" t="str">
        <f ca="1">IFERROR(IF(OR(OFFSET('S4'!$D$5,MATCH($A215,'S4'!$D$5:$D$1035,0)-1,6)="巻返し",OFFSET('S4'!$D$5,MATCH($A215,'S4'!$D$5:$D$1035,0)-1,6)="スリット"),SUMIF('S4'!$D$5:$D$1035,$A215,'S4'!$U$5:$U$1035),""),"")</f>
        <v/>
      </c>
      <c r="AB215" s="177" t="str">
        <f ca="1">IFERROR(IF(OR(OFFSET('S5'!$D$5,MATCH($A215,'S5'!$D$5:$D$1012,0)-1,6)="巻返し",OFFSET('S5'!$D$5,MATCH($A215,'S5'!$D$5:$D$1012,0)-1,6)="スリット"),SUMIF('S5'!$D$5:$D$1012,$A215,'S5'!$T$5:$T$1012),""),"")</f>
        <v/>
      </c>
    </row>
    <row r="216" spans="1:28" s="165" customFormat="1" ht="11.25" x14ac:dyDescent="0.15">
      <c r="A216" s="220">
        <v>3652307</v>
      </c>
      <c r="B216" s="220" t="s">
        <v>452</v>
      </c>
      <c r="C216" s="220" t="s">
        <v>453</v>
      </c>
      <c r="D216" s="220" t="s">
        <v>454</v>
      </c>
      <c r="E216" s="220" t="s">
        <v>155</v>
      </c>
      <c r="F216" s="220">
        <v>3</v>
      </c>
      <c r="G216" s="220" t="s">
        <v>49</v>
      </c>
      <c r="H216" s="220" t="s">
        <v>50</v>
      </c>
      <c r="I216" s="220" t="s">
        <v>51</v>
      </c>
      <c r="J216" s="220"/>
      <c r="K216" s="220" t="s">
        <v>157</v>
      </c>
      <c r="L216" s="220">
        <v>38</v>
      </c>
      <c r="M216" s="220" t="s">
        <v>470</v>
      </c>
      <c r="N216" s="221">
        <v>1125</v>
      </c>
      <c r="O216" s="221">
        <v>1120</v>
      </c>
      <c r="P216" s="221">
        <v>6000</v>
      </c>
      <c r="Q216" s="220">
        <v>2</v>
      </c>
      <c r="R216" s="220">
        <v>7</v>
      </c>
      <c r="S216" s="220" t="s">
        <v>455</v>
      </c>
      <c r="T216" s="222">
        <v>44613</v>
      </c>
      <c r="U216" s="222">
        <v>44648</v>
      </c>
      <c r="V216" s="220" t="s">
        <v>456</v>
      </c>
      <c r="W216" s="220"/>
      <c r="X216" s="220"/>
      <c r="Z216" s="177" t="str">
        <f t="shared" ca="1" si="3"/>
        <v/>
      </c>
      <c r="AA216" s="177" t="str">
        <f ca="1">IFERROR(IF(OR(OFFSET('S4'!$D$5,MATCH($A216,'S4'!$D$5:$D$1035,0)-1,6)="巻返し",OFFSET('S4'!$D$5,MATCH($A216,'S4'!$D$5:$D$1035,0)-1,6)="スリット"),SUMIF('S4'!$D$5:$D$1035,$A216,'S4'!$U$5:$U$1035),""),"")</f>
        <v/>
      </c>
      <c r="AB216" s="177" t="str">
        <f ca="1">IFERROR(IF(OR(OFFSET('S5'!$D$5,MATCH($A216,'S5'!$D$5:$D$1012,0)-1,6)="巻返し",OFFSET('S5'!$D$5,MATCH($A216,'S5'!$D$5:$D$1012,0)-1,6)="スリット"),SUMIF('S5'!$D$5:$D$1012,$A216,'S5'!$T$5:$T$1012),""),"")</f>
        <v/>
      </c>
    </row>
    <row r="217" spans="1:28" s="165" customFormat="1" ht="11.25" x14ac:dyDescent="0.15">
      <c r="A217" s="220">
        <v>3652308</v>
      </c>
      <c r="B217" s="220" t="s">
        <v>452</v>
      </c>
      <c r="C217" s="220" t="s">
        <v>457</v>
      </c>
      <c r="D217" s="220" t="s">
        <v>454</v>
      </c>
      <c r="E217" s="220" t="s">
        <v>145</v>
      </c>
      <c r="F217" s="220">
        <v>3</v>
      </c>
      <c r="G217" s="220" t="s">
        <v>49</v>
      </c>
      <c r="H217" s="220" t="s">
        <v>50</v>
      </c>
      <c r="I217" s="220" t="s">
        <v>51</v>
      </c>
      <c r="J217" s="220"/>
      <c r="K217" s="220" t="s">
        <v>146</v>
      </c>
      <c r="L217" s="220">
        <v>25</v>
      </c>
      <c r="M217" s="220" t="s">
        <v>469</v>
      </c>
      <c r="N217" s="221">
        <v>1040</v>
      </c>
      <c r="O217" s="221">
        <v>1040</v>
      </c>
      <c r="P217" s="221">
        <v>6000</v>
      </c>
      <c r="Q217" s="220">
        <v>2</v>
      </c>
      <c r="R217" s="220">
        <v>40</v>
      </c>
      <c r="S217" s="220" t="s">
        <v>455</v>
      </c>
      <c r="T217" s="222">
        <v>44613</v>
      </c>
      <c r="U217" s="222">
        <v>44648</v>
      </c>
      <c r="V217" s="220" t="s">
        <v>456</v>
      </c>
      <c r="W217" s="220"/>
      <c r="X217" s="220"/>
      <c r="Z217" s="177" t="str">
        <f t="shared" ca="1" si="3"/>
        <v/>
      </c>
      <c r="AA217" s="177" t="str">
        <f ca="1">IFERROR(IF(OR(OFFSET('S4'!$D$5,MATCH($A217,'S4'!$D$5:$D$1035,0)-1,6)="巻返し",OFFSET('S4'!$D$5,MATCH($A217,'S4'!$D$5:$D$1035,0)-1,6)="スリット"),SUMIF('S4'!$D$5:$D$1035,$A217,'S4'!$U$5:$U$1035),""),"")</f>
        <v/>
      </c>
      <c r="AB217" s="177" t="str">
        <f ca="1">IFERROR(IF(OR(OFFSET('S5'!$D$5,MATCH($A217,'S5'!$D$5:$D$1012,0)-1,6)="巻返し",OFFSET('S5'!$D$5,MATCH($A217,'S5'!$D$5:$D$1012,0)-1,6)="スリット"),SUMIF('S5'!$D$5:$D$1012,$A217,'S5'!$T$5:$T$1012),""),"")</f>
        <v/>
      </c>
    </row>
    <row r="218" spans="1:28" s="165" customFormat="1" ht="11.25" x14ac:dyDescent="0.15">
      <c r="A218" s="220">
        <v>3652309</v>
      </c>
      <c r="B218" s="220" t="s">
        <v>452</v>
      </c>
      <c r="C218" s="220" t="s">
        <v>459</v>
      </c>
      <c r="D218" s="220" t="s">
        <v>454</v>
      </c>
      <c r="E218" s="220" t="s">
        <v>171</v>
      </c>
      <c r="F218" s="220">
        <v>3</v>
      </c>
      <c r="G218" s="220" t="s">
        <v>49</v>
      </c>
      <c r="H218" s="220" t="s">
        <v>50</v>
      </c>
      <c r="I218" s="220" t="s">
        <v>172</v>
      </c>
      <c r="J218" s="220"/>
      <c r="K218" s="220" t="s">
        <v>173</v>
      </c>
      <c r="L218" s="220">
        <v>75</v>
      </c>
      <c r="M218" s="220" t="s">
        <v>174</v>
      </c>
      <c r="N218" s="221">
        <v>600</v>
      </c>
      <c r="O218" s="221">
        <v>600</v>
      </c>
      <c r="P218" s="221">
        <v>600</v>
      </c>
      <c r="Q218" s="220">
        <v>2</v>
      </c>
      <c r="R218" s="220">
        <v>42</v>
      </c>
      <c r="S218" s="220" t="s">
        <v>455</v>
      </c>
      <c r="T218" s="222">
        <v>44613</v>
      </c>
      <c r="U218" s="222">
        <v>44645</v>
      </c>
      <c r="V218" s="220" t="s">
        <v>456</v>
      </c>
      <c r="W218" s="220"/>
      <c r="X218" s="220"/>
      <c r="Z218" s="177" t="str">
        <f t="shared" ca="1" si="3"/>
        <v/>
      </c>
      <c r="AA218" s="177" t="str">
        <f ca="1">IFERROR(IF(OR(OFFSET('S4'!$D$5,MATCH($A218,'S4'!$D$5:$D$1035,0)-1,6)="巻返し",OFFSET('S4'!$D$5,MATCH($A218,'S4'!$D$5:$D$1035,0)-1,6)="スリット"),SUMIF('S4'!$D$5:$D$1035,$A218,'S4'!$U$5:$U$1035),""),"")</f>
        <v/>
      </c>
      <c r="AB218" s="177" t="str">
        <f ca="1">IFERROR(IF(OR(OFFSET('S5'!$D$5,MATCH($A218,'S5'!$D$5:$D$1012,0)-1,6)="巻返し",OFFSET('S5'!$D$5,MATCH($A218,'S5'!$D$5:$D$1012,0)-1,6)="スリット"),SUMIF('S5'!$D$5:$D$1012,$A218,'S5'!$T$5:$T$1012),""),"")</f>
        <v/>
      </c>
    </row>
    <row r="219" spans="1:28" s="165" customFormat="1" ht="11.25" x14ac:dyDescent="0.15">
      <c r="A219" s="220">
        <v>3652312</v>
      </c>
      <c r="B219" s="220" t="s">
        <v>452</v>
      </c>
      <c r="C219" s="220" t="s">
        <v>453</v>
      </c>
      <c r="D219" s="220" t="s">
        <v>454</v>
      </c>
      <c r="E219" s="220" t="s">
        <v>198</v>
      </c>
      <c r="F219" s="220" t="s">
        <v>201</v>
      </c>
      <c r="G219" s="220" t="s">
        <v>49</v>
      </c>
      <c r="H219" s="220" t="s">
        <v>50</v>
      </c>
      <c r="I219" s="220" t="s">
        <v>184</v>
      </c>
      <c r="J219" s="220"/>
      <c r="K219" s="220" t="s">
        <v>199</v>
      </c>
      <c r="L219" s="220">
        <v>25</v>
      </c>
      <c r="M219" s="220" t="s">
        <v>200</v>
      </c>
      <c r="N219" s="221">
        <v>1120</v>
      </c>
      <c r="O219" s="221">
        <v>1120</v>
      </c>
      <c r="P219" s="221">
        <v>12000</v>
      </c>
      <c r="Q219" s="220">
        <v>2</v>
      </c>
      <c r="R219" s="220">
        <v>5</v>
      </c>
      <c r="S219" s="220" t="s">
        <v>455</v>
      </c>
      <c r="T219" s="222">
        <v>44613</v>
      </c>
      <c r="U219" s="222">
        <v>44645</v>
      </c>
      <c r="V219" s="220" t="s">
        <v>456</v>
      </c>
      <c r="W219" s="220"/>
      <c r="X219" s="220"/>
      <c r="Z219" s="177" t="str">
        <f t="shared" ca="1" si="3"/>
        <v/>
      </c>
      <c r="AA219" s="177" t="str">
        <f ca="1">IFERROR(IF(OR(OFFSET('S4'!$D$5,MATCH($A219,'S4'!$D$5:$D$1035,0)-1,6)="巻返し",OFFSET('S4'!$D$5,MATCH($A219,'S4'!$D$5:$D$1035,0)-1,6)="スリット"),SUMIF('S4'!$D$5:$D$1035,$A219,'S4'!$U$5:$U$1035),""),"")</f>
        <v/>
      </c>
      <c r="AB219" s="177" t="str">
        <f ca="1">IFERROR(IF(OR(OFFSET('S5'!$D$5,MATCH($A219,'S5'!$D$5:$D$1012,0)-1,6)="巻返し",OFFSET('S5'!$D$5,MATCH($A219,'S5'!$D$5:$D$1012,0)-1,6)="スリット"),SUMIF('S5'!$D$5:$D$1012,$A219,'S5'!$T$5:$T$1012),""),"")</f>
        <v/>
      </c>
    </row>
    <row r="220" spans="1:28" s="165" customFormat="1" ht="11.25" x14ac:dyDescent="0.15">
      <c r="A220" s="220">
        <v>3652317</v>
      </c>
      <c r="B220" s="220" t="s">
        <v>452</v>
      </c>
      <c r="C220" s="220" t="s">
        <v>466</v>
      </c>
      <c r="D220" s="220" t="s">
        <v>454</v>
      </c>
      <c r="E220" s="220" t="s">
        <v>205</v>
      </c>
      <c r="F220" s="220">
        <v>3</v>
      </c>
      <c r="G220" s="220" t="s">
        <v>49</v>
      </c>
      <c r="H220" s="220" t="s">
        <v>50</v>
      </c>
      <c r="I220" s="220" t="s">
        <v>184</v>
      </c>
      <c r="J220" s="220"/>
      <c r="K220" s="220" t="s">
        <v>206</v>
      </c>
      <c r="L220" s="220">
        <v>38</v>
      </c>
      <c r="M220" s="220" t="s">
        <v>207</v>
      </c>
      <c r="N220" s="221">
        <v>1320</v>
      </c>
      <c r="O220" s="221">
        <v>1320</v>
      </c>
      <c r="P220" s="221">
        <v>4200</v>
      </c>
      <c r="Q220" s="220">
        <v>2</v>
      </c>
      <c r="R220" s="220">
        <v>14</v>
      </c>
      <c r="S220" s="220" t="s">
        <v>455</v>
      </c>
      <c r="T220" s="222">
        <v>44613</v>
      </c>
      <c r="U220" s="222">
        <v>44645</v>
      </c>
      <c r="V220" s="220" t="s">
        <v>456</v>
      </c>
      <c r="W220" s="220"/>
      <c r="X220" s="220"/>
      <c r="Z220" s="177" t="str">
        <f t="shared" ca="1" si="3"/>
        <v/>
      </c>
      <c r="AA220" s="177" t="str">
        <f ca="1">IFERROR(IF(OR(OFFSET('S4'!$D$5,MATCH($A220,'S4'!$D$5:$D$1035,0)-1,6)="巻返し",OFFSET('S4'!$D$5,MATCH($A220,'S4'!$D$5:$D$1035,0)-1,6)="スリット"),SUMIF('S4'!$D$5:$D$1035,$A220,'S4'!$U$5:$U$1035),""),"")</f>
        <v/>
      </c>
      <c r="AB220" s="177" t="str">
        <f ca="1">IFERROR(IF(OR(OFFSET('S5'!$D$5,MATCH($A220,'S5'!$D$5:$D$1012,0)-1,6)="巻返し",OFFSET('S5'!$D$5,MATCH($A220,'S5'!$D$5:$D$1012,0)-1,6)="スリット"),SUMIF('S5'!$D$5:$D$1012,$A220,'S5'!$T$5:$T$1012),""),"")</f>
        <v/>
      </c>
    </row>
    <row r="221" spans="1:28" s="165" customFormat="1" ht="11.25" x14ac:dyDescent="0.15">
      <c r="A221" s="220">
        <v>3652329</v>
      </c>
      <c r="B221" s="220" t="s">
        <v>452</v>
      </c>
      <c r="C221" s="220" t="s">
        <v>453</v>
      </c>
      <c r="D221" s="220" t="s">
        <v>454</v>
      </c>
      <c r="E221" s="220" t="s">
        <v>155</v>
      </c>
      <c r="F221" s="220">
        <v>3</v>
      </c>
      <c r="G221" s="220" t="s">
        <v>49</v>
      </c>
      <c r="H221" s="220" t="s">
        <v>50</v>
      </c>
      <c r="I221" s="220" t="s">
        <v>184</v>
      </c>
      <c r="J221" s="220"/>
      <c r="K221" s="220" t="s">
        <v>202</v>
      </c>
      <c r="L221" s="220">
        <v>25</v>
      </c>
      <c r="M221" s="220" t="s">
        <v>203</v>
      </c>
      <c r="N221" s="221">
        <v>1005</v>
      </c>
      <c r="O221" s="221">
        <v>1000</v>
      </c>
      <c r="P221" s="221">
        <v>4000</v>
      </c>
      <c r="Q221" s="220">
        <v>2</v>
      </c>
      <c r="R221" s="220">
        <v>2</v>
      </c>
      <c r="S221" s="220" t="s">
        <v>455</v>
      </c>
      <c r="T221" s="222">
        <v>44613</v>
      </c>
      <c r="U221" s="222">
        <v>44642</v>
      </c>
      <c r="V221" s="220" t="s">
        <v>456</v>
      </c>
      <c r="W221" s="220"/>
      <c r="X221" s="220"/>
      <c r="Z221" s="177" t="str">
        <f t="shared" ca="1" si="3"/>
        <v/>
      </c>
      <c r="AA221" s="177" t="str">
        <f ca="1">IFERROR(IF(OR(OFFSET('S4'!$D$5,MATCH($A221,'S4'!$D$5:$D$1035,0)-1,6)="巻返し",OFFSET('S4'!$D$5,MATCH($A221,'S4'!$D$5:$D$1035,0)-1,6)="スリット"),SUMIF('S4'!$D$5:$D$1035,$A221,'S4'!$U$5:$U$1035),""),"")</f>
        <v/>
      </c>
      <c r="AB221" s="177" t="str">
        <f ca="1">IFERROR(IF(OR(OFFSET('S5'!$D$5,MATCH($A221,'S5'!$D$5:$D$1012,0)-1,6)="巻返し",OFFSET('S5'!$D$5,MATCH($A221,'S5'!$D$5:$D$1012,0)-1,6)="スリット"),SUMIF('S5'!$D$5:$D$1012,$A221,'S5'!$T$5:$T$1012),""),"")</f>
        <v/>
      </c>
    </row>
    <row r="222" spans="1:28" s="165" customFormat="1" ht="11.25" x14ac:dyDescent="0.15">
      <c r="A222" s="220">
        <v>3652330</v>
      </c>
      <c r="B222" s="220" t="s">
        <v>452</v>
      </c>
      <c r="C222" s="220" t="s">
        <v>453</v>
      </c>
      <c r="D222" s="220" t="s">
        <v>454</v>
      </c>
      <c r="E222" s="220" t="s">
        <v>155</v>
      </c>
      <c r="F222" s="220">
        <v>3</v>
      </c>
      <c r="G222" s="220" t="s">
        <v>49</v>
      </c>
      <c r="H222" s="220" t="s">
        <v>58</v>
      </c>
      <c r="I222" s="220" t="s">
        <v>184</v>
      </c>
      <c r="J222" s="220"/>
      <c r="K222" s="220" t="s">
        <v>202</v>
      </c>
      <c r="L222" s="220">
        <v>50</v>
      </c>
      <c r="M222" s="220" t="s">
        <v>477</v>
      </c>
      <c r="N222" s="221">
        <v>1005</v>
      </c>
      <c r="O222" s="221">
        <v>1000</v>
      </c>
      <c r="P222" s="221">
        <v>4000</v>
      </c>
      <c r="Q222" s="220">
        <v>2</v>
      </c>
      <c r="R222" s="220">
        <v>4</v>
      </c>
      <c r="S222" s="220" t="s">
        <v>455</v>
      </c>
      <c r="T222" s="222">
        <v>44613</v>
      </c>
      <c r="U222" s="222">
        <v>44627</v>
      </c>
      <c r="V222" s="220" t="s">
        <v>456</v>
      </c>
      <c r="W222" s="220"/>
      <c r="X222" s="220"/>
      <c r="Z222" s="177" t="str">
        <f t="shared" ca="1" si="3"/>
        <v/>
      </c>
      <c r="AA222" s="177" t="str">
        <f ca="1">IFERROR(IF(OR(OFFSET('S4'!$D$5,MATCH($A222,'S4'!$D$5:$D$1035,0)-1,6)="巻返し",OFFSET('S4'!$D$5,MATCH($A222,'S4'!$D$5:$D$1035,0)-1,6)="スリット"),SUMIF('S4'!$D$5:$D$1035,$A222,'S4'!$U$5:$U$1035),""),"")</f>
        <v/>
      </c>
      <c r="AB222" s="177" t="str">
        <f ca="1">IFERROR(IF(OR(OFFSET('S5'!$D$5,MATCH($A222,'S5'!$D$5:$D$1012,0)-1,6)="巻返し",OFFSET('S5'!$D$5,MATCH($A222,'S5'!$D$5:$D$1012,0)-1,6)="スリット"),SUMIF('S5'!$D$5:$D$1012,$A222,'S5'!$T$5:$T$1012),""),"")</f>
        <v/>
      </c>
    </row>
    <row r="223" spans="1:28" s="165" customFormat="1" ht="11.25" x14ac:dyDescent="0.15">
      <c r="A223" s="220">
        <v>3652343</v>
      </c>
      <c r="B223" s="220" t="s">
        <v>452</v>
      </c>
      <c r="C223" s="220" t="s">
        <v>453</v>
      </c>
      <c r="D223" s="220" t="s">
        <v>454</v>
      </c>
      <c r="E223" s="220" t="s">
        <v>155</v>
      </c>
      <c r="F223" s="220">
        <v>3</v>
      </c>
      <c r="G223" s="220" t="s">
        <v>49</v>
      </c>
      <c r="H223" s="220" t="s">
        <v>50</v>
      </c>
      <c r="I223" s="220" t="s">
        <v>184</v>
      </c>
      <c r="J223" s="220"/>
      <c r="K223" s="220" t="s">
        <v>185</v>
      </c>
      <c r="L223" s="220">
        <v>38</v>
      </c>
      <c r="M223" s="220" t="s">
        <v>186</v>
      </c>
      <c r="N223" s="221">
        <v>1005</v>
      </c>
      <c r="O223" s="221">
        <v>1000</v>
      </c>
      <c r="P223" s="221">
        <v>4000</v>
      </c>
      <c r="Q223" s="220">
        <v>2</v>
      </c>
      <c r="R223" s="220">
        <v>1</v>
      </c>
      <c r="S223" s="220" t="s">
        <v>455</v>
      </c>
      <c r="T223" s="222">
        <v>44613</v>
      </c>
      <c r="U223" s="222">
        <v>44642</v>
      </c>
      <c r="V223" s="220" t="s">
        <v>456</v>
      </c>
      <c r="W223" s="220"/>
      <c r="X223" s="220"/>
      <c r="Z223" s="177" t="str">
        <f t="shared" ca="1" si="3"/>
        <v/>
      </c>
      <c r="AA223" s="177" t="str">
        <f ca="1">IFERROR(IF(OR(OFFSET('S4'!$D$5,MATCH($A223,'S4'!$D$5:$D$1035,0)-1,6)="巻返し",OFFSET('S4'!$D$5,MATCH($A223,'S4'!$D$5:$D$1035,0)-1,6)="スリット"),SUMIF('S4'!$D$5:$D$1035,$A223,'S4'!$U$5:$U$1035),""),"")</f>
        <v/>
      </c>
      <c r="AB223" s="177" t="str">
        <f ca="1">IFERROR(IF(OR(OFFSET('S5'!$D$5,MATCH($A223,'S5'!$D$5:$D$1012,0)-1,6)="巻返し",OFFSET('S5'!$D$5,MATCH($A223,'S5'!$D$5:$D$1012,0)-1,6)="スリット"),SUMIF('S5'!$D$5:$D$1012,$A223,'S5'!$T$5:$T$1012),""),"")</f>
        <v/>
      </c>
    </row>
    <row r="224" spans="1:28" s="165" customFormat="1" ht="11.25" x14ac:dyDescent="0.15">
      <c r="A224" s="220">
        <v>3652344</v>
      </c>
      <c r="B224" s="220" t="s">
        <v>452</v>
      </c>
      <c r="C224" s="220" t="s">
        <v>453</v>
      </c>
      <c r="D224" s="220" t="s">
        <v>454</v>
      </c>
      <c r="E224" s="220" t="s">
        <v>155</v>
      </c>
      <c r="F224" s="220">
        <v>3</v>
      </c>
      <c r="G224" s="220" t="s">
        <v>49</v>
      </c>
      <c r="H224" s="220" t="s">
        <v>50</v>
      </c>
      <c r="I224" s="220" t="s">
        <v>184</v>
      </c>
      <c r="J224" s="220"/>
      <c r="K224" s="220" t="s">
        <v>185</v>
      </c>
      <c r="L224" s="220">
        <v>75</v>
      </c>
      <c r="M224" s="220" t="s">
        <v>186</v>
      </c>
      <c r="N224" s="221">
        <v>1002</v>
      </c>
      <c r="O224" s="221">
        <v>1000</v>
      </c>
      <c r="P224" s="221">
        <v>3000</v>
      </c>
      <c r="Q224" s="220">
        <v>2</v>
      </c>
      <c r="R224" s="220">
        <v>3</v>
      </c>
      <c r="S224" s="220" t="s">
        <v>455</v>
      </c>
      <c r="T224" s="222">
        <v>44613</v>
      </c>
      <c r="U224" s="222">
        <v>44642</v>
      </c>
      <c r="V224" s="220" t="s">
        <v>456</v>
      </c>
      <c r="W224" s="220"/>
      <c r="X224" s="220"/>
      <c r="Z224" s="177" t="str">
        <f t="shared" ca="1" si="3"/>
        <v/>
      </c>
      <c r="AA224" s="177" t="str">
        <f ca="1">IFERROR(IF(OR(OFFSET('S4'!$D$5,MATCH($A224,'S4'!$D$5:$D$1035,0)-1,6)="巻返し",OFFSET('S4'!$D$5,MATCH($A224,'S4'!$D$5:$D$1035,0)-1,6)="スリット"),SUMIF('S4'!$D$5:$D$1035,$A224,'S4'!$U$5:$U$1035),""),"")</f>
        <v/>
      </c>
      <c r="AB224" s="177" t="str">
        <f ca="1">IFERROR(IF(OR(OFFSET('S5'!$D$5,MATCH($A224,'S5'!$D$5:$D$1012,0)-1,6)="巻返し",OFFSET('S5'!$D$5,MATCH($A224,'S5'!$D$5:$D$1012,0)-1,6)="スリット"),SUMIF('S5'!$D$5:$D$1012,$A224,'S5'!$T$5:$T$1012),""),"")</f>
        <v/>
      </c>
    </row>
    <row r="225" spans="1:28" s="165" customFormat="1" ht="11.25" x14ac:dyDescent="0.15">
      <c r="A225" s="220">
        <v>3652947</v>
      </c>
      <c r="B225" s="220" t="s">
        <v>452</v>
      </c>
      <c r="C225" s="220" t="s">
        <v>453</v>
      </c>
      <c r="D225" s="220" t="s">
        <v>454</v>
      </c>
      <c r="E225" s="220" t="s">
        <v>155</v>
      </c>
      <c r="F225" s="220">
        <v>3</v>
      </c>
      <c r="G225" s="220" t="s">
        <v>49</v>
      </c>
      <c r="H225" s="220" t="s">
        <v>50</v>
      </c>
      <c r="I225" s="220" t="s">
        <v>51</v>
      </c>
      <c r="J225" s="220"/>
      <c r="K225" s="220" t="s">
        <v>161</v>
      </c>
      <c r="L225" s="220">
        <v>38</v>
      </c>
      <c r="M225" s="220" t="s">
        <v>162</v>
      </c>
      <c r="N225" s="221">
        <v>1005</v>
      </c>
      <c r="O225" s="221">
        <v>1000</v>
      </c>
      <c r="P225" s="221">
        <v>6000</v>
      </c>
      <c r="Q225" s="220">
        <v>2</v>
      </c>
      <c r="R225" s="220">
        <v>1</v>
      </c>
      <c r="S225" s="220" t="s">
        <v>455</v>
      </c>
      <c r="T225" s="222">
        <v>44617</v>
      </c>
      <c r="U225" s="222">
        <v>44655</v>
      </c>
      <c r="V225" s="220" t="s">
        <v>456</v>
      </c>
      <c r="W225" s="220"/>
      <c r="X225" s="220"/>
      <c r="Z225" s="177" t="str">
        <f t="shared" ca="1" si="3"/>
        <v/>
      </c>
      <c r="AA225" s="177" t="str">
        <f ca="1">IFERROR(IF(OR(OFFSET('S4'!$D$5,MATCH($A225,'S4'!$D$5:$D$1035,0)-1,6)="巻返し",OFFSET('S4'!$D$5,MATCH($A225,'S4'!$D$5:$D$1035,0)-1,6)="スリット"),SUMIF('S4'!$D$5:$D$1035,$A225,'S4'!$U$5:$U$1035),""),"")</f>
        <v/>
      </c>
      <c r="AB225" s="177" t="str">
        <f ca="1">IFERROR(IF(OR(OFFSET('S5'!$D$5,MATCH($A225,'S5'!$D$5:$D$1012,0)-1,6)="巻返し",OFFSET('S5'!$D$5,MATCH($A225,'S5'!$D$5:$D$1012,0)-1,6)="スリット"),SUMIF('S5'!$D$5:$D$1012,$A225,'S5'!$T$5:$T$1012),""),"")</f>
        <v/>
      </c>
    </row>
    <row r="226" spans="1:28" s="165" customFormat="1" ht="11.25" x14ac:dyDescent="0.15">
      <c r="A226" s="220">
        <v>3652989</v>
      </c>
      <c r="B226" s="220" t="s">
        <v>534</v>
      </c>
      <c r="C226" s="220" t="s">
        <v>466</v>
      </c>
      <c r="D226" s="220" t="s">
        <v>454</v>
      </c>
      <c r="E226" s="220"/>
      <c r="F226" s="220">
        <v>3</v>
      </c>
      <c r="G226" s="220" t="s">
        <v>332</v>
      </c>
      <c r="H226" s="220" t="s">
        <v>50</v>
      </c>
      <c r="I226" s="220" t="s">
        <v>51</v>
      </c>
      <c r="J226" s="220"/>
      <c r="K226" s="220" t="s">
        <v>157</v>
      </c>
      <c r="L226" s="220">
        <v>25</v>
      </c>
      <c r="M226" s="220" t="s">
        <v>160</v>
      </c>
      <c r="N226" s="221">
        <v>1420</v>
      </c>
      <c r="O226" s="221">
        <v>1420</v>
      </c>
      <c r="P226" s="221">
        <v>12400</v>
      </c>
      <c r="Q226" s="220">
        <v>2</v>
      </c>
      <c r="R226" s="220">
        <v>10</v>
      </c>
      <c r="S226" s="220" t="s">
        <v>455</v>
      </c>
      <c r="T226" s="222">
        <v>44620</v>
      </c>
      <c r="U226" s="222">
        <v>44651</v>
      </c>
      <c r="V226" s="220" t="s">
        <v>537</v>
      </c>
      <c r="W226" s="220"/>
      <c r="X226" s="220"/>
      <c r="Z226" s="177" t="str">
        <f t="shared" ca="1" si="3"/>
        <v/>
      </c>
      <c r="AA226" s="177" t="str">
        <f ca="1">IFERROR(IF(OR(OFFSET('S4'!$D$5,MATCH($A226,'S4'!$D$5:$D$1035,0)-1,6)="巻返し",OFFSET('S4'!$D$5,MATCH($A226,'S4'!$D$5:$D$1035,0)-1,6)="スリット"),SUMIF('S4'!$D$5:$D$1035,$A226,'S4'!$U$5:$U$1035),""),"")</f>
        <v/>
      </c>
      <c r="AB226" s="177" t="str">
        <f ca="1">IFERROR(IF(OR(OFFSET('S5'!$D$5,MATCH($A226,'S5'!$D$5:$D$1012,0)-1,6)="巻返し",OFFSET('S5'!$D$5,MATCH($A226,'S5'!$D$5:$D$1012,0)-1,6)="スリット"),SUMIF('S5'!$D$5:$D$1012,$A226,'S5'!$T$5:$T$1012),""),"")</f>
        <v/>
      </c>
    </row>
    <row r="227" spans="1:28" s="165" customFormat="1" ht="11.25" x14ac:dyDescent="0.15">
      <c r="A227" s="220">
        <v>3652990</v>
      </c>
      <c r="B227" s="220" t="s">
        <v>534</v>
      </c>
      <c r="C227" s="220" t="s">
        <v>466</v>
      </c>
      <c r="D227" s="220" t="s">
        <v>454</v>
      </c>
      <c r="E227" s="220"/>
      <c r="F227" s="220">
        <v>3</v>
      </c>
      <c r="G227" s="220" t="s">
        <v>332</v>
      </c>
      <c r="H227" s="220" t="s">
        <v>50</v>
      </c>
      <c r="I227" s="220" t="s">
        <v>51</v>
      </c>
      <c r="J227" s="220"/>
      <c r="K227" s="220" t="s">
        <v>157</v>
      </c>
      <c r="L227" s="220">
        <v>25</v>
      </c>
      <c r="M227" s="220" t="s">
        <v>160</v>
      </c>
      <c r="N227" s="221">
        <v>1150</v>
      </c>
      <c r="O227" s="221">
        <v>1150</v>
      </c>
      <c r="P227" s="221">
        <v>4200</v>
      </c>
      <c r="Q227" s="220">
        <v>2</v>
      </c>
      <c r="R227" s="220">
        <v>9</v>
      </c>
      <c r="S227" s="220" t="s">
        <v>455</v>
      </c>
      <c r="T227" s="222">
        <v>44620</v>
      </c>
      <c r="U227" s="222">
        <v>44651</v>
      </c>
      <c r="V227" s="220" t="s">
        <v>537</v>
      </c>
      <c r="W227" s="220"/>
      <c r="X227" s="220"/>
      <c r="Z227" s="177" t="str">
        <f t="shared" ca="1" si="3"/>
        <v/>
      </c>
      <c r="AA227" s="177" t="str">
        <f ca="1">IFERROR(IF(OR(OFFSET('S4'!$D$5,MATCH($A227,'S4'!$D$5:$D$1035,0)-1,6)="巻返し",OFFSET('S4'!$D$5,MATCH($A227,'S4'!$D$5:$D$1035,0)-1,6)="スリット"),SUMIF('S4'!$D$5:$D$1035,$A227,'S4'!$U$5:$U$1035),""),"")</f>
        <v/>
      </c>
      <c r="AB227" s="177" t="str">
        <f ca="1">IFERROR(IF(OR(OFFSET('S5'!$D$5,MATCH($A227,'S5'!$D$5:$D$1012,0)-1,6)="巻返し",OFFSET('S5'!$D$5,MATCH($A227,'S5'!$D$5:$D$1012,0)-1,6)="スリット"),SUMIF('S5'!$D$5:$D$1012,$A227,'S5'!$T$5:$T$1012),""),"")</f>
        <v/>
      </c>
    </row>
    <row r="228" spans="1:28" s="165" customFormat="1" ht="11.25" x14ac:dyDescent="0.15">
      <c r="A228" s="220">
        <v>3653128</v>
      </c>
      <c r="B228" s="220" t="s">
        <v>534</v>
      </c>
      <c r="C228" s="220" t="s">
        <v>457</v>
      </c>
      <c r="D228" s="220" t="s">
        <v>454</v>
      </c>
      <c r="E228" s="220"/>
      <c r="F228" s="220">
        <v>3</v>
      </c>
      <c r="G228" s="220" t="s">
        <v>332</v>
      </c>
      <c r="H228" s="220" t="s">
        <v>50</v>
      </c>
      <c r="I228" s="220" t="s">
        <v>51</v>
      </c>
      <c r="J228" s="220"/>
      <c r="K228" s="220" t="s">
        <v>374</v>
      </c>
      <c r="L228" s="220">
        <v>38</v>
      </c>
      <c r="M228" s="220" t="s">
        <v>375</v>
      </c>
      <c r="N228" s="221">
        <v>1335</v>
      </c>
      <c r="O228" s="221">
        <v>1330</v>
      </c>
      <c r="P228" s="221">
        <v>6000</v>
      </c>
      <c r="Q228" s="220">
        <v>2</v>
      </c>
      <c r="R228" s="220">
        <v>1</v>
      </c>
      <c r="S228" s="220" t="s">
        <v>455</v>
      </c>
      <c r="T228" s="222">
        <v>44622</v>
      </c>
      <c r="U228" s="222">
        <v>44651</v>
      </c>
      <c r="V228" s="220" t="s">
        <v>537</v>
      </c>
      <c r="W228" s="220"/>
      <c r="X228" s="220"/>
      <c r="Z228" s="177" t="str">
        <f t="shared" ca="1" si="3"/>
        <v/>
      </c>
      <c r="AA228" s="177" t="str">
        <f ca="1">IFERROR(IF(OR(OFFSET('S4'!$D$5,MATCH($A228,'S4'!$D$5:$D$1035,0)-1,6)="巻返し",OFFSET('S4'!$D$5,MATCH($A228,'S4'!$D$5:$D$1035,0)-1,6)="スリット"),SUMIF('S4'!$D$5:$D$1035,$A228,'S4'!$U$5:$U$1035),""),"")</f>
        <v/>
      </c>
      <c r="AB228" s="177" t="str">
        <f ca="1">IFERROR(IF(OR(OFFSET('S5'!$D$5,MATCH($A228,'S5'!$D$5:$D$1012,0)-1,6)="巻返し",OFFSET('S5'!$D$5,MATCH($A228,'S5'!$D$5:$D$1012,0)-1,6)="スリット"),SUMIF('S5'!$D$5:$D$1012,$A228,'S5'!$T$5:$T$1012),""),"")</f>
        <v/>
      </c>
    </row>
    <row r="229" spans="1:28" s="165" customFormat="1" ht="11.25" x14ac:dyDescent="0.15">
      <c r="A229" s="220">
        <v>3653174</v>
      </c>
      <c r="B229" s="220" t="s">
        <v>452</v>
      </c>
      <c r="C229" s="220" t="s">
        <v>461</v>
      </c>
      <c r="D229" s="220" t="s">
        <v>454</v>
      </c>
      <c r="E229" s="220" t="s">
        <v>47</v>
      </c>
      <c r="F229" s="220">
        <v>3</v>
      </c>
      <c r="G229" s="220" t="s">
        <v>49</v>
      </c>
      <c r="H229" s="220" t="s">
        <v>58</v>
      </c>
      <c r="I229" s="220" t="s">
        <v>307</v>
      </c>
      <c r="J229" s="220"/>
      <c r="K229" s="220" t="s">
        <v>315</v>
      </c>
      <c r="L229" s="220">
        <v>125</v>
      </c>
      <c r="M229" s="220" t="s">
        <v>316</v>
      </c>
      <c r="N229" s="221">
        <v>1360</v>
      </c>
      <c r="O229" s="221">
        <v>1360</v>
      </c>
      <c r="P229" s="221">
        <v>1600</v>
      </c>
      <c r="Q229" s="220">
        <v>2</v>
      </c>
      <c r="R229" s="220">
        <v>1</v>
      </c>
      <c r="S229" s="220" t="s">
        <v>455</v>
      </c>
      <c r="T229" s="222">
        <v>44624</v>
      </c>
      <c r="U229" s="222">
        <v>44651</v>
      </c>
      <c r="V229" s="220" t="s">
        <v>462</v>
      </c>
      <c r="W229" s="220"/>
      <c r="X229" s="220"/>
      <c r="Z229" s="177" t="str">
        <f t="shared" ca="1" si="3"/>
        <v/>
      </c>
      <c r="AA229" s="177" t="str">
        <f ca="1">IFERROR(IF(OR(OFFSET('S4'!$D$5,MATCH($A229,'S4'!$D$5:$D$1035,0)-1,6)="巻返し",OFFSET('S4'!$D$5,MATCH($A229,'S4'!$D$5:$D$1035,0)-1,6)="スリット"),SUMIF('S4'!$D$5:$D$1035,$A229,'S4'!$U$5:$U$1035),""),"")</f>
        <v/>
      </c>
      <c r="AB229" s="177" t="str">
        <f ca="1">IFERROR(IF(OR(OFFSET('S5'!$D$5,MATCH($A229,'S5'!$D$5:$D$1012,0)-1,6)="巻返し",OFFSET('S5'!$D$5,MATCH($A229,'S5'!$D$5:$D$1012,0)-1,6)="スリット"),SUMIF('S5'!$D$5:$D$1012,$A229,'S5'!$T$5:$T$1012),""),"")</f>
        <v/>
      </c>
    </row>
    <row r="230" spans="1:28" s="165" customFormat="1" ht="11.25" x14ac:dyDescent="0.15">
      <c r="A230" s="220">
        <v>3653629</v>
      </c>
      <c r="B230" s="220" t="s">
        <v>534</v>
      </c>
      <c r="C230" s="220" t="s">
        <v>457</v>
      </c>
      <c r="D230" s="220" t="s">
        <v>454</v>
      </c>
      <c r="E230" s="220"/>
      <c r="F230" s="220">
        <v>3</v>
      </c>
      <c r="G230" s="220" t="s">
        <v>332</v>
      </c>
      <c r="H230" s="220" t="s">
        <v>50</v>
      </c>
      <c r="I230" s="220" t="s">
        <v>51</v>
      </c>
      <c r="J230" s="220"/>
      <c r="K230" s="220" t="s">
        <v>554</v>
      </c>
      <c r="L230" s="220">
        <v>75</v>
      </c>
      <c r="M230" s="220" t="s">
        <v>381</v>
      </c>
      <c r="N230" s="221">
        <v>1330</v>
      </c>
      <c r="O230" s="221">
        <v>1330</v>
      </c>
      <c r="P230" s="221">
        <v>2000</v>
      </c>
      <c r="Q230" s="220">
        <v>2</v>
      </c>
      <c r="R230" s="220">
        <v>1</v>
      </c>
      <c r="S230" s="220" t="s">
        <v>455</v>
      </c>
      <c r="T230" s="222">
        <v>44628</v>
      </c>
      <c r="U230" s="222">
        <v>44651</v>
      </c>
      <c r="V230" s="220" t="s">
        <v>537</v>
      </c>
      <c r="W230" s="220"/>
      <c r="X230" s="220"/>
      <c r="Z230" s="177" t="str">
        <f t="shared" ca="1" si="3"/>
        <v/>
      </c>
      <c r="AA230" s="177" t="str">
        <f ca="1">IFERROR(IF(OR(OFFSET('S4'!$D$5,MATCH($A230,'S4'!$D$5:$D$1035,0)-1,6)="巻返し",OFFSET('S4'!$D$5,MATCH($A230,'S4'!$D$5:$D$1035,0)-1,6)="スリット"),SUMIF('S4'!$D$5:$D$1035,$A230,'S4'!$U$5:$U$1035),""),"")</f>
        <v/>
      </c>
      <c r="AB230" s="177" t="str">
        <f ca="1">IFERROR(IF(OR(OFFSET('S5'!$D$5,MATCH($A230,'S5'!$D$5:$D$1012,0)-1,6)="巻返し",OFFSET('S5'!$D$5,MATCH($A230,'S5'!$D$5:$D$1012,0)-1,6)="スリット"),SUMIF('S5'!$D$5:$D$1012,$A230,'S5'!$T$5:$T$1012),""),"")</f>
        <v/>
      </c>
    </row>
    <row r="231" spans="1:28" s="165" customFormat="1" ht="11.25" x14ac:dyDescent="0.15">
      <c r="A231" s="220">
        <v>3653630</v>
      </c>
      <c r="B231" s="220" t="s">
        <v>534</v>
      </c>
      <c r="C231" s="220" t="s">
        <v>457</v>
      </c>
      <c r="D231" s="220" t="s">
        <v>454</v>
      </c>
      <c r="E231" s="220"/>
      <c r="F231" s="220">
        <v>3</v>
      </c>
      <c r="G231" s="220" t="s">
        <v>332</v>
      </c>
      <c r="H231" s="220" t="s">
        <v>50</v>
      </c>
      <c r="I231" s="220" t="s">
        <v>51</v>
      </c>
      <c r="J231" s="220"/>
      <c r="K231" s="220" t="s">
        <v>554</v>
      </c>
      <c r="L231" s="220">
        <v>75</v>
      </c>
      <c r="M231" s="220" t="s">
        <v>381</v>
      </c>
      <c r="N231" s="221">
        <v>1240</v>
      </c>
      <c r="O231" s="221">
        <v>1240</v>
      </c>
      <c r="P231" s="221">
        <v>2000</v>
      </c>
      <c r="Q231" s="220">
        <v>2</v>
      </c>
      <c r="R231" s="220">
        <v>1</v>
      </c>
      <c r="S231" s="220" t="s">
        <v>455</v>
      </c>
      <c r="T231" s="222">
        <v>44628</v>
      </c>
      <c r="U231" s="222">
        <v>44651</v>
      </c>
      <c r="V231" s="220" t="s">
        <v>537</v>
      </c>
      <c r="W231" s="220"/>
      <c r="X231" s="220"/>
      <c r="Z231" s="177" t="str">
        <f t="shared" ca="1" si="3"/>
        <v/>
      </c>
      <c r="AA231" s="177" t="str">
        <f ca="1">IFERROR(IF(OR(OFFSET('S4'!$D$5,MATCH($A231,'S4'!$D$5:$D$1035,0)-1,6)="巻返し",OFFSET('S4'!$D$5,MATCH($A231,'S4'!$D$5:$D$1035,0)-1,6)="スリット"),SUMIF('S4'!$D$5:$D$1035,$A231,'S4'!$U$5:$U$1035),""),"")</f>
        <v/>
      </c>
      <c r="AB231" s="177" t="str">
        <f ca="1">IFERROR(IF(OR(OFFSET('S5'!$D$5,MATCH($A231,'S5'!$D$5:$D$1012,0)-1,6)="巻返し",OFFSET('S5'!$D$5,MATCH($A231,'S5'!$D$5:$D$1012,0)-1,6)="スリット"),SUMIF('S5'!$D$5:$D$1012,$A231,'S5'!$T$5:$T$1012),""),"")</f>
        <v/>
      </c>
    </row>
    <row r="232" spans="1:28" s="165" customFormat="1" ht="11.25" x14ac:dyDescent="0.15">
      <c r="A232" s="220">
        <v>3653631</v>
      </c>
      <c r="B232" s="220" t="s">
        <v>534</v>
      </c>
      <c r="C232" s="220" t="s">
        <v>457</v>
      </c>
      <c r="D232" s="220" t="s">
        <v>454</v>
      </c>
      <c r="E232" s="220"/>
      <c r="F232" s="220">
        <v>3</v>
      </c>
      <c r="G232" s="220" t="s">
        <v>332</v>
      </c>
      <c r="H232" s="220" t="s">
        <v>50</v>
      </c>
      <c r="I232" s="220" t="s">
        <v>51</v>
      </c>
      <c r="J232" s="220"/>
      <c r="K232" s="220" t="s">
        <v>378</v>
      </c>
      <c r="L232" s="220">
        <v>75</v>
      </c>
      <c r="M232" s="220" t="s">
        <v>379</v>
      </c>
      <c r="N232" s="221">
        <v>1090</v>
      </c>
      <c r="O232" s="221">
        <v>1090</v>
      </c>
      <c r="P232" s="221">
        <v>4000</v>
      </c>
      <c r="Q232" s="220">
        <v>2</v>
      </c>
      <c r="R232" s="220">
        <v>1</v>
      </c>
      <c r="S232" s="220" t="s">
        <v>455</v>
      </c>
      <c r="T232" s="222">
        <v>44628</v>
      </c>
      <c r="U232" s="222">
        <v>44651</v>
      </c>
      <c r="V232" s="220" t="s">
        <v>537</v>
      </c>
      <c r="W232" s="220"/>
      <c r="X232" s="220"/>
      <c r="Z232" s="177" t="str">
        <f t="shared" ca="1" si="3"/>
        <v/>
      </c>
      <c r="AA232" s="177" t="str">
        <f ca="1">IFERROR(IF(OR(OFFSET('S4'!$D$5,MATCH($A232,'S4'!$D$5:$D$1035,0)-1,6)="巻返し",OFFSET('S4'!$D$5,MATCH($A232,'S4'!$D$5:$D$1035,0)-1,6)="スリット"),SUMIF('S4'!$D$5:$D$1035,$A232,'S4'!$U$5:$U$1035),""),"")</f>
        <v/>
      </c>
      <c r="AB232" s="177" t="str">
        <f ca="1">IFERROR(IF(OR(OFFSET('S5'!$D$5,MATCH($A232,'S5'!$D$5:$D$1012,0)-1,6)="巻返し",OFFSET('S5'!$D$5,MATCH($A232,'S5'!$D$5:$D$1012,0)-1,6)="スリット"),SUMIF('S5'!$D$5:$D$1012,$A232,'S5'!$T$5:$T$1012),""),"")</f>
        <v/>
      </c>
    </row>
    <row r="233" spans="1:28" s="165" customFormat="1" ht="11.25" x14ac:dyDescent="0.15">
      <c r="A233" s="220">
        <v>3653632</v>
      </c>
      <c r="B233" s="220" t="s">
        <v>534</v>
      </c>
      <c r="C233" s="220" t="s">
        <v>457</v>
      </c>
      <c r="D233" s="220" t="s">
        <v>454</v>
      </c>
      <c r="E233" s="220"/>
      <c r="F233" s="220">
        <v>3</v>
      </c>
      <c r="G233" s="220" t="s">
        <v>332</v>
      </c>
      <c r="H233" s="220" t="s">
        <v>50</v>
      </c>
      <c r="I233" s="220" t="s">
        <v>51</v>
      </c>
      <c r="J233" s="220"/>
      <c r="K233" s="220" t="s">
        <v>555</v>
      </c>
      <c r="L233" s="220">
        <v>38</v>
      </c>
      <c r="M233" s="220" t="s">
        <v>556</v>
      </c>
      <c r="N233" s="221">
        <v>1000</v>
      </c>
      <c r="O233" s="221">
        <v>1000</v>
      </c>
      <c r="P233" s="221">
        <v>6000</v>
      </c>
      <c r="Q233" s="220">
        <v>2</v>
      </c>
      <c r="R233" s="220">
        <v>10</v>
      </c>
      <c r="S233" s="220" t="s">
        <v>455</v>
      </c>
      <c r="T233" s="222">
        <v>44628</v>
      </c>
      <c r="U233" s="222">
        <v>44651</v>
      </c>
      <c r="V233" s="220" t="s">
        <v>537</v>
      </c>
      <c r="W233" s="220"/>
      <c r="X233" s="220"/>
      <c r="Z233" s="177" t="str">
        <f t="shared" ca="1" si="3"/>
        <v/>
      </c>
      <c r="AA233" s="177" t="str">
        <f ca="1">IFERROR(IF(OR(OFFSET('S4'!$D$5,MATCH($A233,'S4'!$D$5:$D$1035,0)-1,6)="巻返し",OFFSET('S4'!$D$5,MATCH($A233,'S4'!$D$5:$D$1035,0)-1,6)="スリット"),SUMIF('S4'!$D$5:$D$1035,$A233,'S4'!$U$5:$U$1035),""),"")</f>
        <v/>
      </c>
      <c r="AB233" s="177" t="str">
        <f ca="1">IFERROR(IF(OR(OFFSET('S5'!$D$5,MATCH($A233,'S5'!$D$5:$D$1012,0)-1,6)="巻返し",OFFSET('S5'!$D$5,MATCH($A233,'S5'!$D$5:$D$1012,0)-1,6)="スリット"),SUMIF('S5'!$D$5:$D$1012,$A233,'S5'!$T$5:$T$1012),""),"")</f>
        <v/>
      </c>
    </row>
    <row r="234" spans="1:28" s="165" customFormat="1" ht="11.25" x14ac:dyDescent="0.15">
      <c r="A234" s="220">
        <v>3654373</v>
      </c>
      <c r="B234" s="220" t="s">
        <v>557</v>
      </c>
      <c r="C234" s="220" t="s">
        <v>459</v>
      </c>
      <c r="D234" s="220" t="s">
        <v>454</v>
      </c>
      <c r="E234" s="220" t="s">
        <v>96</v>
      </c>
      <c r="F234" s="220">
        <v>330</v>
      </c>
      <c r="G234" s="220" t="s">
        <v>325</v>
      </c>
      <c r="H234" s="220" t="s">
        <v>50</v>
      </c>
      <c r="I234" s="220" t="s">
        <v>51</v>
      </c>
      <c r="J234" s="220"/>
      <c r="K234" s="220" t="s">
        <v>322</v>
      </c>
      <c r="L234" s="220">
        <v>75</v>
      </c>
      <c r="M234" s="220" t="s">
        <v>323</v>
      </c>
      <c r="N234" s="221">
        <v>1050</v>
      </c>
      <c r="O234" s="221">
        <v>1050</v>
      </c>
      <c r="P234" s="221">
        <v>5800</v>
      </c>
      <c r="Q234" s="220">
        <v>2</v>
      </c>
      <c r="R234" s="220">
        <v>30</v>
      </c>
      <c r="S234" s="220" t="s">
        <v>455</v>
      </c>
      <c r="T234" s="222">
        <v>44636</v>
      </c>
      <c r="U234" s="222">
        <v>44651</v>
      </c>
      <c r="V234" s="220" t="s">
        <v>456</v>
      </c>
      <c r="W234" s="220"/>
      <c r="X234" s="220"/>
      <c r="Z234" s="177" t="str">
        <f t="shared" ca="1" si="3"/>
        <v/>
      </c>
      <c r="AA234" s="177" t="str">
        <f ca="1">IFERROR(IF(OR(OFFSET('S4'!$D$5,MATCH($A234,'S4'!$D$5:$D$1035,0)-1,6)="巻返し",OFFSET('S4'!$D$5,MATCH($A234,'S4'!$D$5:$D$1035,0)-1,6)="スリット"),SUMIF('S4'!$D$5:$D$1035,$A234,'S4'!$U$5:$U$1035),""),"")</f>
        <v/>
      </c>
      <c r="AB234" s="177" t="str">
        <f ca="1">IFERROR(IF(OR(OFFSET('S5'!$D$5,MATCH($A234,'S5'!$D$5:$D$1012,0)-1,6)="巻返し",OFFSET('S5'!$D$5,MATCH($A234,'S5'!$D$5:$D$1012,0)-1,6)="スリット"),SUMIF('S5'!$D$5:$D$1012,$A234,'S5'!$T$5:$T$1012),""),"")</f>
        <v/>
      </c>
    </row>
    <row r="235" spans="1:28" s="165" customFormat="1" ht="11.25" x14ac:dyDescent="0.15">
      <c r="A235" s="220">
        <v>3654753</v>
      </c>
      <c r="B235" s="220" t="s">
        <v>534</v>
      </c>
      <c r="C235" s="220" t="s">
        <v>457</v>
      </c>
      <c r="D235" s="220" t="s">
        <v>454</v>
      </c>
      <c r="E235" s="220"/>
      <c r="F235" s="220">
        <v>3</v>
      </c>
      <c r="G235" s="220" t="s">
        <v>332</v>
      </c>
      <c r="H235" s="220" t="s">
        <v>50</v>
      </c>
      <c r="I235" s="220" t="s">
        <v>172</v>
      </c>
      <c r="J235" s="220"/>
      <c r="K235" s="220">
        <v>27114</v>
      </c>
      <c r="L235" s="220">
        <v>25</v>
      </c>
      <c r="M235" s="220" t="s">
        <v>558</v>
      </c>
      <c r="N235" s="221">
        <v>1300</v>
      </c>
      <c r="O235" s="221">
        <v>1300</v>
      </c>
      <c r="P235" s="221">
        <v>6000</v>
      </c>
      <c r="Q235" s="220">
        <v>2</v>
      </c>
      <c r="R235" s="220">
        <v>1</v>
      </c>
      <c r="S235" s="220" t="s">
        <v>455</v>
      </c>
      <c r="T235" s="222">
        <v>44638</v>
      </c>
      <c r="U235" s="222">
        <v>44651</v>
      </c>
      <c r="V235" s="220" t="s">
        <v>537</v>
      </c>
      <c r="W235" s="220"/>
      <c r="X235" s="220"/>
      <c r="Z235" s="177" t="str">
        <f t="shared" ca="1" si="3"/>
        <v/>
      </c>
      <c r="AA235" s="177" t="str">
        <f ca="1">IFERROR(IF(OR(OFFSET('S4'!$D$5,MATCH($A235,'S4'!$D$5:$D$1035,0)-1,6)="巻返し",OFFSET('S4'!$D$5,MATCH($A235,'S4'!$D$5:$D$1035,0)-1,6)="スリット"),SUMIF('S4'!$D$5:$D$1035,$A235,'S4'!$U$5:$U$1035),""),"")</f>
        <v/>
      </c>
      <c r="AB235" s="177" t="str">
        <f ca="1">IFERROR(IF(OR(OFFSET('S5'!$D$5,MATCH($A235,'S5'!$D$5:$D$1012,0)-1,6)="巻返し",OFFSET('S5'!$D$5,MATCH($A235,'S5'!$D$5:$D$1012,0)-1,6)="スリット"),SUMIF('S5'!$D$5:$D$1012,$A235,'S5'!$T$5:$T$1012),""),"")</f>
        <v/>
      </c>
    </row>
    <row r="236" spans="1:28" s="165" customFormat="1" ht="11.25" x14ac:dyDescent="0.15">
      <c r="A236" s="220">
        <v>3655492</v>
      </c>
      <c r="B236" s="220" t="s">
        <v>452</v>
      </c>
      <c r="C236" s="220" t="s">
        <v>457</v>
      </c>
      <c r="D236" s="220" t="s">
        <v>454</v>
      </c>
      <c r="E236" s="220" t="s">
        <v>121</v>
      </c>
      <c r="F236" s="220" t="s">
        <v>124</v>
      </c>
      <c r="G236" s="220" t="s">
        <v>49</v>
      </c>
      <c r="H236" s="220" t="s">
        <v>50</v>
      </c>
      <c r="I236" s="220" t="s">
        <v>51</v>
      </c>
      <c r="J236" s="220"/>
      <c r="K236" s="220" t="s">
        <v>122</v>
      </c>
      <c r="L236" s="220">
        <v>38</v>
      </c>
      <c r="M236" s="220" t="s">
        <v>123</v>
      </c>
      <c r="N236" s="221">
        <v>1265</v>
      </c>
      <c r="O236" s="221">
        <v>1265</v>
      </c>
      <c r="P236" s="221">
        <v>4000</v>
      </c>
      <c r="Q236" s="220">
        <v>2</v>
      </c>
      <c r="R236" s="220">
        <v>6</v>
      </c>
      <c r="S236" s="220" t="s">
        <v>455</v>
      </c>
      <c r="T236" s="222">
        <v>44642</v>
      </c>
      <c r="U236" s="222">
        <v>44659</v>
      </c>
      <c r="V236" s="220" t="s">
        <v>456</v>
      </c>
      <c r="W236" s="220"/>
      <c r="X236" s="220"/>
      <c r="Z236" s="177" t="str">
        <f t="shared" ca="1" si="3"/>
        <v/>
      </c>
      <c r="AA236" s="177" t="str">
        <f ca="1">IFERROR(IF(OR(OFFSET('S4'!$D$5,MATCH($A236,'S4'!$D$5:$D$1035,0)-1,6)="巻返し",OFFSET('S4'!$D$5,MATCH($A236,'S4'!$D$5:$D$1035,0)-1,6)="スリット"),SUMIF('S4'!$D$5:$D$1035,$A236,'S4'!$U$5:$U$1035),""),"")</f>
        <v/>
      </c>
      <c r="AB236" s="177" t="str">
        <f ca="1">IFERROR(IF(OR(OFFSET('S5'!$D$5,MATCH($A236,'S5'!$D$5:$D$1012,0)-1,6)="巻返し",OFFSET('S5'!$D$5,MATCH($A236,'S5'!$D$5:$D$1012,0)-1,6)="スリット"),SUMIF('S5'!$D$5:$D$1012,$A236,'S5'!$T$5:$T$1012),""),"")</f>
        <v/>
      </c>
    </row>
    <row r="237" spans="1:28" s="165" customFormat="1" ht="11.25" x14ac:dyDescent="0.15">
      <c r="A237" s="220">
        <v>3655493</v>
      </c>
      <c r="B237" s="220" t="s">
        <v>452</v>
      </c>
      <c r="C237" s="220" t="s">
        <v>457</v>
      </c>
      <c r="D237" s="220" t="s">
        <v>454</v>
      </c>
      <c r="E237" s="220" t="s">
        <v>125</v>
      </c>
      <c r="F237" s="220">
        <v>3</v>
      </c>
      <c r="G237" s="220" t="s">
        <v>49</v>
      </c>
      <c r="H237" s="220" t="s">
        <v>50</v>
      </c>
      <c r="I237" s="220" t="s">
        <v>51</v>
      </c>
      <c r="J237" s="220"/>
      <c r="K237" s="220" t="s">
        <v>126</v>
      </c>
      <c r="L237" s="220">
        <v>75</v>
      </c>
      <c r="M237" s="220" t="s">
        <v>463</v>
      </c>
      <c r="N237" s="221">
        <v>220</v>
      </c>
      <c r="O237" s="221">
        <v>220</v>
      </c>
      <c r="P237" s="221">
        <v>1200</v>
      </c>
      <c r="Q237" s="220">
        <v>1</v>
      </c>
      <c r="R237" s="220">
        <v>75</v>
      </c>
      <c r="S237" s="220" t="s">
        <v>455</v>
      </c>
      <c r="T237" s="222">
        <v>44642</v>
      </c>
      <c r="U237" s="222">
        <v>44659</v>
      </c>
      <c r="V237" s="220" t="s">
        <v>456</v>
      </c>
      <c r="W237" s="220"/>
      <c r="X237" s="220"/>
      <c r="Z237" s="177" t="str">
        <f t="shared" ca="1" si="3"/>
        <v/>
      </c>
      <c r="AA237" s="177" t="str">
        <f ca="1">IFERROR(IF(OR(OFFSET('S4'!$D$5,MATCH($A237,'S4'!$D$5:$D$1035,0)-1,6)="巻返し",OFFSET('S4'!$D$5,MATCH($A237,'S4'!$D$5:$D$1035,0)-1,6)="スリット"),SUMIF('S4'!$D$5:$D$1035,$A237,'S4'!$U$5:$U$1035),""),"")</f>
        <v/>
      </c>
      <c r="AB237" s="177" t="str">
        <f ca="1">IFERROR(IF(OR(OFFSET('S5'!$D$5,MATCH($A237,'S5'!$D$5:$D$1012,0)-1,6)="巻返し",OFFSET('S5'!$D$5,MATCH($A237,'S5'!$D$5:$D$1012,0)-1,6)="スリット"),SUMIF('S5'!$D$5:$D$1012,$A237,'S5'!$T$5:$T$1012),""),"")</f>
        <v/>
      </c>
    </row>
    <row r="238" spans="1:28" s="165" customFormat="1" ht="11.25" x14ac:dyDescent="0.15">
      <c r="A238" s="220">
        <v>3655494</v>
      </c>
      <c r="B238" s="220" t="s">
        <v>452</v>
      </c>
      <c r="C238" s="220" t="s">
        <v>457</v>
      </c>
      <c r="D238" s="220" t="s">
        <v>454</v>
      </c>
      <c r="E238" s="220"/>
      <c r="F238" s="220">
        <v>3</v>
      </c>
      <c r="G238" s="220" t="s">
        <v>49</v>
      </c>
      <c r="H238" s="220" t="s">
        <v>50</v>
      </c>
      <c r="I238" s="220" t="s">
        <v>51</v>
      </c>
      <c r="J238" s="220"/>
      <c r="K238" s="220" t="s">
        <v>126</v>
      </c>
      <c r="L238" s="220">
        <v>125</v>
      </c>
      <c r="M238" s="220" t="s">
        <v>463</v>
      </c>
      <c r="N238" s="221">
        <v>200</v>
      </c>
      <c r="O238" s="221">
        <v>200</v>
      </c>
      <c r="P238" s="221">
        <v>400</v>
      </c>
      <c r="Q238" s="220">
        <v>1</v>
      </c>
      <c r="R238" s="220">
        <v>60</v>
      </c>
      <c r="S238" s="220" t="s">
        <v>455</v>
      </c>
      <c r="T238" s="222">
        <v>44642</v>
      </c>
      <c r="U238" s="222">
        <v>44659</v>
      </c>
      <c r="V238" s="220" t="s">
        <v>456</v>
      </c>
      <c r="W238" s="220"/>
      <c r="X238" s="220"/>
      <c r="Z238" s="177" t="str">
        <f t="shared" ca="1" si="3"/>
        <v/>
      </c>
      <c r="AA238" s="177" t="str">
        <f ca="1">IFERROR(IF(OR(OFFSET('S4'!$D$5,MATCH($A238,'S4'!$D$5:$D$1035,0)-1,6)="巻返し",OFFSET('S4'!$D$5,MATCH($A238,'S4'!$D$5:$D$1035,0)-1,6)="スリット"),SUMIF('S4'!$D$5:$D$1035,$A238,'S4'!$U$5:$U$1035),""),"")</f>
        <v/>
      </c>
      <c r="AB238" s="177" t="str">
        <f ca="1">IFERROR(IF(OR(OFFSET('S5'!$D$5,MATCH($A238,'S5'!$D$5:$D$1012,0)-1,6)="巻返し",OFFSET('S5'!$D$5,MATCH($A238,'S5'!$D$5:$D$1012,0)-1,6)="スリット"),SUMIF('S5'!$D$5:$D$1012,$A238,'S5'!$T$5:$T$1012),""),"")</f>
        <v/>
      </c>
    </row>
    <row r="239" spans="1:28" s="165" customFormat="1" ht="11.25" x14ac:dyDescent="0.15">
      <c r="A239" s="220">
        <v>3655495</v>
      </c>
      <c r="B239" s="220" t="s">
        <v>452</v>
      </c>
      <c r="C239" s="220" t="s">
        <v>459</v>
      </c>
      <c r="D239" s="220" t="s">
        <v>454</v>
      </c>
      <c r="E239" s="220" t="s">
        <v>128</v>
      </c>
      <c r="F239" s="220">
        <v>3</v>
      </c>
      <c r="G239" s="220" t="s">
        <v>49</v>
      </c>
      <c r="H239" s="220" t="s">
        <v>50</v>
      </c>
      <c r="I239" s="220" t="s">
        <v>51</v>
      </c>
      <c r="J239" s="220"/>
      <c r="K239" s="220" t="s">
        <v>126</v>
      </c>
      <c r="L239" s="220">
        <v>75</v>
      </c>
      <c r="M239" s="220" t="s">
        <v>463</v>
      </c>
      <c r="N239" s="221">
        <v>620</v>
      </c>
      <c r="O239" s="221">
        <v>620</v>
      </c>
      <c r="P239" s="221">
        <v>400</v>
      </c>
      <c r="Q239" s="220">
        <v>2</v>
      </c>
      <c r="R239" s="220">
        <v>18</v>
      </c>
      <c r="S239" s="220" t="s">
        <v>455</v>
      </c>
      <c r="T239" s="222">
        <v>44642</v>
      </c>
      <c r="U239" s="222">
        <v>44659</v>
      </c>
      <c r="V239" s="220" t="s">
        <v>456</v>
      </c>
      <c r="W239" s="220"/>
      <c r="X239" s="220"/>
      <c r="Z239" s="177" t="str">
        <f t="shared" ca="1" si="3"/>
        <v/>
      </c>
      <c r="AA239" s="177" t="str">
        <f ca="1">IFERROR(IF(OR(OFFSET('S4'!$D$5,MATCH($A239,'S4'!$D$5:$D$1035,0)-1,6)="巻返し",OFFSET('S4'!$D$5,MATCH($A239,'S4'!$D$5:$D$1035,0)-1,6)="スリット"),SUMIF('S4'!$D$5:$D$1035,$A239,'S4'!$U$5:$U$1035),""),"")</f>
        <v/>
      </c>
      <c r="AB239" s="177" t="str">
        <f ca="1">IFERROR(IF(OR(OFFSET('S5'!$D$5,MATCH($A239,'S5'!$D$5:$D$1012,0)-1,6)="巻返し",OFFSET('S5'!$D$5,MATCH($A239,'S5'!$D$5:$D$1012,0)-1,6)="スリット"),SUMIF('S5'!$D$5:$D$1012,$A239,'S5'!$T$5:$T$1012),""),"")</f>
        <v/>
      </c>
    </row>
    <row r="240" spans="1:28" s="165" customFormat="1" ht="11.25" x14ac:dyDescent="0.15">
      <c r="A240" s="220">
        <v>3655496</v>
      </c>
      <c r="B240" s="220" t="s">
        <v>452</v>
      </c>
      <c r="C240" s="220" t="s">
        <v>459</v>
      </c>
      <c r="D240" s="220" t="s">
        <v>454</v>
      </c>
      <c r="E240" s="220" t="s">
        <v>133</v>
      </c>
      <c r="F240" s="220" t="s">
        <v>134</v>
      </c>
      <c r="G240" s="220" t="s">
        <v>49</v>
      </c>
      <c r="H240" s="220" t="s">
        <v>50</v>
      </c>
      <c r="I240" s="220" t="s">
        <v>51</v>
      </c>
      <c r="J240" s="220"/>
      <c r="K240" s="220" t="s">
        <v>126</v>
      </c>
      <c r="L240" s="220">
        <v>188</v>
      </c>
      <c r="M240" s="220" t="s">
        <v>463</v>
      </c>
      <c r="N240" s="221">
        <v>360</v>
      </c>
      <c r="O240" s="221">
        <v>360</v>
      </c>
      <c r="P240" s="221">
        <v>250</v>
      </c>
      <c r="Q240" s="220">
        <v>2</v>
      </c>
      <c r="R240" s="220">
        <v>72</v>
      </c>
      <c r="S240" s="220" t="s">
        <v>455</v>
      </c>
      <c r="T240" s="222">
        <v>44642</v>
      </c>
      <c r="U240" s="222">
        <v>44659</v>
      </c>
      <c r="V240" s="220" t="s">
        <v>456</v>
      </c>
      <c r="W240" s="220"/>
      <c r="X240" s="220"/>
      <c r="Z240" s="177" t="str">
        <f t="shared" ca="1" si="3"/>
        <v/>
      </c>
      <c r="AA240" s="177" t="str">
        <f ca="1">IFERROR(IF(OR(OFFSET('S4'!$D$5,MATCH($A240,'S4'!$D$5:$D$1035,0)-1,6)="巻返し",OFFSET('S4'!$D$5,MATCH($A240,'S4'!$D$5:$D$1035,0)-1,6)="スリット"),SUMIF('S4'!$D$5:$D$1035,$A240,'S4'!$U$5:$U$1035),""),"")</f>
        <v/>
      </c>
      <c r="AB240" s="177" t="str">
        <f ca="1">IFERROR(IF(OR(OFFSET('S5'!$D$5,MATCH($A240,'S5'!$D$5:$D$1012,0)-1,6)="巻返し",OFFSET('S5'!$D$5,MATCH($A240,'S5'!$D$5:$D$1012,0)-1,6)="スリット"),SUMIF('S5'!$D$5:$D$1012,$A240,'S5'!$T$5:$T$1012),""),"")</f>
        <v/>
      </c>
    </row>
    <row r="241" spans="1:28" s="165" customFormat="1" ht="11.25" x14ac:dyDescent="0.15">
      <c r="A241" s="220">
        <v>3655497</v>
      </c>
      <c r="B241" s="220" t="s">
        <v>452</v>
      </c>
      <c r="C241" s="220" t="s">
        <v>459</v>
      </c>
      <c r="D241" s="220" t="s">
        <v>454</v>
      </c>
      <c r="E241" s="220" t="s">
        <v>133</v>
      </c>
      <c r="F241" s="220" t="s">
        <v>134</v>
      </c>
      <c r="G241" s="220" t="s">
        <v>49</v>
      </c>
      <c r="H241" s="220" t="s">
        <v>50</v>
      </c>
      <c r="I241" s="220" t="s">
        <v>51</v>
      </c>
      <c r="J241" s="220"/>
      <c r="K241" s="220" t="s">
        <v>126</v>
      </c>
      <c r="L241" s="220">
        <v>188</v>
      </c>
      <c r="M241" s="220" t="s">
        <v>463</v>
      </c>
      <c r="N241" s="221">
        <v>1230</v>
      </c>
      <c r="O241" s="221">
        <v>1220</v>
      </c>
      <c r="P241" s="221">
        <v>800</v>
      </c>
      <c r="Q241" s="220">
        <v>2</v>
      </c>
      <c r="R241" s="220">
        <v>10</v>
      </c>
      <c r="S241" s="220" t="s">
        <v>455</v>
      </c>
      <c r="T241" s="222">
        <v>44642</v>
      </c>
      <c r="U241" s="222">
        <v>44659</v>
      </c>
      <c r="V241" s="220" t="s">
        <v>456</v>
      </c>
      <c r="W241" s="220"/>
      <c r="X241" s="220"/>
      <c r="Z241" s="177" t="str">
        <f t="shared" ca="1" si="3"/>
        <v/>
      </c>
      <c r="AA241" s="177" t="str">
        <f ca="1">IFERROR(IF(OR(OFFSET('S4'!$D$5,MATCH($A241,'S4'!$D$5:$D$1035,0)-1,6)="巻返し",OFFSET('S4'!$D$5,MATCH($A241,'S4'!$D$5:$D$1035,0)-1,6)="スリット"),SUMIF('S4'!$D$5:$D$1035,$A241,'S4'!$U$5:$U$1035),""),"")</f>
        <v/>
      </c>
      <c r="AB241" s="177" t="str">
        <f ca="1">IFERROR(IF(OR(OFFSET('S5'!$D$5,MATCH($A241,'S5'!$D$5:$D$1012,0)-1,6)="巻返し",OFFSET('S5'!$D$5,MATCH($A241,'S5'!$D$5:$D$1012,0)-1,6)="スリット"),SUMIF('S5'!$D$5:$D$1012,$A241,'S5'!$T$5:$T$1012),""),"")</f>
        <v/>
      </c>
    </row>
    <row r="242" spans="1:28" s="165" customFormat="1" ht="11.25" x14ac:dyDescent="0.15">
      <c r="A242" s="220">
        <v>3655498</v>
      </c>
      <c r="B242" s="220" t="s">
        <v>452</v>
      </c>
      <c r="C242" s="220" t="s">
        <v>459</v>
      </c>
      <c r="D242" s="220" t="s">
        <v>454</v>
      </c>
      <c r="E242" s="220" t="s">
        <v>464</v>
      </c>
      <c r="F242" s="220">
        <v>3</v>
      </c>
      <c r="G242" s="220" t="s">
        <v>49</v>
      </c>
      <c r="H242" s="220" t="s">
        <v>50</v>
      </c>
      <c r="I242" s="220" t="s">
        <v>51</v>
      </c>
      <c r="J242" s="220"/>
      <c r="K242" s="220" t="s">
        <v>126</v>
      </c>
      <c r="L242" s="220">
        <v>100</v>
      </c>
      <c r="M242" s="220" t="s">
        <v>463</v>
      </c>
      <c r="N242" s="221">
        <v>330</v>
      </c>
      <c r="O242" s="221">
        <v>330</v>
      </c>
      <c r="P242" s="221">
        <v>550</v>
      </c>
      <c r="Q242" s="220">
        <v>1</v>
      </c>
      <c r="R242" s="220">
        <v>48</v>
      </c>
      <c r="S242" s="220" t="s">
        <v>455</v>
      </c>
      <c r="T242" s="222">
        <v>44642</v>
      </c>
      <c r="U242" s="222">
        <v>44659</v>
      </c>
      <c r="V242" s="220" t="s">
        <v>456</v>
      </c>
      <c r="W242" s="220"/>
      <c r="X242" s="220"/>
      <c r="Z242" s="177" t="str">
        <f t="shared" ca="1" si="3"/>
        <v/>
      </c>
      <c r="AA242" s="177" t="str">
        <f ca="1">IFERROR(IF(OR(OFFSET('S4'!$D$5,MATCH($A242,'S4'!$D$5:$D$1035,0)-1,6)="巻返し",OFFSET('S4'!$D$5,MATCH($A242,'S4'!$D$5:$D$1035,0)-1,6)="スリット"),SUMIF('S4'!$D$5:$D$1035,$A242,'S4'!$U$5:$U$1035),""),"")</f>
        <v/>
      </c>
      <c r="AB242" s="177" t="str">
        <f ca="1">IFERROR(IF(OR(OFFSET('S5'!$D$5,MATCH($A242,'S5'!$D$5:$D$1012,0)-1,6)="巻返し",OFFSET('S5'!$D$5,MATCH($A242,'S5'!$D$5:$D$1012,0)-1,6)="スリット"),SUMIF('S5'!$D$5:$D$1012,$A242,'S5'!$T$5:$T$1012),""),"")</f>
        <v/>
      </c>
    </row>
    <row r="243" spans="1:28" s="165" customFormat="1" ht="11.25" x14ac:dyDescent="0.15">
      <c r="A243" s="220">
        <v>3655499</v>
      </c>
      <c r="B243" s="220" t="s">
        <v>452</v>
      </c>
      <c r="C243" s="220" t="s">
        <v>459</v>
      </c>
      <c r="D243" s="220" t="s">
        <v>454</v>
      </c>
      <c r="E243" s="220" t="s">
        <v>464</v>
      </c>
      <c r="F243" s="220">
        <v>3</v>
      </c>
      <c r="G243" s="220" t="s">
        <v>49</v>
      </c>
      <c r="H243" s="220" t="s">
        <v>50</v>
      </c>
      <c r="I243" s="220" t="s">
        <v>51</v>
      </c>
      <c r="J243" s="220"/>
      <c r="K243" s="220" t="s">
        <v>126</v>
      </c>
      <c r="L243" s="220">
        <v>125</v>
      </c>
      <c r="M243" s="220" t="s">
        <v>463</v>
      </c>
      <c r="N243" s="221">
        <v>150</v>
      </c>
      <c r="O243" s="221">
        <v>150</v>
      </c>
      <c r="P243" s="221">
        <v>200</v>
      </c>
      <c r="Q243" s="220">
        <v>1</v>
      </c>
      <c r="R243" s="220">
        <v>64</v>
      </c>
      <c r="S243" s="220" t="s">
        <v>455</v>
      </c>
      <c r="T243" s="222">
        <v>44642</v>
      </c>
      <c r="U243" s="222">
        <v>44659</v>
      </c>
      <c r="V243" s="220" t="s">
        <v>456</v>
      </c>
      <c r="W243" s="220"/>
      <c r="X243" s="220"/>
      <c r="Z243" s="177" t="str">
        <f t="shared" ca="1" si="3"/>
        <v/>
      </c>
      <c r="AA243" s="177" t="str">
        <f ca="1">IFERROR(IF(OR(OFFSET('S4'!$D$5,MATCH($A243,'S4'!$D$5:$D$1035,0)-1,6)="巻返し",OFFSET('S4'!$D$5,MATCH($A243,'S4'!$D$5:$D$1035,0)-1,6)="スリット"),SUMIF('S4'!$D$5:$D$1035,$A243,'S4'!$U$5:$U$1035),""),"")</f>
        <v/>
      </c>
      <c r="AB243" s="177" t="str">
        <f ca="1">IFERROR(IF(OR(OFFSET('S5'!$D$5,MATCH($A243,'S5'!$D$5:$D$1012,0)-1,6)="巻返し",OFFSET('S5'!$D$5,MATCH($A243,'S5'!$D$5:$D$1012,0)-1,6)="スリット"),SUMIF('S5'!$D$5:$D$1012,$A243,'S5'!$T$5:$T$1012),""),"")</f>
        <v/>
      </c>
    </row>
    <row r="244" spans="1:28" s="165" customFormat="1" ht="11.25" x14ac:dyDescent="0.15">
      <c r="A244" s="220">
        <v>3655500</v>
      </c>
      <c r="B244" s="220" t="s">
        <v>452</v>
      </c>
      <c r="C244" s="220" t="s">
        <v>459</v>
      </c>
      <c r="D244" s="220" t="s">
        <v>454</v>
      </c>
      <c r="E244" s="220" t="s">
        <v>464</v>
      </c>
      <c r="F244" s="220">
        <v>3</v>
      </c>
      <c r="G244" s="220" t="s">
        <v>49</v>
      </c>
      <c r="H244" s="220" t="s">
        <v>50</v>
      </c>
      <c r="I244" s="220" t="s">
        <v>51</v>
      </c>
      <c r="J244" s="220"/>
      <c r="K244" s="220" t="s">
        <v>126</v>
      </c>
      <c r="L244" s="220">
        <v>188</v>
      </c>
      <c r="M244" s="220" t="s">
        <v>463</v>
      </c>
      <c r="N244" s="221">
        <v>1130</v>
      </c>
      <c r="O244" s="221">
        <v>1130</v>
      </c>
      <c r="P244" s="221">
        <v>1620</v>
      </c>
      <c r="Q244" s="220">
        <v>2</v>
      </c>
      <c r="R244" s="220">
        <v>19</v>
      </c>
      <c r="S244" s="220" t="s">
        <v>455</v>
      </c>
      <c r="T244" s="222">
        <v>44642</v>
      </c>
      <c r="U244" s="222">
        <v>44659</v>
      </c>
      <c r="V244" s="220" t="s">
        <v>456</v>
      </c>
      <c r="W244" s="220"/>
      <c r="X244" s="220"/>
      <c r="Z244" s="177" t="str">
        <f t="shared" ca="1" si="3"/>
        <v/>
      </c>
      <c r="AA244" s="177" t="str">
        <f ca="1">IFERROR(IF(OR(OFFSET('S4'!$D$5,MATCH($A244,'S4'!$D$5:$D$1035,0)-1,6)="巻返し",OFFSET('S4'!$D$5,MATCH($A244,'S4'!$D$5:$D$1035,0)-1,6)="スリット"),SUMIF('S4'!$D$5:$D$1035,$A244,'S4'!$U$5:$U$1035),""),"")</f>
        <v/>
      </c>
      <c r="AB244" s="177" t="str">
        <f ca="1">IFERROR(IF(OR(OFFSET('S5'!$D$5,MATCH($A244,'S5'!$D$5:$D$1012,0)-1,6)="巻返し",OFFSET('S5'!$D$5,MATCH($A244,'S5'!$D$5:$D$1012,0)-1,6)="スリット"),SUMIF('S5'!$D$5:$D$1012,$A244,'S5'!$T$5:$T$1012),""),"")</f>
        <v/>
      </c>
    </row>
    <row r="245" spans="1:28" s="165" customFormat="1" ht="11.25" x14ac:dyDescent="0.15">
      <c r="A245" s="220">
        <v>3655501</v>
      </c>
      <c r="B245" s="220" t="s">
        <v>452</v>
      </c>
      <c r="C245" s="220" t="s">
        <v>466</v>
      </c>
      <c r="D245" s="220" t="s">
        <v>454</v>
      </c>
      <c r="E245" s="220" t="s">
        <v>131</v>
      </c>
      <c r="F245" s="220">
        <v>331</v>
      </c>
      <c r="G245" s="220" t="s">
        <v>49</v>
      </c>
      <c r="H245" s="220" t="s">
        <v>50</v>
      </c>
      <c r="I245" s="220" t="s">
        <v>51</v>
      </c>
      <c r="J245" s="220"/>
      <c r="K245" s="220" t="s">
        <v>126</v>
      </c>
      <c r="L245" s="220">
        <v>100</v>
      </c>
      <c r="M245" s="220" t="s">
        <v>463</v>
      </c>
      <c r="N245" s="221">
        <v>450</v>
      </c>
      <c r="O245" s="221">
        <v>450</v>
      </c>
      <c r="P245" s="221">
        <v>800</v>
      </c>
      <c r="Q245" s="220">
        <v>2</v>
      </c>
      <c r="R245" s="220">
        <v>30</v>
      </c>
      <c r="S245" s="220" t="s">
        <v>455</v>
      </c>
      <c r="T245" s="222">
        <v>44642</v>
      </c>
      <c r="U245" s="222">
        <v>44659</v>
      </c>
      <c r="V245" s="220" t="s">
        <v>456</v>
      </c>
      <c r="W245" s="220"/>
      <c r="X245" s="220"/>
      <c r="Z245" s="177" t="str">
        <f t="shared" ca="1" si="3"/>
        <v/>
      </c>
      <c r="AA245" s="177" t="str">
        <f ca="1">IFERROR(IF(OR(OFFSET('S4'!$D$5,MATCH($A245,'S4'!$D$5:$D$1035,0)-1,6)="巻返し",OFFSET('S4'!$D$5,MATCH($A245,'S4'!$D$5:$D$1035,0)-1,6)="スリット"),SUMIF('S4'!$D$5:$D$1035,$A245,'S4'!$U$5:$U$1035),""),"")</f>
        <v/>
      </c>
      <c r="AB245" s="177" t="str">
        <f ca="1">IFERROR(IF(OR(OFFSET('S5'!$D$5,MATCH($A245,'S5'!$D$5:$D$1012,0)-1,6)="巻返し",OFFSET('S5'!$D$5,MATCH($A245,'S5'!$D$5:$D$1012,0)-1,6)="スリット"),SUMIF('S5'!$D$5:$D$1012,$A245,'S5'!$T$5:$T$1012),""),"")</f>
        <v/>
      </c>
    </row>
    <row r="246" spans="1:28" s="165" customFormat="1" ht="11.25" x14ac:dyDescent="0.15">
      <c r="A246" s="220">
        <v>3655502</v>
      </c>
      <c r="B246" s="220" t="s">
        <v>452</v>
      </c>
      <c r="C246" s="220" t="s">
        <v>459</v>
      </c>
      <c r="D246" s="220" t="s">
        <v>454</v>
      </c>
      <c r="E246" s="220" t="s">
        <v>96</v>
      </c>
      <c r="F246" s="220">
        <v>3313</v>
      </c>
      <c r="G246" s="220" t="s">
        <v>49</v>
      </c>
      <c r="H246" s="220" t="s">
        <v>50</v>
      </c>
      <c r="I246" s="220" t="s">
        <v>51</v>
      </c>
      <c r="J246" s="220"/>
      <c r="K246" s="220" t="s">
        <v>97</v>
      </c>
      <c r="L246" s="220">
        <v>38</v>
      </c>
      <c r="M246" s="220" t="s">
        <v>98</v>
      </c>
      <c r="N246" s="221">
        <v>750</v>
      </c>
      <c r="O246" s="221">
        <v>750</v>
      </c>
      <c r="P246" s="221">
        <v>6000</v>
      </c>
      <c r="Q246" s="220">
        <v>2</v>
      </c>
      <c r="R246" s="220">
        <v>24</v>
      </c>
      <c r="S246" s="220" t="s">
        <v>455</v>
      </c>
      <c r="T246" s="222">
        <v>44642</v>
      </c>
      <c r="U246" s="222">
        <v>44661</v>
      </c>
      <c r="V246" s="220" t="s">
        <v>456</v>
      </c>
      <c r="W246" s="220"/>
      <c r="X246" s="220"/>
      <c r="Z246" s="177" t="str">
        <f t="shared" ca="1" si="3"/>
        <v/>
      </c>
      <c r="AA246" s="177" t="str">
        <f ca="1">IFERROR(IF(OR(OFFSET('S4'!$D$5,MATCH($A246,'S4'!$D$5:$D$1035,0)-1,6)="巻返し",OFFSET('S4'!$D$5,MATCH($A246,'S4'!$D$5:$D$1035,0)-1,6)="スリット"),SUMIF('S4'!$D$5:$D$1035,$A246,'S4'!$U$5:$U$1035),""),"")</f>
        <v/>
      </c>
      <c r="AB246" s="177" t="str">
        <f ca="1">IFERROR(IF(OR(OFFSET('S5'!$D$5,MATCH($A246,'S5'!$D$5:$D$1012,0)-1,6)="巻返し",OFFSET('S5'!$D$5,MATCH($A246,'S5'!$D$5:$D$1012,0)-1,6)="スリット"),SUMIF('S5'!$D$5:$D$1012,$A246,'S5'!$T$5:$T$1012),""),"")</f>
        <v/>
      </c>
    </row>
    <row r="247" spans="1:28" s="165" customFormat="1" ht="11.25" x14ac:dyDescent="0.15">
      <c r="A247" s="220">
        <v>3655503</v>
      </c>
      <c r="B247" s="220" t="s">
        <v>452</v>
      </c>
      <c r="C247" s="220" t="s">
        <v>459</v>
      </c>
      <c r="D247" s="220" t="s">
        <v>454</v>
      </c>
      <c r="E247" s="220" t="s">
        <v>96</v>
      </c>
      <c r="F247" s="220">
        <v>331</v>
      </c>
      <c r="G247" s="220" t="s">
        <v>49</v>
      </c>
      <c r="H247" s="220" t="s">
        <v>50</v>
      </c>
      <c r="I247" s="220" t="s">
        <v>51</v>
      </c>
      <c r="J247" s="220"/>
      <c r="K247" s="220" t="s">
        <v>97</v>
      </c>
      <c r="L247" s="220">
        <v>38</v>
      </c>
      <c r="M247" s="220" t="s">
        <v>98</v>
      </c>
      <c r="N247" s="221">
        <v>1025</v>
      </c>
      <c r="O247" s="221">
        <v>1020</v>
      </c>
      <c r="P247" s="221">
        <v>6000</v>
      </c>
      <c r="Q247" s="220">
        <v>2</v>
      </c>
      <c r="R247" s="220">
        <v>2</v>
      </c>
      <c r="S247" s="220" t="s">
        <v>455</v>
      </c>
      <c r="T247" s="222">
        <v>44642</v>
      </c>
      <c r="U247" s="222">
        <v>44661</v>
      </c>
      <c r="V247" s="220" t="s">
        <v>456</v>
      </c>
      <c r="W247" s="220"/>
      <c r="X247" s="220"/>
      <c r="Z247" s="177" t="str">
        <f t="shared" ca="1" si="3"/>
        <v/>
      </c>
      <c r="AA247" s="177" t="str">
        <f ca="1">IFERROR(IF(OR(OFFSET('S4'!$D$5,MATCH($A247,'S4'!$D$5:$D$1035,0)-1,6)="巻返し",OFFSET('S4'!$D$5,MATCH($A247,'S4'!$D$5:$D$1035,0)-1,6)="スリット"),SUMIF('S4'!$D$5:$D$1035,$A247,'S4'!$U$5:$U$1035),""),"")</f>
        <v/>
      </c>
      <c r="AB247" s="177" t="str">
        <f ca="1">IFERROR(IF(OR(OFFSET('S5'!$D$5,MATCH($A247,'S5'!$D$5:$D$1012,0)-1,6)="巻返し",OFFSET('S5'!$D$5,MATCH($A247,'S5'!$D$5:$D$1012,0)-1,6)="スリット"),SUMIF('S5'!$D$5:$D$1012,$A247,'S5'!$T$5:$T$1012),""),"")</f>
        <v/>
      </c>
    </row>
    <row r="248" spans="1:28" s="165" customFormat="1" ht="11.25" x14ac:dyDescent="0.15">
      <c r="A248" s="220">
        <v>3655504</v>
      </c>
      <c r="B248" s="220" t="s">
        <v>452</v>
      </c>
      <c r="C248" s="220" t="s">
        <v>459</v>
      </c>
      <c r="D248" s="220" t="s">
        <v>454</v>
      </c>
      <c r="E248" s="220" t="s">
        <v>96</v>
      </c>
      <c r="F248" s="220">
        <v>331</v>
      </c>
      <c r="G248" s="220" t="s">
        <v>49</v>
      </c>
      <c r="H248" s="220" t="s">
        <v>50</v>
      </c>
      <c r="I248" s="220" t="s">
        <v>51</v>
      </c>
      <c r="J248" s="220"/>
      <c r="K248" s="220" t="s">
        <v>97</v>
      </c>
      <c r="L248" s="220">
        <v>38</v>
      </c>
      <c r="M248" s="220" t="s">
        <v>98</v>
      </c>
      <c r="N248" s="221">
        <v>1255</v>
      </c>
      <c r="O248" s="221">
        <v>1250</v>
      </c>
      <c r="P248" s="221">
        <v>6000</v>
      </c>
      <c r="Q248" s="220">
        <v>2</v>
      </c>
      <c r="R248" s="220">
        <v>20</v>
      </c>
      <c r="S248" s="220" t="s">
        <v>455</v>
      </c>
      <c r="T248" s="222">
        <v>44642</v>
      </c>
      <c r="U248" s="222">
        <v>44661</v>
      </c>
      <c r="V248" s="220" t="s">
        <v>456</v>
      </c>
      <c r="W248" s="220"/>
      <c r="X248" s="220"/>
      <c r="Z248" s="177" t="str">
        <f t="shared" ca="1" si="3"/>
        <v/>
      </c>
      <c r="AA248" s="177" t="str">
        <f ca="1">IFERROR(IF(OR(OFFSET('S4'!$D$5,MATCH($A248,'S4'!$D$5:$D$1035,0)-1,6)="巻返し",OFFSET('S4'!$D$5,MATCH($A248,'S4'!$D$5:$D$1035,0)-1,6)="スリット"),SUMIF('S4'!$D$5:$D$1035,$A248,'S4'!$U$5:$U$1035),""),"")</f>
        <v/>
      </c>
      <c r="AB248" s="177" t="str">
        <f ca="1">IFERROR(IF(OR(OFFSET('S5'!$D$5,MATCH($A248,'S5'!$D$5:$D$1012,0)-1,6)="巻返し",OFFSET('S5'!$D$5,MATCH($A248,'S5'!$D$5:$D$1012,0)-1,6)="スリット"),SUMIF('S5'!$D$5:$D$1012,$A248,'S5'!$T$5:$T$1012),""),"")</f>
        <v/>
      </c>
    </row>
    <row r="249" spans="1:28" s="165" customFormat="1" ht="11.25" x14ac:dyDescent="0.15">
      <c r="A249" s="220">
        <v>3655505</v>
      </c>
      <c r="B249" s="220" t="s">
        <v>452</v>
      </c>
      <c r="C249" s="220" t="s">
        <v>459</v>
      </c>
      <c r="D249" s="220" t="s">
        <v>454</v>
      </c>
      <c r="E249" s="220" t="s">
        <v>111</v>
      </c>
      <c r="F249" s="220">
        <v>331</v>
      </c>
      <c r="G249" s="220" t="s">
        <v>49</v>
      </c>
      <c r="H249" s="220" t="s">
        <v>50</v>
      </c>
      <c r="I249" s="220" t="s">
        <v>51</v>
      </c>
      <c r="J249" s="220"/>
      <c r="K249" s="220" t="s">
        <v>112</v>
      </c>
      <c r="L249" s="220">
        <v>38</v>
      </c>
      <c r="M249" s="220" t="s">
        <v>467</v>
      </c>
      <c r="N249" s="221">
        <v>415</v>
      </c>
      <c r="O249" s="221">
        <v>415</v>
      </c>
      <c r="P249" s="221">
        <v>1950</v>
      </c>
      <c r="Q249" s="220">
        <v>2</v>
      </c>
      <c r="R249" s="220">
        <v>90</v>
      </c>
      <c r="S249" s="220" t="s">
        <v>455</v>
      </c>
      <c r="T249" s="222">
        <v>44642</v>
      </c>
      <c r="U249" s="222">
        <v>44661</v>
      </c>
      <c r="V249" s="220" t="s">
        <v>456</v>
      </c>
      <c r="W249" s="220"/>
      <c r="X249" s="220"/>
      <c r="Z249" s="177" t="str">
        <f t="shared" ca="1" si="3"/>
        <v/>
      </c>
      <c r="AA249" s="177" t="str">
        <f ca="1">IFERROR(IF(OR(OFFSET('S4'!$D$5,MATCH($A249,'S4'!$D$5:$D$1035,0)-1,6)="巻返し",OFFSET('S4'!$D$5,MATCH($A249,'S4'!$D$5:$D$1035,0)-1,6)="スリット"),SUMIF('S4'!$D$5:$D$1035,$A249,'S4'!$U$5:$U$1035),""),"")</f>
        <v/>
      </c>
      <c r="AB249" s="177" t="str">
        <f ca="1">IFERROR(IF(OR(OFFSET('S5'!$D$5,MATCH($A249,'S5'!$D$5:$D$1012,0)-1,6)="巻返し",OFFSET('S5'!$D$5,MATCH($A249,'S5'!$D$5:$D$1012,0)-1,6)="スリット"),SUMIF('S5'!$D$5:$D$1012,$A249,'S5'!$T$5:$T$1012),""),"")</f>
        <v/>
      </c>
    </row>
    <row r="250" spans="1:28" s="165" customFormat="1" ht="11.25" x14ac:dyDescent="0.15">
      <c r="A250" s="220">
        <v>3655506</v>
      </c>
      <c r="B250" s="220" t="s">
        <v>452</v>
      </c>
      <c r="C250" s="220" t="s">
        <v>465</v>
      </c>
      <c r="D250" s="220" t="s">
        <v>454</v>
      </c>
      <c r="E250" s="220" t="s">
        <v>100</v>
      </c>
      <c r="F250" s="220">
        <v>3321</v>
      </c>
      <c r="G250" s="220" t="s">
        <v>49</v>
      </c>
      <c r="H250" s="220" t="s">
        <v>50</v>
      </c>
      <c r="I250" s="220" t="s">
        <v>51</v>
      </c>
      <c r="J250" s="220"/>
      <c r="K250" s="220" t="s">
        <v>102</v>
      </c>
      <c r="L250" s="220">
        <v>38</v>
      </c>
      <c r="M250" s="220" t="s">
        <v>103</v>
      </c>
      <c r="N250" s="221">
        <v>1336</v>
      </c>
      <c r="O250" s="221">
        <v>1325</v>
      </c>
      <c r="P250" s="221">
        <v>12000</v>
      </c>
      <c r="Q250" s="220">
        <v>2</v>
      </c>
      <c r="R250" s="220">
        <v>12</v>
      </c>
      <c r="S250" s="220" t="s">
        <v>455</v>
      </c>
      <c r="T250" s="222">
        <v>44642</v>
      </c>
      <c r="U250" s="222">
        <v>44661</v>
      </c>
      <c r="V250" s="220" t="s">
        <v>456</v>
      </c>
      <c r="W250" s="220"/>
      <c r="X250" s="220"/>
      <c r="Z250" s="177" t="str">
        <f t="shared" ca="1" si="3"/>
        <v/>
      </c>
      <c r="AA250" s="177" t="str">
        <f ca="1">IFERROR(IF(OR(OFFSET('S4'!$D$5,MATCH($A250,'S4'!$D$5:$D$1035,0)-1,6)="巻返し",OFFSET('S4'!$D$5,MATCH($A250,'S4'!$D$5:$D$1035,0)-1,6)="スリット"),SUMIF('S4'!$D$5:$D$1035,$A250,'S4'!$U$5:$U$1035),""),"")</f>
        <v/>
      </c>
      <c r="AB250" s="177" t="str">
        <f ca="1">IFERROR(IF(OR(OFFSET('S5'!$D$5,MATCH($A250,'S5'!$D$5:$D$1012,0)-1,6)="巻返し",OFFSET('S5'!$D$5,MATCH($A250,'S5'!$D$5:$D$1012,0)-1,6)="スリット"),SUMIF('S5'!$D$5:$D$1012,$A250,'S5'!$T$5:$T$1012),""),"")</f>
        <v/>
      </c>
    </row>
    <row r="251" spans="1:28" s="165" customFormat="1" ht="11.25" x14ac:dyDescent="0.15">
      <c r="A251" s="220">
        <v>3655507</v>
      </c>
      <c r="B251" s="220" t="s">
        <v>452</v>
      </c>
      <c r="C251" s="220" t="s">
        <v>465</v>
      </c>
      <c r="D251" s="220" t="s">
        <v>454</v>
      </c>
      <c r="E251" s="220" t="s">
        <v>100</v>
      </c>
      <c r="F251" s="220">
        <v>3321</v>
      </c>
      <c r="G251" s="220" t="s">
        <v>49</v>
      </c>
      <c r="H251" s="220" t="s">
        <v>50</v>
      </c>
      <c r="I251" s="220" t="s">
        <v>51</v>
      </c>
      <c r="J251" s="220"/>
      <c r="K251" s="220" t="s">
        <v>105</v>
      </c>
      <c r="L251" s="220">
        <v>38</v>
      </c>
      <c r="M251" s="220" t="s">
        <v>106</v>
      </c>
      <c r="N251" s="221">
        <v>1336</v>
      </c>
      <c r="O251" s="221">
        <v>1325</v>
      </c>
      <c r="P251" s="221">
        <v>12000</v>
      </c>
      <c r="Q251" s="220">
        <v>2</v>
      </c>
      <c r="R251" s="220">
        <v>18</v>
      </c>
      <c r="S251" s="220" t="s">
        <v>455</v>
      </c>
      <c r="T251" s="222">
        <v>44642</v>
      </c>
      <c r="U251" s="222">
        <v>44661</v>
      </c>
      <c r="V251" s="220" t="s">
        <v>456</v>
      </c>
      <c r="W251" s="220"/>
      <c r="X251" s="220"/>
      <c r="Z251" s="177" t="str">
        <f t="shared" ca="1" si="3"/>
        <v/>
      </c>
      <c r="AA251" s="177" t="str">
        <f ca="1">IFERROR(IF(OR(OFFSET('S4'!$D$5,MATCH($A251,'S4'!$D$5:$D$1035,0)-1,6)="巻返し",OFFSET('S4'!$D$5,MATCH($A251,'S4'!$D$5:$D$1035,0)-1,6)="スリット"),SUMIF('S4'!$D$5:$D$1035,$A251,'S4'!$U$5:$U$1035),""),"")</f>
        <v/>
      </c>
      <c r="AB251" s="177" t="str">
        <f ca="1">IFERROR(IF(OR(OFFSET('S5'!$D$5,MATCH($A251,'S5'!$D$5:$D$1012,0)-1,6)="巻返し",OFFSET('S5'!$D$5,MATCH($A251,'S5'!$D$5:$D$1012,0)-1,6)="スリット"),SUMIF('S5'!$D$5:$D$1012,$A251,'S5'!$T$5:$T$1012),""),"")</f>
        <v/>
      </c>
    </row>
    <row r="252" spans="1:28" s="165" customFormat="1" ht="11.25" x14ac:dyDescent="0.15">
      <c r="A252" s="220">
        <v>3655508</v>
      </c>
      <c r="B252" s="220" t="s">
        <v>452</v>
      </c>
      <c r="C252" s="220" t="s">
        <v>457</v>
      </c>
      <c r="D252" s="220" t="s">
        <v>454</v>
      </c>
      <c r="E252" s="220" t="s">
        <v>145</v>
      </c>
      <c r="F252" s="220">
        <v>3</v>
      </c>
      <c r="G252" s="220" t="s">
        <v>49</v>
      </c>
      <c r="H252" s="220" t="s">
        <v>50</v>
      </c>
      <c r="I252" s="220" t="s">
        <v>51</v>
      </c>
      <c r="J252" s="220"/>
      <c r="K252" s="220" t="s">
        <v>146</v>
      </c>
      <c r="L252" s="220">
        <v>25</v>
      </c>
      <c r="M252" s="220" t="s">
        <v>469</v>
      </c>
      <c r="N252" s="221">
        <v>1240</v>
      </c>
      <c r="O252" s="221">
        <v>1240</v>
      </c>
      <c r="P252" s="221">
        <v>6000</v>
      </c>
      <c r="Q252" s="220">
        <v>2</v>
      </c>
      <c r="R252" s="220">
        <v>18</v>
      </c>
      <c r="S252" s="220" t="s">
        <v>455</v>
      </c>
      <c r="T252" s="222">
        <v>44642</v>
      </c>
      <c r="U252" s="222">
        <v>44667</v>
      </c>
      <c r="V252" s="220" t="s">
        <v>456</v>
      </c>
      <c r="W252" s="220"/>
      <c r="X252" s="220"/>
      <c r="Z252" s="177" t="str">
        <f t="shared" ca="1" si="3"/>
        <v/>
      </c>
      <c r="AA252" s="177" t="str">
        <f ca="1">IFERROR(IF(OR(OFFSET('S4'!$D$5,MATCH($A252,'S4'!$D$5:$D$1035,0)-1,6)="巻返し",OFFSET('S4'!$D$5,MATCH($A252,'S4'!$D$5:$D$1035,0)-1,6)="スリット"),SUMIF('S4'!$D$5:$D$1035,$A252,'S4'!$U$5:$U$1035),""),"")</f>
        <v/>
      </c>
      <c r="AB252" s="177" t="str">
        <f ca="1">IFERROR(IF(OR(OFFSET('S5'!$D$5,MATCH($A252,'S5'!$D$5:$D$1012,0)-1,6)="巻返し",OFFSET('S5'!$D$5,MATCH($A252,'S5'!$D$5:$D$1012,0)-1,6)="スリット"),SUMIF('S5'!$D$5:$D$1012,$A252,'S5'!$T$5:$T$1012),""),"")</f>
        <v/>
      </c>
    </row>
    <row r="253" spans="1:28" s="165" customFormat="1" ht="11.25" x14ac:dyDescent="0.15">
      <c r="A253" s="220">
        <v>3655509</v>
      </c>
      <c r="B253" s="220" t="s">
        <v>452</v>
      </c>
      <c r="C253" s="220" t="s">
        <v>457</v>
      </c>
      <c r="D253" s="220" t="s">
        <v>454</v>
      </c>
      <c r="E253" s="220" t="s">
        <v>145</v>
      </c>
      <c r="F253" s="220">
        <v>3</v>
      </c>
      <c r="G253" s="220" t="s">
        <v>49</v>
      </c>
      <c r="H253" s="220" t="s">
        <v>50</v>
      </c>
      <c r="I253" s="220" t="s">
        <v>51</v>
      </c>
      <c r="J253" s="220"/>
      <c r="K253" s="220" t="s">
        <v>146</v>
      </c>
      <c r="L253" s="220">
        <v>38</v>
      </c>
      <c r="M253" s="220" t="s">
        <v>469</v>
      </c>
      <c r="N253" s="221">
        <v>1240</v>
      </c>
      <c r="O253" s="221">
        <v>1240</v>
      </c>
      <c r="P253" s="221">
        <v>6000</v>
      </c>
      <c r="Q253" s="220">
        <v>2</v>
      </c>
      <c r="R253" s="220">
        <v>12</v>
      </c>
      <c r="S253" s="220" t="s">
        <v>455</v>
      </c>
      <c r="T253" s="222">
        <v>44642</v>
      </c>
      <c r="U253" s="222">
        <v>44667</v>
      </c>
      <c r="V253" s="220" t="s">
        <v>456</v>
      </c>
      <c r="W253" s="220"/>
      <c r="X253" s="220"/>
      <c r="Z253" s="177" t="str">
        <f t="shared" ca="1" si="3"/>
        <v/>
      </c>
      <c r="AA253" s="177" t="str">
        <f ca="1">IFERROR(IF(OR(OFFSET('S4'!$D$5,MATCH($A253,'S4'!$D$5:$D$1035,0)-1,6)="巻返し",OFFSET('S4'!$D$5,MATCH($A253,'S4'!$D$5:$D$1035,0)-1,6)="スリット"),SUMIF('S4'!$D$5:$D$1035,$A253,'S4'!$U$5:$U$1035),""),"")</f>
        <v/>
      </c>
      <c r="AB253" s="177" t="str">
        <f ca="1">IFERROR(IF(OR(OFFSET('S5'!$D$5,MATCH($A253,'S5'!$D$5:$D$1012,0)-1,6)="巻返し",OFFSET('S5'!$D$5,MATCH($A253,'S5'!$D$5:$D$1012,0)-1,6)="スリット"),SUMIF('S5'!$D$5:$D$1012,$A253,'S5'!$T$5:$T$1012),""),"")</f>
        <v/>
      </c>
    </row>
    <row r="254" spans="1:28" s="165" customFormat="1" ht="11.25" x14ac:dyDescent="0.15">
      <c r="A254" s="220">
        <v>3655510</v>
      </c>
      <c r="B254" s="220" t="s">
        <v>557</v>
      </c>
      <c r="C254" s="220" t="s">
        <v>459</v>
      </c>
      <c r="D254" s="220" t="s">
        <v>454</v>
      </c>
      <c r="E254" s="220"/>
      <c r="F254" s="220">
        <v>3</v>
      </c>
      <c r="G254" s="220" t="s">
        <v>325</v>
      </c>
      <c r="H254" s="220" t="s">
        <v>50</v>
      </c>
      <c r="I254" s="220" t="s">
        <v>51</v>
      </c>
      <c r="J254" s="220"/>
      <c r="K254" s="220" t="s">
        <v>157</v>
      </c>
      <c r="L254" s="220">
        <v>25</v>
      </c>
      <c r="M254" s="220" t="s">
        <v>158</v>
      </c>
      <c r="N254" s="221">
        <v>1100</v>
      </c>
      <c r="O254" s="221">
        <v>1100</v>
      </c>
      <c r="P254" s="221">
        <v>12000</v>
      </c>
      <c r="Q254" s="220">
        <v>2</v>
      </c>
      <c r="R254" s="220">
        <v>7</v>
      </c>
      <c r="S254" s="220" t="s">
        <v>455</v>
      </c>
      <c r="T254" s="222">
        <v>44642</v>
      </c>
      <c r="U254" s="222">
        <v>44667</v>
      </c>
      <c r="V254" s="220" t="s">
        <v>456</v>
      </c>
      <c r="W254" s="220"/>
      <c r="X254" s="220"/>
      <c r="Z254" s="177" t="str">
        <f t="shared" ca="1" si="3"/>
        <v/>
      </c>
      <c r="AA254" s="177" t="str">
        <f ca="1">IFERROR(IF(OR(OFFSET('S4'!$D$5,MATCH($A254,'S4'!$D$5:$D$1035,0)-1,6)="巻返し",OFFSET('S4'!$D$5,MATCH($A254,'S4'!$D$5:$D$1035,0)-1,6)="スリット"),SUMIF('S4'!$D$5:$D$1035,$A254,'S4'!$U$5:$U$1035),""),"")</f>
        <v/>
      </c>
      <c r="AB254" s="177" t="str">
        <f ca="1">IFERROR(IF(OR(OFFSET('S5'!$D$5,MATCH($A254,'S5'!$D$5:$D$1012,0)-1,6)="巻返し",OFFSET('S5'!$D$5,MATCH($A254,'S5'!$D$5:$D$1012,0)-1,6)="スリット"),SUMIF('S5'!$D$5:$D$1012,$A254,'S5'!$T$5:$T$1012),""),"")</f>
        <v/>
      </c>
    </row>
    <row r="255" spans="1:28" s="165" customFormat="1" ht="11.25" x14ac:dyDescent="0.15">
      <c r="A255" s="220">
        <v>3655512</v>
      </c>
      <c r="B255" s="220" t="s">
        <v>452</v>
      </c>
      <c r="C255" s="220" t="s">
        <v>453</v>
      </c>
      <c r="D255" s="220" t="s">
        <v>454</v>
      </c>
      <c r="E255" s="220" t="s">
        <v>155</v>
      </c>
      <c r="F255" s="220">
        <v>3</v>
      </c>
      <c r="G255" s="220" t="s">
        <v>49</v>
      </c>
      <c r="H255" s="220" t="s">
        <v>50</v>
      </c>
      <c r="I255" s="220" t="s">
        <v>51</v>
      </c>
      <c r="J255" s="220"/>
      <c r="K255" s="220" t="s">
        <v>157</v>
      </c>
      <c r="L255" s="220">
        <v>38</v>
      </c>
      <c r="M255" s="220" t="s">
        <v>470</v>
      </c>
      <c r="N255" s="221">
        <v>1005</v>
      </c>
      <c r="O255" s="221">
        <v>1000</v>
      </c>
      <c r="P255" s="221">
        <v>8000</v>
      </c>
      <c r="Q255" s="220">
        <v>2</v>
      </c>
      <c r="R255" s="220">
        <v>5</v>
      </c>
      <c r="S255" s="220" t="s">
        <v>455</v>
      </c>
      <c r="T255" s="222">
        <v>44642</v>
      </c>
      <c r="U255" s="222">
        <v>44676</v>
      </c>
      <c r="V255" s="220" t="s">
        <v>456</v>
      </c>
      <c r="W255" s="220"/>
      <c r="X255" s="220"/>
      <c r="Z255" s="177" t="str">
        <f t="shared" ca="1" si="3"/>
        <v/>
      </c>
      <c r="AA255" s="177" t="str">
        <f ca="1">IFERROR(IF(OR(OFFSET('S4'!$D$5,MATCH($A255,'S4'!$D$5:$D$1035,0)-1,6)="巻返し",OFFSET('S4'!$D$5,MATCH($A255,'S4'!$D$5:$D$1035,0)-1,6)="スリット"),SUMIF('S4'!$D$5:$D$1035,$A255,'S4'!$U$5:$U$1035),""),"")</f>
        <v/>
      </c>
      <c r="AB255" s="177" t="str">
        <f ca="1">IFERROR(IF(OR(OFFSET('S5'!$D$5,MATCH($A255,'S5'!$D$5:$D$1012,0)-1,6)="巻返し",OFFSET('S5'!$D$5,MATCH($A255,'S5'!$D$5:$D$1012,0)-1,6)="スリット"),SUMIF('S5'!$D$5:$D$1012,$A255,'S5'!$T$5:$T$1012),""),"")</f>
        <v/>
      </c>
    </row>
    <row r="256" spans="1:28" s="165" customFormat="1" ht="11.25" x14ac:dyDescent="0.15">
      <c r="A256" s="220">
        <v>3655513</v>
      </c>
      <c r="B256" s="220" t="s">
        <v>452</v>
      </c>
      <c r="C256" s="220" t="s">
        <v>453</v>
      </c>
      <c r="D256" s="220" t="s">
        <v>454</v>
      </c>
      <c r="E256" s="220" t="s">
        <v>155</v>
      </c>
      <c r="F256" s="220">
        <v>3</v>
      </c>
      <c r="G256" s="220" t="s">
        <v>49</v>
      </c>
      <c r="H256" s="220" t="s">
        <v>50</v>
      </c>
      <c r="I256" s="220" t="s">
        <v>51</v>
      </c>
      <c r="J256" s="220"/>
      <c r="K256" s="220" t="s">
        <v>157</v>
      </c>
      <c r="L256" s="220">
        <v>38</v>
      </c>
      <c r="M256" s="220" t="s">
        <v>470</v>
      </c>
      <c r="N256" s="221">
        <v>1415</v>
      </c>
      <c r="O256" s="221">
        <v>1410</v>
      </c>
      <c r="P256" s="221">
        <v>8000</v>
      </c>
      <c r="Q256" s="220">
        <v>2</v>
      </c>
      <c r="R256" s="220">
        <v>4</v>
      </c>
      <c r="S256" s="220" t="s">
        <v>455</v>
      </c>
      <c r="T256" s="222">
        <v>44642</v>
      </c>
      <c r="U256" s="222">
        <v>44676</v>
      </c>
      <c r="V256" s="220" t="s">
        <v>456</v>
      </c>
      <c r="W256" s="220"/>
      <c r="X256" s="220"/>
      <c r="Z256" s="177" t="str">
        <f t="shared" ca="1" si="3"/>
        <v/>
      </c>
      <c r="AA256" s="177" t="str">
        <f ca="1">IFERROR(IF(OR(OFFSET('S4'!$D$5,MATCH($A256,'S4'!$D$5:$D$1035,0)-1,6)="巻返し",OFFSET('S4'!$D$5,MATCH($A256,'S4'!$D$5:$D$1035,0)-1,6)="スリット"),SUMIF('S4'!$D$5:$D$1035,$A256,'S4'!$U$5:$U$1035),""),"")</f>
        <v/>
      </c>
      <c r="AB256" s="177" t="str">
        <f ca="1">IFERROR(IF(OR(OFFSET('S5'!$D$5,MATCH($A256,'S5'!$D$5:$D$1012,0)-1,6)="巻返し",OFFSET('S5'!$D$5,MATCH($A256,'S5'!$D$5:$D$1012,0)-1,6)="スリット"),SUMIF('S5'!$D$5:$D$1012,$A256,'S5'!$T$5:$T$1012),""),"")</f>
        <v/>
      </c>
    </row>
    <row r="257" spans="1:28" s="165" customFormat="1" ht="11.25" x14ac:dyDescent="0.15">
      <c r="A257" s="220">
        <v>3655514</v>
      </c>
      <c r="B257" s="220" t="s">
        <v>452</v>
      </c>
      <c r="C257" s="220" t="s">
        <v>457</v>
      </c>
      <c r="D257" s="220" t="s">
        <v>454</v>
      </c>
      <c r="E257" s="220" t="s">
        <v>62</v>
      </c>
      <c r="F257" s="220">
        <v>331</v>
      </c>
      <c r="G257" s="220" t="s">
        <v>49</v>
      </c>
      <c r="H257" s="220" t="s">
        <v>50</v>
      </c>
      <c r="I257" s="220" t="s">
        <v>51</v>
      </c>
      <c r="J257" s="220"/>
      <c r="K257" s="220" t="s">
        <v>84</v>
      </c>
      <c r="L257" s="220">
        <v>38</v>
      </c>
      <c r="M257" s="220" t="s">
        <v>83</v>
      </c>
      <c r="N257" s="221">
        <v>1580</v>
      </c>
      <c r="O257" s="221">
        <v>1580</v>
      </c>
      <c r="P257" s="221">
        <v>6000</v>
      </c>
      <c r="Q257" s="220">
        <v>2</v>
      </c>
      <c r="R257" s="220">
        <v>4</v>
      </c>
      <c r="S257" s="220" t="s">
        <v>455</v>
      </c>
      <c r="T257" s="222">
        <v>44642</v>
      </c>
      <c r="U257" s="222">
        <v>44669</v>
      </c>
      <c r="V257" s="220" t="s">
        <v>456</v>
      </c>
      <c r="W257" s="220"/>
      <c r="X257" s="220"/>
      <c r="Z257" s="177" t="str">
        <f t="shared" ca="1" si="3"/>
        <v/>
      </c>
      <c r="AA257" s="177" t="str">
        <f ca="1">IFERROR(IF(OR(OFFSET('S4'!$D$5,MATCH($A257,'S4'!$D$5:$D$1035,0)-1,6)="巻返し",OFFSET('S4'!$D$5,MATCH($A257,'S4'!$D$5:$D$1035,0)-1,6)="スリット"),SUMIF('S4'!$D$5:$D$1035,$A257,'S4'!$U$5:$U$1035),""),"")</f>
        <v/>
      </c>
      <c r="AB257" s="177" t="str">
        <f ca="1">IFERROR(IF(OR(OFFSET('S5'!$D$5,MATCH($A257,'S5'!$D$5:$D$1012,0)-1,6)="巻返し",OFFSET('S5'!$D$5,MATCH($A257,'S5'!$D$5:$D$1012,0)-1,6)="スリット"),SUMIF('S5'!$D$5:$D$1012,$A257,'S5'!$T$5:$T$1012),""),"")</f>
        <v/>
      </c>
    </row>
    <row r="258" spans="1:28" s="165" customFormat="1" ht="11.25" x14ac:dyDescent="0.15">
      <c r="A258" s="220">
        <v>3655515</v>
      </c>
      <c r="B258" s="220" t="s">
        <v>452</v>
      </c>
      <c r="C258" s="220" t="s">
        <v>457</v>
      </c>
      <c r="D258" s="220" t="s">
        <v>454</v>
      </c>
      <c r="E258" s="220" t="s">
        <v>62</v>
      </c>
      <c r="F258" s="220">
        <v>3</v>
      </c>
      <c r="G258" s="220" t="s">
        <v>49</v>
      </c>
      <c r="H258" s="220" t="s">
        <v>50</v>
      </c>
      <c r="I258" s="220" t="s">
        <v>51</v>
      </c>
      <c r="J258" s="220"/>
      <c r="K258" s="220" t="s">
        <v>88</v>
      </c>
      <c r="L258" s="220">
        <v>75</v>
      </c>
      <c r="M258" s="220" t="s">
        <v>479</v>
      </c>
      <c r="N258" s="221">
        <v>1330</v>
      </c>
      <c r="O258" s="221">
        <v>1330</v>
      </c>
      <c r="P258" s="221">
        <v>4100</v>
      </c>
      <c r="Q258" s="220">
        <v>2</v>
      </c>
      <c r="R258" s="220">
        <v>20</v>
      </c>
      <c r="S258" s="220" t="s">
        <v>455</v>
      </c>
      <c r="T258" s="222">
        <v>44642</v>
      </c>
      <c r="U258" s="222">
        <v>44669</v>
      </c>
      <c r="V258" s="220" t="s">
        <v>456</v>
      </c>
      <c r="W258" s="220"/>
      <c r="X258" s="220"/>
      <c r="Z258" s="177" t="str">
        <f t="shared" ca="1" si="3"/>
        <v/>
      </c>
      <c r="AA258" s="177" t="str">
        <f ca="1">IFERROR(IF(OR(OFFSET('S4'!$D$5,MATCH($A258,'S4'!$D$5:$D$1035,0)-1,6)="巻返し",OFFSET('S4'!$D$5,MATCH($A258,'S4'!$D$5:$D$1035,0)-1,6)="スリット"),SUMIF('S4'!$D$5:$D$1035,$A258,'S4'!$U$5:$U$1035),""),"")</f>
        <v/>
      </c>
      <c r="AB258" s="177" t="str">
        <f ca="1">IFERROR(IF(OR(OFFSET('S5'!$D$5,MATCH($A258,'S5'!$D$5:$D$1012,0)-1,6)="巻返し",OFFSET('S5'!$D$5,MATCH($A258,'S5'!$D$5:$D$1012,0)-1,6)="スリット"),SUMIF('S5'!$D$5:$D$1012,$A258,'S5'!$T$5:$T$1012),""),"")</f>
        <v/>
      </c>
    </row>
    <row r="259" spans="1:28" s="165" customFormat="1" ht="11.25" x14ac:dyDescent="0.15">
      <c r="A259" s="220">
        <v>3655516</v>
      </c>
      <c r="B259" s="220" t="s">
        <v>452</v>
      </c>
      <c r="C259" s="220" t="s">
        <v>459</v>
      </c>
      <c r="D259" s="220" t="s">
        <v>454</v>
      </c>
      <c r="E259" s="220" t="s">
        <v>471</v>
      </c>
      <c r="F259" s="220">
        <v>3</v>
      </c>
      <c r="G259" s="220" t="s">
        <v>49</v>
      </c>
      <c r="H259" s="220" t="s">
        <v>50</v>
      </c>
      <c r="I259" s="220" t="s">
        <v>51</v>
      </c>
      <c r="J259" s="220"/>
      <c r="K259" s="220" t="s">
        <v>77</v>
      </c>
      <c r="L259" s="220">
        <v>38</v>
      </c>
      <c r="M259" s="220" t="s">
        <v>83</v>
      </c>
      <c r="N259" s="221">
        <v>535</v>
      </c>
      <c r="O259" s="221">
        <v>535</v>
      </c>
      <c r="P259" s="221">
        <v>2000</v>
      </c>
      <c r="Q259" s="220">
        <v>2</v>
      </c>
      <c r="R259" s="220">
        <v>12</v>
      </c>
      <c r="S259" s="220" t="s">
        <v>455</v>
      </c>
      <c r="T259" s="222">
        <v>44642</v>
      </c>
      <c r="U259" s="222">
        <v>44669</v>
      </c>
      <c r="V259" s="220" t="s">
        <v>456</v>
      </c>
      <c r="W259" s="220"/>
      <c r="X259" s="220"/>
      <c r="Z259" s="177" t="str">
        <f t="shared" ca="1" si="3"/>
        <v/>
      </c>
      <c r="AA259" s="177" t="str">
        <f ca="1">IFERROR(IF(OR(OFFSET('S4'!$D$5,MATCH($A259,'S4'!$D$5:$D$1035,0)-1,6)="巻返し",OFFSET('S4'!$D$5,MATCH($A259,'S4'!$D$5:$D$1035,0)-1,6)="スリット"),SUMIF('S4'!$D$5:$D$1035,$A259,'S4'!$U$5:$U$1035),""),"")</f>
        <v/>
      </c>
      <c r="AB259" s="177" t="str">
        <f ca="1">IFERROR(IF(OR(OFFSET('S5'!$D$5,MATCH($A259,'S5'!$D$5:$D$1012,0)-1,6)="巻返し",OFFSET('S5'!$D$5,MATCH($A259,'S5'!$D$5:$D$1012,0)-1,6)="スリット"),SUMIF('S5'!$D$5:$D$1012,$A259,'S5'!$T$5:$T$1012),""),"")</f>
        <v/>
      </c>
    </row>
    <row r="260" spans="1:28" s="165" customFormat="1" ht="11.25" x14ac:dyDescent="0.15">
      <c r="A260" s="220">
        <v>3655517</v>
      </c>
      <c r="B260" s="220" t="s">
        <v>452</v>
      </c>
      <c r="C260" s="220" t="s">
        <v>459</v>
      </c>
      <c r="D260" s="220" t="s">
        <v>454</v>
      </c>
      <c r="E260" s="220" t="s">
        <v>74</v>
      </c>
      <c r="F260" s="220">
        <v>3</v>
      </c>
      <c r="G260" s="220" t="s">
        <v>49</v>
      </c>
      <c r="H260" s="220" t="s">
        <v>50</v>
      </c>
      <c r="I260" s="220" t="s">
        <v>51</v>
      </c>
      <c r="J260" s="220"/>
      <c r="K260" s="220" t="s">
        <v>77</v>
      </c>
      <c r="L260" s="220">
        <v>25</v>
      </c>
      <c r="M260" s="220" t="s">
        <v>78</v>
      </c>
      <c r="N260" s="221">
        <v>740</v>
      </c>
      <c r="O260" s="221">
        <v>740</v>
      </c>
      <c r="P260" s="221">
        <v>2100</v>
      </c>
      <c r="Q260" s="220">
        <v>1</v>
      </c>
      <c r="R260" s="220">
        <v>48</v>
      </c>
      <c r="S260" s="220" t="s">
        <v>455</v>
      </c>
      <c r="T260" s="222">
        <v>44642</v>
      </c>
      <c r="U260" s="222">
        <v>44669</v>
      </c>
      <c r="V260" s="220" t="s">
        <v>456</v>
      </c>
      <c r="W260" s="220"/>
      <c r="X260" s="220"/>
      <c r="Z260" s="177" t="str">
        <f t="shared" ref="Z260:Z323" ca="1" si="4">IF(SUM(AA260:AB260)=0,"",SUM(AA260:AB260))</f>
        <v/>
      </c>
      <c r="AA260" s="177" t="str">
        <f ca="1">IFERROR(IF(OR(OFFSET('S4'!$D$5,MATCH($A260,'S4'!$D$5:$D$1035,0)-1,6)="巻返し",OFFSET('S4'!$D$5,MATCH($A260,'S4'!$D$5:$D$1035,0)-1,6)="スリット"),SUMIF('S4'!$D$5:$D$1035,$A260,'S4'!$U$5:$U$1035),""),"")</f>
        <v/>
      </c>
      <c r="AB260" s="177" t="str">
        <f ca="1">IFERROR(IF(OR(OFFSET('S5'!$D$5,MATCH($A260,'S5'!$D$5:$D$1012,0)-1,6)="巻返し",OFFSET('S5'!$D$5,MATCH($A260,'S5'!$D$5:$D$1012,0)-1,6)="スリット"),SUMIF('S5'!$D$5:$D$1012,$A260,'S5'!$T$5:$T$1012),""),"")</f>
        <v/>
      </c>
    </row>
    <row r="261" spans="1:28" s="165" customFormat="1" ht="11.25" x14ac:dyDescent="0.15">
      <c r="A261" s="220">
        <v>3655518</v>
      </c>
      <c r="B261" s="220" t="s">
        <v>452</v>
      </c>
      <c r="C261" s="220" t="s">
        <v>466</v>
      </c>
      <c r="D261" s="220" t="s">
        <v>454</v>
      </c>
      <c r="E261" s="220" t="s">
        <v>473</v>
      </c>
      <c r="F261" s="220">
        <v>3</v>
      </c>
      <c r="G261" s="220" t="s">
        <v>49</v>
      </c>
      <c r="H261" s="220" t="s">
        <v>58</v>
      </c>
      <c r="I261" s="220" t="s">
        <v>51</v>
      </c>
      <c r="J261" s="220"/>
      <c r="K261" s="220" t="s">
        <v>95</v>
      </c>
      <c r="L261" s="220">
        <v>75</v>
      </c>
      <c r="M261" s="220" t="s">
        <v>474</v>
      </c>
      <c r="N261" s="221">
        <v>1040</v>
      </c>
      <c r="O261" s="221">
        <v>1040</v>
      </c>
      <c r="P261" s="221">
        <v>4000</v>
      </c>
      <c r="Q261" s="220">
        <v>1</v>
      </c>
      <c r="R261" s="220">
        <v>2</v>
      </c>
      <c r="S261" s="220" t="s">
        <v>455</v>
      </c>
      <c r="T261" s="222">
        <v>44642</v>
      </c>
      <c r="U261" s="222">
        <v>44669</v>
      </c>
      <c r="V261" s="220" t="s">
        <v>456</v>
      </c>
      <c r="W261" s="220"/>
      <c r="X261" s="220"/>
      <c r="Z261" s="177" t="str">
        <f t="shared" ca="1" si="4"/>
        <v/>
      </c>
      <c r="AA261" s="177" t="str">
        <f ca="1">IFERROR(IF(OR(OFFSET('S4'!$D$5,MATCH($A261,'S4'!$D$5:$D$1035,0)-1,6)="巻返し",OFFSET('S4'!$D$5,MATCH($A261,'S4'!$D$5:$D$1035,0)-1,6)="スリット"),SUMIF('S4'!$D$5:$D$1035,$A261,'S4'!$U$5:$U$1035),""),"")</f>
        <v/>
      </c>
      <c r="AB261" s="177" t="str">
        <f ca="1">IFERROR(IF(OR(OFFSET('S5'!$D$5,MATCH($A261,'S5'!$D$5:$D$1012,0)-1,6)="巻返し",OFFSET('S5'!$D$5,MATCH($A261,'S5'!$D$5:$D$1012,0)-1,6)="スリット"),SUMIF('S5'!$D$5:$D$1012,$A261,'S5'!$T$5:$T$1012),""),"")</f>
        <v/>
      </c>
    </row>
    <row r="262" spans="1:28" s="165" customFormat="1" ht="11.25" x14ac:dyDescent="0.15">
      <c r="A262" s="220">
        <v>3655519</v>
      </c>
      <c r="B262" s="220" t="s">
        <v>452</v>
      </c>
      <c r="C262" s="220" t="s">
        <v>457</v>
      </c>
      <c r="D262" s="220" t="s">
        <v>454</v>
      </c>
      <c r="E262" s="220" t="s">
        <v>47</v>
      </c>
      <c r="F262" s="220">
        <v>331</v>
      </c>
      <c r="G262" s="220" t="s">
        <v>49</v>
      </c>
      <c r="H262" s="220" t="s">
        <v>50</v>
      </c>
      <c r="I262" s="220" t="s">
        <v>51</v>
      </c>
      <c r="J262" s="220"/>
      <c r="K262" s="220" t="s">
        <v>82</v>
      </c>
      <c r="L262" s="220">
        <v>38</v>
      </c>
      <c r="M262" s="220" t="s">
        <v>83</v>
      </c>
      <c r="N262" s="221">
        <v>1330</v>
      </c>
      <c r="O262" s="221">
        <v>1330</v>
      </c>
      <c r="P262" s="221">
        <v>6000</v>
      </c>
      <c r="Q262" s="220">
        <v>2</v>
      </c>
      <c r="R262" s="220">
        <v>30</v>
      </c>
      <c r="S262" s="220" t="s">
        <v>455</v>
      </c>
      <c r="T262" s="222">
        <v>44642</v>
      </c>
      <c r="U262" s="222">
        <v>44669</v>
      </c>
      <c r="V262" s="220" t="s">
        <v>456</v>
      </c>
      <c r="W262" s="220"/>
      <c r="X262" s="220"/>
      <c r="Z262" s="177" t="str">
        <f t="shared" ca="1" si="4"/>
        <v/>
      </c>
      <c r="AA262" s="177" t="str">
        <f ca="1">IFERROR(IF(OR(OFFSET('S4'!$D$5,MATCH($A262,'S4'!$D$5:$D$1035,0)-1,6)="巻返し",OFFSET('S4'!$D$5,MATCH($A262,'S4'!$D$5:$D$1035,0)-1,6)="スリット"),SUMIF('S4'!$D$5:$D$1035,$A262,'S4'!$U$5:$U$1035),""),"")</f>
        <v/>
      </c>
      <c r="AB262" s="177" t="str">
        <f ca="1">IFERROR(IF(OR(OFFSET('S5'!$D$5,MATCH($A262,'S5'!$D$5:$D$1012,0)-1,6)="巻返し",OFFSET('S5'!$D$5,MATCH($A262,'S5'!$D$5:$D$1012,0)-1,6)="スリット"),SUMIF('S5'!$D$5:$D$1012,$A262,'S5'!$T$5:$T$1012),""),"")</f>
        <v/>
      </c>
    </row>
    <row r="263" spans="1:28" s="165" customFormat="1" ht="11.25" x14ac:dyDescent="0.15">
      <c r="A263" s="220">
        <v>3655520</v>
      </c>
      <c r="B263" s="220" t="s">
        <v>452</v>
      </c>
      <c r="C263" s="220" t="s">
        <v>457</v>
      </c>
      <c r="D263" s="220" t="s">
        <v>454</v>
      </c>
      <c r="E263" s="220" t="s">
        <v>62</v>
      </c>
      <c r="F263" s="220">
        <v>331</v>
      </c>
      <c r="G263" s="220" t="s">
        <v>49</v>
      </c>
      <c r="H263" s="220" t="s">
        <v>50</v>
      </c>
      <c r="I263" s="220" t="s">
        <v>51</v>
      </c>
      <c r="J263" s="220"/>
      <c r="K263" s="220" t="s">
        <v>84</v>
      </c>
      <c r="L263" s="220">
        <v>38</v>
      </c>
      <c r="M263" s="220" t="s">
        <v>83</v>
      </c>
      <c r="N263" s="221">
        <v>1330</v>
      </c>
      <c r="O263" s="221">
        <v>1330</v>
      </c>
      <c r="P263" s="221">
        <v>6000</v>
      </c>
      <c r="Q263" s="220">
        <v>2</v>
      </c>
      <c r="R263" s="220">
        <v>8</v>
      </c>
      <c r="S263" s="220" t="s">
        <v>455</v>
      </c>
      <c r="T263" s="222">
        <v>44642</v>
      </c>
      <c r="U263" s="222">
        <v>44669</v>
      </c>
      <c r="V263" s="220" t="s">
        <v>456</v>
      </c>
      <c r="W263" s="220"/>
      <c r="X263" s="220"/>
      <c r="Z263" s="177" t="str">
        <f t="shared" ca="1" si="4"/>
        <v/>
      </c>
      <c r="AA263" s="177" t="str">
        <f ca="1">IFERROR(IF(OR(OFFSET('S4'!$D$5,MATCH($A263,'S4'!$D$5:$D$1035,0)-1,6)="巻返し",OFFSET('S4'!$D$5,MATCH($A263,'S4'!$D$5:$D$1035,0)-1,6)="スリット"),SUMIF('S4'!$D$5:$D$1035,$A263,'S4'!$U$5:$U$1035),""),"")</f>
        <v/>
      </c>
      <c r="AB263" s="177" t="str">
        <f ca="1">IFERROR(IF(OR(OFFSET('S5'!$D$5,MATCH($A263,'S5'!$D$5:$D$1012,0)-1,6)="巻返し",OFFSET('S5'!$D$5,MATCH($A263,'S5'!$D$5:$D$1012,0)-1,6)="スリット"),SUMIF('S5'!$D$5:$D$1012,$A263,'S5'!$T$5:$T$1012),""),"")</f>
        <v/>
      </c>
    </row>
    <row r="264" spans="1:28" s="165" customFormat="1" ht="11.25" x14ac:dyDescent="0.15">
      <c r="A264" s="220">
        <v>3655521</v>
      </c>
      <c r="B264" s="220" t="s">
        <v>557</v>
      </c>
      <c r="C264" s="220" t="s">
        <v>459</v>
      </c>
      <c r="D264" s="220" t="s">
        <v>454</v>
      </c>
      <c r="E264" s="220" t="s">
        <v>96</v>
      </c>
      <c r="F264" s="220">
        <v>3</v>
      </c>
      <c r="G264" s="220" t="s">
        <v>325</v>
      </c>
      <c r="H264" s="220" t="s">
        <v>50</v>
      </c>
      <c r="I264" s="220" t="s">
        <v>51</v>
      </c>
      <c r="J264" s="220"/>
      <c r="K264" s="220" t="s">
        <v>322</v>
      </c>
      <c r="L264" s="220">
        <v>75</v>
      </c>
      <c r="M264" s="220" t="s">
        <v>323</v>
      </c>
      <c r="N264" s="221">
        <v>1050</v>
      </c>
      <c r="O264" s="221">
        <v>1050</v>
      </c>
      <c r="P264" s="221">
        <v>5800</v>
      </c>
      <c r="Q264" s="220">
        <v>2</v>
      </c>
      <c r="R264" s="220">
        <v>57</v>
      </c>
      <c r="S264" s="220" t="s">
        <v>455</v>
      </c>
      <c r="T264" s="222">
        <v>44642</v>
      </c>
      <c r="U264" s="222">
        <v>44669</v>
      </c>
      <c r="V264" s="220" t="s">
        <v>456</v>
      </c>
      <c r="W264" s="220"/>
      <c r="X264" s="220"/>
      <c r="Z264" s="177" t="str">
        <f t="shared" ca="1" si="4"/>
        <v/>
      </c>
      <c r="AA264" s="177" t="str">
        <f ca="1">IFERROR(IF(OR(OFFSET('S4'!$D$5,MATCH($A264,'S4'!$D$5:$D$1035,0)-1,6)="巻返し",OFFSET('S4'!$D$5,MATCH($A264,'S4'!$D$5:$D$1035,0)-1,6)="スリット"),SUMIF('S4'!$D$5:$D$1035,$A264,'S4'!$U$5:$U$1035),""),"")</f>
        <v/>
      </c>
      <c r="AB264" s="177" t="str">
        <f ca="1">IFERROR(IF(OR(OFFSET('S5'!$D$5,MATCH($A264,'S5'!$D$5:$D$1012,0)-1,6)="巻返し",OFFSET('S5'!$D$5,MATCH($A264,'S5'!$D$5:$D$1012,0)-1,6)="スリット"),SUMIF('S5'!$D$5:$D$1012,$A264,'S5'!$T$5:$T$1012),""),"")</f>
        <v/>
      </c>
    </row>
    <row r="265" spans="1:28" s="165" customFormat="1" ht="11.25" x14ac:dyDescent="0.15">
      <c r="A265" s="220">
        <v>3655522</v>
      </c>
      <c r="B265" s="220" t="s">
        <v>452</v>
      </c>
      <c r="C265" s="220" t="s">
        <v>457</v>
      </c>
      <c r="D265" s="220" t="s">
        <v>454</v>
      </c>
      <c r="E265" s="220" t="s">
        <v>47</v>
      </c>
      <c r="F265" s="220">
        <v>3</v>
      </c>
      <c r="G265" s="220" t="s">
        <v>49</v>
      </c>
      <c r="H265" s="220" t="s">
        <v>50</v>
      </c>
      <c r="I265" s="220" t="s">
        <v>51</v>
      </c>
      <c r="J265" s="220"/>
      <c r="K265" s="220" t="s">
        <v>52</v>
      </c>
      <c r="L265" s="220">
        <v>38</v>
      </c>
      <c r="M265" s="220" t="s">
        <v>53</v>
      </c>
      <c r="N265" s="221">
        <v>1367</v>
      </c>
      <c r="O265" s="221">
        <v>1360</v>
      </c>
      <c r="P265" s="221">
        <v>6000</v>
      </c>
      <c r="Q265" s="220">
        <v>2</v>
      </c>
      <c r="R265" s="220">
        <v>6</v>
      </c>
      <c r="S265" s="220" t="s">
        <v>455</v>
      </c>
      <c r="T265" s="222">
        <v>44642</v>
      </c>
      <c r="U265" s="222">
        <v>44673</v>
      </c>
      <c r="V265" s="220" t="s">
        <v>456</v>
      </c>
      <c r="W265" s="220"/>
      <c r="X265" s="220"/>
      <c r="Z265" s="177" t="str">
        <f t="shared" ca="1" si="4"/>
        <v/>
      </c>
      <c r="AA265" s="177" t="str">
        <f ca="1">IFERROR(IF(OR(OFFSET('S4'!$D$5,MATCH($A265,'S4'!$D$5:$D$1035,0)-1,6)="巻返し",OFFSET('S4'!$D$5,MATCH($A265,'S4'!$D$5:$D$1035,0)-1,6)="スリット"),SUMIF('S4'!$D$5:$D$1035,$A265,'S4'!$U$5:$U$1035),""),"")</f>
        <v/>
      </c>
      <c r="AB265" s="177" t="str">
        <f ca="1">IFERROR(IF(OR(OFFSET('S5'!$D$5,MATCH($A265,'S5'!$D$5:$D$1012,0)-1,6)="巻返し",OFFSET('S5'!$D$5,MATCH($A265,'S5'!$D$5:$D$1012,0)-1,6)="スリット"),SUMIF('S5'!$D$5:$D$1012,$A265,'S5'!$T$5:$T$1012),""),"")</f>
        <v/>
      </c>
    </row>
    <row r="266" spans="1:28" s="165" customFormat="1" ht="11.25" x14ac:dyDescent="0.15">
      <c r="A266" s="220">
        <v>3655523</v>
      </c>
      <c r="B266" s="220" t="s">
        <v>452</v>
      </c>
      <c r="C266" s="220" t="s">
        <v>457</v>
      </c>
      <c r="D266" s="220" t="s">
        <v>454</v>
      </c>
      <c r="E266" s="220" t="s">
        <v>47</v>
      </c>
      <c r="F266" s="220">
        <v>3</v>
      </c>
      <c r="G266" s="220" t="s">
        <v>49</v>
      </c>
      <c r="H266" s="220" t="s">
        <v>50</v>
      </c>
      <c r="I266" s="220" t="s">
        <v>51</v>
      </c>
      <c r="J266" s="220"/>
      <c r="K266" s="220" t="s">
        <v>52</v>
      </c>
      <c r="L266" s="220">
        <v>38</v>
      </c>
      <c r="M266" s="220" t="s">
        <v>53</v>
      </c>
      <c r="N266" s="221">
        <v>1037</v>
      </c>
      <c r="O266" s="221">
        <v>1030</v>
      </c>
      <c r="P266" s="221">
        <v>8400</v>
      </c>
      <c r="Q266" s="220">
        <v>2</v>
      </c>
      <c r="R266" s="220">
        <v>30</v>
      </c>
      <c r="S266" s="220" t="s">
        <v>455</v>
      </c>
      <c r="T266" s="222">
        <v>44642</v>
      </c>
      <c r="U266" s="222">
        <v>44673</v>
      </c>
      <c r="V266" s="220" t="s">
        <v>456</v>
      </c>
      <c r="W266" s="220"/>
      <c r="X266" s="220"/>
      <c r="Z266" s="177" t="str">
        <f t="shared" ca="1" si="4"/>
        <v/>
      </c>
      <c r="AA266" s="177" t="str">
        <f ca="1">IFERROR(IF(OR(OFFSET('S4'!$D$5,MATCH($A266,'S4'!$D$5:$D$1035,0)-1,6)="巻返し",OFFSET('S4'!$D$5,MATCH($A266,'S4'!$D$5:$D$1035,0)-1,6)="スリット"),SUMIF('S4'!$D$5:$D$1035,$A266,'S4'!$U$5:$U$1035),""),"")</f>
        <v/>
      </c>
      <c r="AB266" s="177" t="str">
        <f ca="1">IFERROR(IF(OR(OFFSET('S5'!$D$5,MATCH($A266,'S5'!$D$5:$D$1012,0)-1,6)="巻返し",OFFSET('S5'!$D$5,MATCH($A266,'S5'!$D$5:$D$1012,0)-1,6)="スリット"),SUMIF('S5'!$D$5:$D$1012,$A266,'S5'!$T$5:$T$1012),""),"")</f>
        <v/>
      </c>
    </row>
    <row r="267" spans="1:28" s="165" customFormat="1" ht="11.25" x14ac:dyDescent="0.15">
      <c r="A267" s="220">
        <v>3655524</v>
      </c>
      <c r="B267" s="220" t="s">
        <v>452</v>
      </c>
      <c r="C267" s="220" t="s">
        <v>457</v>
      </c>
      <c r="D267" s="220" t="s">
        <v>454</v>
      </c>
      <c r="E267" s="220" t="s">
        <v>47</v>
      </c>
      <c r="F267" s="220">
        <v>3</v>
      </c>
      <c r="G267" s="220" t="s">
        <v>49</v>
      </c>
      <c r="H267" s="220" t="s">
        <v>50</v>
      </c>
      <c r="I267" s="220" t="s">
        <v>51</v>
      </c>
      <c r="J267" s="220"/>
      <c r="K267" s="220" t="s">
        <v>52</v>
      </c>
      <c r="L267" s="220">
        <v>38</v>
      </c>
      <c r="M267" s="220" t="s">
        <v>53</v>
      </c>
      <c r="N267" s="221">
        <v>1057</v>
      </c>
      <c r="O267" s="221">
        <v>1050</v>
      </c>
      <c r="P267" s="221">
        <v>8400</v>
      </c>
      <c r="Q267" s="220">
        <v>2</v>
      </c>
      <c r="R267" s="220">
        <v>26</v>
      </c>
      <c r="S267" s="220" t="s">
        <v>455</v>
      </c>
      <c r="T267" s="222">
        <v>44642</v>
      </c>
      <c r="U267" s="222">
        <v>44673</v>
      </c>
      <c r="V267" s="220" t="s">
        <v>456</v>
      </c>
      <c r="W267" s="220"/>
      <c r="X267" s="220"/>
      <c r="Z267" s="177" t="str">
        <f t="shared" ca="1" si="4"/>
        <v/>
      </c>
      <c r="AA267" s="177" t="str">
        <f ca="1">IFERROR(IF(OR(OFFSET('S4'!$D$5,MATCH($A267,'S4'!$D$5:$D$1035,0)-1,6)="巻返し",OFFSET('S4'!$D$5,MATCH($A267,'S4'!$D$5:$D$1035,0)-1,6)="スリット"),SUMIF('S4'!$D$5:$D$1035,$A267,'S4'!$U$5:$U$1035),""),"")</f>
        <v/>
      </c>
      <c r="AB267" s="177" t="str">
        <f ca="1">IFERROR(IF(OR(OFFSET('S5'!$D$5,MATCH($A267,'S5'!$D$5:$D$1012,0)-1,6)="巻返し",OFFSET('S5'!$D$5,MATCH($A267,'S5'!$D$5:$D$1012,0)-1,6)="スリット"),SUMIF('S5'!$D$5:$D$1012,$A267,'S5'!$T$5:$T$1012),""),"")</f>
        <v/>
      </c>
    </row>
    <row r="268" spans="1:28" s="165" customFormat="1" ht="11.25" x14ac:dyDescent="0.15">
      <c r="A268" s="220">
        <v>3655525</v>
      </c>
      <c r="B268" s="220" t="s">
        <v>452</v>
      </c>
      <c r="C268" s="220" t="s">
        <v>457</v>
      </c>
      <c r="D268" s="220" t="s">
        <v>454</v>
      </c>
      <c r="E268" s="220" t="s">
        <v>47</v>
      </c>
      <c r="F268" s="220">
        <v>331</v>
      </c>
      <c r="G268" s="220" t="s">
        <v>49</v>
      </c>
      <c r="H268" s="220" t="s">
        <v>50</v>
      </c>
      <c r="I268" s="220" t="s">
        <v>51</v>
      </c>
      <c r="J268" s="220"/>
      <c r="K268" s="220" t="s">
        <v>59</v>
      </c>
      <c r="L268" s="220">
        <v>38</v>
      </c>
      <c r="M268" s="220" t="s">
        <v>60</v>
      </c>
      <c r="N268" s="221">
        <v>1330</v>
      </c>
      <c r="O268" s="221">
        <v>1330</v>
      </c>
      <c r="P268" s="221">
        <v>6000</v>
      </c>
      <c r="Q268" s="220">
        <v>2</v>
      </c>
      <c r="R268" s="220">
        <v>16</v>
      </c>
      <c r="S268" s="220" t="s">
        <v>455</v>
      </c>
      <c r="T268" s="222">
        <v>44642</v>
      </c>
      <c r="U268" s="222">
        <v>44673</v>
      </c>
      <c r="V268" s="220" t="s">
        <v>456</v>
      </c>
      <c r="W268" s="220"/>
      <c r="X268" s="220"/>
      <c r="Z268" s="177" t="str">
        <f t="shared" ca="1" si="4"/>
        <v/>
      </c>
      <c r="AA268" s="177" t="str">
        <f ca="1">IFERROR(IF(OR(OFFSET('S4'!$D$5,MATCH($A268,'S4'!$D$5:$D$1035,0)-1,6)="巻返し",OFFSET('S4'!$D$5,MATCH($A268,'S4'!$D$5:$D$1035,0)-1,6)="スリット"),SUMIF('S4'!$D$5:$D$1035,$A268,'S4'!$U$5:$U$1035),""),"")</f>
        <v/>
      </c>
      <c r="AB268" s="177" t="str">
        <f ca="1">IFERROR(IF(OR(OFFSET('S5'!$D$5,MATCH($A268,'S5'!$D$5:$D$1012,0)-1,6)="巻返し",OFFSET('S5'!$D$5,MATCH($A268,'S5'!$D$5:$D$1012,0)-1,6)="スリット"),SUMIF('S5'!$D$5:$D$1012,$A268,'S5'!$T$5:$T$1012),""),"")</f>
        <v/>
      </c>
    </row>
    <row r="269" spans="1:28" s="165" customFormat="1" ht="11.25" x14ac:dyDescent="0.15">
      <c r="A269" s="220">
        <v>3655526</v>
      </c>
      <c r="B269" s="220" t="s">
        <v>452</v>
      </c>
      <c r="C269" s="220" t="s">
        <v>457</v>
      </c>
      <c r="D269" s="220" t="s">
        <v>454</v>
      </c>
      <c r="E269" s="220" t="s">
        <v>62</v>
      </c>
      <c r="F269" s="220">
        <v>331</v>
      </c>
      <c r="G269" s="220" t="s">
        <v>49</v>
      </c>
      <c r="H269" s="220" t="s">
        <v>50</v>
      </c>
      <c r="I269" s="220" t="s">
        <v>51</v>
      </c>
      <c r="J269" s="220"/>
      <c r="K269" s="220" t="s">
        <v>63</v>
      </c>
      <c r="L269" s="220">
        <v>38</v>
      </c>
      <c r="M269" s="220" t="s">
        <v>60</v>
      </c>
      <c r="N269" s="221">
        <v>1330</v>
      </c>
      <c r="O269" s="221">
        <v>1330</v>
      </c>
      <c r="P269" s="221">
        <v>6000</v>
      </c>
      <c r="Q269" s="220">
        <v>2</v>
      </c>
      <c r="R269" s="220">
        <v>14</v>
      </c>
      <c r="S269" s="220" t="s">
        <v>455</v>
      </c>
      <c r="T269" s="222">
        <v>44642</v>
      </c>
      <c r="U269" s="222">
        <v>44673</v>
      </c>
      <c r="V269" s="220" t="s">
        <v>456</v>
      </c>
      <c r="W269" s="220"/>
      <c r="X269" s="220"/>
      <c r="Z269" s="177" t="str">
        <f t="shared" ca="1" si="4"/>
        <v/>
      </c>
      <c r="AA269" s="177" t="str">
        <f ca="1">IFERROR(IF(OR(OFFSET('S4'!$D$5,MATCH($A269,'S4'!$D$5:$D$1035,0)-1,6)="巻返し",OFFSET('S4'!$D$5,MATCH($A269,'S4'!$D$5:$D$1035,0)-1,6)="スリット"),SUMIF('S4'!$D$5:$D$1035,$A269,'S4'!$U$5:$U$1035),""),"")</f>
        <v/>
      </c>
      <c r="AB269" s="177" t="str">
        <f ca="1">IFERROR(IF(OR(OFFSET('S5'!$D$5,MATCH($A269,'S5'!$D$5:$D$1012,0)-1,6)="巻返し",OFFSET('S5'!$D$5,MATCH($A269,'S5'!$D$5:$D$1012,0)-1,6)="スリット"),SUMIF('S5'!$D$5:$D$1012,$A269,'S5'!$T$5:$T$1012),""),"")</f>
        <v/>
      </c>
    </row>
    <row r="270" spans="1:28" s="165" customFormat="1" ht="11.25" x14ac:dyDescent="0.15">
      <c r="A270" s="220">
        <v>3655527</v>
      </c>
      <c r="B270" s="220" t="s">
        <v>452</v>
      </c>
      <c r="C270" s="220" t="s">
        <v>461</v>
      </c>
      <c r="D270" s="220" t="s">
        <v>454</v>
      </c>
      <c r="E270" s="220" t="s">
        <v>70</v>
      </c>
      <c r="F270" s="220">
        <v>3</v>
      </c>
      <c r="G270" s="220" t="s">
        <v>49</v>
      </c>
      <c r="H270" s="220" t="s">
        <v>50</v>
      </c>
      <c r="I270" s="220" t="s">
        <v>51</v>
      </c>
      <c r="J270" s="220"/>
      <c r="K270" s="220" t="s">
        <v>72</v>
      </c>
      <c r="L270" s="220">
        <v>25</v>
      </c>
      <c r="M270" s="220" t="s">
        <v>73</v>
      </c>
      <c r="N270" s="221">
        <v>1045</v>
      </c>
      <c r="O270" s="221">
        <v>1040</v>
      </c>
      <c r="P270" s="221">
        <v>6000</v>
      </c>
      <c r="Q270" s="220">
        <v>2</v>
      </c>
      <c r="R270" s="220">
        <v>10</v>
      </c>
      <c r="S270" s="220" t="s">
        <v>455</v>
      </c>
      <c r="T270" s="222">
        <v>44642</v>
      </c>
      <c r="U270" s="222">
        <v>44673</v>
      </c>
      <c r="V270" s="220" t="s">
        <v>456</v>
      </c>
      <c r="W270" s="220"/>
      <c r="X270" s="220"/>
      <c r="Z270" s="177" t="str">
        <f t="shared" ca="1" si="4"/>
        <v/>
      </c>
      <c r="AA270" s="177" t="str">
        <f ca="1">IFERROR(IF(OR(OFFSET('S4'!$D$5,MATCH($A270,'S4'!$D$5:$D$1035,0)-1,6)="巻返し",OFFSET('S4'!$D$5,MATCH($A270,'S4'!$D$5:$D$1035,0)-1,6)="スリット"),SUMIF('S4'!$D$5:$D$1035,$A270,'S4'!$U$5:$U$1035),""),"")</f>
        <v/>
      </c>
      <c r="AB270" s="177" t="str">
        <f ca="1">IFERROR(IF(OR(OFFSET('S5'!$D$5,MATCH($A270,'S5'!$D$5:$D$1012,0)-1,6)="巻返し",OFFSET('S5'!$D$5,MATCH($A270,'S5'!$D$5:$D$1012,0)-1,6)="スリット"),SUMIF('S5'!$D$5:$D$1012,$A270,'S5'!$T$5:$T$1012),""),"")</f>
        <v/>
      </c>
    </row>
    <row r="271" spans="1:28" s="165" customFormat="1" ht="11.25" x14ac:dyDescent="0.15">
      <c r="A271" s="220">
        <v>3655529</v>
      </c>
      <c r="B271" s="220" t="s">
        <v>452</v>
      </c>
      <c r="C271" s="220" t="s">
        <v>465</v>
      </c>
      <c r="D271" s="220" t="s">
        <v>454</v>
      </c>
      <c r="E271" s="220" t="s">
        <v>100</v>
      </c>
      <c r="F271" s="220">
        <v>3321</v>
      </c>
      <c r="G271" s="220" t="s">
        <v>49</v>
      </c>
      <c r="H271" s="220" t="s">
        <v>50</v>
      </c>
      <c r="I271" s="220" t="s">
        <v>51</v>
      </c>
      <c r="J271" s="220"/>
      <c r="K271" s="220" t="s">
        <v>102</v>
      </c>
      <c r="L271" s="220">
        <v>38</v>
      </c>
      <c r="M271" s="220" t="s">
        <v>103</v>
      </c>
      <c r="N271" s="221">
        <v>1336</v>
      </c>
      <c r="O271" s="221">
        <v>1325</v>
      </c>
      <c r="P271" s="221">
        <v>12000</v>
      </c>
      <c r="Q271" s="220">
        <v>2</v>
      </c>
      <c r="R271" s="220">
        <v>38</v>
      </c>
      <c r="S271" s="220" t="s">
        <v>455</v>
      </c>
      <c r="T271" s="222">
        <v>44642</v>
      </c>
      <c r="U271" s="222">
        <v>44676</v>
      </c>
      <c r="V271" s="220" t="s">
        <v>456</v>
      </c>
      <c r="W271" s="220"/>
      <c r="X271" s="220"/>
      <c r="Z271" s="177" t="str">
        <f t="shared" ca="1" si="4"/>
        <v/>
      </c>
      <c r="AA271" s="177" t="str">
        <f ca="1">IFERROR(IF(OR(OFFSET('S4'!$D$5,MATCH($A271,'S4'!$D$5:$D$1035,0)-1,6)="巻返し",OFFSET('S4'!$D$5,MATCH($A271,'S4'!$D$5:$D$1035,0)-1,6)="スリット"),SUMIF('S4'!$D$5:$D$1035,$A271,'S4'!$U$5:$U$1035),""),"")</f>
        <v/>
      </c>
      <c r="AB271" s="177" t="str">
        <f ca="1">IFERROR(IF(OR(OFFSET('S5'!$D$5,MATCH($A271,'S5'!$D$5:$D$1012,0)-1,6)="巻返し",OFFSET('S5'!$D$5,MATCH($A271,'S5'!$D$5:$D$1012,0)-1,6)="スリット"),SUMIF('S5'!$D$5:$D$1012,$A271,'S5'!$T$5:$T$1012),""),"")</f>
        <v/>
      </c>
    </row>
    <row r="272" spans="1:28" s="165" customFormat="1" ht="11.25" x14ac:dyDescent="0.15">
      <c r="A272" s="220">
        <v>3655530</v>
      </c>
      <c r="B272" s="220" t="s">
        <v>452</v>
      </c>
      <c r="C272" s="220" t="s">
        <v>465</v>
      </c>
      <c r="D272" s="220" t="s">
        <v>454</v>
      </c>
      <c r="E272" s="220" t="s">
        <v>100</v>
      </c>
      <c r="F272" s="220">
        <v>3321</v>
      </c>
      <c r="G272" s="220" t="s">
        <v>49</v>
      </c>
      <c r="H272" s="220" t="s">
        <v>50</v>
      </c>
      <c r="I272" s="220" t="s">
        <v>51</v>
      </c>
      <c r="J272" s="220"/>
      <c r="K272" s="220" t="s">
        <v>105</v>
      </c>
      <c r="L272" s="220">
        <v>38</v>
      </c>
      <c r="M272" s="220" t="s">
        <v>106</v>
      </c>
      <c r="N272" s="221">
        <v>1336</v>
      </c>
      <c r="O272" s="221">
        <v>1325</v>
      </c>
      <c r="P272" s="221">
        <v>12000</v>
      </c>
      <c r="Q272" s="220">
        <v>2</v>
      </c>
      <c r="R272" s="220">
        <v>37</v>
      </c>
      <c r="S272" s="220" t="s">
        <v>455</v>
      </c>
      <c r="T272" s="222">
        <v>44642</v>
      </c>
      <c r="U272" s="222">
        <v>44676</v>
      </c>
      <c r="V272" s="220" t="s">
        <v>456</v>
      </c>
      <c r="W272" s="220"/>
      <c r="X272" s="220"/>
      <c r="Z272" s="177" t="str">
        <f t="shared" ca="1" si="4"/>
        <v/>
      </c>
      <c r="AA272" s="177" t="str">
        <f ca="1">IFERROR(IF(OR(OFFSET('S4'!$D$5,MATCH($A272,'S4'!$D$5:$D$1035,0)-1,6)="巻返し",OFFSET('S4'!$D$5,MATCH($A272,'S4'!$D$5:$D$1035,0)-1,6)="スリット"),SUMIF('S4'!$D$5:$D$1035,$A272,'S4'!$U$5:$U$1035),""),"")</f>
        <v/>
      </c>
      <c r="AB272" s="177" t="str">
        <f ca="1">IFERROR(IF(OR(OFFSET('S5'!$D$5,MATCH($A272,'S5'!$D$5:$D$1012,0)-1,6)="巻返し",OFFSET('S5'!$D$5,MATCH($A272,'S5'!$D$5:$D$1012,0)-1,6)="スリット"),SUMIF('S5'!$D$5:$D$1012,$A272,'S5'!$T$5:$T$1012),""),"")</f>
        <v/>
      </c>
    </row>
    <row r="273" spans="1:28" s="165" customFormat="1" ht="11.25" x14ac:dyDescent="0.15">
      <c r="A273" s="220">
        <v>3655531</v>
      </c>
      <c r="B273" s="220" t="s">
        <v>452</v>
      </c>
      <c r="C273" s="220" t="s">
        <v>459</v>
      </c>
      <c r="D273" s="220" t="s">
        <v>454</v>
      </c>
      <c r="E273" s="220" t="s">
        <v>482</v>
      </c>
      <c r="F273" s="220">
        <v>3</v>
      </c>
      <c r="G273" s="220" t="s">
        <v>49</v>
      </c>
      <c r="H273" s="220" t="s">
        <v>50</v>
      </c>
      <c r="I273" s="220" t="s">
        <v>51</v>
      </c>
      <c r="J273" s="220"/>
      <c r="K273" s="220" t="s">
        <v>138</v>
      </c>
      <c r="L273" s="220">
        <v>25</v>
      </c>
      <c r="M273" s="220" t="s">
        <v>139</v>
      </c>
      <c r="N273" s="221">
        <v>500</v>
      </c>
      <c r="O273" s="221">
        <v>500</v>
      </c>
      <c r="P273" s="221">
        <v>4000</v>
      </c>
      <c r="Q273" s="220">
        <v>2</v>
      </c>
      <c r="R273" s="220">
        <v>78</v>
      </c>
      <c r="S273" s="220" t="s">
        <v>455</v>
      </c>
      <c r="T273" s="222">
        <v>44642</v>
      </c>
      <c r="U273" s="222">
        <v>44676</v>
      </c>
      <c r="V273" s="220" t="s">
        <v>456</v>
      </c>
      <c r="W273" s="220"/>
      <c r="X273" s="220"/>
      <c r="Z273" s="177" t="str">
        <f t="shared" ca="1" si="4"/>
        <v/>
      </c>
      <c r="AA273" s="177" t="str">
        <f ca="1">IFERROR(IF(OR(OFFSET('S4'!$D$5,MATCH($A273,'S4'!$D$5:$D$1035,0)-1,6)="巻返し",OFFSET('S4'!$D$5,MATCH($A273,'S4'!$D$5:$D$1035,0)-1,6)="スリット"),SUMIF('S4'!$D$5:$D$1035,$A273,'S4'!$U$5:$U$1035),""),"")</f>
        <v/>
      </c>
      <c r="AB273" s="177" t="str">
        <f ca="1">IFERROR(IF(OR(OFFSET('S5'!$D$5,MATCH($A273,'S5'!$D$5:$D$1012,0)-1,6)="巻返し",OFFSET('S5'!$D$5,MATCH($A273,'S5'!$D$5:$D$1012,0)-1,6)="スリット"),SUMIF('S5'!$D$5:$D$1012,$A273,'S5'!$T$5:$T$1012),""),"")</f>
        <v/>
      </c>
    </row>
    <row r="274" spans="1:28" s="165" customFormat="1" ht="11.25" x14ac:dyDescent="0.15">
      <c r="A274" s="220">
        <v>3655532</v>
      </c>
      <c r="B274" s="220" t="s">
        <v>559</v>
      </c>
      <c r="C274" s="220" t="s">
        <v>459</v>
      </c>
      <c r="D274" s="220" t="s">
        <v>454</v>
      </c>
      <c r="E274" s="220" t="s">
        <v>401</v>
      </c>
      <c r="F274" s="220">
        <v>3301</v>
      </c>
      <c r="G274" s="220" t="s">
        <v>325</v>
      </c>
      <c r="H274" s="220" t="s">
        <v>50</v>
      </c>
      <c r="I274" s="220" t="s">
        <v>307</v>
      </c>
      <c r="J274" s="220"/>
      <c r="K274" s="220" t="s">
        <v>560</v>
      </c>
      <c r="L274" s="220">
        <v>100</v>
      </c>
      <c r="M274" s="220" t="s">
        <v>402</v>
      </c>
      <c r="N274" s="221">
        <v>1150</v>
      </c>
      <c r="O274" s="221">
        <v>1280</v>
      </c>
      <c r="P274" s="221">
        <v>2000</v>
      </c>
      <c r="Q274" s="220">
        <v>2</v>
      </c>
      <c r="R274" s="220">
        <v>2</v>
      </c>
      <c r="S274" s="220" t="s">
        <v>455</v>
      </c>
      <c r="T274" s="222">
        <v>44642</v>
      </c>
      <c r="U274" s="222">
        <v>44673</v>
      </c>
      <c r="V274" s="220" t="s">
        <v>462</v>
      </c>
      <c r="W274" s="220"/>
      <c r="X274" s="220"/>
      <c r="Z274" s="177" t="str">
        <f t="shared" ca="1" si="4"/>
        <v/>
      </c>
      <c r="AA274" s="177" t="str">
        <f ca="1">IFERROR(IF(OR(OFFSET('S4'!$D$5,MATCH($A274,'S4'!$D$5:$D$1035,0)-1,6)="巻返し",OFFSET('S4'!$D$5,MATCH($A274,'S4'!$D$5:$D$1035,0)-1,6)="スリット"),SUMIF('S4'!$D$5:$D$1035,$A274,'S4'!$U$5:$U$1035),""),"")</f>
        <v/>
      </c>
      <c r="AB274" s="177" t="str">
        <f ca="1">IFERROR(IF(OR(OFFSET('S5'!$D$5,MATCH($A274,'S5'!$D$5:$D$1012,0)-1,6)="巻返し",OFFSET('S5'!$D$5,MATCH($A274,'S5'!$D$5:$D$1012,0)-1,6)="スリット"),SUMIF('S5'!$D$5:$D$1012,$A274,'S5'!$T$5:$T$1012),""),"")</f>
        <v/>
      </c>
    </row>
    <row r="275" spans="1:28" s="165" customFormat="1" ht="11.25" x14ac:dyDescent="0.15">
      <c r="A275" s="220">
        <v>3655551</v>
      </c>
      <c r="B275" s="220" t="s">
        <v>452</v>
      </c>
      <c r="C275" s="220" t="s">
        <v>453</v>
      </c>
      <c r="D275" s="220" t="s">
        <v>454</v>
      </c>
      <c r="E275" s="220" t="s">
        <v>155</v>
      </c>
      <c r="F275" s="220">
        <v>3</v>
      </c>
      <c r="G275" s="220" t="s">
        <v>49</v>
      </c>
      <c r="H275" s="220" t="s">
        <v>50</v>
      </c>
      <c r="I275" s="220" t="s">
        <v>184</v>
      </c>
      <c r="J275" s="220"/>
      <c r="K275" s="220" t="s">
        <v>202</v>
      </c>
      <c r="L275" s="220">
        <v>25</v>
      </c>
      <c r="M275" s="220" t="s">
        <v>203</v>
      </c>
      <c r="N275" s="221">
        <v>1005</v>
      </c>
      <c r="O275" s="221">
        <v>1000</v>
      </c>
      <c r="P275" s="221">
        <v>4000</v>
      </c>
      <c r="Q275" s="220">
        <v>2</v>
      </c>
      <c r="R275" s="220">
        <v>3</v>
      </c>
      <c r="S275" s="220" t="s">
        <v>455</v>
      </c>
      <c r="T275" s="222">
        <v>44642</v>
      </c>
      <c r="U275" s="222">
        <v>44672</v>
      </c>
      <c r="V275" s="220" t="s">
        <v>456</v>
      </c>
      <c r="W275" s="220"/>
      <c r="X275" s="220"/>
      <c r="Z275" s="177" t="str">
        <f t="shared" ca="1" si="4"/>
        <v/>
      </c>
      <c r="AA275" s="177" t="str">
        <f ca="1">IFERROR(IF(OR(OFFSET('S4'!$D$5,MATCH($A275,'S4'!$D$5:$D$1035,0)-1,6)="巻返し",OFFSET('S4'!$D$5,MATCH($A275,'S4'!$D$5:$D$1035,0)-1,6)="スリット"),SUMIF('S4'!$D$5:$D$1035,$A275,'S4'!$U$5:$U$1035),""),"")</f>
        <v/>
      </c>
      <c r="AB275" s="177" t="str">
        <f ca="1">IFERROR(IF(OR(OFFSET('S5'!$D$5,MATCH($A275,'S5'!$D$5:$D$1012,0)-1,6)="巻返し",OFFSET('S5'!$D$5,MATCH($A275,'S5'!$D$5:$D$1012,0)-1,6)="スリット"),SUMIF('S5'!$D$5:$D$1012,$A275,'S5'!$T$5:$T$1012),""),"")</f>
        <v/>
      </c>
    </row>
    <row r="276" spans="1:28" s="165" customFormat="1" ht="11.25" x14ac:dyDescent="0.15">
      <c r="A276" s="220">
        <v>3655563</v>
      </c>
      <c r="B276" s="220" t="s">
        <v>452</v>
      </c>
      <c r="C276" s="220" t="s">
        <v>453</v>
      </c>
      <c r="D276" s="220" t="s">
        <v>454</v>
      </c>
      <c r="E276" s="220" t="s">
        <v>155</v>
      </c>
      <c r="F276" s="220">
        <v>3</v>
      </c>
      <c r="G276" s="220" t="s">
        <v>49</v>
      </c>
      <c r="H276" s="220" t="s">
        <v>50</v>
      </c>
      <c r="I276" s="220" t="s">
        <v>184</v>
      </c>
      <c r="J276" s="220"/>
      <c r="K276" s="220" t="s">
        <v>185</v>
      </c>
      <c r="L276" s="220">
        <v>38</v>
      </c>
      <c r="M276" s="220" t="s">
        <v>186</v>
      </c>
      <c r="N276" s="221">
        <v>1005</v>
      </c>
      <c r="O276" s="221">
        <v>1000</v>
      </c>
      <c r="P276" s="221">
        <v>4000</v>
      </c>
      <c r="Q276" s="220">
        <v>2</v>
      </c>
      <c r="R276" s="220">
        <v>1</v>
      </c>
      <c r="S276" s="220" t="s">
        <v>455</v>
      </c>
      <c r="T276" s="222">
        <v>44642</v>
      </c>
      <c r="U276" s="222">
        <v>44669</v>
      </c>
      <c r="V276" s="220" t="s">
        <v>456</v>
      </c>
      <c r="W276" s="220"/>
      <c r="X276" s="220"/>
      <c r="Z276" s="177" t="str">
        <f t="shared" ca="1" si="4"/>
        <v/>
      </c>
      <c r="AA276" s="177" t="str">
        <f ca="1">IFERROR(IF(OR(OFFSET('S4'!$D$5,MATCH($A276,'S4'!$D$5:$D$1035,0)-1,6)="巻返し",OFFSET('S4'!$D$5,MATCH($A276,'S4'!$D$5:$D$1035,0)-1,6)="スリット"),SUMIF('S4'!$D$5:$D$1035,$A276,'S4'!$U$5:$U$1035),""),"")</f>
        <v/>
      </c>
      <c r="AB276" s="177" t="str">
        <f ca="1">IFERROR(IF(OR(OFFSET('S5'!$D$5,MATCH($A276,'S5'!$D$5:$D$1012,0)-1,6)="巻返し",OFFSET('S5'!$D$5,MATCH($A276,'S5'!$D$5:$D$1012,0)-1,6)="スリット"),SUMIF('S5'!$D$5:$D$1012,$A276,'S5'!$T$5:$T$1012),""),"")</f>
        <v/>
      </c>
    </row>
    <row r="277" spans="1:28" s="165" customFormat="1" ht="11.25" x14ac:dyDescent="0.15">
      <c r="A277" s="220">
        <v>3655564</v>
      </c>
      <c r="B277" s="220" t="s">
        <v>452</v>
      </c>
      <c r="C277" s="220" t="s">
        <v>453</v>
      </c>
      <c r="D277" s="220" t="s">
        <v>454</v>
      </c>
      <c r="E277" s="220" t="s">
        <v>155</v>
      </c>
      <c r="F277" s="220">
        <v>3</v>
      </c>
      <c r="G277" s="220" t="s">
        <v>49</v>
      </c>
      <c r="H277" s="220" t="s">
        <v>50</v>
      </c>
      <c r="I277" s="220" t="s">
        <v>184</v>
      </c>
      <c r="J277" s="220"/>
      <c r="K277" s="220" t="s">
        <v>185</v>
      </c>
      <c r="L277" s="220">
        <v>50</v>
      </c>
      <c r="M277" s="220" t="s">
        <v>186</v>
      </c>
      <c r="N277" s="221">
        <v>1005</v>
      </c>
      <c r="O277" s="221">
        <v>1000</v>
      </c>
      <c r="P277" s="221">
        <v>4000</v>
      </c>
      <c r="Q277" s="220">
        <v>2</v>
      </c>
      <c r="R277" s="220">
        <v>2</v>
      </c>
      <c r="S277" s="220" t="s">
        <v>455</v>
      </c>
      <c r="T277" s="222">
        <v>44642</v>
      </c>
      <c r="U277" s="222">
        <v>44669</v>
      </c>
      <c r="V277" s="220" t="s">
        <v>456</v>
      </c>
      <c r="W277" s="220"/>
      <c r="X277" s="220"/>
      <c r="Z277" s="177" t="str">
        <f t="shared" ca="1" si="4"/>
        <v/>
      </c>
      <c r="AA277" s="177" t="str">
        <f ca="1">IFERROR(IF(OR(OFFSET('S4'!$D$5,MATCH($A277,'S4'!$D$5:$D$1035,0)-1,6)="巻返し",OFFSET('S4'!$D$5,MATCH($A277,'S4'!$D$5:$D$1035,0)-1,6)="スリット"),SUMIF('S4'!$D$5:$D$1035,$A277,'S4'!$U$5:$U$1035),""),"")</f>
        <v/>
      </c>
      <c r="AB277" s="177" t="str">
        <f ca="1">IFERROR(IF(OR(OFFSET('S5'!$D$5,MATCH($A277,'S5'!$D$5:$D$1012,0)-1,6)="巻返し",OFFSET('S5'!$D$5,MATCH($A277,'S5'!$D$5:$D$1012,0)-1,6)="スリット"),SUMIF('S5'!$D$5:$D$1012,$A277,'S5'!$T$5:$T$1012),""),"")</f>
        <v/>
      </c>
    </row>
    <row r="278" spans="1:28" s="165" customFormat="1" ht="11.25" x14ac:dyDescent="0.15">
      <c r="A278" s="220">
        <v>3655565</v>
      </c>
      <c r="B278" s="220" t="s">
        <v>452</v>
      </c>
      <c r="C278" s="220" t="s">
        <v>453</v>
      </c>
      <c r="D278" s="220" t="s">
        <v>454</v>
      </c>
      <c r="E278" s="220" t="s">
        <v>155</v>
      </c>
      <c r="F278" s="220">
        <v>3</v>
      </c>
      <c r="G278" s="220" t="s">
        <v>49</v>
      </c>
      <c r="H278" s="220" t="s">
        <v>50</v>
      </c>
      <c r="I278" s="220" t="s">
        <v>184</v>
      </c>
      <c r="J278" s="220"/>
      <c r="K278" s="220" t="s">
        <v>185</v>
      </c>
      <c r="L278" s="220">
        <v>75</v>
      </c>
      <c r="M278" s="220" t="s">
        <v>186</v>
      </c>
      <c r="N278" s="221">
        <v>1005</v>
      </c>
      <c r="O278" s="221">
        <v>1000</v>
      </c>
      <c r="P278" s="221">
        <v>3000</v>
      </c>
      <c r="Q278" s="220">
        <v>2</v>
      </c>
      <c r="R278" s="220">
        <v>3</v>
      </c>
      <c r="S278" s="220" t="s">
        <v>455</v>
      </c>
      <c r="T278" s="222">
        <v>44642</v>
      </c>
      <c r="U278" s="222">
        <v>44669</v>
      </c>
      <c r="V278" s="220" t="s">
        <v>456</v>
      </c>
      <c r="W278" s="220"/>
      <c r="X278" s="220"/>
      <c r="Z278" s="177" t="str">
        <f t="shared" ca="1" si="4"/>
        <v/>
      </c>
      <c r="AA278" s="177" t="str">
        <f ca="1">IFERROR(IF(OR(OFFSET('S4'!$D$5,MATCH($A278,'S4'!$D$5:$D$1035,0)-1,6)="巻返し",OFFSET('S4'!$D$5,MATCH($A278,'S4'!$D$5:$D$1035,0)-1,6)="スリット"),SUMIF('S4'!$D$5:$D$1035,$A278,'S4'!$U$5:$U$1035),""),"")</f>
        <v/>
      </c>
      <c r="AB278" s="177" t="str">
        <f ca="1">IFERROR(IF(OR(OFFSET('S5'!$D$5,MATCH($A278,'S5'!$D$5:$D$1012,0)-1,6)="巻返し",OFFSET('S5'!$D$5,MATCH($A278,'S5'!$D$5:$D$1012,0)-1,6)="スリット"),SUMIF('S5'!$D$5:$D$1012,$A278,'S5'!$T$5:$T$1012),""),"")</f>
        <v/>
      </c>
    </row>
    <row r="279" spans="1:28" s="165" customFormat="1" ht="11.25" x14ac:dyDescent="0.15">
      <c r="A279" s="220">
        <v>3655874</v>
      </c>
      <c r="B279" s="220" t="s">
        <v>452</v>
      </c>
      <c r="C279" s="220" t="s">
        <v>459</v>
      </c>
      <c r="D279" s="220" t="s">
        <v>454</v>
      </c>
      <c r="E279" s="220" t="s">
        <v>475</v>
      </c>
      <c r="F279" s="220">
        <v>3</v>
      </c>
      <c r="G279" s="220" t="s">
        <v>49</v>
      </c>
      <c r="H279" s="220" t="s">
        <v>50</v>
      </c>
      <c r="I279" s="220" t="s">
        <v>51</v>
      </c>
      <c r="J279" s="220"/>
      <c r="K279" s="220" t="s">
        <v>118</v>
      </c>
      <c r="L279" s="220">
        <v>31</v>
      </c>
      <c r="M279" s="220" t="s">
        <v>476</v>
      </c>
      <c r="N279" s="221">
        <v>440</v>
      </c>
      <c r="O279" s="221">
        <v>440</v>
      </c>
      <c r="P279" s="221">
        <v>6500</v>
      </c>
      <c r="Q279" s="220">
        <v>1</v>
      </c>
      <c r="R279" s="220">
        <v>36</v>
      </c>
      <c r="S279" s="220" t="s">
        <v>455</v>
      </c>
      <c r="T279" s="222">
        <v>44643</v>
      </c>
      <c r="U279" s="222">
        <v>44659</v>
      </c>
      <c r="V279" s="220" t="s">
        <v>456</v>
      </c>
      <c r="W279" s="220"/>
      <c r="X279" s="220"/>
      <c r="Z279" s="177" t="str">
        <f t="shared" ca="1" si="4"/>
        <v/>
      </c>
      <c r="AA279" s="177" t="str">
        <f ca="1">IFERROR(IF(OR(OFFSET('S4'!$D$5,MATCH($A279,'S4'!$D$5:$D$1035,0)-1,6)="巻返し",OFFSET('S4'!$D$5,MATCH($A279,'S4'!$D$5:$D$1035,0)-1,6)="スリット"),SUMIF('S4'!$D$5:$D$1035,$A279,'S4'!$U$5:$U$1035),""),"")</f>
        <v/>
      </c>
      <c r="AB279" s="177" t="str">
        <f ca="1">IFERROR(IF(OR(OFFSET('S5'!$D$5,MATCH($A279,'S5'!$D$5:$D$1012,0)-1,6)="巻返し",OFFSET('S5'!$D$5,MATCH($A279,'S5'!$D$5:$D$1012,0)-1,6)="スリット"),SUMIF('S5'!$D$5:$D$1012,$A279,'S5'!$T$5:$T$1012),""),"")</f>
        <v/>
      </c>
    </row>
    <row r="280" spans="1:28" s="165" customFormat="1" ht="11.25" x14ac:dyDescent="0.15">
      <c r="A280" s="220">
        <v>3656128</v>
      </c>
      <c r="B280" s="220" t="s">
        <v>452</v>
      </c>
      <c r="C280" s="220" t="s">
        <v>453</v>
      </c>
      <c r="D280" s="220" t="s">
        <v>454</v>
      </c>
      <c r="E280" s="220" t="s">
        <v>155</v>
      </c>
      <c r="F280" s="220">
        <v>3</v>
      </c>
      <c r="G280" s="220" t="s">
        <v>49</v>
      </c>
      <c r="H280" s="220" t="s">
        <v>50</v>
      </c>
      <c r="I280" s="220" t="s">
        <v>51</v>
      </c>
      <c r="J280" s="220"/>
      <c r="K280" s="220" t="s">
        <v>157</v>
      </c>
      <c r="L280" s="220">
        <v>38</v>
      </c>
      <c r="M280" s="220" t="s">
        <v>470</v>
      </c>
      <c r="N280" s="221">
        <v>1415</v>
      </c>
      <c r="O280" s="221">
        <v>1410</v>
      </c>
      <c r="P280" s="221">
        <v>8000</v>
      </c>
      <c r="Q280" s="220">
        <v>2</v>
      </c>
      <c r="R280" s="220">
        <v>8</v>
      </c>
      <c r="S280" s="220" t="s">
        <v>455</v>
      </c>
      <c r="T280" s="222">
        <v>44645</v>
      </c>
      <c r="U280" s="222">
        <v>44676</v>
      </c>
      <c r="V280" s="220" t="s">
        <v>462</v>
      </c>
      <c r="W280" s="220"/>
      <c r="X280" s="220"/>
      <c r="Z280" s="177" t="str">
        <f t="shared" ca="1" si="4"/>
        <v/>
      </c>
      <c r="AA280" s="177" t="str">
        <f ca="1">IFERROR(IF(OR(OFFSET('S4'!$D$5,MATCH($A280,'S4'!$D$5:$D$1035,0)-1,6)="巻返し",OFFSET('S4'!$D$5,MATCH($A280,'S4'!$D$5:$D$1035,0)-1,6)="スリット"),SUMIF('S4'!$D$5:$D$1035,$A280,'S4'!$U$5:$U$1035),""),"")</f>
        <v/>
      </c>
      <c r="AB280" s="177" t="str">
        <f ca="1">IFERROR(IF(OR(OFFSET('S5'!$D$5,MATCH($A280,'S5'!$D$5:$D$1012,0)-1,6)="巻返し",OFFSET('S5'!$D$5,MATCH($A280,'S5'!$D$5:$D$1012,0)-1,6)="スリット"),SUMIF('S5'!$D$5:$D$1012,$A280,'S5'!$T$5:$T$1012),""),"")</f>
        <v/>
      </c>
    </row>
    <row r="281" spans="1:28" s="165" customFormat="1" ht="11.25" x14ac:dyDescent="0.15">
      <c r="A281" s="220">
        <v>3656129</v>
      </c>
      <c r="B281" s="220" t="s">
        <v>452</v>
      </c>
      <c r="C281" s="220" t="s">
        <v>459</v>
      </c>
      <c r="D281" s="220" t="s">
        <v>454</v>
      </c>
      <c r="E281" s="220" t="s">
        <v>111</v>
      </c>
      <c r="F281" s="220">
        <v>331</v>
      </c>
      <c r="G281" s="220" t="s">
        <v>49</v>
      </c>
      <c r="H281" s="220" t="s">
        <v>50</v>
      </c>
      <c r="I281" s="220" t="s">
        <v>51</v>
      </c>
      <c r="J281" s="220"/>
      <c r="K281" s="220" t="s">
        <v>112</v>
      </c>
      <c r="L281" s="220">
        <v>38</v>
      </c>
      <c r="M281" s="220" t="s">
        <v>467</v>
      </c>
      <c r="N281" s="221">
        <v>315</v>
      </c>
      <c r="O281" s="221">
        <v>315</v>
      </c>
      <c r="P281" s="221">
        <v>1950</v>
      </c>
      <c r="Q281" s="220">
        <v>2</v>
      </c>
      <c r="R281" s="220">
        <v>24</v>
      </c>
      <c r="S281" s="220" t="s">
        <v>455</v>
      </c>
      <c r="T281" s="222">
        <v>44645</v>
      </c>
      <c r="U281" s="222">
        <v>44679</v>
      </c>
      <c r="V281" s="220" t="s">
        <v>456</v>
      </c>
      <c r="W281" s="220"/>
      <c r="X281" s="220"/>
      <c r="Z281" s="177" t="str">
        <f t="shared" ca="1" si="4"/>
        <v/>
      </c>
      <c r="AA281" s="177" t="str">
        <f ca="1">IFERROR(IF(OR(OFFSET('S4'!$D$5,MATCH($A281,'S4'!$D$5:$D$1035,0)-1,6)="巻返し",OFFSET('S4'!$D$5,MATCH($A281,'S4'!$D$5:$D$1035,0)-1,6)="スリット"),SUMIF('S4'!$D$5:$D$1035,$A281,'S4'!$U$5:$U$1035),""),"")</f>
        <v/>
      </c>
      <c r="AB281" s="177" t="str">
        <f ca="1">IFERROR(IF(OR(OFFSET('S5'!$D$5,MATCH($A281,'S5'!$D$5:$D$1012,0)-1,6)="巻返し",OFFSET('S5'!$D$5,MATCH($A281,'S5'!$D$5:$D$1012,0)-1,6)="スリット"),SUMIF('S5'!$D$5:$D$1012,$A281,'S5'!$T$5:$T$1012),""),"")</f>
        <v/>
      </c>
    </row>
    <row r="282" spans="1:28" s="165" customFormat="1" ht="11.25" x14ac:dyDescent="0.15">
      <c r="A282" s="220">
        <v>3656149</v>
      </c>
      <c r="B282" s="220" t="s">
        <v>452</v>
      </c>
      <c r="C282" s="220" t="s">
        <v>457</v>
      </c>
      <c r="D282" s="220" t="s">
        <v>454</v>
      </c>
      <c r="E282" s="220" t="s">
        <v>47</v>
      </c>
      <c r="F282" s="220">
        <v>3303</v>
      </c>
      <c r="G282" s="220" t="s">
        <v>49</v>
      </c>
      <c r="H282" s="220" t="s">
        <v>50</v>
      </c>
      <c r="I282" s="220" t="s">
        <v>51</v>
      </c>
      <c r="J282" s="220" t="s">
        <v>460</v>
      </c>
      <c r="K282" s="220" t="s">
        <v>82</v>
      </c>
      <c r="L282" s="220">
        <v>38</v>
      </c>
      <c r="M282" s="220" t="s">
        <v>83</v>
      </c>
      <c r="N282" s="221">
        <v>1330</v>
      </c>
      <c r="O282" s="221">
        <v>1330</v>
      </c>
      <c r="P282" s="221">
        <v>6000</v>
      </c>
      <c r="Q282" s="220">
        <v>2</v>
      </c>
      <c r="R282" s="220">
        <v>1</v>
      </c>
      <c r="S282" s="220" t="s">
        <v>455</v>
      </c>
      <c r="T282" s="222">
        <v>44648</v>
      </c>
      <c r="U282" s="222">
        <v>44651</v>
      </c>
      <c r="V282" s="220" t="s">
        <v>456</v>
      </c>
      <c r="W282" s="220"/>
      <c r="X282" s="220"/>
      <c r="Z282" s="177" t="str">
        <f t="shared" ca="1" si="4"/>
        <v/>
      </c>
      <c r="AA282" s="177" t="str">
        <f ca="1">IFERROR(IF(OR(OFFSET('S4'!$D$5,MATCH($A282,'S4'!$D$5:$D$1035,0)-1,6)="巻返し",OFFSET('S4'!$D$5,MATCH($A282,'S4'!$D$5:$D$1035,0)-1,6)="スリット"),SUMIF('S4'!$D$5:$D$1035,$A282,'S4'!$U$5:$U$1035),""),"")</f>
        <v/>
      </c>
      <c r="AB282" s="177" t="str">
        <f ca="1">IFERROR(IF(OR(OFFSET('S5'!$D$5,MATCH($A282,'S5'!$D$5:$D$1012,0)-1,6)="巻返し",OFFSET('S5'!$D$5,MATCH($A282,'S5'!$D$5:$D$1012,0)-1,6)="スリット"),SUMIF('S5'!$D$5:$D$1012,$A282,'S5'!$T$5:$T$1012),""),"")</f>
        <v/>
      </c>
    </row>
    <row r="283" spans="1:28" s="165" customFormat="1" ht="11.25" x14ac:dyDescent="0.15">
      <c r="A283" s="220">
        <v>3656150</v>
      </c>
      <c r="B283" s="220" t="s">
        <v>557</v>
      </c>
      <c r="C283" s="220" t="s">
        <v>453</v>
      </c>
      <c r="D283" s="220" t="s">
        <v>454</v>
      </c>
      <c r="E283" s="220" t="s">
        <v>155</v>
      </c>
      <c r="F283" s="220">
        <v>3</v>
      </c>
      <c r="G283" s="220" t="s">
        <v>325</v>
      </c>
      <c r="H283" s="220" t="s">
        <v>50</v>
      </c>
      <c r="I283" s="220" t="s">
        <v>51</v>
      </c>
      <c r="J283" s="220"/>
      <c r="K283" s="220" t="s">
        <v>157</v>
      </c>
      <c r="L283" s="220">
        <v>38</v>
      </c>
      <c r="M283" s="220" t="s">
        <v>470</v>
      </c>
      <c r="N283" s="221">
        <v>1125</v>
      </c>
      <c r="O283" s="221">
        <v>1120</v>
      </c>
      <c r="P283" s="221">
        <v>6000</v>
      </c>
      <c r="Q283" s="220">
        <v>2</v>
      </c>
      <c r="R283" s="220">
        <v>7</v>
      </c>
      <c r="S283" s="220" t="s">
        <v>455</v>
      </c>
      <c r="T283" s="222">
        <v>44648</v>
      </c>
      <c r="U283" s="222">
        <v>44648</v>
      </c>
      <c r="V283" s="220" t="s">
        <v>456</v>
      </c>
      <c r="W283" s="220"/>
      <c r="X283" s="220"/>
      <c r="Z283" s="177" t="str">
        <f t="shared" ca="1" si="4"/>
        <v/>
      </c>
      <c r="AA283" s="177" t="str">
        <f ca="1">IFERROR(IF(OR(OFFSET('S4'!$D$5,MATCH($A283,'S4'!$D$5:$D$1035,0)-1,6)="巻返し",OFFSET('S4'!$D$5,MATCH($A283,'S4'!$D$5:$D$1035,0)-1,6)="スリット"),SUMIF('S4'!$D$5:$D$1035,$A283,'S4'!$U$5:$U$1035),""),"")</f>
        <v/>
      </c>
      <c r="AB283" s="177" t="str">
        <f ca="1">IFERROR(IF(OR(OFFSET('S5'!$D$5,MATCH($A283,'S5'!$D$5:$D$1012,0)-1,6)="巻返し",OFFSET('S5'!$D$5,MATCH($A283,'S5'!$D$5:$D$1012,0)-1,6)="スリット"),SUMIF('S5'!$D$5:$D$1012,$A283,'S5'!$T$5:$T$1012),""),"")</f>
        <v/>
      </c>
    </row>
    <row r="284" spans="1:28" s="165" customFormat="1" ht="11.25" x14ac:dyDescent="0.15">
      <c r="A284" s="220">
        <v>3656590</v>
      </c>
      <c r="B284" s="220" t="s">
        <v>557</v>
      </c>
      <c r="C284" s="220" t="s">
        <v>459</v>
      </c>
      <c r="D284" s="220" t="s">
        <v>454</v>
      </c>
      <c r="E284" s="220" t="s">
        <v>133</v>
      </c>
      <c r="F284" s="220">
        <v>3</v>
      </c>
      <c r="G284" s="220" t="s">
        <v>325</v>
      </c>
      <c r="H284" s="220" t="s">
        <v>50</v>
      </c>
      <c r="I284" s="220" t="s">
        <v>51</v>
      </c>
      <c r="J284" s="220"/>
      <c r="K284" s="220" t="s">
        <v>126</v>
      </c>
      <c r="L284" s="220">
        <v>188</v>
      </c>
      <c r="M284" s="220" t="s">
        <v>463</v>
      </c>
      <c r="N284" s="221">
        <v>360</v>
      </c>
      <c r="O284" s="221">
        <v>360</v>
      </c>
      <c r="P284" s="221">
        <v>250</v>
      </c>
      <c r="Q284" s="220">
        <v>2</v>
      </c>
      <c r="R284" s="220">
        <v>15</v>
      </c>
      <c r="S284" s="220" t="s">
        <v>455</v>
      </c>
      <c r="T284" s="222">
        <v>44648</v>
      </c>
      <c r="U284" s="222">
        <v>44659</v>
      </c>
      <c r="V284" s="220" t="s">
        <v>456</v>
      </c>
      <c r="W284" s="220"/>
      <c r="X284" s="220"/>
      <c r="Z284" s="177" t="str">
        <f t="shared" ca="1" si="4"/>
        <v/>
      </c>
      <c r="AA284" s="177" t="str">
        <f ca="1">IFERROR(IF(OR(OFFSET('S4'!$D$5,MATCH($A284,'S4'!$D$5:$D$1035,0)-1,6)="巻返し",OFFSET('S4'!$D$5,MATCH($A284,'S4'!$D$5:$D$1035,0)-1,6)="スリット"),SUMIF('S4'!$D$5:$D$1035,$A284,'S4'!$U$5:$U$1035),""),"")</f>
        <v/>
      </c>
      <c r="AB284" s="177" t="str">
        <f ca="1">IFERROR(IF(OR(OFFSET('S5'!$D$5,MATCH($A284,'S5'!$D$5:$D$1012,0)-1,6)="巻返し",OFFSET('S5'!$D$5,MATCH($A284,'S5'!$D$5:$D$1012,0)-1,6)="スリット"),SUMIF('S5'!$D$5:$D$1012,$A284,'S5'!$T$5:$T$1012),""),"")</f>
        <v/>
      </c>
    </row>
    <row r="285" spans="1:28" s="165" customFormat="1" ht="11.25" x14ac:dyDescent="0.15">
      <c r="A285" s="220">
        <v>3656590</v>
      </c>
      <c r="B285" s="220" t="s">
        <v>557</v>
      </c>
      <c r="C285" s="220" t="s">
        <v>459</v>
      </c>
      <c r="D285" s="220" t="s">
        <v>454</v>
      </c>
      <c r="E285" s="220" t="s">
        <v>133</v>
      </c>
      <c r="F285" s="220">
        <v>3</v>
      </c>
      <c r="G285" s="220" t="s">
        <v>325</v>
      </c>
      <c r="H285" s="220" t="s">
        <v>50</v>
      </c>
      <c r="I285" s="220" t="s">
        <v>51</v>
      </c>
      <c r="J285" s="220"/>
      <c r="K285" s="220" t="s">
        <v>126</v>
      </c>
      <c r="L285" s="220">
        <v>188</v>
      </c>
      <c r="M285" s="220" t="s">
        <v>463</v>
      </c>
      <c r="N285" s="221">
        <v>290</v>
      </c>
      <c r="O285" s="221">
        <v>290</v>
      </c>
      <c r="P285" s="221">
        <v>250</v>
      </c>
      <c r="Q285" s="220">
        <v>2</v>
      </c>
      <c r="R285" s="220">
        <v>4</v>
      </c>
      <c r="S285" s="220" t="s">
        <v>455</v>
      </c>
      <c r="T285" s="222">
        <v>44648</v>
      </c>
      <c r="U285" s="222">
        <v>44659</v>
      </c>
      <c r="V285" s="220" t="s">
        <v>456</v>
      </c>
      <c r="W285" s="220"/>
      <c r="X285" s="220"/>
      <c r="Z285" s="177" t="str">
        <f t="shared" ca="1" si="4"/>
        <v/>
      </c>
      <c r="AA285" s="177" t="str">
        <f ca="1">IFERROR(IF(OR(OFFSET('S4'!$D$5,MATCH($A285,'S4'!$D$5:$D$1035,0)-1,6)="巻返し",OFFSET('S4'!$D$5,MATCH($A285,'S4'!$D$5:$D$1035,0)-1,6)="スリット"),SUMIF('S4'!$D$5:$D$1035,$A285,'S4'!$U$5:$U$1035),""),"")</f>
        <v/>
      </c>
      <c r="AB285" s="177" t="str">
        <f ca="1">IFERROR(IF(OR(OFFSET('S5'!$D$5,MATCH($A285,'S5'!$D$5:$D$1012,0)-1,6)="巻返し",OFFSET('S5'!$D$5,MATCH($A285,'S5'!$D$5:$D$1012,0)-1,6)="スリット"),SUMIF('S5'!$D$5:$D$1012,$A285,'S5'!$T$5:$T$1012),""),"")</f>
        <v/>
      </c>
    </row>
    <row r="286" spans="1:28" s="165" customFormat="1" ht="11.25" x14ac:dyDescent="0.15">
      <c r="A286" s="220">
        <v>3656748</v>
      </c>
      <c r="B286" s="220" t="s">
        <v>452</v>
      </c>
      <c r="C286" s="220" t="s">
        <v>457</v>
      </c>
      <c r="D286" s="220" t="s">
        <v>454</v>
      </c>
      <c r="E286" s="220" t="s">
        <v>145</v>
      </c>
      <c r="F286" s="220">
        <v>3303</v>
      </c>
      <c r="G286" s="220" t="s">
        <v>49</v>
      </c>
      <c r="H286" s="220" t="s">
        <v>50</v>
      </c>
      <c r="I286" s="220" t="s">
        <v>51</v>
      </c>
      <c r="J286" s="220"/>
      <c r="K286" s="220" t="s">
        <v>146</v>
      </c>
      <c r="L286" s="220">
        <v>25</v>
      </c>
      <c r="M286" s="220" t="s">
        <v>469</v>
      </c>
      <c r="N286" s="221">
        <v>1040</v>
      </c>
      <c r="O286" s="221">
        <v>1040</v>
      </c>
      <c r="P286" s="221">
        <v>6000</v>
      </c>
      <c r="Q286" s="220">
        <v>2</v>
      </c>
      <c r="R286" s="220">
        <v>8</v>
      </c>
      <c r="S286" s="220" t="s">
        <v>455</v>
      </c>
      <c r="T286" s="222">
        <v>44651</v>
      </c>
      <c r="U286" s="222">
        <v>44648</v>
      </c>
      <c r="V286" s="220" t="s">
        <v>456</v>
      </c>
      <c r="W286" s="220"/>
      <c r="X286" s="220"/>
      <c r="Z286" s="177" t="str">
        <f t="shared" ca="1" si="4"/>
        <v/>
      </c>
      <c r="AA286" s="177" t="str">
        <f ca="1">IFERROR(IF(OR(OFFSET('S4'!$D$5,MATCH($A286,'S4'!$D$5:$D$1035,0)-1,6)="巻返し",OFFSET('S4'!$D$5,MATCH($A286,'S4'!$D$5:$D$1035,0)-1,6)="スリット"),SUMIF('S4'!$D$5:$D$1035,$A286,'S4'!$U$5:$U$1035),""),"")</f>
        <v/>
      </c>
      <c r="AB286" s="177" t="str">
        <f ca="1">IFERROR(IF(OR(OFFSET('S5'!$D$5,MATCH($A286,'S5'!$D$5:$D$1012,0)-1,6)="巻返し",OFFSET('S5'!$D$5,MATCH($A286,'S5'!$D$5:$D$1012,0)-1,6)="スリット"),SUMIF('S5'!$D$5:$D$1012,$A286,'S5'!$T$5:$T$1012),""),"")</f>
        <v/>
      </c>
    </row>
    <row r="287" spans="1:28" s="165" customFormat="1" ht="11.25" x14ac:dyDescent="0.15">
      <c r="A287" s="220">
        <v>3656749</v>
      </c>
      <c r="B287" s="220" t="s">
        <v>557</v>
      </c>
      <c r="C287" s="220" t="s">
        <v>459</v>
      </c>
      <c r="D287" s="220" t="s">
        <v>454</v>
      </c>
      <c r="E287" s="220" t="s">
        <v>96</v>
      </c>
      <c r="F287" s="220">
        <v>3</v>
      </c>
      <c r="G287" s="220" t="s">
        <v>325</v>
      </c>
      <c r="H287" s="220" t="s">
        <v>50</v>
      </c>
      <c r="I287" s="220" t="s">
        <v>51</v>
      </c>
      <c r="J287" s="220"/>
      <c r="K287" s="220" t="s">
        <v>322</v>
      </c>
      <c r="L287" s="220">
        <v>75</v>
      </c>
      <c r="M287" s="220" t="s">
        <v>323</v>
      </c>
      <c r="N287" s="221">
        <v>1050</v>
      </c>
      <c r="O287" s="221">
        <v>1050</v>
      </c>
      <c r="P287" s="221">
        <v>5800</v>
      </c>
      <c r="Q287" s="220">
        <v>2</v>
      </c>
      <c r="R287" s="220">
        <v>30</v>
      </c>
      <c r="S287" s="220" t="s">
        <v>455</v>
      </c>
      <c r="T287" s="222">
        <v>44651</v>
      </c>
      <c r="U287" s="222">
        <v>44651</v>
      </c>
      <c r="V287" s="220" t="s">
        <v>456</v>
      </c>
      <c r="W287" s="220"/>
      <c r="X287" s="220"/>
      <c r="Z287" s="177" t="str">
        <f t="shared" ca="1" si="4"/>
        <v/>
      </c>
      <c r="AA287" s="177" t="str">
        <f ca="1">IFERROR(IF(OR(OFFSET('S4'!$D$5,MATCH($A287,'S4'!$D$5:$D$1035,0)-1,6)="巻返し",OFFSET('S4'!$D$5,MATCH($A287,'S4'!$D$5:$D$1035,0)-1,6)="スリット"),SUMIF('S4'!$D$5:$D$1035,$A287,'S4'!$U$5:$U$1035),""),"")</f>
        <v/>
      </c>
      <c r="AB287" s="177" t="str">
        <f ca="1">IFERROR(IF(OR(OFFSET('S5'!$D$5,MATCH($A287,'S5'!$D$5:$D$1012,0)-1,6)="巻返し",OFFSET('S5'!$D$5,MATCH($A287,'S5'!$D$5:$D$1012,0)-1,6)="スリット"),SUMIF('S5'!$D$5:$D$1012,$A287,'S5'!$T$5:$T$1012),""),"")</f>
        <v/>
      </c>
    </row>
    <row r="288" spans="1:28" s="165" customFormat="1" ht="11.25" x14ac:dyDescent="0.15">
      <c r="A288" s="220">
        <v>3656797</v>
      </c>
      <c r="B288" s="220" t="s">
        <v>534</v>
      </c>
      <c r="C288" s="220" t="s">
        <v>457</v>
      </c>
      <c r="D288" s="220" t="s">
        <v>454</v>
      </c>
      <c r="E288" s="220"/>
      <c r="F288" s="220">
        <v>3</v>
      </c>
      <c r="G288" s="220" t="s">
        <v>332</v>
      </c>
      <c r="H288" s="220" t="s">
        <v>50</v>
      </c>
      <c r="I288" s="220" t="s">
        <v>172</v>
      </c>
      <c r="J288" s="220"/>
      <c r="K288" s="220">
        <v>27114</v>
      </c>
      <c r="L288" s="220">
        <v>50</v>
      </c>
      <c r="M288" s="220" t="s">
        <v>558</v>
      </c>
      <c r="N288" s="221">
        <v>1584</v>
      </c>
      <c r="O288" s="221">
        <v>1584</v>
      </c>
      <c r="P288" s="221">
        <v>4000</v>
      </c>
      <c r="Q288" s="220">
        <v>2</v>
      </c>
      <c r="R288" s="220">
        <v>1</v>
      </c>
      <c r="S288" s="220" t="s">
        <v>455</v>
      </c>
      <c r="T288" s="222">
        <v>44652</v>
      </c>
      <c r="U288" s="222">
        <v>44679</v>
      </c>
      <c r="V288" s="220" t="s">
        <v>537</v>
      </c>
      <c r="W288" s="220"/>
      <c r="X288" s="220"/>
      <c r="Z288" s="177" t="str">
        <f t="shared" ca="1" si="4"/>
        <v/>
      </c>
      <c r="AA288" s="177" t="str">
        <f ca="1">IFERROR(IF(OR(OFFSET('S4'!$D$5,MATCH($A288,'S4'!$D$5:$D$1035,0)-1,6)="巻返し",OFFSET('S4'!$D$5,MATCH($A288,'S4'!$D$5:$D$1035,0)-1,6)="スリット"),SUMIF('S4'!$D$5:$D$1035,$A288,'S4'!$U$5:$U$1035),""),"")</f>
        <v/>
      </c>
      <c r="AB288" s="177" t="str">
        <f ca="1">IFERROR(IF(OR(OFFSET('S5'!$D$5,MATCH($A288,'S5'!$D$5:$D$1012,0)-1,6)="巻返し",OFFSET('S5'!$D$5,MATCH($A288,'S5'!$D$5:$D$1012,0)-1,6)="スリット"),SUMIF('S5'!$D$5:$D$1012,$A288,'S5'!$T$5:$T$1012),""),"")</f>
        <v/>
      </c>
    </row>
    <row r="289" spans="1:28" s="165" customFormat="1" ht="11.25" x14ac:dyDescent="0.15">
      <c r="A289" s="220">
        <v>3656798</v>
      </c>
      <c r="B289" s="220" t="s">
        <v>534</v>
      </c>
      <c r="C289" s="220" t="s">
        <v>457</v>
      </c>
      <c r="D289" s="220" t="s">
        <v>454</v>
      </c>
      <c r="E289" s="220"/>
      <c r="F289" s="220">
        <v>3</v>
      </c>
      <c r="G289" s="220" t="s">
        <v>332</v>
      </c>
      <c r="H289" s="220" t="s">
        <v>50</v>
      </c>
      <c r="I289" s="220" t="s">
        <v>172</v>
      </c>
      <c r="J289" s="220"/>
      <c r="K289" s="220">
        <v>27114</v>
      </c>
      <c r="L289" s="220">
        <v>38</v>
      </c>
      <c r="M289" s="220" t="s">
        <v>558</v>
      </c>
      <c r="N289" s="221">
        <v>1405</v>
      </c>
      <c r="O289" s="221">
        <v>1405</v>
      </c>
      <c r="P289" s="221">
        <v>7800</v>
      </c>
      <c r="Q289" s="220">
        <v>2</v>
      </c>
      <c r="R289" s="220">
        <v>1</v>
      </c>
      <c r="S289" s="220" t="s">
        <v>455</v>
      </c>
      <c r="T289" s="222">
        <v>44652</v>
      </c>
      <c r="U289" s="222">
        <v>44679</v>
      </c>
      <c r="V289" s="220" t="s">
        <v>537</v>
      </c>
      <c r="W289" s="220"/>
      <c r="X289" s="220"/>
      <c r="Z289" s="177" t="str">
        <f t="shared" ca="1" si="4"/>
        <v/>
      </c>
      <c r="AA289" s="177" t="str">
        <f ca="1">IFERROR(IF(OR(OFFSET('S4'!$D$5,MATCH($A289,'S4'!$D$5:$D$1035,0)-1,6)="巻返し",OFFSET('S4'!$D$5,MATCH($A289,'S4'!$D$5:$D$1035,0)-1,6)="スリット"),SUMIF('S4'!$D$5:$D$1035,$A289,'S4'!$U$5:$U$1035),""),"")</f>
        <v/>
      </c>
      <c r="AB289" s="177" t="str">
        <f ca="1">IFERROR(IF(OR(OFFSET('S5'!$D$5,MATCH($A289,'S5'!$D$5:$D$1012,0)-1,6)="巻返し",OFFSET('S5'!$D$5,MATCH($A289,'S5'!$D$5:$D$1012,0)-1,6)="スリット"),SUMIF('S5'!$D$5:$D$1012,$A289,'S5'!$T$5:$T$1012),""),"")</f>
        <v/>
      </c>
    </row>
    <row r="290" spans="1:28" s="165" customFormat="1" ht="11.25" x14ac:dyDescent="0.15">
      <c r="A290" s="220">
        <v>3656799</v>
      </c>
      <c r="B290" s="220" t="s">
        <v>534</v>
      </c>
      <c r="C290" s="220" t="s">
        <v>561</v>
      </c>
      <c r="D290" s="220" t="s">
        <v>454</v>
      </c>
      <c r="E290" s="220"/>
      <c r="F290" s="220">
        <v>3</v>
      </c>
      <c r="G290" s="220" t="s">
        <v>332</v>
      </c>
      <c r="H290" s="220" t="s">
        <v>50</v>
      </c>
      <c r="I290" s="220" t="s">
        <v>172</v>
      </c>
      <c r="J290" s="220"/>
      <c r="K290" s="220">
        <v>27103</v>
      </c>
      <c r="L290" s="220">
        <v>25</v>
      </c>
      <c r="M290" s="220" t="s">
        <v>180</v>
      </c>
      <c r="N290" s="221">
        <v>1100</v>
      </c>
      <c r="O290" s="221">
        <v>1100</v>
      </c>
      <c r="P290" s="221">
        <v>4000</v>
      </c>
      <c r="Q290" s="220">
        <v>2</v>
      </c>
      <c r="R290" s="220">
        <v>1</v>
      </c>
      <c r="S290" s="220" t="s">
        <v>455</v>
      </c>
      <c r="T290" s="222">
        <v>44652</v>
      </c>
      <c r="U290" s="222">
        <v>44679</v>
      </c>
      <c r="V290" s="220" t="s">
        <v>537</v>
      </c>
      <c r="W290" s="220"/>
      <c r="X290" s="220"/>
      <c r="Z290" s="177" t="str">
        <f t="shared" ca="1" si="4"/>
        <v/>
      </c>
      <c r="AA290" s="177" t="str">
        <f ca="1">IFERROR(IF(OR(OFFSET('S4'!$D$5,MATCH($A290,'S4'!$D$5:$D$1035,0)-1,6)="巻返し",OFFSET('S4'!$D$5,MATCH($A290,'S4'!$D$5:$D$1035,0)-1,6)="スリット"),SUMIF('S4'!$D$5:$D$1035,$A290,'S4'!$U$5:$U$1035),""),"")</f>
        <v/>
      </c>
      <c r="AB290" s="177" t="str">
        <f ca="1">IFERROR(IF(OR(OFFSET('S5'!$D$5,MATCH($A290,'S5'!$D$5:$D$1012,0)-1,6)="巻返し",OFFSET('S5'!$D$5,MATCH($A290,'S5'!$D$5:$D$1012,0)-1,6)="スリット"),SUMIF('S5'!$D$5:$D$1012,$A290,'S5'!$T$5:$T$1012),""),"")</f>
        <v/>
      </c>
    </row>
    <row r="291" spans="1:28" s="165" customFormat="1" ht="11.25" x14ac:dyDescent="0.15">
      <c r="A291" s="220">
        <v>3656799</v>
      </c>
      <c r="B291" s="220" t="s">
        <v>534</v>
      </c>
      <c r="C291" s="220" t="s">
        <v>561</v>
      </c>
      <c r="D291" s="220" t="s">
        <v>454</v>
      </c>
      <c r="E291" s="220"/>
      <c r="F291" s="220">
        <v>3</v>
      </c>
      <c r="G291" s="220" t="s">
        <v>332</v>
      </c>
      <c r="H291" s="220" t="s">
        <v>50</v>
      </c>
      <c r="I291" s="220" t="s">
        <v>172</v>
      </c>
      <c r="J291" s="220"/>
      <c r="K291" s="220">
        <v>27103</v>
      </c>
      <c r="L291" s="220">
        <v>25</v>
      </c>
      <c r="M291" s="220" t="s">
        <v>180</v>
      </c>
      <c r="N291" s="221">
        <v>1100</v>
      </c>
      <c r="O291" s="221">
        <v>1100</v>
      </c>
      <c r="P291" s="221">
        <v>6000</v>
      </c>
      <c r="Q291" s="220">
        <v>2</v>
      </c>
      <c r="R291" s="220">
        <v>1</v>
      </c>
      <c r="S291" s="220" t="s">
        <v>455</v>
      </c>
      <c r="T291" s="222">
        <v>44652</v>
      </c>
      <c r="U291" s="222">
        <v>44679</v>
      </c>
      <c r="V291" s="220" t="s">
        <v>537</v>
      </c>
      <c r="W291" s="220"/>
      <c r="X291" s="220"/>
      <c r="Z291" s="177" t="str">
        <f t="shared" ca="1" si="4"/>
        <v/>
      </c>
      <c r="AA291" s="177" t="str">
        <f ca="1">IFERROR(IF(OR(OFFSET('S4'!$D$5,MATCH($A291,'S4'!$D$5:$D$1035,0)-1,6)="巻返し",OFFSET('S4'!$D$5,MATCH($A291,'S4'!$D$5:$D$1035,0)-1,6)="スリット"),SUMIF('S4'!$D$5:$D$1035,$A291,'S4'!$U$5:$U$1035),""),"")</f>
        <v/>
      </c>
      <c r="AB291" s="177" t="str">
        <f ca="1">IFERROR(IF(OR(OFFSET('S5'!$D$5,MATCH($A291,'S5'!$D$5:$D$1012,0)-1,6)="巻返し",OFFSET('S5'!$D$5,MATCH($A291,'S5'!$D$5:$D$1012,0)-1,6)="スリット"),SUMIF('S5'!$D$5:$D$1012,$A291,'S5'!$T$5:$T$1012),""),"")</f>
        <v/>
      </c>
    </row>
    <row r="292" spans="1:28" s="165" customFormat="1" ht="11.25" x14ac:dyDescent="0.15">
      <c r="A292" s="220">
        <v>3656800</v>
      </c>
      <c r="B292" s="220" t="s">
        <v>534</v>
      </c>
      <c r="C292" s="220" t="s">
        <v>457</v>
      </c>
      <c r="D292" s="220" t="s">
        <v>454</v>
      </c>
      <c r="E292" s="220"/>
      <c r="F292" s="220">
        <v>3</v>
      </c>
      <c r="G292" s="220" t="s">
        <v>332</v>
      </c>
      <c r="H292" s="220" t="s">
        <v>50</v>
      </c>
      <c r="I292" s="220" t="s">
        <v>172</v>
      </c>
      <c r="J292" s="220"/>
      <c r="K292" s="220">
        <v>27114</v>
      </c>
      <c r="L292" s="220">
        <v>25</v>
      </c>
      <c r="M292" s="220" t="s">
        <v>558</v>
      </c>
      <c r="N292" s="221">
        <v>1410</v>
      </c>
      <c r="O292" s="221">
        <v>1410</v>
      </c>
      <c r="P292" s="221">
        <v>4500</v>
      </c>
      <c r="Q292" s="220">
        <v>2</v>
      </c>
      <c r="R292" s="220">
        <v>1</v>
      </c>
      <c r="S292" s="220" t="s">
        <v>455</v>
      </c>
      <c r="T292" s="222">
        <v>44652</v>
      </c>
      <c r="U292" s="222">
        <v>44679</v>
      </c>
      <c r="V292" s="220" t="s">
        <v>537</v>
      </c>
      <c r="W292" s="220"/>
      <c r="X292" s="220"/>
      <c r="Z292" s="177" t="str">
        <f t="shared" ca="1" si="4"/>
        <v/>
      </c>
      <c r="AA292" s="177" t="str">
        <f ca="1">IFERROR(IF(OR(OFFSET('S4'!$D$5,MATCH($A292,'S4'!$D$5:$D$1035,0)-1,6)="巻返し",OFFSET('S4'!$D$5,MATCH($A292,'S4'!$D$5:$D$1035,0)-1,6)="スリット"),SUMIF('S4'!$D$5:$D$1035,$A292,'S4'!$U$5:$U$1035),""),"")</f>
        <v/>
      </c>
      <c r="AB292" s="177" t="str">
        <f ca="1">IFERROR(IF(OR(OFFSET('S5'!$D$5,MATCH($A292,'S5'!$D$5:$D$1012,0)-1,6)="巻返し",OFFSET('S5'!$D$5,MATCH($A292,'S5'!$D$5:$D$1012,0)-1,6)="スリット"),SUMIF('S5'!$D$5:$D$1012,$A292,'S5'!$T$5:$T$1012),""),"")</f>
        <v/>
      </c>
    </row>
    <row r="293" spans="1:28" s="165" customFormat="1" ht="11.25" x14ac:dyDescent="0.15">
      <c r="A293" s="220">
        <v>3656801</v>
      </c>
      <c r="B293" s="220" t="s">
        <v>452</v>
      </c>
      <c r="C293" s="220" t="s">
        <v>457</v>
      </c>
      <c r="D293" s="220" t="s">
        <v>454</v>
      </c>
      <c r="E293" s="220" t="s">
        <v>62</v>
      </c>
      <c r="F293" s="220">
        <v>3303</v>
      </c>
      <c r="G293" s="220" t="s">
        <v>49</v>
      </c>
      <c r="H293" s="220" t="s">
        <v>50</v>
      </c>
      <c r="I293" s="220" t="s">
        <v>51</v>
      </c>
      <c r="J293" s="220"/>
      <c r="K293" s="220" t="s">
        <v>84</v>
      </c>
      <c r="L293" s="220">
        <v>38</v>
      </c>
      <c r="M293" s="220" t="s">
        <v>83</v>
      </c>
      <c r="N293" s="221">
        <v>1330</v>
      </c>
      <c r="O293" s="221">
        <v>1330</v>
      </c>
      <c r="P293" s="221">
        <v>6000</v>
      </c>
      <c r="Q293" s="220">
        <v>2</v>
      </c>
      <c r="R293" s="220">
        <v>2</v>
      </c>
      <c r="S293" s="220" t="s">
        <v>455</v>
      </c>
      <c r="T293" s="222">
        <v>44652</v>
      </c>
      <c r="U293" s="222">
        <v>44638</v>
      </c>
      <c r="V293" s="220" t="s">
        <v>456</v>
      </c>
      <c r="W293" s="220"/>
      <c r="X293" s="220"/>
      <c r="Z293" s="177" t="str">
        <f t="shared" ca="1" si="4"/>
        <v/>
      </c>
      <c r="AA293" s="177" t="str">
        <f ca="1">IFERROR(IF(OR(OFFSET('S4'!$D$5,MATCH($A293,'S4'!$D$5:$D$1035,0)-1,6)="巻返し",OFFSET('S4'!$D$5,MATCH($A293,'S4'!$D$5:$D$1035,0)-1,6)="スリット"),SUMIF('S4'!$D$5:$D$1035,$A293,'S4'!$U$5:$U$1035),""),"")</f>
        <v/>
      </c>
      <c r="AB293" s="177" t="str">
        <f ca="1">IFERROR(IF(OR(OFFSET('S5'!$D$5,MATCH($A293,'S5'!$D$5:$D$1012,0)-1,6)="巻返し",OFFSET('S5'!$D$5,MATCH($A293,'S5'!$D$5:$D$1012,0)-1,6)="スリット"),SUMIF('S5'!$D$5:$D$1012,$A293,'S5'!$T$5:$T$1012),""),"")</f>
        <v/>
      </c>
    </row>
    <row r="294" spans="1:28" s="165" customFormat="1" ht="11.25" x14ac:dyDescent="0.15">
      <c r="A294" s="220">
        <v>3656804</v>
      </c>
      <c r="B294" s="220" t="s">
        <v>534</v>
      </c>
      <c r="C294" s="220" t="s">
        <v>562</v>
      </c>
      <c r="D294" s="220" t="s">
        <v>454</v>
      </c>
      <c r="E294" s="220"/>
      <c r="F294" s="220">
        <v>3</v>
      </c>
      <c r="G294" s="220" t="s">
        <v>332</v>
      </c>
      <c r="H294" s="220" t="s">
        <v>58</v>
      </c>
      <c r="I294" s="220" t="s">
        <v>172</v>
      </c>
      <c r="J294" s="220"/>
      <c r="K294" s="220">
        <v>27111</v>
      </c>
      <c r="L294" s="220">
        <v>50</v>
      </c>
      <c r="M294" s="220" t="s">
        <v>563</v>
      </c>
      <c r="N294" s="221">
        <v>375</v>
      </c>
      <c r="O294" s="221">
        <v>375</v>
      </c>
      <c r="P294" s="221">
        <v>260</v>
      </c>
      <c r="Q294" s="220">
        <v>2</v>
      </c>
      <c r="R294" s="220">
        <v>72</v>
      </c>
      <c r="S294" s="220" t="s">
        <v>455</v>
      </c>
      <c r="T294" s="222">
        <v>44652</v>
      </c>
      <c r="U294" s="222">
        <v>44679</v>
      </c>
      <c r="V294" s="220" t="s">
        <v>537</v>
      </c>
      <c r="W294" s="220"/>
      <c r="X294" s="220"/>
      <c r="Z294" s="177" t="str">
        <f t="shared" ca="1" si="4"/>
        <v/>
      </c>
      <c r="AA294" s="177" t="str">
        <f ca="1">IFERROR(IF(OR(OFFSET('S4'!$D$5,MATCH($A294,'S4'!$D$5:$D$1035,0)-1,6)="巻返し",OFFSET('S4'!$D$5,MATCH($A294,'S4'!$D$5:$D$1035,0)-1,6)="スリット"),SUMIF('S4'!$D$5:$D$1035,$A294,'S4'!$U$5:$U$1035),""),"")</f>
        <v/>
      </c>
      <c r="AB294" s="177" t="str">
        <f ca="1">IFERROR(IF(OR(OFFSET('S5'!$D$5,MATCH($A294,'S5'!$D$5:$D$1012,0)-1,6)="巻返し",OFFSET('S5'!$D$5,MATCH($A294,'S5'!$D$5:$D$1012,0)-1,6)="スリット"),SUMIF('S5'!$D$5:$D$1012,$A294,'S5'!$T$5:$T$1012),""),"")</f>
        <v/>
      </c>
    </row>
    <row r="295" spans="1:28" s="165" customFormat="1" ht="11.25" x14ac:dyDescent="0.15">
      <c r="A295" s="220">
        <v>3656804</v>
      </c>
      <c r="B295" s="220" t="s">
        <v>534</v>
      </c>
      <c r="C295" s="220" t="s">
        <v>562</v>
      </c>
      <c r="D295" s="220" t="s">
        <v>454</v>
      </c>
      <c r="E295" s="220"/>
      <c r="F295" s="220">
        <v>3</v>
      </c>
      <c r="G295" s="220" t="s">
        <v>332</v>
      </c>
      <c r="H295" s="220" t="s">
        <v>58</v>
      </c>
      <c r="I295" s="220" t="s">
        <v>172</v>
      </c>
      <c r="J295" s="220"/>
      <c r="K295" s="220">
        <v>27111</v>
      </c>
      <c r="L295" s="220">
        <v>50</v>
      </c>
      <c r="M295" s="220" t="s">
        <v>563</v>
      </c>
      <c r="N295" s="221">
        <v>500</v>
      </c>
      <c r="O295" s="221">
        <v>500</v>
      </c>
      <c r="P295" s="221">
        <v>20</v>
      </c>
      <c r="Q295" s="220">
        <v>2</v>
      </c>
      <c r="R295" s="220">
        <v>1</v>
      </c>
      <c r="S295" s="220" t="s">
        <v>455</v>
      </c>
      <c r="T295" s="222">
        <v>44652</v>
      </c>
      <c r="U295" s="222">
        <v>44679</v>
      </c>
      <c r="V295" s="220" t="s">
        <v>537</v>
      </c>
      <c r="W295" s="220"/>
      <c r="X295" s="220"/>
      <c r="Z295" s="177" t="str">
        <f t="shared" ca="1" si="4"/>
        <v/>
      </c>
      <c r="AA295" s="177" t="str">
        <f ca="1">IFERROR(IF(OR(OFFSET('S4'!$D$5,MATCH($A295,'S4'!$D$5:$D$1035,0)-1,6)="巻返し",OFFSET('S4'!$D$5,MATCH($A295,'S4'!$D$5:$D$1035,0)-1,6)="スリット"),SUMIF('S4'!$D$5:$D$1035,$A295,'S4'!$U$5:$U$1035),""),"")</f>
        <v/>
      </c>
      <c r="AB295" s="177" t="str">
        <f ca="1">IFERROR(IF(OR(OFFSET('S5'!$D$5,MATCH($A295,'S5'!$D$5:$D$1012,0)-1,6)="巻返し",OFFSET('S5'!$D$5,MATCH($A295,'S5'!$D$5:$D$1012,0)-1,6)="スリット"),SUMIF('S5'!$D$5:$D$1012,$A295,'S5'!$T$5:$T$1012),""),"")</f>
        <v/>
      </c>
    </row>
    <row r="296" spans="1:28" s="165" customFormat="1" ht="11.25" x14ac:dyDescent="0.15">
      <c r="A296" s="220">
        <v>3656805</v>
      </c>
      <c r="B296" s="220" t="s">
        <v>534</v>
      </c>
      <c r="C296" s="220" t="s">
        <v>457</v>
      </c>
      <c r="D296" s="220" t="s">
        <v>454</v>
      </c>
      <c r="E296" s="220"/>
      <c r="F296" s="220">
        <v>3</v>
      </c>
      <c r="G296" s="220" t="s">
        <v>332</v>
      </c>
      <c r="H296" s="220" t="s">
        <v>50</v>
      </c>
      <c r="I296" s="220" t="s">
        <v>172</v>
      </c>
      <c r="J296" s="220"/>
      <c r="K296" s="220">
        <v>27114</v>
      </c>
      <c r="L296" s="220">
        <v>75</v>
      </c>
      <c r="M296" s="220" t="s">
        <v>564</v>
      </c>
      <c r="N296" s="221">
        <v>1300</v>
      </c>
      <c r="O296" s="221">
        <v>1300</v>
      </c>
      <c r="P296" s="221">
        <v>4300</v>
      </c>
      <c r="Q296" s="220">
        <v>2</v>
      </c>
      <c r="R296" s="220">
        <v>3</v>
      </c>
      <c r="S296" s="220" t="s">
        <v>455</v>
      </c>
      <c r="T296" s="222">
        <v>44652</v>
      </c>
      <c r="U296" s="222">
        <v>44679</v>
      </c>
      <c r="V296" s="220" t="s">
        <v>537</v>
      </c>
      <c r="W296" s="220"/>
      <c r="X296" s="220"/>
      <c r="Z296" s="177" t="str">
        <f t="shared" ca="1" si="4"/>
        <v/>
      </c>
      <c r="AA296" s="177" t="str">
        <f ca="1">IFERROR(IF(OR(OFFSET('S4'!$D$5,MATCH($A296,'S4'!$D$5:$D$1035,0)-1,6)="巻返し",OFFSET('S4'!$D$5,MATCH($A296,'S4'!$D$5:$D$1035,0)-1,6)="スリット"),SUMIF('S4'!$D$5:$D$1035,$A296,'S4'!$U$5:$U$1035),""),"")</f>
        <v/>
      </c>
      <c r="AB296" s="177" t="str">
        <f ca="1">IFERROR(IF(OR(OFFSET('S5'!$D$5,MATCH($A296,'S5'!$D$5:$D$1012,0)-1,6)="巻返し",OFFSET('S5'!$D$5,MATCH($A296,'S5'!$D$5:$D$1012,0)-1,6)="スリット"),SUMIF('S5'!$D$5:$D$1012,$A296,'S5'!$T$5:$T$1012),""),"")</f>
        <v/>
      </c>
    </row>
    <row r="297" spans="1:28" s="165" customFormat="1" ht="11.25" x14ac:dyDescent="0.15">
      <c r="A297" s="220">
        <v>3656866</v>
      </c>
      <c r="B297" s="220" t="s">
        <v>534</v>
      </c>
      <c r="C297" s="220" t="s">
        <v>466</v>
      </c>
      <c r="D297" s="220" t="s">
        <v>454</v>
      </c>
      <c r="E297" s="220"/>
      <c r="F297" s="220">
        <v>3</v>
      </c>
      <c r="G297" s="220" t="s">
        <v>332</v>
      </c>
      <c r="H297" s="220" t="s">
        <v>50</v>
      </c>
      <c r="I297" s="220" t="s">
        <v>51</v>
      </c>
      <c r="J297" s="220"/>
      <c r="K297" s="220" t="s">
        <v>157</v>
      </c>
      <c r="L297" s="220">
        <v>25</v>
      </c>
      <c r="M297" s="220" t="s">
        <v>160</v>
      </c>
      <c r="N297" s="221">
        <v>1420</v>
      </c>
      <c r="O297" s="221">
        <v>1420</v>
      </c>
      <c r="P297" s="221">
        <v>12400</v>
      </c>
      <c r="Q297" s="220">
        <v>2</v>
      </c>
      <c r="R297" s="220">
        <v>8</v>
      </c>
      <c r="S297" s="220" t="s">
        <v>455</v>
      </c>
      <c r="T297" s="222">
        <v>44655</v>
      </c>
      <c r="U297" s="222">
        <v>44679</v>
      </c>
      <c r="V297" s="220" t="s">
        <v>537</v>
      </c>
      <c r="W297" s="220"/>
      <c r="X297" s="220"/>
      <c r="Z297" s="177" t="str">
        <f t="shared" ca="1" si="4"/>
        <v/>
      </c>
      <c r="AA297" s="177" t="str">
        <f ca="1">IFERROR(IF(OR(OFFSET('S4'!$D$5,MATCH($A297,'S4'!$D$5:$D$1035,0)-1,6)="巻返し",OFFSET('S4'!$D$5,MATCH($A297,'S4'!$D$5:$D$1035,0)-1,6)="スリット"),SUMIF('S4'!$D$5:$D$1035,$A297,'S4'!$U$5:$U$1035),""),"")</f>
        <v/>
      </c>
      <c r="AB297" s="177" t="str">
        <f ca="1">IFERROR(IF(OR(OFFSET('S5'!$D$5,MATCH($A297,'S5'!$D$5:$D$1012,0)-1,6)="巻返し",OFFSET('S5'!$D$5,MATCH($A297,'S5'!$D$5:$D$1012,0)-1,6)="スリット"),SUMIF('S5'!$D$5:$D$1012,$A297,'S5'!$T$5:$T$1012),""),"")</f>
        <v/>
      </c>
    </row>
    <row r="298" spans="1:28" s="165" customFormat="1" ht="11.25" x14ac:dyDescent="0.15">
      <c r="A298" s="220">
        <v>3656901</v>
      </c>
      <c r="B298" s="220" t="s">
        <v>534</v>
      </c>
      <c r="C298" s="220" t="s">
        <v>457</v>
      </c>
      <c r="D298" s="220" t="s">
        <v>454</v>
      </c>
      <c r="E298" s="220"/>
      <c r="F298" s="220">
        <v>3</v>
      </c>
      <c r="G298" s="220" t="s">
        <v>332</v>
      </c>
      <c r="H298" s="220" t="s">
        <v>50</v>
      </c>
      <c r="I298" s="220" t="s">
        <v>51</v>
      </c>
      <c r="J298" s="220"/>
      <c r="K298" s="220" t="s">
        <v>565</v>
      </c>
      <c r="L298" s="220">
        <v>25</v>
      </c>
      <c r="M298" s="220" t="s">
        <v>566</v>
      </c>
      <c r="N298" s="221">
        <v>1410</v>
      </c>
      <c r="O298" s="221">
        <v>1410</v>
      </c>
      <c r="P298" s="221">
        <v>6000</v>
      </c>
      <c r="Q298" s="220">
        <v>2</v>
      </c>
      <c r="R298" s="220">
        <v>14</v>
      </c>
      <c r="S298" s="220" t="s">
        <v>455</v>
      </c>
      <c r="T298" s="222">
        <v>44655</v>
      </c>
      <c r="U298" s="222">
        <v>44679</v>
      </c>
      <c r="V298" s="220" t="s">
        <v>537</v>
      </c>
      <c r="W298" s="220"/>
      <c r="X298" s="220"/>
      <c r="Z298" s="177" t="str">
        <f t="shared" ca="1" si="4"/>
        <v/>
      </c>
      <c r="AA298" s="177" t="str">
        <f ca="1">IFERROR(IF(OR(OFFSET('S4'!$D$5,MATCH($A298,'S4'!$D$5:$D$1035,0)-1,6)="巻返し",OFFSET('S4'!$D$5,MATCH($A298,'S4'!$D$5:$D$1035,0)-1,6)="スリット"),SUMIF('S4'!$D$5:$D$1035,$A298,'S4'!$U$5:$U$1035),""),"")</f>
        <v/>
      </c>
      <c r="AB298" s="177" t="str">
        <f ca="1">IFERROR(IF(OR(OFFSET('S5'!$D$5,MATCH($A298,'S5'!$D$5:$D$1012,0)-1,6)="巻返し",OFFSET('S5'!$D$5,MATCH($A298,'S5'!$D$5:$D$1012,0)-1,6)="スリット"),SUMIF('S5'!$D$5:$D$1012,$A298,'S5'!$T$5:$T$1012),""),"")</f>
        <v/>
      </c>
    </row>
    <row r="299" spans="1:28" s="165" customFormat="1" ht="11.25" x14ac:dyDescent="0.15">
      <c r="A299" s="220">
        <v>3656924</v>
      </c>
      <c r="B299" s="220" t="s">
        <v>534</v>
      </c>
      <c r="C299" s="220" t="s">
        <v>466</v>
      </c>
      <c r="D299" s="220" t="s">
        <v>454</v>
      </c>
      <c r="E299" s="220"/>
      <c r="F299" s="220">
        <v>3</v>
      </c>
      <c r="G299" s="220" t="s">
        <v>332</v>
      </c>
      <c r="H299" s="220" t="s">
        <v>50</v>
      </c>
      <c r="I299" s="220" t="s">
        <v>51</v>
      </c>
      <c r="J299" s="220"/>
      <c r="K299" s="220" t="s">
        <v>157</v>
      </c>
      <c r="L299" s="220">
        <v>25</v>
      </c>
      <c r="M299" s="220" t="s">
        <v>160</v>
      </c>
      <c r="N299" s="221">
        <v>1150</v>
      </c>
      <c r="O299" s="221">
        <v>1150</v>
      </c>
      <c r="P299" s="221">
        <v>4200</v>
      </c>
      <c r="Q299" s="220">
        <v>2</v>
      </c>
      <c r="R299" s="220">
        <v>1</v>
      </c>
      <c r="S299" s="220" t="s">
        <v>455</v>
      </c>
      <c r="T299" s="222">
        <v>44656</v>
      </c>
      <c r="U299" s="222">
        <v>44679</v>
      </c>
      <c r="V299" s="220" t="s">
        <v>537</v>
      </c>
      <c r="W299" s="220"/>
      <c r="X299" s="220"/>
      <c r="Z299" s="177" t="str">
        <f t="shared" ca="1" si="4"/>
        <v/>
      </c>
      <c r="AA299" s="177" t="str">
        <f ca="1">IFERROR(IF(OR(OFFSET('S4'!$D$5,MATCH($A299,'S4'!$D$5:$D$1035,0)-1,6)="巻返し",OFFSET('S4'!$D$5,MATCH($A299,'S4'!$D$5:$D$1035,0)-1,6)="スリット"),SUMIF('S4'!$D$5:$D$1035,$A299,'S4'!$U$5:$U$1035),""),"")</f>
        <v/>
      </c>
      <c r="AB299" s="177" t="str">
        <f ca="1">IFERROR(IF(OR(OFFSET('S5'!$D$5,MATCH($A299,'S5'!$D$5:$D$1012,0)-1,6)="巻返し",OFFSET('S5'!$D$5,MATCH($A299,'S5'!$D$5:$D$1012,0)-1,6)="スリット"),SUMIF('S5'!$D$5:$D$1012,$A299,'S5'!$T$5:$T$1012),""),"")</f>
        <v/>
      </c>
    </row>
    <row r="300" spans="1:28" s="165" customFormat="1" ht="11.25" x14ac:dyDescent="0.15">
      <c r="A300" s="220">
        <v>3656925</v>
      </c>
      <c r="B300" s="220" t="s">
        <v>534</v>
      </c>
      <c r="C300" s="220" t="s">
        <v>459</v>
      </c>
      <c r="D300" s="220" t="s">
        <v>454</v>
      </c>
      <c r="E300" s="220" t="s">
        <v>567</v>
      </c>
      <c r="F300" s="220">
        <v>3</v>
      </c>
      <c r="G300" s="220" t="s">
        <v>332</v>
      </c>
      <c r="H300" s="220" t="s">
        <v>50</v>
      </c>
      <c r="I300" s="220" t="s">
        <v>51</v>
      </c>
      <c r="J300" s="220"/>
      <c r="K300" s="220" t="s">
        <v>157</v>
      </c>
      <c r="L300" s="220">
        <v>25</v>
      </c>
      <c r="M300" s="220" t="s">
        <v>160</v>
      </c>
      <c r="N300" s="221">
        <v>1100</v>
      </c>
      <c r="O300" s="221">
        <v>1100</v>
      </c>
      <c r="P300" s="221">
        <v>12000</v>
      </c>
      <c r="Q300" s="220">
        <v>2</v>
      </c>
      <c r="R300" s="220">
        <v>1</v>
      </c>
      <c r="S300" s="220" t="s">
        <v>455</v>
      </c>
      <c r="T300" s="222">
        <v>44656</v>
      </c>
      <c r="U300" s="222">
        <v>44659</v>
      </c>
      <c r="V300" s="220" t="s">
        <v>456</v>
      </c>
      <c r="W300" s="220"/>
      <c r="X300" s="220"/>
      <c r="Z300" s="177" t="str">
        <f t="shared" ca="1" si="4"/>
        <v/>
      </c>
      <c r="AA300" s="177" t="str">
        <f ca="1">IFERROR(IF(OR(OFFSET('S4'!$D$5,MATCH($A300,'S4'!$D$5:$D$1035,0)-1,6)="巻返し",OFFSET('S4'!$D$5,MATCH($A300,'S4'!$D$5:$D$1035,0)-1,6)="スリット"),SUMIF('S4'!$D$5:$D$1035,$A300,'S4'!$U$5:$U$1035),""),"")</f>
        <v/>
      </c>
      <c r="AB300" s="177" t="str">
        <f ca="1">IFERROR(IF(OR(OFFSET('S5'!$D$5,MATCH($A300,'S5'!$D$5:$D$1012,0)-1,6)="巻返し",OFFSET('S5'!$D$5,MATCH($A300,'S5'!$D$5:$D$1012,0)-1,6)="スリット"),SUMIF('S5'!$D$5:$D$1012,$A300,'S5'!$T$5:$T$1012),""),"")</f>
        <v/>
      </c>
    </row>
    <row r="301" spans="1:28" s="165" customFormat="1" ht="11.25" x14ac:dyDescent="0.15">
      <c r="A301" s="220">
        <v>3656941</v>
      </c>
      <c r="B301" s="220" t="s">
        <v>534</v>
      </c>
      <c r="C301" s="220" t="s">
        <v>457</v>
      </c>
      <c r="D301" s="220" t="s">
        <v>454</v>
      </c>
      <c r="E301" s="220"/>
      <c r="F301" s="220">
        <v>3</v>
      </c>
      <c r="G301" s="220" t="s">
        <v>332</v>
      </c>
      <c r="H301" s="220" t="s">
        <v>50</v>
      </c>
      <c r="I301" s="220" t="s">
        <v>51</v>
      </c>
      <c r="J301" s="220"/>
      <c r="K301" s="220" t="s">
        <v>555</v>
      </c>
      <c r="L301" s="220">
        <v>38</v>
      </c>
      <c r="M301" s="220" t="s">
        <v>556</v>
      </c>
      <c r="N301" s="221">
        <v>1000</v>
      </c>
      <c r="O301" s="221">
        <v>1000</v>
      </c>
      <c r="P301" s="221">
        <v>6000</v>
      </c>
      <c r="Q301" s="220">
        <v>2</v>
      </c>
      <c r="R301" s="220">
        <v>11</v>
      </c>
      <c r="S301" s="220" t="s">
        <v>455</v>
      </c>
      <c r="T301" s="222">
        <v>44656</v>
      </c>
      <c r="U301" s="222">
        <v>44679</v>
      </c>
      <c r="V301" s="220" t="s">
        <v>537</v>
      </c>
      <c r="W301" s="220"/>
      <c r="X301" s="220"/>
      <c r="Z301" s="177" t="str">
        <f t="shared" ca="1" si="4"/>
        <v/>
      </c>
      <c r="AA301" s="177" t="str">
        <f ca="1">IFERROR(IF(OR(OFFSET('S4'!$D$5,MATCH($A301,'S4'!$D$5:$D$1035,0)-1,6)="巻返し",OFFSET('S4'!$D$5,MATCH($A301,'S4'!$D$5:$D$1035,0)-1,6)="スリット"),SUMIF('S4'!$D$5:$D$1035,$A301,'S4'!$U$5:$U$1035),""),"")</f>
        <v/>
      </c>
      <c r="AB301" s="177" t="str">
        <f ca="1">IFERROR(IF(OR(OFFSET('S5'!$D$5,MATCH($A301,'S5'!$D$5:$D$1012,0)-1,6)="巻返し",OFFSET('S5'!$D$5,MATCH($A301,'S5'!$D$5:$D$1012,0)-1,6)="スリット"),SUMIF('S5'!$D$5:$D$1012,$A301,'S5'!$T$5:$T$1012),""),"")</f>
        <v/>
      </c>
    </row>
    <row r="302" spans="1:28" s="165" customFormat="1" ht="11.25" x14ac:dyDescent="0.15">
      <c r="A302" s="220">
        <v>3656942</v>
      </c>
      <c r="B302" s="220" t="s">
        <v>534</v>
      </c>
      <c r="C302" s="220" t="s">
        <v>457</v>
      </c>
      <c r="D302" s="220" t="s">
        <v>454</v>
      </c>
      <c r="E302" s="220"/>
      <c r="F302" s="220">
        <v>3</v>
      </c>
      <c r="G302" s="220" t="s">
        <v>332</v>
      </c>
      <c r="H302" s="220" t="s">
        <v>50</v>
      </c>
      <c r="I302" s="220" t="s">
        <v>51</v>
      </c>
      <c r="J302" s="220"/>
      <c r="K302" s="220" t="s">
        <v>555</v>
      </c>
      <c r="L302" s="220">
        <v>38</v>
      </c>
      <c r="M302" s="220" t="s">
        <v>556</v>
      </c>
      <c r="N302" s="221">
        <v>1000</v>
      </c>
      <c r="O302" s="221">
        <v>1000</v>
      </c>
      <c r="P302" s="221">
        <v>6000</v>
      </c>
      <c r="Q302" s="220">
        <v>2</v>
      </c>
      <c r="R302" s="220">
        <v>12</v>
      </c>
      <c r="S302" s="220" t="s">
        <v>455</v>
      </c>
      <c r="T302" s="222">
        <v>44656</v>
      </c>
      <c r="U302" s="222">
        <v>44679</v>
      </c>
      <c r="V302" s="220" t="s">
        <v>537</v>
      </c>
      <c r="W302" s="220"/>
      <c r="X302" s="220"/>
      <c r="Z302" s="177" t="str">
        <f t="shared" ca="1" si="4"/>
        <v/>
      </c>
      <c r="AA302" s="177" t="str">
        <f ca="1">IFERROR(IF(OR(OFFSET('S4'!$D$5,MATCH($A302,'S4'!$D$5:$D$1035,0)-1,6)="巻返し",OFFSET('S4'!$D$5,MATCH($A302,'S4'!$D$5:$D$1035,0)-1,6)="スリット"),SUMIF('S4'!$D$5:$D$1035,$A302,'S4'!$U$5:$U$1035),""),"")</f>
        <v/>
      </c>
      <c r="AB302" s="177" t="str">
        <f ca="1">IFERROR(IF(OR(OFFSET('S5'!$D$5,MATCH($A302,'S5'!$D$5:$D$1012,0)-1,6)="巻返し",OFFSET('S5'!$D$5,MATCH($A302,'S5'!$D$5:$D$1012,0)-1,6)="スリット"),SUMIF('S5'!$D$5:$D$1012,$A302,'S5'!$T$5:$T$1012),""),"")</f>
        <v/>
      </c>
    </row>
    <row r="303" spans="1:28" s="165" customFormat="1" ht="11.25" x14ac:dyDescent="0.15">
      <c r="A303" s="220">
        <v>3656968</v>
      </c>
      <c r="B303" s="220" t="s">
        <v>534</v>
      </c>
      <c r="C303" s="220" t="s">
        <v>457</v>
      </c>
      <c r="D303" s="220" t="s">
        <v>454</v>
      </c>
      <c r="E303" s="220"/>
      <c r="F303" s="220">
        <v>3</v>
      </c>
      <c r="G303" s="220" t="s">
        <v>332</v>
      </c>
      <c r="H303" s="220" t="s">
        <v>50</v>
      </c>
      <c r="I303" s="220" t="s">
        <v>51</v>
      </c>
      <c r="J303" s="220"/>
      <c r="K303" s="220" t="s">
        <v>568</v>
      </c>
      <c r="L303" s="220">
        <v>75</v>
      </c>
      <c r="M303" s="220" t="s">
        <v>569</v>
      </c>
      <c r="N303" s="221">
        <v>1300</v>
      </c>
      <c r="O303" s="221">
        <v>1300</v>
      </c>
      <c r="P303" s="221">
        <v>4300</v>
      </c>
      <c r="Q303" s="220">
        <v>2</v>
      </c>
      <c r="R303" s="220">
        <v>1</v>
      </c>
      <c r="S303" s="220" t="s">
        <v>455</v>
      </c>
      <c r="T303" s="222">
        <v>44657</v>
      </c>
      <c r="U303" s="222">
        <v>44679</v>
      </c>
      <c r="V303" s="220" t="s">
        <v>537</v>
      </c>
      <c r="W303" s="220"/>
      <c r="X303" s="220"/>
      <c r="Z303" s="177" t="str">
        <f t="shared" ca="1" si="4"/>
        <v/>
      </c>
      <c r="AA303" s="177" t="str">
        <f ca="1">IFERROR(IF(OR(OFFSET('S4'!$D$5,MATCH($A303,'S4'!$D$5:$D$1035,0)-1,6)="巻返し",OFFSET('S4'!$D$5,MATCH($A303,'S4'!$D$5:$D$1035,0)-1,6)="スリット"),SUMIF('S4'!$D$5:$D$1035,$A303,'S4'!$U$5:$U$1035),""),"")</f>
        <v/>
      </c>
      <c r="AB303" s="177" t="str">
        <f ca="1">IFERROR(IF(OR(OFFSET('S5'!$D$5,MATCH($A303,'S5'!$D$5:$D$1012,0)-1,6)="巻返し",OFFSET('S5'!$D$5,MATCH($A303,'S5'!$D$5:$D$1012,0)-1,6)="スリット"),SUMIF('S5'!$D$5:$D$1012,$A303,'S5'!$T$5:$T$1012),""),"")</f>
        <v/>
      </c>
    </row>
    <row r="304" spans="1:28" s="165" customFormat="1" ht="11.25" x14ac:dyDescent="0.15">
      <c r="A304" s="220">
        <v>3657220</v>
      </c>
      <c r="B304" s="220" t="s">
        <v>557</v>
      </c>
      <c r="C304" s="220" t="s">
        <v>459</v>
      </c>
      <c r="D304" s="220" t="s">
        <v>454</v>
      </c>
      <c r="E304" s="220" t="s">
        <v>96</v>
      </c>
      <c r="F304" s="220">
        <v>3</v>
      </c>
      <c r="G304" s="220" t="s">
        <v>325</v>
      </c>
      <c r="H304" s="220" t="s">
        <v>50</v>
      </c>
      <c r="I304" s="220" t="s">
        <v>51</v>
      </c>
      <c r="J304" s="220"/>
      <c r="K304" s="220" t="s">
        <v>322</v>
      </c>
      <c r="L304" s="220">
        <v>75</v>
      </c>
      <c r="M304" s="220" t="s">
        <v>323</v>
      </c>
      <c r="N304" s="221">
        <v>1050</v>
      </c>
      <c r="O304" s="221">
        <v>1050</v>
      </c>
      <c r="P304" s="221">
        <v>5800</v>
      </c>
      <c r="Q304" s="220">
        <v>2</v>
      </c>
      <c r="R304" s="220">
        <v>13</v>
      </c>
      <c r="S304" s="220" t="s">
        <v>455</v>
      </c>
      <c r="T304" s="222">
        <v>44658</v>
      </c>
      <c r="U304" s="222">
        <v>44669</v>
      </c>
      <c r="V304" s="220" t="s">
        <v>456</v>
      </c>
      <c r="W304" s="220"/>
      <c r="X304" s="220"/>
      <c r="Z304" s="177" t="str">
        <f t="shared" ca="1" si="4"/>
        <v/>
      </c>
      <c r="AA304" s="177" t="str">
        <f ca="1">IFERROR(IF(OR(OFFSET('S4'!$D$5,MATCH($A304,'S4'!$D$5:$D$1035,0)-1,6)="巻返し",OFFSET('S4'!$D$5,MATCH($A304,'S4'!$D$5:$D$1035,0)-1,6)="スリット"),SUMIF('S4'!$D$5:$D$1035,$A304,'S4'!$U$5:$U$1035),""),"")</f>
        <v/>
      </c>
      <c r="AB304" s="177" t="str">
        <f ca="1">IFERROR(IF(OR(OFFSET('S5'!$D$5,MATCH($A304,'S5'!$D$5:$D$1012,0)-1,6)="巻返し",OFFSET('S5'!$D$5,MATCH($A304,'S5'!$D$5:$D$1012,0)-1,6)="スリット"),SUMIF('S5'!$D$5:$D$1012,$A304,'S5'!$T$5:$T$1012),""),"")</f>
        <v/>
      </c>
    </row>
    <row r="305" spans="1:28" s="165" customFormat="1" ht="11.25" x14ac:dyDescent="0.15">
      <c r="A305" s="220">
        <v>3657221</v>
      </c>
      <c r="B305" s="220" t="s">
        <v>557</v>
      </c>
      <c r="C305" s="220" t="s">
        <v>459</v>
      </c>
      <c r="D305" s="220" t="s">
        <v>454</v>
      </c>
      <c r="E305" s="220" t="s">
        <v>96</v>
      </c>
      <c r="F305" s="220">
        <v>3</v>
      </c>
      <c r="G305" s="220" t="s">
        <v>325</v>
      </c>
      <c r="H305" s="220" t="s">
        <v>50</v>
      </c>
      <c r="I305" s="220" t="s">
        <v>51</v>
      </c>
      <c r="J305" s="220"/>
      <c r="K305" s="220" t="s">
        <v>322</v>
      </c>
      <c r="L305" s="220">
        <v>75</v>
      </c>
      <c r="M305" s="220" t="s">
        <v>323</v>
      </c>
      <c r="N305" s="221">
        <v>1050</v>
      </c>
      <c r="O305" s="221">
        <v>1050</v>
      </c>
      <c r="P305" s="221">
        <v>5800</v>
      </c>
      <c r="Q305" s="220">
        <v>2</v>
      </c>
      <c r="R305" s="220">
        <v>63</v>
      </c>
      <c r="S305" s="220" t="s">
        <v>455</v>
      </c>
      <c r="T305" s="222">
        <v>44658</v>
      </c>
      <c r="U305" s="222">
        <v>44687</v>
      </c>
      <c r="V305" s="220" t="s">
        <v>456</v>
      </c>
      <c r="W305" s="220"/>
      <c r="X305" s="220"/>
      <c r="Z305" s="177" t="str">
        <f t="shared" ca="1" si="4"/>
        <v/>
      </c>
      <c r="AA305" s="177" t="str">
        <f ca="1">IFERROR(IF(OR(OFFSET('S4'!$D$5,MATCH($A305,'S4'!$D$5:$D$1035,0)-1,6)="巻返し",OFFSET('S4'!$D$5,MATCH($A305,'S4'!$D$5:$D$1035,0)-1,6)="スリット"),SUMIF('S4'!$D$5:$D$1035,$A305,'S4'!$U$5:$U$1035),""),"")</f>
        <v/>
      </c>
      <c r="AB305" s="177" t="str">
        <f ca="1">IFERROR(IF(OR(OFFSET('S5'!$D$5,MATCH($A305,'S5'!$D$5:$D$1012,0)-1,6)="巻返し",OFFSET('S5'!$D$5,MATCH($A305,'S5'!$D$5:$D$1012,0)-1,6)="スリット"),SUMIF('S5'!$D$5:$D$1012,$A305,'S5'!$T$5:$T$1012),""),"")</f>
        <v/>
      </c>
    </row>
    <row r="306" spans="1:28" s="165" customFormat="1" ht="11.25" x14ac:dyDescent="0.15">
      <c r="A306" s="220">
        <v>3657304</v>
      </c>
      <c r="B306" s="220" t="s">
        <v>534</v>
      </c>
      <c r="C306" s="220" t="s">
        <v>465</v>
      </c>
      <c r="D306" s="220" t="s">
        <v>454</v>
      </c>
      <c r="E306" s="220"/>
      <c r="F306" s="220">
        <v>3</v>
      </c>
      <c r="G306" s="220" t="s">
        <v>332</v>
      </c>
      <c r="H306" s="220" t="s">
        <v>50</v>
      </c>
      <c r="I306" s="220" t="s">
        <v>51</v>
      </c>
      <c r="J306" s="220"/>
      <c r="K306" s="220" t="s">
        <v>570</v>
      </c>
      <c r="L306" s="220">
        <v>38</v>
      </c>
      <c r="M306" s="220" t="s">
        <v>571</v>
      </c>
      <c r="N306" s="221">
        <v>1560</v>
      </c>
      <c r="O306" s="221">
        <v>1560</v>
      </c>
      <c r="P306" s="221">
        <v>3500</v>
      </c>
      <c r="Q306" s="220">
        <v>2</v>
      </c>
      <c r="R306" s="220">
        <v>1</v>
      </c>
      <c r="S306" s="220" t="s">
        <v>455</v>
      </c>
      <c r="T306" s="222">
        <v>44659</v>
      </c>
      <c r="U306" s="222">
        <v>44679</v>
      </c>
      <c r="V306" s="220" t="s">
        <v>537</v>
      </c>
      <c r="W306" s="220"/>
      <c r="X306" s="220"/>
      <c r="Z306" s="177" t="str">
        <f t="shared" ca="1" si="4"/>
        <v/>
      </c>
      <c r="AA306" s="177" t="str">
        <f ca="1">IFERROR(IF(OR(OFFSET('S4'!$D$5,MATCH($A306,'S4'!$D$5:$D$1035,0)-1,6)="巻返し",OFFSET('S4'!$D$5,MATCH($A306,'S4'!$D$5:$D$1035,0)-1,6)="スリット"),SUMIF('S4'!$D$5:$D$1035,$A306,'S4'!$U$5:$U$1035),""),"")</f>
        <v/>
      </c>
      <c r="AB306" s="177" t="str">
        <f ca="1">IFERROR(IF(OR(OFFSET('S5'!$D$5,MATCH($A306,'S5'!$D$5:$D$1012,0)-1,6)="巻返し",OFFSET('S5'!$D$5,MATCH($A306,'S5'!$D$5:$D$1012,0)-1,6)="スリット"),SUMIF('S5'!$D$5:$D$1012,$A306,'S5'!$T$5:$T$1012),""),"")</f>
        <v/>
      </c>
    </row>
    <row r="307" spans="1:28" s="165" customFormat="1" ht="11.25" x14ac:dyDescent="0.15">
      <c r="A307" s="220">
        <v>3657527</v>
      </c>
      <c r="B307" s="220" t="s">
        <v>534</v>
      </c>
      <c r="C307" s="220" t="s">
        <v>465</v>
      </c>
      <c r="D307" s="220" t="s">
        <v>454</v>
      </c>
      <c r="E307" s="220"/>
      <c r="F307" s="220">
        <v>3</v>
      </c>
      <c r="G307" s="220" t="s">
        <v>332</v>
      </c>
      <c r="H307" s="220" t="s">
        <v>50</v>
      </c>
      <c r="I307" s="220" t="s">
        <v>51</v>
      </c>
      <c r="J307" s="220"/>
      <c r="K307" s="220" t="s">
        <v>570</v>
      </c>
      <c r="L307" s="220">
        <v>38</v>
      </c>
      <c r="M307" s="220" t="s">
        <v>571</v>
      </c>
      <c r="N307" s="221">
        <v>1560</v>
      </c>
      <c r="O307" s="221">
        <v>1560</v>
      </c>
      <c r="P307" s="221">
        <v>3500</v>
      </c>
      <c r="Q307" s="220">
        <v>2</v>
      </c>
      <c r="R307" s="220">
        <v>1</v>
      </c>
      <c r="S307" s="220" t="s">
        <v>455</v>
      </c>
      <c r="T307" s="222">
        <v>44665</v>
      </c>
      <c r="U307" s="222">
        <v>44679</v>
      </c>
      <c r="V307" s="220" t="s">
        <v>537</v>
      </c>
      <c r="W307" s="220"/>
      <c r="X307" s="220"/>
      <c r="Z307" s="177" t="str">
        <f t="shared" ca="1" si="4"/>
        <v/>
      </c>
      <c r="AA307" s="177" t="str">
        <f ca="1">IFERROR(IF(OR(OFFSET('S4'!$D$5,MATCH($A307,'S4'!$D$5:$D$1035,0)-1,6)="巻返し",OFFSET('S4'!$D$5,MATCH($A307,'S4'!$D$5:$D$1035,0)-1,6)="スリット"),SUMIF('S4'!$D$5:$D$1035,$A307,'S4'!$U$5:$U$1035),""),"")</f>
        <v/>
      </c>
      <c r="AB307" s="177" t="str">
        <f ca="1">IFERROR(IF(OR(OFFSET('S5'!$D$5,MATCH($A307,'S5'!$D$5:$D$1012,0)-1,6)="巻返し",OFFSET('S5'!$D$5,MATCH($A307,'S5'!$D$5:$D$1012,0)-1,6)="スリット"),SUMIF('S5'!$D$5:$D$1012,$A307,'S5'!$T$5:$T$1012),""),"")</f>
        <v/>
      </c>
    </row>
    <row r="308" spans="1:28" s="165" customFormat="1" ht="11.25" x14ac:dyDescent="0.15">
      <c r="A308" s="220">
        <v>3657528</v>
      </c>
      <c r="B308" s="220" t="s">
        <v>534</v>
      </c>
      <c r="C308" s="220" t="s">
        <v>465</v>
      </c>
      <c r="D308" s="220" t="s">
        <v>454</v>
      </c>
      <c r="E308" s="220"/>
      <c r="F308" s="220">
        <v>3</v>
      </c>
      <c r="G308" s="220" t="s">
        <v>332</v>
      </c>
      <c r="H308" s="220" t="s">
        <v>50</v>
      </c>
      <c r="I308" s="220" t="s">
        <v>51</v>
      </c>
      <c r="J308" s="220"/>
      <c r="K308" s="220" t="s">
        <v>570</v>
      </c>
      <c r="L308" s="220">
        <v>38</v>
      </c>
      <c r="M308" s="220" t="s">
        <v>571</v>
      </c>
      <c r="N308" s="221">
        <v>1320</v>
      </c>
      <c r="O308" s="221">
        <v>1320</v>
      </c>
      <c r="P308" s="221">
        <v>7500</v>
      </c>
      <c r="Q308" s="220">
        <v>2</v>
      </c>
      <c r="R308" s="220">
        <v>1</v>
      </c>
      <c r="S308" s="220" t="s">
        <v>455</v>
      </c>
      <c r="T308" s="222">
        <v>44665</v>
      </c>
      <c r="U308" s="222">
        <v>44679</v>
      </c>
      <c r="V308" s="220" t="s">
        <v>537</v>
      </c>
      <c r="W308" s="220"/>
      <c r="X308" s="220"/>
      <c r="Z308" s="177" t="str">
        <f t="shared" ca="1" si="4"/>
        <v/>
      </c>
      <c r="AA308" s="177" t="str">
        <f ca="1">IFERROR(IF(OR(OFFSET('S4'!$D$5,MATCH($A308,'S4'!$D$5:$D$1035,0)-1,6)="巻返し",OFFSET('S4'!$D$5,MATCH($A308,'S4'!$D$5:$D$1035,0)-1,6)="スリット"),SUMIF('S4'!$D$5:$D$1035,$A308,'S4'!$U$5:$U$1035),""),"")</f>
        <v/>
      </c>
      <c r="AB308" s="177" t="str">
        <f ca="1">IFERROR(IF(OR(OFFSET('S5'!$D$5,MATCH($A308,'S5'!$D$5:$D$1012,0)-1,6)="巻返し",OFFSET('S5'!$D$5,MATCH($A308,'S5'!$D$5:$D$1012,0)-1,6)="スリット"),SUMIF('S5'!$D$5:$D$1012,$A308,'S5'!$T$5:$T$1012),""),"")</f>
        <v/>
      </c>
    </row>
    <row r="309" spans="1:28" s="165" customFormat="1" ht="11.25" x14ac:dyDescent="0.15">
      <c r="A309" s="220">
        <v>3658533</v>
      </c>
      <c r="B309" s="220" t="s">
        <v>452</v>
      </c>
      <c r="C309" s="220" t="s">
        <v>457</v>
      </c>
      <c r="D309" s="220" t="s">
        <v>454</v>
      </c>
      <c r="E309" s="220" t="s">
        <v>572</v>
      </c>
      <c r="F309" s="220">
        <v>3</v>
      </c>
      <c r="G309" s="220" t="s">
        <v>49</v>
      </c>
      <c r="H309" s="220" t="s">
        <v>58</v>
      </c>
      <c r="I309" s="220" t="s">
        <v>51</v>
      </c>
      <c r="J309" s="220"/>
      <c r="K309" s="220" t="s">
        <v>141</v>
      </c>
      <c r="L309" s="220">
        <v>50</v>
      </c>
      <c r="M309" s="220" t="s">
        <v>142</v>
      </c>
      <c r="N309" s="221">
        <v>1050</v>
      </c>
      <c r="O309" s="221">
        <v>1040</v>
      </c>
      <c r="P309" s="221">
        <v>4000</v>
      </c>
      <c r="Q309" s="220">
        <v>2</v>
      </c>
      <c r="R309" s="220">
        <v>6</v>
      </c>
      <c r="S309" s="220" t="s">
        <v>455</v>
      </c>
      <c r="T309" s="222">
        <v>44666</v>
      </c>
      <c r="U309" s="222">
        <v>44679</v>
      </c>
      <c r="V309" s="220" t="s">
        <v>456</v>
      </c>
      <c r="W309" s="220"/>
      <c r="X309" s="220"/>
      <c r="Z309" s="177" t="str">
        <f t="shared" ca="1" si="4"/>
        <v/>
      </c>
      <c r="AA309" s="177" t="str">
        <f ca="1">IFERROR(IF(OR(OFFSET('S4'!$D$5,MATCH($A309,'S4'!$D$5:$D$1035,0)-1,6)="巻返し",OFFSET('S4'!$D$5,MATCH($A309,'S4'!$D$5:$D$1035,0)-1,6)="スリット"),SUMIF('S4'!$D$5:$D$1035,$A309,'S4'!$U$5:$U$1035),""),"")</f>
        <v/>
      </c>
      <c r="AB309" s="177" t="str">
        <f ca="1">IFERROR(IF(OR(OFFSET('S5'!$D$5,MATCH($A309,'S5'!$D$5:$D$1012,0)-1,6)="巻返し",OFFSET('S5'!$D$5,MATCH($A309,'S5'!$D$5:$D$1012,0)-1,6)="スリット"),SUMIF('S5'!$D$5:$D$1012,$A309,'S5'!$T$5:$T$1012),""),"")</f>
        <v/>
      </c>
    </row>
    <row r="310" spans="1:28" s="165" customFormat="1" ht="11.25" x14ac:dyDescent="0.15">
      <c r="A310" s="220">
        <v>3659649</v>
      </c>
      <c r="B310" s="220" t="s">
        <v>557</v>
      </c>
      <c r="C310" s="220" t="s">
        <v>459</v>
      </c>
      <c r="D310" s="220" t="s">
        <v>454</v>
      </c>
      <c r="E310" s="220" t="s">
        <v>567</v>
      </c>
      <c r="F310" s="220">
        <v>3</v>
      </c>
      <c r="G310" s="220" t="s">
        <v>325</v>
      </c>
      <c r="H310" s="220" t="s">
        <v>50</v>
      </c>
      <c r="I310" s="220" t="s">
        <v>51</v>
      </c>
      <c r="J310" s="220"/>
      <c r="K310" s="220" t="s">
        <v>157</v>
      </c>
      <c r="L310" s="220">
        <v>25</v>
      </c>
      <c r="M310" s="220" t="s">
        <v>158</v>
      </c>
      <c r="N310" s="221">
        <v>1100</v>
      </c>
      <c r="O310" s="221">
        <v>1100</v>
      </c>
      <c r="P310" s="221">
        <v>12000</v>
      </c>
      <c r="Q310" s="220">
        <v>2</v>
      </c>
      <c r="R310" s="220">
        <v>24</v>
      </c>
      <c r="S310" s="220" t="s">
        <v>455</v>
      </c>
      <c r="T310" s="222">
        <v>44672</v>
      </c>
      <c r="U310" s="222">
        <v>44691</v>
      </c>
      <c r="V310" s="220" t="s">
        <v>456</v>
      </c>
      <c r="W310" s="220"/>
      <c r="X310" s="220"/>
      <c r="Z310" s="177" t="str">
        <f t="shared" ca="1" si="4"/>
        <v/>
      </c>
      <c r="AA310" s="177" t="str">
        <f ca="1">IFERROR(IF(OR(OFFSET('S4'!$D$5,MATCH($A310,'S4'!$D$5:$D$1035,0)-1,6)="巻返し",OFFSET('S4'!$D$5,MATCH($A310,'S4'!$D$5:$D$1035,0)-1,6)="スリット"),SUMIF('S4'!$D$5:$D$1035,$A310,'S4'!$U$5:$U$1035),""),"")</f>
        <v/>
      </c>
      <c r="AB310" s="177" t="str">
        <f ca="1">IFERROR(IF(OR(OFFSET('S5'!$D$5,MATCH($A310,'S5'!$D$5:$D$1012,0)-1,6)="巻返し",OFFSET('S5'!$D$5,MATCH($A310,'S5'!$D$5:$D$1012,0)-1,6)="スリット"),SUMIF('S5'!$D$5:$D$1012,$A310,'S5'!$T$5:$T$1012),""),"")</f>
        <v/>
      </c>
    </row>
    <row r="311" spans="1:28" s="165" customFormat="1" ht="11.25" x14ac:dyDescent="0.15">
      <c r="A311" s="220">
        <v>3659650</v>
      </c>
      <c r="B311" s="220" t="s">
        <v>452</v>
      </c>
      <c r="C311" s="220" t="s">
        <v>457</v>
      </c>
      <c r="D311" s="220" t="s">
        <v>454</v>
      </c>
      <c r="E311" s="220" t="s">
        <v>145</v>
      </c>
      <c r="F311" s="220">
        <v>3</v>
      </c>
      <c r="G311" s="220" t="s">
        <v>49</v>
      </c>
      <c r="H311" s="220" t="s">
        <v>50</v>
      </c>
      <c r="I311" s="220" t="s">
        <v>51</v>
      </c>
      <c r="J311" s="220"/>
      <c r="K311" s="220" t="s">
        <v>146</v>
      </c>
      <c r="L311" s="220">
        <v>25</v>
      </c>
      <c r="M311" s="220" t="s">
        <v>469</v>
      </c>
      <c r="N311" s="221">
        <v>1240</v>
      </c>
      <c r="O311" s="221">
        <v>1240</v>
      </c>
      <c r="P311" s="221">
        <v>6000</v>
      </c>
      <c r="Q311" s="220">
        <v>2</v>
      </c>
      <c r="R311" s="220">
        <v>24</v>
      </c>
      <c r="S311" s="220" t="s">
        <v>455</v>
      </c>
      <c r="T311" s="222">
        <v>44672</v>
      </c>
      <c r="U311" s="222">
        <v>44691</v>
      </c>
      <c r="V311" s="220" t="s">
        <v>456</v>
      </c>
      <c r="W311" s="220"/>
      <c r="X311" s="220"/>
      <c r="Z311" s="177" t="str">
        <f t="shared" ca="1" si="4"/>
        <v/>
      </c>
      <c r="AA311" s="177" t="str">
        <f ca="1">IFERROR(IF(OR(OFFSET('S4'!$D$5,MATCH($A311,'S4'!$D$5:$D$1035,0)-1,6)="巻返し",OFFSET('S4'!$D$5,MATCH($A311,'S4'!$D$5:$D$1035,0)-1,6)="スリット"),SUMIF('S4'!$D$5:$D$1035,$A311,'S4'!$U$5:$U$1035),""),"")</f>
        <v/>
      </c>
      <c r="AB311" s="177" t="str">
        <f ca="1">IFERROR(IF(OR(OFFSET('S5'!$D$5,MATCH($A311,'S5'!$D$5:$D$1012,0)-1,6)="巻返し",OFFSET('S5'!$D$5,MATCH($A311,'S5'!$D$5:$D$1012,0)-1,6)="スリット"),SUMIF('S5'!$D$5:$D$1012,$A311,'S5'!$T$5:$T$1012),""),"")</f>
        <v/>
      </c>
    </row>
    <row r="312" spans="1:28" s="165" customFormat="1" ht="11.25" x14ac:dyDescent="0.15">
      <c r="A312" s="220">
        <v>3659651</v>
      </c>
      <c r="B312" s="220" t="s">
        <v>452</v>
      </c>
      <c r="C312" s="220" t="s">
        <v>457</v>
      </c>
      <c r="D312" s="220" t="s">
        <v>454</v>
      </c>
      <c r="E312" s="220" t="s">
        <v>47</v>
      </c>
      <c r="F312" s="220">
        <v>3</v>
      </c>
      <c r="G312" s="220" t="s">
        <v>49</v>
      </c>
      <c r="H312" s="220" t="s">
        <v>50</v>
      </c>
      <c r="I312" s="220" t="s">
        <v>51</v>
      </c>
      <c r="J312" s="220"/>
      <c r="K312" s="220" t="s">
        <v>573</v>
      </c>
      <c r="L312" s="220">
        <v>75</v>
      </c>
      <c r="M312" s="220" t="s">
        <v>574</v>
      </c>
      <c r="N312" s="221">
        <v>1330</v>
      </c>
      <c r="O312" s="221">
        <v>1330</v>
      </c>
      <c r="P312" s="221">
        <v>5000</v>
      </c>
      <c r="Q312" s="220">
        <v>2</v>
      </c>
      <c r="R312" s="220">
        <v>2</v>
      </c>
      <c r="S312" s="220" t="s">
        <v>455</v>
      </c>
      <c r="T312" s="222">
        <v>44672</v>
      </c>
      <c r="U312" s="222">
        <v>44697</v>
      </c>
      <c r="V312" s="220" t="s">
        <v>456</v>
      </c>
      <c r="W312" s="220"/>
      <c r="X312" s="220"/>
      <c r="Z312" s="177" t="str">
        <f t="shared" ca="1" si="4"/>
        <v/>
      </c>
      <c r="AA312" s="177" t="str">
        <f ca="1">IFERROR(IF(OR(OFFSET('S4'!$D$5,MATCH($A312,'S4'!$D$5:$D$1035,0)-1,6)="巻返し",OFFSET('S4'!$D$5,MATCH($A312,'S4'!$D$5:$D$1035,0)-1,6)="スリット"),SUMIF('S4'!$D$5:$D$1035,$A312,'S4'!$U$5:$U$1035),""),"")</f>
        <v/>
      </c>
      <c r="AB312" s="177" t="str">
        <f ca="1">IFERROR(IF(OR(OFFSET('S5'!$D$5,MATCH($A312,'S5'!$D$5:$D$1012,0)-1,6)="巻返し",OFFSET('S5'!$D$5,MATCH($A312,'S5'!$D$5:$D$1012,0)-1,6)="スリット"),SUMIF('S5'!$D$5:$D$1012,$A312,'S5'!$T$5:$T$1012),""),"")</f>
        <v/>
      </c>
    </row>
    <row r="313" spans="1:28" s="165" customFormat="1" ht="11.25" x14ac:dyDescent="0.15">
      <c r="A313" s="220">
        <v>3659652</v>
      </c>
      <c r="B313" s="220" t="s">
        <v>452</v>
      </c>
      <c r="C313" s="220" t="s">
        <v>457</v>
      </c>
      <c r="D313" s="220" t="s">
        <v>454</v>
      </c>
      <c r="E313" s="220" t="s">
        <v>47</v>
      </c>
      <c r="F313" s="220">
        <v>331</v>
      </c>
      <c r="G313" s="220" t="s">
        <v>49</v>
      </c>
      <c r="H313" s="220" t="s">
        <v>50</v>
      </c>
      <c r="I313" s="220" t="s">
        <v>51</v>
      </c>
      <c r="J313" s="220"/>
      <c r="K313" s="220" t="s">
        <v>82</v>
      </c>
      <c r="L313" s="220">
        <v>38</v>
      </c>
      <c r="M313" s="220" t="s">
        <v>83</v>
      </c>
      <c r="N313" s="221">
        <v>1330</v>
      </c>
      <c r="O313" s="221">
        <v>1330</v>
      </c>
      <c r="P313" s="221">
        <v>6000</v>
      </c>
      <c r="Q313" s="220">
        <v>2</v>
      </c>
      <c r="R313" s="220">
        <v>44</v>
      </c>
      <c r="S313" s="220" t="s">
        <v>455</v>
      </c>
      <c r="T313" s="222">
        <v>44672</v>
      </c>
      <c r="U313" s="222">
        <v>44697</v>
      </c>
      <c r="V313" s="220" t="s">
        <v>456</v>
      </c>
      <c r="W313" s="220"/>
      <c r="X313" s="220"/>
      <c r="Z313" s="177" t="str">
        <f t="shared" ca="1" si="4"/>
        <v/>
      </c>
      <c r="AA313" s="177" t="str">
        <f ca="1">IFERROR(IF(OR(OFFSET('S4'!$D$5,MATCH($A313,'S4'!$D$5:$D$1035,0)-1,6)="巻返し",OFFSET('S4'!$D$5,MATCH($A313,'S4'!$D$5:$D$1035,0)-1,6)="スリット"),SUMIF('S4'!$D$5:$D$1035,$A313,'S4'!$U$5:$U$1035),""),"")</f>
        <v/>
      </c>
      <c r="AB313" s="177" t="str">
        <f ca="1">IFERROR(IF(OR(OFFSET('S5'!$D$5,MATCH($A313,'S5'!$D$5:$D$1012,0)-1,6)="巻返し",OFFSET('S5'!$D$5,MATCH($A313,'S5'!$D$5:$D$1012,0)-1,6)="スリット"),SUMIF('S5'!$D$5:$D$1012,$A313,'S5'!$T$5:$T$1012),""),"")</f>
        <v/>
      </c>
    </row>
    <row r="314" spans="1:28" s="165" customFormat="1" ht="11.25" x14ac:dyDescent="0.15">
      <c r="A314" s="220">
        <v>3659653</v>
      </c>
      <c r="B314" s="220" t="s">
        <v>452</v>
      </c>
      <c r="C314" s="220" t="s">
        <v>457</v>
      </c>
      <c r="D314" s="220" t="s">
        <v>454</v>
      </c>
      <c r="E314" s="220" t="s">
        <v>62</v>
      </c>
      <c r="F314" s="220">
        <v>331</v>
      </c>
      <c r="G314" s="220" t="s">
        <v>49</v>
      </c>
      <c r="H314" s="220" t="s">
        <v>50</v>
      </c>
      <c r="I314" s="220" t="s">
        <v>51</v>
      </c>
      <c r="J314" s="220"/>
      <c r="K314" s="220" t="s">
        <v>84</v>
      </c>
      <c r="L314" s="220">
        <v>38</v>
      </c>
      <c r="M314" s="220" t="s">
        <v>83</v>
      </c>
      <c r="N314" s="221">
        <v>1330</v>
      </c>
      <c r="O314" s="221">
        <v>1330</v>
      </c>
      <c r="P314" s="221">
        <v>6000</v>
      </c>
      <c r="Q314" s="220">
        <v>2</v>
      </c>
      <c r="R314" s="220">
        <v>14</v>
      </c>
      <c r="S314" s="220" t="s">
        <v>455</v>
      </c>
      <c r="T314" s="222">
        <v>44672</v>
      </c>
      <c r="U314" s="222">
        <v>44697</v>
      </c>
      <c r="V314" s="220" t="s">
        <v>456</v>
      </c>
      <c r="W314" s="220"/>
      <c r="X314" s="220"/>
      <c r="Z314" s="177" t="str">
        <f t="shared" ca="1" si="4"/>
        <v/>
      </c>
      <c r="AA314" s="177" t="str">
        <f ca="1">IFERROR(IF(OR(OFFSET('S4'!$D$5,MATCH($A314,'S4'!$D$5:$D$1035,0)-1,6)="巻返し",OFFSET('S4'!$D$5,MATCH($A314,'S4'!$D$5:$D$1035,0)-1,6)="スリット"),SUMIF('S4'!$D$5:$D$1035,$A314,'S4'!$U$5:$U$1035),""),"")</f>
        <v/>
      </c>
      <c r="AB314" s="177" t="str">
        <f ca="1">IFERROR(IF(OR(OFFSET('S5'!$D$5,MATCH($A314,'S5'!$D$5:$D$1012,0)-1,6)="巻返し",OFFSET('S5'!$D$5,MATCH($A314,'S5'!$D$5:$D$1012,0)-1,6)="スリット"),SUMIF('S5'!$D$5:$D$1012,$A314,'S5'!$T$5:$T$1012),""),"")</f>
        <v/>
      </c>
    </row>
    <row r="315" spans="1:28" s="165" customFormat="1" ht="11.25" x14ac:dyDescent="0.15">
      <c r="A315" s="220">
        <v>3659654</v>
      </c>
      <c r="B315" s="220" t="s">
        <v>452</v>
      </c>
      <c r="C315" s="220" t="s">
        <v>457</v>
      </c>
      <c r="D315" s="220" t="s">
        <v>454</v>
      </c>
      <c r="E315" s="220" t="s">
        <v>62</v>
      </c>
      <c r="F315" s="220">
        <v>331</v>
      </c>
      <c r="G315" s="220" t="s">
        <v>49</v>
      </c>
      <c r="H315" s="220" t="s">
        <v>50</v>
      </c>
      <c r="I315" s="220" t="s">
        <v>51</v>
      </c>
      <c r="J315" s="220"/>
      <c r="K315" s="220" t="s">
        <v>84</v>
      </c>
      <c r="L315" s="220">
        <v>38</v>
      </c>
      <c r="M315" s="220" t="s">
        <v>83</v>
      </c>
      <c r="N315" s="221">
        <v>1580</v>
      </c>
      <c r="O315" s="221">
        <v>1580</v>
      </c>
      <c r="P315" s="221">
        <v>6000</v>
      </c>
      <c r="Q315" s="220">
        <v>2</v>
      </c>
      <c r="R315" s="220">
        <v>2</v>
      </c>
      <c r="S315" s="220" t="s">
        <v>455</v>
      </c>
      <c r="T315" s="222">
        <v>44672</v>
      </c>
      <c r="U315" s="222">
        <v>44697</v>
      </c>
      <c r="V315" s="220" t="s">
        <v>456</v>
      </c>
      <c r="W315" s="220"/>
      <c r="X315" s="220"/>
      <c r="Z315" s="177" t="str">
        <f t="shared" ca="1" si="4"/>
        <v/>
      </c>
      <c r="AA315" s="177" t="str">
        <f ca="1">IFERROR(IF(OR(OFFSET('S4'!$D$5,MATCH($A315,'S4'!$D$5:$D$1035,0)-1,6)="巻返し",OFFSET('S4'!$D$5,MATCH($A315,'S4'!$D$5:$D$1035,0)-1,6)="スリット"),SUMIF('S4'!$D$5:$D$1035,$A315,'S4'!$U$5:$U$1035),""),"")</f>
        <v/>
      </c>
      <c r="AB315" s="177" t="str">
        <f ca="1">IFERROR(IF(OR(OFFSET('S5'!$D$5,MATCH($A315,'S5'!$D$5:$D$1012,0)-1,6)="巻返し",OFFSET('S5'!$D$5,MATCH($A315,'S5'!$D$5:$D$1012,0)-1,6)="スリット"),SUMIF('S5'!$D$5:$D$1012,$A315,'S5'!$T$5:$T$1012),""),"")</f>
        <v/>
      </c>
    </row>
    <row r="316" spans="1:28" s="165" customFormat="1" ht="11.25" x14ac:dyDescent="0.15">
      <c r="A316" s="220">
        <v>3659655</v>
      </c>
      <c r="B316" s="220" t="s">
        <v>452</v>
      </c>
      <c r="C316" s="220" t="s">
        <v>457</v>
      </c>
      <c r="D316" s="220" t="s">
        <v>454</v>
      </c>
      <c r="E316" s="220" t="s">
        <v>62</v>
      </c>
      <c r="F316" s="220">
        <v>3</v>
      </c>
      <c r="G316" s="220" t="s">
        <v>49</v>
      </c>
      <c r="H316" s="220" t="s">
        <v>50</v>
      </c>
      <c r="I316" s="220" t="s">
        <v>51</v>
      </c>
      <c r="J316" s="220"/>
      <c r="K316" s="220" t="s">
        <v>88</v>
      </c>
      <c r="L316" s="220">
        <v>75</v>
      </c>
      <c r="M316" s="220" t="s">
        <v>479</v>
      </c>
      <c r="N316" s="221">
        <v>1330</v>
      </c>
      <c r="O316" s="221">
        <v>1330</v>
      </c>
      <c r="P316" s="221">
        <v>4100</v>
      </c>
      <c r="Q316" s="220">
        <v>2</v>
      </c>
      <c r="R316" s="220">
        <v>5</v>
      </c>
      <c r="S316" s="220" t="s">
        <v>455</v>
      </c>
      <c r="T316" s="222">
        <v>44672</v>
      </c>
      <c r="U316" s="222">
        <v>44697</v>
      </c>
      <c r="V316" s="220" t="s">
        <v>456</v>
      </c>
      <c r="W316" s="220"/>
      <c r="X316" s="220"/>
      <c r="Z316" s="177" t="str">
        <f t="shared" ca="1" si="4"/>
        <v/>
      </c>
      <c r="AA316" s="177" t="str">
        <f ca="1">IFERROR(IF(OR(OFFSET('S4'!$D$5,MATCH($A316,'S4'!$D$5:$D$1035,0)-1,6)="巻返し",OFFSET('S4'!$D$5,MATCH($A316,'S4'!$D$5:$D$1035,0)-1,6)="スリット"),SUMIF('S4'!$D$5:$D$1035,$A316,'S4'!$U$5:$U$1035),""),"")</f>
        <v/>
      </c>
      <c r="AB316" s="177" t="str">
        <f ca="1">IFERROR(IF(OR(OFFSET('S5'!$D$5,MATCH($A316,'S5'!$D$5:$D$1012,0)-1,6)="巻返し",OFFSET('S5'!$D$5,MATCH($A316,'S5'!$D$5:$D$1012,0)-1,6)="スリット"),SUMIF('S5'!$D$5:$D$1012,$A316,'S5'!$T$5:$T$1012),""),"")</f>
        <v/>
      </c>
    </row>
    <row r="317" spans="1:28" s="165" customFormat="1" ht="11.25" x14ac:dyDescent="0.15">
      <c r="A317" s="220">
        <v>3659656</v>
      </c>
      <c r="B317" s="220" t="s">
        <v>452</v>
      </c>
      <c r="C317" s="220" t="s">
        <v>459</v>
      </c>
      <c r="D317" s="220" t="s">
        <v>454</v>
      </c>
      <c r="E317" s="220" t="s">
        <v>74</v>
      </c>
      <c r="F317" s="220">
        <v>3</v>
      </c>
      <c r="G317" s="220" t="s">
        <v>49</v>
      </c>
      <c r="H317" s="220" t="s">
        <v>50</v>
      </c>
      <c r="I317" s="220" t="s">
        <v>51</v>
      </c>
      <c r="J317" s="220"/>
      <c r="K317" s="220" t="s">
        <v>77</v>
      </c>
      <c r="L317" s="220">
        <v>25</v>
      </c>
      <c r="M317" s="220" t="s">
        <v>78</v>
      </c>
      <c r="N317" s="221">
        <v>740</v>
      </c>
      <c r="O317" s="221">
        <v>740</v>
      </c>
      <c r="P317" s="221">
        <v>2100</v>
      </c>
      <c r="Q317" s="220">
        <v>1</v>
      </c>
      <c r="R317" s="220">
        <v>24</v>
      </c>
      <c r="S317" s="220" t="s">
        <v>455</v>
      </c>
      <c r="T317" s="222">
        <v>44672</v>
      </c>
      <c r="U317" s="222">
        <v>44697</v>
      </c>
      <c r="V317" s="220" t="s">
        <v>456</v>
      </c>
      <c r="W317" s="220"/>
      <c r="X317" s="220"/>
      <c r="Z317" s="177" t="str">
        <f t="shared" ca="1" si="4"/>
        <v/>
      </c>
      <c r="AA317" s="177" t="str">
        <f ca="1">IFERROR(IF(OR(OFFSET('S4'!$D$5,MATCH($A317,'S4'!$D$5:$D$1035,0)-1,6)="巻返し",OFFSET('S4'!$D$5,MATCH($A317,'S4'!$D$5:$D$1035,0)-1,6)="スリット"),SUMIF('S4'!$D$5:$D$1035,$A317,'S4'!$U$5:$U$1035),""),"")</f>
        <v/>
      </c>
      <c r="AB317" s="177" t="str">
        <f ca="1">IFERROR(IF(OR(OFFSET('S5'!$D$5,MATCH($A317,'S5'!$D$5:$D$1012,0)-1,6)="巻返し",OFFSET('S5'!$D$5,MATCH($A317,'S5'!$D$5:$D$1012,0)-1,6)="スリット"),SUMIF('S5'!$D$5:$D$1012,$A317,'S5'!$T$5:$T$1012),""),"")</f>
        <v/>
      </c>
    </row>
    <row r="318" spans="1:28" s="165" customFormat="1" ht="11.25" x14ac:dyDescent="0.15">
      <c r="A318" s="220">
        <v>3659657</v>
      </c>
      <c r="B318" s="220" t="s">
        <v>452</v>
      </c>
      <c r="C318" s="220" t="s">
        <v>459</v>
      </c>
      <c r="D318" s="220" t="s">
        <v>454</v>
      </c>
      <c r="E318" s="220" t="s">
        <v>96</v>
      </c>
      <c r="F318" s="220">
        <v>3313</v>
      </c>
      <c r="G318" s="220" t="s">
        <v>49</v>
      </c>
      <c r="H318" s="220" t="s">
        <v>50</v>
      </c>
      <c r="I318" s="220" t="s">
        <v>51</v>
      </c>
      <c r="J318" s="220"/>
      <c r="K318" s="220" t="s">
        <v>97</v>
      </c>
      <c r="L318" s="220">
        <v>38</v>
      </c>
      <c r="M318" s="220" t="s">
        <v>98</v>
      </c>
      <c r="N318" s="221">
        <v>750</v>
      </c>
      <c r="O318" s="221">
        <v>750</v>
      </c>
      <c r="P318" s="221">
        <v>6000</v>
      </c>
      <c r="Q318" s="220">
        <v>2</v>
      </c>
      <c r="R318" s="220">
        <v>32</v>
      </c>
      <c r="S318" s="220" t="s">
        <v>455</v>
      </c>
      <c r="T318" s="222">
        <v>44672</v>
      </c>
      <c r="U318" s="222">
        <v>44697</v>
      </c>
      <c r="V318" s="220" t="s">
        <v>456</v>
      </c>
      <c r="W318" s="220"/>
      <c r="X318" s="220"/>
      <c r="Z318" s="177" t="str">
        <f t="shared" ca="1" si="4"/>
        <v/>
      </c>
      <c r="AA318" s="177" t="str">
        <f ca="1">IFERROR(IF(OR(OFFSET('S4'!$D$5,MATCH($A318,'S4'!$D$5:$D$1035,0)-1,6)="巻返し",OFFSET('S4'!$D$5,MATCH($A318,'S4'!$D$5:$D$1035,0)-1,6)="スリット"),SUMIF('S4'!$D$5:$D$1035,$A318,'S4'!$U$5:$U$1035),""),"")</f>
        <v/>
      </c>
      <c r="AB318" s="177" t="str">
        <f ca="1">IFERROR(IF(OR(OFFSET('S5'!$D$5,MATCH($A318,'S5'!$D$5:$D$1012,0)-1,6)="巻返し",OFFSET('S5'!$D$5,MATCH($A318,'S5'!$D$5:$D$1012,0)-1,6)="スリット"),SUMIF('S5'!$D$5:$D$1012,$A318,'S5'!$T$5:$T$1012),""),"")</f>
        <v/>
      </c>
    </row>
    <row r="319" spans="1:28" s="165" customFormat="1" ht="11.25" x14ac:dyDescent="0.15">
      <c r="A319" s="220">
        <v>3659658</v>
      </c>
      <c r="B319" s="220" t="s">
        <v>452</v>
      </c>
      <c r="C319" s="220" t="s">
        <v>459</v>
      </c>
      <c r="D319" s="220" t="s">
        <v>454</v>
      </c>
      <c r="E319" s="220" t="s">
        <v>96</v>
      </c>
      <c r="F319" s="220">
        <v>331</v>
      </c>
      <c r="G319" s="220" t="s">
        <v>49</v>
      </c>
      <c r="H319" s="220" t="s">
        <v>50</v>
      </c>
      <c r="I319" s="220" t="s">
        <v>51</v>
      </c>
      <c r="J319" s="220"/>
      <c r="K319" s="220" t="s">
        <v>97</v>
      </c>
      <c r="L319" s="220">
        <v>38</v>
      </c>
      <c r="M319" s="220" t="s">
        <v>98</v>
      </c>
      <c r="N319" s="221">
        <v>1025</v>
      </c>
      <c r="O319" s="221">
        <v>1020</v>
      </c>
      <c r="P319" s="221">
        <v>6000</v>
      </c>
      <c r="Q319" s="220">
        <v>2</v>
      </c>
      <c r="R319" s="220">
        <v>2</v>
      </c>
      <c r="S319" s="220" t="s">
        <v>455</v>
      </c>
      <c r="T319" s="222">
        <v>44672</v>
      </c>
      <c r="U319" s="222">
        <v>44697</v>
      </c>
      <c r="V319" s="220" t="s">
        <v>456</v>
      </c>
      <c r="W319" s="220"/>
      <c r="X319" s="220"/>
      <c r="Z319" s="177" t="str">
        <f t="shared" ca="1" si="4"/>
        <v/>
      </c>
      <c r="AA319" s="177" t="str">
        <f ca="1">IFERROR(IF(OR(OFFSET('S4'!$D$5,MATCH($A319,'S4'!$D$5:$D$1035,0)-1,6)="巻返し",OFFSET('S4'!$D$5,MATCH($A319,'S4'!$D$5:$D$1035,0)-1,6)="スリット"),SUMIF('S4'!$D$5:$D$1035,$A319,'S4'!$U$5:$U$1035),""),"")</f>
        <v/>
      </c>
      <c r="AB319" s="177" t="str">
        <f ca="1">IFERROR(IF(OR(OFFSET('S5'!$D$5,MATCH($A319,'S5'!$D$5:$D$1012,0)-1,6)="巻返し",OFFSET('S5'!$D$5,MATCH($A319,'S5'!$D$5:$D$1012,0)-1,6)="スリット"),SUMIF('S5'!$D$5:$D$1012,$A319,'S5'!$T$5:$T$1012),""),"")</f>
        <v/>
      </c>
    </row>
    <row r="320" spans="1:28" s="165" customFormat="1" ht="11.25" x14ac:dyDescent="0.15">
      <c r="A320" s="220">
        <v>3659659</v>
      </c>
      <c r="B320" s="220" t="s">
        <v>452</v>
      </c>
      <c r="C320" s="220" t="s">
        <v>459</v>
      </c>
      <c r="D320" s="220" t="s">
        <v>454</v>
      </c>
      <c r="E320" s="220" t="s">
        <v>96</v>
      </c>
      <c r="F320" s="220">
        <v>331</v>
      </c>
      <c r="G320" s="220" t="s">
        <v>49</v>
      </c>
      <c r="H320" s="220" t="s">
        <v>50</v>
      </c>
      <c r="I320" s="220" t="s">
        <v>51</v>
      </c>
      <c r="J320" s="220"/>
      <c r="K320" s="220" t="s">
        <v>97</v>
      </c>
      <c r="L320" s="220">
        <v>38</v>
      </c>
      <c r="M320" s="220" t="s">
        <v>98</v>
      </c>
      <c r="N320" s="221">
        <v>1255</v>
      </c>
      <c r="O320" s="221">
        <v>1250</v>
      </c>
      <c r="P320" s="221">
        <v>6000</v>
      </c>
      <c r="Q320" s="220">
        <v>2</v>
      </c>
      <c r="R320" s="220">
        <v>40</v>
      </c>
      <c r="S320" s="220" t="s">
        <v>455</v>
      </c>
      <c r="T320" s="222">
        <v>44672</v>
      </c>
      <c r="U320" s="222">
        <v>44697</v>
      </c>
      <c r="V320" s="220" t="s">
        <v>456</v>
      </c>
      <c r="W320" s="220"/>
      <c r="X320" s="220"/>
      <c r="Z320" s="177" t="str">
        <f t="shared" ca="1" si="4"/>
        <v/>
      </c>
      <c r="AA320" s="177" t="str">
        <f ca="1">IFERROR(IF(OR(OFFSET('S4'!$D$5,MATCH($A320,'S4'!$D$5:$D$1035,0)-1,6)="巻返し",OFFSET('S4'!$D$5,MATCH($A320,'S4'!$D$5:$D$1035,0)-1,6)="スリット"),SUMIF('S4'!$D$5:$D$1035,$A320,'S4'!$U$5:$U$1035),""),"")</f>
        <v/>
      </c>
      <c r="AB320" s="177" t="str">
        <f ca="1">IFERROR(IF(OR(OFFSET('S5'!$D$5,MATCH($A320,'S5'!$D$5:$D$1012,0)-1,6)="巻返し",OFFSET('S5'!$D$5,MATCH($A320,'S5'!$D$5:$D$1012,0)-1,6)="スリット"),SUMIF('S5'!$D$5:$D$1012,$A320,'S5'!$T$5:$T$1012),""),"")</f>
        <v/>
      </c>
    </row>
    <row r="321" spans="1:28" s="165" customFormat="1" ht="11.25" x14ac:dyDescent="0.15">
      <c r="A321" s="220">
        <v>3659660</v>
      </c>
      <c r="B321" s="220" t="s">
        <v>452</v>
      </c>
      <c r="C321" s="220" t="s">
        <v>459</v>
      </c>
      <c r="D321" s="220" t="s">
        <v>454</v>
      </c>
      <c r="E321" s="220" t="s">
        <v>111</v>
      </c>
      <c r="F321" s="220">
        <v>331</v>
      </c>
      <c r="G321" s="220" t="s">
        <v>49</v>
      </c>
      <c r="H321" s="220" t="s">
        <v>50</v>
      </c>
      <c r="I321" s="220" t="s">
        <v>51</v>
      </c>
      <c r="J321" s="220"/>
      <c r="K321" s="220" t="s">
        <v>112</v>
      </c>
      <c r="L321" s="220">
        <v>38</v>
      </c>
      <c r="M321" s="220" t="s">
        <v>467</v>
      </c>
      <c r="N321" s="221">
        <v>415</v>
      </c>
      <c r="O321" s="221">
        <v>415</v>
      </c>
      <c r="P321" s="221">
        <v>1950</v>
      </c>
      <c r="Q321" s="220">
        <v>2</v>
      </c>
      <c r="R321" s="220">
        <v>90</v>
      </c>
      <c r="S321" s="220" t="s">
        <v>455</v>
      </c>
      <c r="T321" s="222">
        <v>44672</v>
      </c>
      <c r="U321" s="222">
        <v>44697</v>
      </c>
      <c r="V321" s="220" t="s">
        <v>456</v>
      </c>
      <c r="W321" s="220"/>
      <c r="X321" s="220"/>
      <c r="Z321" s="177" t="str">
        <f t="shared" ca="1" si="4"/>
        <v/>
      </c>
      <c r="AA321" s="177" t="str">
        <f ca="1">IFERROR(IF(OR(OFFSET('S4'!$D$5,MATCH($A321,'S4'!$D$5:$D$1035,0)-1,6)="巻返し",OFFSET('S4'!$D$5,MATCH($A321,'S4'!$D$5:$D$1035,0)-1,6)="スリット"),SUMIF('S4'!$D$5:$D$1035,$A321,'S4'!$U$5:$U$1035),""),"")</f>
        <v/>
      </c>
      <c r="AB321" s="177" t="str">
        <f ca="1">IFERROR(IF(OR(OFFSET('S5'!$D$5,MATCH($A321,'S5'!$D$5:$D$1012,0)-1,6)="巻返し",OFFSET('S5'!$D$5,MATCH($A321,'S5'!$D$5:$D$1012,0)-1,6)="スリット"),SUMIF('S5'!$D$5:$D$1012,$A321,'S5'!$T$5:$T$1012),""),"")</f>
        <v/>
      </c>
    </row>
    <row r="322" spans="1:28" s="165" customFormat="1" ht="11.25" x14ac:dyDescent="0.15">
      <c r="A322" s="220">
        <v>3659661</v>
      </c>
      <c r="B322" s="220" t="s">
        <v>452</v>
      </c>
      <c r="C322" s="220" t="s">
        <v>465</v>
      </c>
      <c r="D322" s="220" t="s">
        <v>454</v>
      </c>
      <c r="E322" s="220" t="s">
        <v>100</v>
      </c>
      <c r="F322" s="220">
        <v>3321</v>
      </c>
      <c r="G322" s="220" t="s">
        <v>49</v>
      </c>
      <c r="H322" s="220" t="s">
        <v>50</v>
      </c>
      <c r="I322" s="220" t="s">
        <v>51</v>
      </c>
      <c r="J322" s="220"/>
      <c r="K322" s="220" t="s">
        <v>102</v>
      </c>
      <c r="L322" s="220">
        <v>38</v>
      </c>
      <c r="M322" s="220" t="s">
        <v>103</v>
      </c>
      <c r="N322" s="221">
        <v>1336</v>
      </c>
      <c r="O322" s="221">
        <v>1325</v>
      </c>
      <c r="P322" s="221">
        <v>12000</v>
      </c>
      <c r="Q322" s="220">
        <v>2</v>
      </c>
      <c r="R322" s="220">
        <v>50</v>
      </c>
      <c r="S322" s="220" t="s">
        <v>455</v>
      </c>
      <c r="T322" s="222">
        <v>44672</v>
      </c>
      <c r="U322" s="222">
        <v>44704</v>
      </c>
      <c r="V322" s="220" t="s">
        <v>456</v>
      </c>
      <c r="W322" s="220"/>
      <c r="X322" s="220"/>
      <c r="Z322" s="177" t="str">
        <f t="shared" ca="1" si="4"/>
        <v/>
      </c>
      <c r="AA322" s="177" t="str">
        <f ca="1">IFERROR(IF(OR(OFFSET('S4'!$D$5,MATCH($A322,'S4'!$D$5:$D$1035,0)-1,6)="巻返し",OFFSET('S4'!$D$5,MATCH($A322,'S4'!$D$5:$D$1035,0)-1,6)="スリット"),SUMIF('S4'!$D$5:$D$1035,$A322,'S4'!$U$5:$U$1035),""),"")</f>
        <v/>
      </c>
      <c r="AB322" s="177" t="str">
        <f ca="1">IFERROR(IF(OR(OFFSET('S5'!$D$5,MATCH($A322,'S5'!$D$5:$D$1012,0)-1,6)="巻返し",OFFSET('S5'!$D$5,MATCH($A322,'S5'!$D$5:$D$1012,0)-1,6)="スリット"),SUMIF('S5'!$D$5:$D$1012,$A322,'S5'!$T$5:$T$1012),""),"")</f>
        <v/>
      </c>
    </row>
    <row r="323" spans="1:28" s="165" customFormat="1" ht="11.25" x14ac:dyDescent="0.15">
      <c r="A323" s="220">
        <v>3659662</v>
      </c>
      <c r="B323" s="220" t="s">
        <v>452</v>
      </c>
      <c r="C323" s="220" t="s">
        <v>465</v>
      </c>
      <c r="D323" s="220" t="s">
        <v>454</v>
      </c>
      <c r="E323" s="220" t="s">
        <v>100</v>
      </c>
      <c r="F323" s="220">
        <v>3321</v>
      </c>
      <c r="G323" s="220" t="s">
        <v>49</v>
      </c>
      <c r="H323" s="220" t="s">
        <v>50</v>
      </c>
      <c r="I323" s="220" t="s">
        <v>51</v>
      </c>
      <c r="J323" s="220"/>
      <c r="K323" s="220" t="s">
        <v>105</v>
      </c>
      <c r="L323" s="220">
        <v>38</v>
      </c>
      <c r="M323" s="220" t="s">
        <v>106</v>
      </c>
      <c r="N323" s="221">
        <v>1336</v>
      </c>
      <c r="O323" s="221">
        <v>1325</v>
      </c>
      <c r="P323" s="221">
        <v>12000</v>
      </c>
      <c r="Q323" s="220">
        <v>2</v>
      </c>
      <c r="R323" s="220">
        <v>70</v>
      </c>
      <c r="S323" s="220" t="s">
        <v>455</v>
      </c>
      <c r="T323" s="222">
        <v>44672</v>
      </c>
      <c r="U323" s="222">
        <v>44704</v>
      </c>
      <c r="V323" s="220" t="s">
        <v>456</v>
      </c>
      <c r="W323" s="220"/>
      <c r="X323" s="220"/>
      <c r="Z323" s="177" t="str">
        <f t="shared" ca="1" si="4"/>
        <v/>
      </c>
      <c r="AA323" s="177" t="str">
        <f ca="1">IFERROR(IF(OR(OFFSET('S4'!$D$5,MATCH($A323,'S4'!$D$5:$D$1035,0)-1,6)="巻返し",OFFSET('S4'!$D$5,MATCH($A323,'S4'!$D$5:$D$1035,0)-1,6)="スリット"),SUMIF('S4'!$D$5:$D$1035,$A323,'S4'!$U$5:$U$1035),""),"")</f>
        <v/>
      </c>
      <c r="AB323" s="177" t="str">
        <f ca="1">IFERROR(IF(OR(OFFSET('S5'!$D$5,MATCH($A323,'S5'!$D$5:$D$1012,0)-1,6)="巻返し",OFFSET('S5'!$D$5,MATCH($A323,'S5'!$D$5:$D$1012,0)-1,6)="スリット"),SUMIF('S5'!$D$5:$D$1012,$A323,'S5'!$T$5:$T$1012),""),"")</f>
        <v/>
      </c>
    </row>
    <row r="324" spans="1:28" s="165" customFormat="1" ht="11.25" x14ac:dyDescent="0.15">
      <c r="A324" s="220">
        <v>3659665</v>
      </c>
      <c r="B324" s="220" t="s">
        <v>452</v>
      </c>
      <c r="C324" s="220" t="s">
        <v>457</v>
      </c>
      <c r="D324" s="220" t="s">
        <v>454</v>
      </c>
      <c r="E324" s="220" t="s">
        <v>145</v>
      </c>
      <c r="F324" s="220">
        <v>3</v>
      </c>
      <c r="G324" s="220" t="s">
        <v>49</v>
      </c>
      <c r="H324" s="220" t="s">
        <v>50</v>
      </c>
      <c r="I324" s="220" t="s">
        <v>51</v>
      </c>
      <c r="J324" s="220"/>
      <c r="K324" s="220" t="s">
        <v>146</v>
      </c>
      <c r="L324" s="220">
        <v>38</v>
      </c>
      <c r="M324" s="220" t="s">
        <v>469</v>
      </c>
      <c r="N324" s="221">
        <v>1040</v>
      </c>
      <c r="O324" s="221">
        <v>1040</v>
      </c>
      <c r="P324" s="221">
        <v>6000</v>
      </c>
      <c r="Q324" s="220">
        <v>2</v>
      </c>
      <c r="R324" s="220">
        <v>2</v>
      </c>
      <c r="S324" s="220" t="s">
        <v>455</v>
      </c>
      <c r="T324" s="222">
        <v>44672</v>
      </c>
      <c r="U324" s="222">
        <v>44708</v>
      </c>
      <c r="V324" s="220" t="s">
        <v>456</v>
      </c>
      <c r="W324" s="220"/>
      <c r="X324" s="220"/>
      <c r="Z324" s="177" t="str">
        <f t="shared" ref="Z324:Z387" ca="1" si="5">IF(SUM(AA324:AB324)=0,"",SUM(AA324:AB324))</f>
        <v/>
      </c>
      <c r="AA324" s="177" t="str">
        <f ca="1">IFERROR(IF(OR(OFFSET('S4'!$D$5,MATCH($A324,'S4'!$D$5:$D$1035,0)-1,6)="巻返し",OFFSET('S4'!$D$5,MATCH($A324,'S4'!$D$5:$D$1035,0)-1,6)="スリット"),SUMIF('S4'!$D$5:$D$1035,$A324,'S4'!$U$5:$U$1035),""),"")</f>
        <v/>
      </c>
      <c r="AB324" s="177" t="str">
        <f ca="1">IFERROR(IF(OR(OFFSET('S5'!$D$5,MATCH($A324,'S5'!$D$5:$D$1012,0)-1,6)="巻返し",OFFSET('S5'!$D$5,MATCH($A324,'S5'!$D$5:$D$1012,0)-1,6)="スリット"),SUMIF('S5'!$D$5:$D$1012,$A324,'S5'!$T$5:$T$1012),""),"")</f>
        <v/>
      </c>
    </row>
    <row r="325" spans="1:28" s="165" customFormat="1" ht="11.25" x14ac:dyDescent="0.15">
      <c r="A325" s="220">
        <v>3659666</v>
      </c>
      <c r="B325" s="220" t="s">
        <v>452</v>
      </c>
      <c r="C325" s="220" t="s">
        <v>457</v>
      </c>
      <c r="D325" s="220" t="s">
        <v>454</v>
      </c>
      <c r="E325" s="220" t="s">
        <v>145</v>
      </c>
      <c r="F325" s="220">
        <v>3</v>
      </c>
      <c r="G325" s="220" t="s">
        <v>49</v>
      </c>
      <c r="H325" s="220" t="s">
        <v>50</v>
      </c>
      <c r="I325" s="220" t="s">
        <v>51</v>
      </c>
      <c r="J325" s="220"/>
      <c r="K325" s="220" t="s">
        <v>146</v>
      </c>
      <c r="L325" s="220">
        <v>38</v>
      </c>
      <c r="M325" s="220" t="s">
        <v>469</v>
      </c>
      <c r="N325" s="221">
        <v>1240</v>
      </c>
      <c r="O325" s="221">
        <v>1240</v>
      </c>
      <c r="P325" s="221">
        <v>6000</v>
      </c>
      <c r="Q325" s="220">
        <v>2</v>
      </c>
      <c r="R325" s="220">
        <v>10</v>
      </c>
      <c r="S325" s="220" t="s">
        <v>455</v>
      </c>
      <c r="T325" s="222">
        <v>44672</v>
      </c>
      <c r="U325" s="222">
        <v>44708</v>
      </c>
      <c r="V325" s="220" t="s">
        <v>456</v>
      </c>
      <c r="W325" s="220"/>
      <c r="X325" s="220"/>
      <c r="Z325" s="177" t="str">
        <f t="shared" ca="1" si="5"/>
        <v/>
      </c>
      <c r="AA325" s="177" t="str">
        <f ca="1">IFERROR(IF(OR(OFFSET('S4'!$D$5,MATCH($A325,'S4'!$D$5:$D$1035,0)-1,6)="巻返し",OFFSET('S4'!$D$5,MATCH($A325,'S4'!$D$5:$D$1035,0)-1,6)="スリット"),SUMIF('S4'!$D$5:$D$1035,$A325,'S4'!$U$5:$U$1035),""),"")</f>
        <v/>
      </c>
      <c r="AB325" s="177" t="str">
        <f ca="1">IFERROR(IF(OR(OFFSET('S5'!$D$5,MATCH($A325,'S5'!$D$5:$D$1012,0)-1,6)="巻返し",OFFSET('S5'!$D$5,MATCH($A325,'S5'!$D$5:$D$1012,0)-1,6)="スリット"),SUMIF('S5'!$D$5:$D$1012,$A325,'S5'!$T$5:$T$1012),""),"")</f>
        <v/>
      </c>
    </row>
    <row r="326" spans="1:28" s="165" customFormat="1" ht="11.25" x14ac:dyDescent="0.15">
      <c r="A326" s="223">
        <v>3659667</v>
      </c>
      <c r="B326" s="220" t="s">
        <v>452</v>
      </c>
      <c r="C326" s="220" t="s">
        <v>457</v>
      </c>
      <c r="D326" s="220" t="s">
        <v>454</v>
      </c>
      <c r="E326" s="220" t="s">
        <v>154</v>
      </c>
      <c r="F326" s="220">
        <v>3</v>
      </c>
      <c r="G326" s="220" t="s">
        <v>49</v>
      </c>
      <c r="H326" s="220" t="s">
        <v>50</v>
      </c>
      <c r="I326" s="220" t="s">
        <v>51</v>
      </c>
      <c r="J326" s="220"/>
      <c r="K326" s="220" t="s">
        <v>151</v>
      </c>
      <c r="L326" s="220">
        <v>38</v>
      </c>
      <c r="M326" s="220" t="s">
        <v>458</v>
      </c>
      <c r="N326" s="221">
        <v>1135</v>
      </c>
      <c r="O326" s="221">
        <v>1130</v>
      </c>
      <c r="P326" s="221">
        <v>6000</v>
      </c>
      <c r="Q326" s="220">
        <v>2</v>
      </c>
      <c r="R326" s="220">
        <v>2</v>
      </c>
      <c r="S326" s="220" t="s">
        <v>455</v>
      </c>
      <c r="T326" s="222">
        <v>44672</v>
      </c>
      <c r="U326" s="222">
        <v>44708</v>
      </c>
      <c r="V326" s="220" t="s">
        <v>456</v>
      </c>
      <c r="W326" s="220"/>
      <c r="X326" s="220"/>
      <c r="Z326" s="177" t="str">
        <f t="shared" ca="1" si="5"/>
        <v/>
      </c>
      <c r="AA326" s="177" t="str">
        <f ca="1">IFERROR(IF(OR(OFFSET('S4'!$D$5,MATCH($A326,'S4'!$D$5:$D$1035,0)-1,6)="巻返し",OFFSET('S4'!$D$5,MATCH($A326,'S4'!$D$5:$D$1035,0)-1,6)="スリット"),SUMIF('S4'!$D$5:$D$1035,$A326,'S4'!$U$5:$U$1035),""),"")</f>
        <v/>
      </c>
      <c r="AB326" s="177" t="str">
        <f ca="1">IFERROR(IF(OR(OFFSET('S5'!$D$5,MATCH($A326,'S5'!$D$5:$D$1012,0)-1,6)="巻返し",OFFSET('S5'!$D$5,MATCH($A326,'S5'!$D$5:$D$1012,0)-1,6)="スリット"),SUMIF('S5'!$D$5:$D$1012,$A326,'S5'!$T$5:$T$1012),""),"")</f>
        <v/>
      </c>
    </row>
    <row r="327" spans="1:28" s="165" customFormat="1" ht="11.25" x14ac:dyDescent="0.15">
      <c r="A327" s="220">
        <v>3659668</v>
      </c>
      <c r="B327" s="220" t="s">
        <v>452</v>
      </c>
      <c r="C327" s="220" t="s">
        <v>459</v>
      </c>
      <c r="D327" s="220" t="s">
        <v>454</v>
      </c>
      <c r="E327" s="220" t="s">
        <v>159</v>
      </c>
      <c r="F327" s="220">
        <v>3</v>
      </c>
      <c r="G327" s="220" t="s">
        <v>49</v>
      </c>
      <c r="H327" s="220" t="s">
        <v>50</v>
      </c>
      <c r="I327" s="220" t="s">
        <v>51</v>
      </c>
      <c r="J327" s="220"/>
      <c r="K327" s="220" t="s">
        <v>157</v>
      </c>
      <c r="L327" s="220">
        <v>125</v>
      </c>
      <c r="M327" s="220" t="s">
        <v>160</v>
      </c>
      <c r="N327" s="221">
        <v>1230</v>
      </c>
      <c r="O327" s="221">
        <v>1225</v>
      </c>
      <c r="P327" s="221">
        <v>1800</v>
      </c>
      <c r="Q327" s="220">
        <v>2</v>
      </c>
      <c r="R327" s="220">
        <v>1</v>
      </c>
      <c r="S327" s="220" t="s">
        <v>455</v>
      </c>
      <c r="T327" s="222">
        <v>44672</v>
      </c>
      <c r="U327" s="222">
        <v>44708</v>
      </c>
      <c r="V327" s="220" t="s">
        <v>456</v>
      </c>
      <c r="W327" s="220"/>
      <c r="X327" s="220"/>
      <c r="Z327" s="177" t="str">
        <f t="shared" ca="1" si="5"/>
        <v/>
      </c>
      <c r="AA327" s="177" t="str">
        <f ca="1">IFERROR(IF(OR(OFFSET('S4'!$D$5,MATCH($A327,'S4'!$D$5:$D$1035,0)-1,6)="巻返し",OFFSET('S4'!$D$5,MATCH($A327,'S4'!$D$5:$D$1035,0)-1,6)="スリット"),SUMIF('S4'!$D$5:$D$1035,$A327,'S4'!$U$5:$U$1035),""),"")</f>
        <v/>
      </c>
      <c r="AB327" s="177" t="str">
        <f ca="1">IFERROR(IF(OR(OFFSET('S5'!$D$5,MATCH($A327,'S5'!$D$5:$D$1012,0)-1,6)="巻返し",OFFSET('S5'!$D$5,MATCH($A327,'S5'!$D$5:$D$1012,0)-1,6)="スリット"),SUMIF('S5'!$D$5:$D$1012,$A327,'S5'!$T$5:$T$1012),""),"")</f>
        <v/>
      </c>
    </row>
    <row r="328" spans="1:28" s="165" customFormat="1" ht="11.25" x14ac:dyDescent="0.15">
      <c r="A328" s="220">
        <v>3659669</v>
      </c>
      <c r="B328" s="220" t="s">
        <v>452</v>
      </c>
      <c r="C328" s="220" t="s">
        <v>457</v>
      </c>
      <c r="D328" s="220" t="s">
        <v>454</v>
      </c>
      <c r="E328" s="220" t="s">
        <v>47</v>
      </c>
      <c r="F328" s="220">
        <v>3</v>
      </c>
      <c r="G328" s="220" t="s">
        <v>49</v>
      </c>
      <c r="H328" s="220" t="s">
        <v>50</v>
      </c>
      <c r="I328" s="220" t="s">
        <v>51</v>
      </c>
      <c r="J328" s="220"/>
      <c r="K328" s="220" t="s">
        <v>143</v>
      </c>
      <c r="L328" s="220">
        <v>25</v>
      </c>
      <c r="M328" s="220" t="s">
        <v>478</v>
      </c>
      <c r="N328" s="221">
        <v>1325</v>
      </c>
      <c r="O328" s="221">
        <v>1320</v>
      </c>
      <c r="P328" s="221">
        <v>6000</v>
      </c>
      <c r="Q328" s="220">
        <v>2</v>
      </c>
      <c r="R328" s="220">
        <v>6</v>
      </c>
      <c r="S328" s="220" t="s">
        <v>455</v>
      </c>
      <c r="T328" s="222">
        <v>44672</v>
      </c>
      <c r="U328" s="222">
        <v>44708</v>
      </c>
      <c r="V328" s="220" t="s">
        <v>456</v>
      </c>
      <c r="W328" s="220"/>
      <c r="X328" s="220"/>
      <c r="Z328" s="177" t="str">
        <f t="shared" ca="1" si="5"/>
        <v/>
      </c>
      <c r="AA328" s="177" t="str">
        <f ca="1">IFERROR(IF(OR(OFFSET('S4'!$D$5,MATCH($A328,'S4'!$D$5:$D$1035,0)-1,6)="巻返し",OFFSET('S4'!$D$5,MATCH($A328,'S4'!$D$5:$D$1035,0)-1,6)="スリット"),SUMIF('S4'!$D$5:$D$1035,$A328,'S4'!$U$5:$U$1035),""),"")</f>
        <v/>
      </c>
      <c r="AB328" s="177" t="str">
        <f ca="1">IFERROR(IF(OR(OFFSET('S5'!$D$5,MATCH($A328,'S5'!$D$5:$D$1012,0)-1,6)="巻返し",OFFSET('S5'!$D$5,MATCH($A328,'S5'!$D$5:$D$1012,0)-1,6)="スリット"),SUMIF('S5'!$D$5:$D$1012,$A328,'S5'!$T$5:$T$1012),""),"")</f>
        <v/>
      </c>
    </row>
    <row r="329" spans="1:28" s="165" customFormat="1" ht="11.25" x14ac:dyDescent="0.15">
      <c r="A329" s="220">
        <v>3659672</v>
      </c>
      <c r="B329" s="220" t="s">
        <v>557</v>
      </c>
      <c r="C329" s="220" t="s">
        <v>457</v>
      </c>
      <c r="D329" s="220" t="s">
        <v>454</v>
      </c>
      <c r="E329" s="220" t="s">
        <v>170</v>
      </c>
      <c r="F329" s="220">
        <v>3</v>
      </c>
      <c r="G329" s="220" t="s">
        <v>325</v>
      </c>
      <c r="H329" s="220" t="s">
        <v>50</v>
      </c>
      <c r="I329" s="220" t="s">
        <v>51</v>
      </c>
      <c r="J329" s="220"/>
      <c r="K329" s="220" t="s">
        <v>565</v>
      </c>
      <c r="L329" s="220">
        <v>25</v>
      </c>
      <c r="M329" s="220" t="s">
        <v>566</v>
      </c>
      <c r="N329" s="221">
        <v>1410</v>
      </c>
      <c r="O329" s="221">
        <v>1410</v>
      </c>
      <c r="P329" s="221">
        <v>6000</v>
      </c>
      <c r="Q329" s="220">
        <v>2</v>
      </c>
      <c r="R329" s="220">
        <v>30</v>
      </c>
      <c r="S329" s="220" t="s">
        <v>455</v>
      </c>
      <c r="T329" s="222">
        <v>44672</v>
      </c>
      <c r="U329" s="222">
        <v>44708</v>
      </c>
      <c r="V329" s="220" t="s">
        <v>456</v>
      </c>
      <c r="W329" s="220"/>
      <c r="X329" s="220"/>
      <c r="Z329" s="177" t="str">
        <f t="shared" ca="1" si="5"/>
        <v/>
      </c>
      <c r="AA329" s="177" t="str">
        <f ca="1">IFERROR(IF(OR(OFFSET('S4'!$D$5,MATCH($A329,'S4'!$D$5:$D$1035,0)-1,6)="巻返し",OFFSET('S4'!$D$5,MATCH($A329,'S4'!$D$5:$D$1035,0)-1,6)="スリット"),SUMIF('S4'!$D$5:$D$1035,$A329,'S4'!$U$5:$U$1035),""),"")</f>
        <v/>
      </c>
      <c r="AB329" s="177" t="str">
        <f ca="1">IFERROR(IF(OR(OFFSET('S5'!$D$5,MATCH($A329,'S5'!$D$5:$D$1012,0)-1,6)="巻返し",OFFSET('S5'!$D$5,MATCH($A329,'S5'!$D$5:$D$1012,0)-1,6)="スリット"),SUMIF('S5'!$D$5:$D$1012,$A329,'S5'!$T$5:$T$1012),""),"")</f>
        <v/>
      </c>
    </row>
    <row r="330" spans="1:28" s="165" customFormat="1" ht="11.25" x14ac:dyDescent="0.15">
      <c r="A330" s="220">
        <v>3659673</v>
      </c>
      <c r="B330" s="220" t="s">
        <v>452</v>
      </c>
      <c r="C330" s="220" t="s">
        <v>457</v>
      </c>
      <c r="D330" s="220" t="s">
        <v>454</v>
      </c>
      <c r="E330" s="220" t="s">
        <v>480</v>
      </c>
      <c r="F330" s="220">
        <v>3</v>
      </c>
      <c r="G330" s="220" t="s">
        <v>49</v>
      </c>
      <c r="H330" s="220" t="s">
        <v>50</v>
      </c>
      <c r="I330" s="220" t="s">
        <v>51</v>
      </c>
      <c r="J330" s="220"/>
      <c r="K330" s="220" t="s">
        <v>66</v>
      </c>
      <c r="L330" s="220">
        <v>25</v>
      </c>
      <c r="M330" s="220" t="s">
        <v>67</v>
      </c>
      <c r="N330" s="221">
        <v>890</v>
      </c>
      <c r="O330" s="221">
        <v>890</v>
      </c>
      <c r="P330" s="221">
        <v>3800</v>
      </c>
      <c r="Q330" s="220">
        <v>2</v>
      </c>
      <c r="R330" s="220">
        <v>3</v>
      </c>
      <c r="S330" s="220" t="s">
        <v>455</v>
      </c>
      <c r="T330" s="222">
        <v>44672</v>
      </c>
      <c r="U330" s="222">
        <v>44708</v>
      </c>
      <c r="V330" s="220" t="s">
        <v>456</v>
      </c>
      <c r="W330" s="220"/>
      <c r="X330" s="220"/>
      <c r="Z330" s="177" t="str">
        <f t="shared" ca="1" si="5"/>
        <v/>
      </c>
      <c r="AA330" s="177" t="str">
        <f ca="1">IFERROR(IF(OR(OFFSET('S4'!$D$5,MATCH($A330,'S4'!$D$5:$D$1035,0)-1,6)="巻返し",OFFSET('S4'!$D$5,MATCH($A330,'S4'!$D$5:$D$1035,0)-1,6)="スリット"),SUMIF('S4'!$D$5:$D$1035,$A330,'S4'!$U$5:$U$1035),""),"")</f>
        <v/>
      </c>
      <c r="AB330" s="177" t="str">
        <f ca="1">IFERROR(IF(OR(OFFSET('S5'!$D$5,MATCH($A330,'S5'!$D$5:$D$1012,0)-1,6)="巻返し",OFFSET('S5'!$D$5,MATCH($A330,'S5'!$D$5:$D$1012,0)-1,6)="スリット"),SUMIF('S5'!$D$5:$D$1012,$A330,'S5'!$T$5:$T$1012),""),"")</f>
        <v/>
      </c>
    </row>
    <row r="331" spans="1:28" s="165" customFormat="1" ht="11.25" x14ac:dyDescent="0.15">
      <c r="A331" s="220">
        <v>3659674</v>
      </c>
      <c r="B331" s="220" t="s">
        <v>452</v>
      </c>
      <c r="C331" s="220" t="s">
        <v>457</v>
      </c>
      <c r="D331" s="220" t="s">
        <v>454</v>
      </c>
      <c r="E331" s="220" t="s">
        <v>47</v>
      </c>
      <c r="F331" s="220">
        <v>331</v>
      </c>
      <c r="G331" s="220" t="s">
        <v>49</v>
      </c>
      <c r="H331" s="220" t="s">
        <v>50</v>
      </c>
      <c r="I331" s="220" t="s">
        <v>51</v>
      </c>
      <c r="J331" s="220"/>
      <c r="K331" s="220" t="s">
        <v>52</v>
      </c>
      <c r="L331" s="220">
        <v>38</v>
      </c>
      <c r="M331" s="220" t="s">
        <v>53</v>
      </c>
      <c r="N331" s="221">
        <v>1367</v>
      </c>
      <c r="O331" s="221">
        <v>1360</v>
      </c>
      <c r="P331" s="221">
        <v>6000</v>
      </c>
      <c r="Q331" s="220">
        <v>2</v>
      </c>
      <c r="R331" s="220">
        <v>6</v>
      </c>
      <c r="S331" s="220" t="s">
        <v>455</v>
      </c>
      <c r="T331" s="222">
        <v>44672</v>
      </c>
      <c r="U331" s="222">
        <v>44708</v>
      </c>
      <c r="V331" s="220" t="s">
        <v>456</v>
      </c>
      <c r="W331" s="220"/>
      <c r="X331" s="220"/>
      <c r="Z331" s="177" t="str">
        <f t="shared" ca="1" si="5"/>
        <v/>
      </c>
      <c r="AA331" s="177" t="str">
        <f ca="1">IFERROR(IF(OR(OFFSET('S4'!$D$5,MATCH($A331,'S4'!$D$5:$D$1035,0)-1,6)="巻返し",OFFSET('S4'!$D$5,MATCH($A331,'S4'!$D$5:$D$1035,0)-1,6)="スリット"),SUMIF('S4'!$D$5:$D$1035,$A331,'S4'!$U$5:$U$1035),""),"")</f>
        <v/>
      </c>
      <c r="AB331" s="177" t="str">
        <f ca="1">IFERROR(IF(OR(OFFSET('S5'!$D$5,MATCH($A331,'S5'!$D$5:$D$1012,0)-1,6)="巻返し",OFFSET('S5'!$D$5,MATCH($A331,'S5'!$D$5:$D$1012,0)-1,6)="スリット"),SUMIF('S5'!$D$5:$D$1012,$A331,'S5'!$T$5:$T$1012),""),"")</f>
        <v/>
      </c>
    </row>
    <row r="332" spans="1:28" s="165" customFormat="1" ht="11.25" x14ac:dyDescent="0.15">
      <c r="A332" s="220">
        <v>3659675</v>
      </c>
      <c r="B332" s="220" t="s">
        <v>452</v>
      </c>
      <c r="C332" s="220" t="s">
        <v>457</v>
      </c>
      <c r="D332" s="220" t="s">
        <v>454</v>
      </c>
      <c r="E332" s="220" t="s">
        <v>47</v>
      </c>
      <c r="F332" s="220">
        <v>3</v>
      </c>
      <c r="G332" s="220" t="s">
        <v>49</v>
      </c>
      <c r="H332" s="220" t="s">
        <v>50</v>
      </c>
      <c r="I332" s="220" t="s">
        <v>51</v>
      </c>
      <c r="J332" s="220"/>
      <c r="K332" s="220" t="s">
        <v>52</v>
      </c>
      <c r="L332" s="220">
        <v>38</v>
      </c>
      <c r="M332" s="220" t="s">
        <v>53</v>
      </c>
      <c r="N332" s="221">
        <v>1057</v>
      </c>
      <c r="O332" s="221">
        <v>1050</v>
      </c>
      <c r="P332" s="221">
        <v>8400</v>
      </c>
      <c r="Q332" s="220">
        <v>2</v>
      </c>
      <c r="R332" s="220">
        <v>13</v>
      </c>
      <c r="S332" s="220" t="s">
        <v>455</v>
      </c>
      <c r="T332" s="222">
        <v>44672</v>
      </c>
      <c r="U332" s="222">
        <v>44708</v>
      </c>
      <c r="V332" s="220" t="s">
        <v>456</v>
      </c>
      <c r="W332" s="220"/>
      <c r="X332" s="220"/>
      <c r="Z332" s="177" t="str">
        <f t="shared" ca="1" si="5"/>
        <v/>
      </c>
      <c r="AA332" s="177" t="str">
        <f ca="1">IFERROR(IF(OR(OFFSET('S4'!$D$5,MATCH($A332,'S4'!$D$5:$D$1035,0)-1,6)="巻返し",OFFSET('S4'!$D$5,MATCH($A332,'S4'!$D$5:$D$1035,0)-1,6)="スリット"),SUMIF('S4'!$D$5:$D$1035,$A332,'S4'!$U$5:$U$1035),""),"")</f>
        <v/>
      </c>
      <c r="AB332" s="177" t="str">
        <f ca="1">IFERROR(IF(OR(OFFSET('S5'!$D$5,MATCH($A332,'S5'!$D$5:$D$1012,0)-1,6)="巻返し",OFFSET('S5'!$D$5,MATCH($A332,'S5'!$D$5:$D$1012,0)-1,6)="スリット"),SUMIF('S5'!$D$5:$D$1012,$A332,'S5'!$T$5:$T$1012),""),"")</f>
        <v/>
      </c>
    </row>
    <row r="333" spans="1:28" s="165" customFormat="1" ht="11.25" x14ac:dyDescent="0.15">
      <c r="A333" s="220">
        <v>3659676</v>
      </c>
      <c r="B333" s="220" t="s">
        <v>452</v>
      </c>
      <c r="C333" s="220" t="s">
        <v>457</v>
      </c>
      <c r="D333" s="220" t="s">
        <v>454</v>
      </c>
      <c r="E333" s="220" t="s">
        <v>62</v>
      </c>
      <c r="F333" s="220">
        <v>331</v>
      </c>
      <c r="G333" s="220" t="s">
        <v>49</v>
      </c>
      <c r="H333" s="220" t="s">
        <v>50</v>
      </c>
      <c r="I333" s="220" t="s">
        <v>51</v>
      </c>
      <c r="J333" s="220"/>
      <c r="K333" s="220" t="s">
        <v>63</v>
      </c>
      <c r="L333" s="220">
        <v>25</v>
      </c>
      <c r="M333" s="220" t="s">
        <v>60</v>
      </c>
      <c r="N333" s="221">
        <v>1330</v>
      </c>
      <c r="O333" s="221">
        <v>1330</v>
      </c>
      <c r="P333" s="221">
        <v>6000</v>
      </c>
      <c r="Q333" s="220">
        <v>2</v>
      </c>
      <c r="R333" s="220">
        <v>16</v>
      </c>
      <c r="S333" s="220" t="s">
        <v>455</v>
      </c>
      <c r="T333" s="222">
        <v>44672</v>
      </c>
      <c r="U333" s="222">
        <v>44708</v>
      </c>
      <c r="V333" s="220" t="s">
        <v>456</v>
      </c>
      <c r="W333" s="220"/>
      <c r="X333" s="220"/>
      <c r="Z333" s="177" t="str">
        <f t="shared" ca="1" si="5"/>
        <v/>
      </c>
      <c r="AA333" s="177" t="str">
        <f ca="1">IFERROR(IF(OR(OFFSET('S4'!$D$5,MATCH($A333,'S4'!$D$5:$D$1035,0)-1,6)="巻返し",OFFSET('S4'!$D$5,MATCH($A333,'S4'!$D$5:$D$1035,0)-1,6)="スリット"),SUMIF('S4'!$D$5:$D$1035,$A333,'S4'!$U$5:$U$1035),""),"")</f>
        <v/>
      </c>
      <c r="AB333" s="177" t="str">
        <f ca="1">IFERROR(IF(OR(OFFSET('S5'!$D$5,MATCH($A333,'S5'!$D$5:$D$1012,0)-1,6)="巻返し",OFFSET('S5'!$D$5,MATCH($A333,'S5'!$D$5:$D$1012,0)-1,6)="スリット"),SUMIF('S5'!$D$5:$D$1012,$A333,'S5'!$T$5:$T$1012),""),"")</f>
        <v/>
      </c>
    </row>
    <row r="334" spans="1:28" s="165" customFormat="1" ht="11.25" x14ac:dyDescent="0.15">
      <c r="A334" s="220">
        <v>3659677</v>
      </c>
      <c r="B334" s="220" t="s">
        <v>452</v>
      </c>
      <c r="C334" s="220" t="s">
        <v>457</v>
      </c>
      <c r="D334" s="220" t="s">
        <v>454</v>
      </c>
      <c r="E334" s="220" t="s">
        <v>62</v>
      </c>
      <c r="F334" s="220">
        <v>331</v>
      </c>
      <c r="G334" s="220" t="s">
        <v>49</v>
      </c>
      <c r="H334" s="220" t="s">
        <v>50</v>
      </c>
      <c r="I334" s="220" t="s">
        <v>51</v>
      </c>
      <c r="J334" s="220"/>
      <c r="K334" s="220" t="s">
        <v>63</v>
      </c>
      <c r="L334" s="220">
        <v>38</v>
      </c>
      <c r="M334" s="220" t="s">
        <v>60</v>
      </c>
      <c r="N334" s="221">
        <v>1330</v>
      </c>
      <c r="O334" s="221">
        <v>1330</v>
      </c>
      <c r="P334" s="221">
        <v>6000</v>
      </c>
      <c r="Q334" s="220">
        <v>2</v>
      </c>
      <c r="R334" s="220">
        <v>16</v>
      </c>
      <c r="S334" s="220" t="s">
        <v>455</v>
      </c>
      <c r="T334" s="222">
        <v>44672</v>
      </c>
      <c r="U334" s="222">
        <v>44708</v>
      </c>
      <c r="V334" s="220" t="s">
        <v>456</v>
      </c>
      <c r="W334" s="220"/>
      <c r="X334" s="220"/>
      <c r="Z334" s="177" t="str">
        <f t="shared" ca="1" si="5"/>
        <v/>
      </c>
      <c r="AA334" s="177" t="str">
        <f ca="1">IFERROR(IF(OR(OFFSET('S4'!$D$5,MATCH($A334,'S4'!$D$5:$D$1035,0)-1,6)="巻返し",OFFSET('S4'!$D$5,MATCH($A334,'S4'!$D$5:$D$1035,0)-1,6)="スリット"),SUMIF('S4'!$D$5:$D$1035,$A334,'S4'!$U$5:$U$1035),""),"")</f>
        <v/>
      </c>
      <c r="AB334" s="177" t="str">
        <f ca="1">IFERROR(IF(OR(OFFSET('S5'!$D$5,MATCH($A334,'S5'!$D$5:$D$1012,0)-1,6)="巻返し",OFFSET('S5'!$D$5,MATCH($A334,'S5'!$D$5:$D$1012,0)-1,6)="スリット"),SUMIF('S5'!$D$5:$D$1012,$A334,'S5'!$T$5:$T$1012),""),"")</f>
        <v/>
      </c>
    </row>
    <row r="335" spans="1:28" s="165" customFormat="1" ht="11.25" x14ac:dyDescent="0.15">
      <c r="A335" s="220">
        <v>3659678</v>
      </c>
      <c r="B335" s="220" t="s">
        <v>452</v>
      </c>
      <c r="C335" s="220" t="s">
        <v>461</v>
      </c>
      <c r="D335" s="220" t="s">
        <v>454</v>
      </c>
      <c r="E335" s="220" t="s">
        <v>70</v>
      </c>
      <c r="F335" s="220">
        <v>3</v>
      </c>
      <c r="G335" s="220" t="s">
        <v>49</v>
      </c>
      <c r="H335" s="220" t="s">
        <v>50</v>
      </c>
      <c r="I335" s="220" t="s">
        <v>51</v>
      </c>
      <c r="J335" s="220"/>
      <c r="K335" s="220" t="s">
        <v>72</v>
      </c>
      <c r="L335" s="220">
        <v>25</v>
      </c>
      <c r="M335" s="220" t="s">
        <v>73</v>
      </c>
      <c r="N335" s="221">
        <v>1045</v>
      </c>
      <c r="O335" s="221">
        <v>1040</v>
      </c>
      <c r="P335" s="221">
        <v>6000</v>
      </c>
      <c r="Q335" s="220">
        <v>2</v>
      </c>
      <c r="R335" s="220">
        <v>10</v>
      </c>
      <c r="S335" s="220" t="s">
        <v>455</v>
      </c>
      <c r="T335" s="222">
        <v>44672</v>
      </c>
      <c r="U335" s="222">
        <v>44708</v>
      </c>
      <c r="V335" s="220" t="s">
        <v>456</v>
      </c>
      <c r="W335" s="220"/>
      <c r="X335" s="220"/>
      <c r="Z335" s="177" t="str">
        <f t="shared" ca="1" si="5"/>
        <v/>
      </c>
      <c r="AA335" s="177" t="str">
        <f ca="1">IFERROR(IF(OR(OFFSET('S4'!$D$5,MATCH($A335,'S4'!$D$5:$D$1035,0)-1,6)="巻返し",OFFSET('S4'!$D$5,MATCH($A335,'S4'!$D$5:$D$1035,0)-1,6)="スリット"),SUMIF('S4'!$D$5:$D$1035,$A335,'S4'!$U$5:$U$1035),""),"")</f>
        <v/>
      </c>
      <c r="AB335" s="177" t="str">
        <f ca="1">IFERROR(IF(OR(OFFSET('S5'!$D$5,MATCH($A335,'S5'!$D$5:$D$1012,0)-1,6)="巻返し",OFFSET('S5'!$D$5,MATCH($A335,'S5'!$D$5:$D$1012,0)-1,6)="スリット"),SUMIF('S5'!$D$5:$D$1012,$A335,'S5'!$T$5:$T$1012),""),"")</f>
        <v/>
      </c>
    </row>
    <row r="336" spans="1:28" s="165" customFormat="1" ht="11.25" x14ac:dyDescent="0.15">
      <c r="A336" s="220">
        <v>3659679</v>
      </c>
      <c r="B336" s="220" t="s">
        <v>452</v>
      </c>
      <c r="C336" s="220" t="s">
        <v>461</v>
      </c>
      <c r="D336" s="220" t="s">
        <v>454</v>
      </c>
      <c r="E336" s="220" t="s">
        <v>70</v>
      </c>
      <c r="F336" s="220">
        <v>3</v>
      </c>
      <c r="G336" s="220" t="s">
        <v>49</v>
      </c>
      <c r="H336" s="220" t="s">
        <v>50</v>
      </c>
      <c r="I336" s="220" t="s">
        <v>51</v>
      </c>
      <c r="J336" s="220"/>
      <c r="K336" s="220" t="s">
        <v>72</v>
      </c>
      <c r="L336" s="220">
        <v>25</v>
      </c>
      <c r="M336" s="220" t="s">
        <v>73</v>
      </c>
      <c r="N336" s="221">
        <v>1085</v>
      </c>
      <c r="O336" s="221">
        <v>1080</v>
      </c>
      <c r="P336" s="221">
        <v>6000</v>
      </c>
      <c r="Q336" s="220">
        <v>2</v>
      </c>
      <c r="R336" s="220">
        <v>6</v>
      </c>
      <c r="S336" s="220" t="s">
        <v>455</v>
      </c>
      <c r="T336" s="222">
        <v>44672</v>
      </c>
      <c r="U336" s="222">
        <v>44708</v>
      </c>
      <c r="V336" s="220" t="s">
        <v>456</v>
      </c>
      <c r="W336" s="220"/>
      <c r="X336" s="220"/>
      <c r="Z336" s="177" t="str">
        <f t="shared" ca="1" si="5"/>
        <v/>
      </c>
      <c r="AA336" s="177" t="str">
        <f ca="1">IFERROR(IF(OR(OFFSET('S4'!$D$5,MATCH($A336,'S4'!$D$5:$D$1035,0)-1,6)="巻返し",OFFSET('S4'!$D$5,MATCH($A336,'S4'!$D$5:$D$1035,0)-1,6)="スリット"),SUMIF('S4'!$D$5:$D$1035,$A336,'S4'!$U$5:$U$1035),""),"")</f>
        <v/>
      </c>
      <c r="AB336" s="177" t="str">
        <f ca="1">IFERROR(IF(OR(OFFSET('S5'!$D$5,MATCH($A336,'S5'!$D$5:$D$1012,0)-1,6)="巻返し",OFFSET('S5'!$D$5,MATCH($A336,'S5'!$D$5:$D$1012,0)-1,6)="スリット"),SUMIF('S5'!$D$5:$D$1012,$A336,'S5'!$T$5:$T$1012),""),"")</f>
        <v/>
      </c>
    </row>
    <row r="337" spans="1:28" s="165" customFormat="1" ht="11.25" x14ac:dyDescent="0.15">
      <c r="A337" s="220">
        <v>3659680</v>
      </c>
      <c r="B337" s="220" t="s">
        <v>452</v>
      </c>
      <c r="C337" s="220" t="s">
        <v>457</v>
      </c>
      <c r="D337" s="220" t="s">
        <v>454</v>
      </c>
      <c r="E337" s="220" t="s">
        <v>306</v>
      </c>
      <c r="F337" s="220">
        <v>3</v>
      </c>
      <c r="G337" s="220" t="s">
        <v>49</v>
      </c>
      <c r="H337" s="220" t="s">
        <v>50</v>
      </c>
      <c r="I337" s="220" t="s">
        <v>307</v>
      </c>
      <c r="J337" s="220"/>
      <c r="K337" s="220" t="s">
        <v>308</v>
      </c>
      <c r="L337" s="220">
        <v>100</v>
      </c>
      <c r="M337" s="220" t="s">
        <v>309</v>
      </c>
      <c r="N337" s="221">
        <v>1000</v>
      </c>
      <c r="O337" s="221">
        <v>1000</v>
      </c>
      <c r="P337" s="221">
        <v>1000</v>
      </c>
      <c r="Q337" s="220">
        <v>2</v>
      </c>
      <c r="R337" s="220">
        <v>6</v>
      </c>
      <c r="S337" s="220" t="s">
        <v>455</v>
      </c>
      <c r="T337" s="222">
        <v>44672</v>
      </c>
      <c r="U337" s="222">
        <v>44704</v>
      </c>
      <c r="V337" s="220" t="s">
        <v>456</v>
      </c>
      <c r="W337" s="220"/>
      <c r="X337" s="220"/>
      <c r="Z337" s="177" t="str">
        <f t="shared" ca="1" si="5"/>
        <v/>
      </c>
      <c r="AA337" s="177" t="str">
        <f ca="1">IFERROR(IF(OR(OFFSET('S4'!$D$5,MATCH($A337,'S4'!$D$5:$D$1035,0)-1,6)="巻返し",OFFSET('S4'!$D$5,MATCH($A337,'S4'!$D$5:$D$1035,0)-1,6)="スリット"),SUMIF('S4'!$D$5:$D$1035,$A337,'S4'!$U$5:$U$1035),""),"")</f>
        <v/>
      </c>
      <c r="AB337" s="177" t="str">
        <f ca="1">IFERROR(IF(OR(OFFSET('S5'!$D$5,MATCH($A337,'S5'!$D$5:$D$1012,0)-1,6)="巻返し",OFFSET('S5'!$D$5,MATCH($A337,'S5'!$D$5:$D$1012,0)-1,6)="スリット"),SUMIF('S5'!$D$5:$D$1012,$A337,'S5'!$T$5:$T$1012),""),"")</f>
        <v/>
      </c>
    </row>
    <row r="338" spans="1:28" s="165" customFormat="1" ht="11.25" x14ac:dyDescent="0.15">
      <c r="A338" s="220">
        <v>3659681</v>
      </c>
      <c r="B338" s="220" t="s">
        <v>452</v>
      </c>
      <c r="C338" s="220" t="s">
        <v>457</v>
      </c>
      <c r="D338" s="220" t="s">
        <v>454</v>
      </c>
      <c r="E338" s="220" t="s">
        <v>306</v>
      </c>
      <c r="F338" s="220">
        <v>3</v>
      </c>
      <c r="G338" s="220" t="s">
        <v>49</v>
      </c>
      <c r="H338" s="220" t="s">
        <v>50</v>
      </c>
      <c r="I338" s="220" t="s">
        <v>307</v>
      </c>
      <c r="J338" s="220"/>
      <c r="K338" s="220" t="s">
        <v>308</v>
      </c>
      <c r="L338" s="220">
        <v>125</v>
      </c>
      <c r="M338" s="220" t="s">
        <v>309</v>
      </c>
      <c r="N338" s="221">
        <v>1000</v>
      </c>
      <c r="O338" s="221">
        <v>1000</v>
      </c>
      <c r="P338" s="221">
        <v>1000</v>
      </c>
      <c r="Q338" s="220">
        <v>2</v>
      </c>
      <c r="R338" s="220">
        <v>10</v>
      </c>
      <c r="S338" s="220" t="s">
        <v>455</v>
      </c>
      <c r="T338" s="222">
        <v>44672</v>
      </c>
      <c r="U338" s="222">
        <v>44704</v>
      </c>
      <c r="V338" s="220" t="s">
        <v>456</v>
      </c>
      <c r="W338" s="220"/>
      <c r="X338" s="220"/>
      <c r="Z338" s="177" t="str">
        <f t="shared" ca="1" si="5"/>
        <v/>
      </c>
      <c r="AA338" s="177" t="str">
        <f ca="1">IFERROR(IF(OR(OFFSET('S4'!$D$5,MATCH($A338,'S4'!$D$5:$D$1035,0)-1,6)="巻返し",OFFSET('S4'!$D$5,MATCH($A338,'S4'!$D$5:$D$1035,0)-1,6)="スリット"),SUMIF('S4'!$D$5:$D$1035,$A338,'S4'!$U$5:$U$1035),""),"")</f>
        <v/>
      </c>
      <c r="AB338" s="177" t="str">
        <f ca="1">IFERROR(IF(OR(OFFSET('S5'!$D$5,MATCH($A338,'S5'!$D$5:$D$1012,0)-1,6)="巻返し",OFFSET('S5'!$D$5,MATCH($A338,'S5'!$D$5:$D$1012,0)-1,6)="スリット"),SUMIF('S5'!$D$5:$D$1012,$A338,'S5'!$T$5:$T$1012),""),"")</f>
        <v/>
      </c>
    </row>
    <row r="339" spans="1:28" s="165" customFormat="1" ht="11.25" x14ac:dyDescent="0.15">
      <c r="A339" s="220">
        <v>3659682</v>
      </c>
      <c r="B339" s="220" t="s">
        <v>452</v>
      </c>
      <c r="C339" s="220" t="s">
        <v>457</v>
      </c>
      <c r="D339" s="220" t="s">
        <v>454</v>
      </c>
      <c r="E339" s="220" t="s">
        <v>306</v>
      </c>
      <c r="F339" s="220">
        <v>3</v>
      </c>
      <c r="G339" s="220" t="s">
        <v>49</v>
      </c>
      <c r="H339" s="220" t="s">
        <v>50</v>
      </c>
      <c r="I339" s="220" t="s">
        <v>307</v>
      </c>
      <c r="J339" s="220"/>
      <c r="K339" s="220" t="s">
        <v>308</v>
      </c>
      <c r="L339" s="220">
        <v>188</v>
      </c>
      <c r="M339" s="220" t="s">
        <v>309</v>
      </c>
      <c r="N339" s="221">
        <v>1000</v>
      </c>
      <c r="O339" s="221">
        <v>1000</v>
      </c>
      <c r="P339" s="221">
        <v>1000</v>
      </c>
      <c r="Q339" s="220">
        <v>2</v>
      </c>
      <c r="R339" s="220">
        <v>7</v>
      </c>
      <c r="S339" s="220" t="s">
        <v>455</v>
      </c>
      <c r="T339" s="222">
        <v>44672</v>
      </c>
      <c r="U339" s="222">
        <v>44704</v>
      </c>
      <c r="V339" s="220" t="s">
        <v>456</v>
      </c>
      <c r="W339" s="220"/>
      <c r="X339" s="220"/>
      <c r="Z339" s="177" t="str">
        <f t="shared" ca="1" si="5"/>
        <v/>
      </c>
      <c r="AA339" s="177" t="str">
        <f ca="1">IFERROR(IF(OR(OFFSET('S4'!$D$5,MATCH($A339,'S4'!$D$5:$D$1035,0)-1,6)="巻返し",OFFSET('S4'!$D$5,MATCH($A339,'S4'!$D$5:$D$1035,0)-1,6)="スリット"),SUMIF('S4'!$D$5:$D$1035,$A339,'S4'!$U$5:$U$1035),""),"")</f>
        <v/>
      </c>
      <c r="AB339" s="177" t="str">
        <f ca="1">IFERROR(IF(OR(OFFSET('S5'!$D$5,MATCH($A339,'S5'!$D$5:$D$1012,0)-1,6)="巻返し",OFFSET('S5'!$D$5,MATCH($A339,'S5'!$D$5:$D$1012,0)-1,6)="スリット"),SUMIF('S5'!$D$5:$D$1012,$A339,'S5'!$T$5:$T$1012),""),"")</f>
        <v/>
      </c>
    </row>
    <row r="340" spans="1:28" s="165" customFormat="1" ht="11.25" x14ac:dyDescent="0.15">
      <c r="A340" s="220">
        <v>3659686</v>
      </c>
      <c r="B340" s="220" t="s">
        <v>452</v>
      </c>
      <c r="C340" s="220" t="s">
        <v>459</v>
      </c>
      <c r="D340" s="220" t="s">
        <v>454</v>
      </c>
      <c r="E340" s="220" t="s">
        <v>171</v>
      </c>
      <c r="F340" s="220">
        <v>3</v>
      </c>
      <c r="G340" s="220" t="s">
        <v>49</v>
      </c>
      <c r="H340" s="220" t="s">
        <v>50</v>
      </c>
      <c r="I340" s="220" t="s">
        <v>172</v>
      </c>
      <c r="J340" s="220"/>
      <c r="K340" s="220" t="s">
        <v>173</v>
      </c>
      <c r="L340" s="220">
        <v>75</v>
      </c>
      <c r="M340" s="220" t="s">
        <v>174</v>
      </c>
      <c r="N340" s="221">
        <v>600</v>
      </c>
      <c r="O340" s="221">
        <v>600</v>
      </c>
      <c r="P340" s="221">
        <v>600</v>
      </c>
      <c r="Q340" s="220">
        <v>2</v>
      </c>
      <c r="R340" s="220">
        <v>78</v>
      </c>
      <c r="S340" s="220" t="s">
        <v>455</v>
      </c>
      <c r="T340" s="222">
        <v>44672</v>
      </c>
      <c r="U340" s="222">
        <v>44704</v>
      </c>
      <c r="V340" s="220" t="s">
        <v>456</v>
      </c>
      <c r="W340" s="220"/>
      <c r="X340" s="220"/>
      <c r="Z340" s="177" t="str">
        <f t="shared" ca="1" si="5"/>
        <v/>
      </c>
      <c r="AA340" s="177" t="str">
        <f ca="1">IFERROR(IF(OR(OFFSET('S4'!$D$5,MATCH($A340,'S4'!$D$5:$D$1035,0)-1,6)="巻返し",OFFSET('S4'!$D$5,MATCH($A340,'S4'!$D$5:$D$1035,0)-1,6)="スリット"),SUMIF('S4'!$D$5:$D$1035,$A340,'S4'!$U$5:$U$1035),""),"")</f>
        <v/>
      </c>
      <c r="AB340" s="177" t="str">
        <f ca="1">IFERROR(IF(OR(OFFSET('S5'!$D$5,MATCH($A340,'S5'!$D$5:$D$1012,0)-1,6)="巻返し",OFFSET('S5'!$D$5,MATCH($A340,'S5'!$D$5:$D$1012,0)-1,6)="スリット"),SUMIF('S5'!$D$5:$D$1012,$A340,'S5'!$T$5:$T$1012),""),"")</f>
        <v/>
      </c>
    </row>
    <row r="341" spans="1:28" s="165" customFormat="1" ht="11.25" x14ac:dyDescent="0.15">
      <c r="A341" s="220">
        <v>3659687</v>
      </c>
      <c r="B341" s="220" t="s">
        <v>452</v>
      </c>
      <c r="C341" s="220" t="s">
        <v>465</v>
      </c>
      <c r="D341" s="220" t="s">
        <v>454</v>
      </c>
      <c r="E341" s="220" t="s">
        <v>100</v>
      </c>
      <c r="F341" s="220" t="s">
        <v>134</v>
      </c>
      <c r="G341" s="220" t="s">
        <v>49</v>
      </c>
      <c r="H341" s="220" t="s">
        <v>50</v>
      </c>
      <c r="I341" s="220" t="s">
        <v>302</v>
      </c>
      <c r="J341" s="220"/>
      <c r="K341" s="220" t="s">
        <v>303</v>
      </c>
      <c r="L341" s="220">
        <v>50</v>
      </c>
      <c r="M341" s="220" t="s">
        <v>304</v>
      </c>
      <c r="N341" s="221">
        <v>1094</v>
      </c>
      <c r="O341" s="221">
        <v>1094</v>
      </c>
      <c r="P341" s="221">
        <v>5000</v>
      </c>
      <c r="Q341" s="220">
        <v>2</v>
      </c>
      <c r="R341" s="220">
        <v>2</v>
      </c>
      <c r="S341" s="220" t="s">
        <v>455</v>
      </c>
      <c r="T341" s="222">
        <v>44672</v>
      </c>
      <c r="U341" s="222">
        <v>44704</v>
      </c>
      <c r="V341" s="220" t="s">
        <v>456</v>
      </c>
      <c r="W341" s="220"/>
      <c r="X341" s="220"/>
      <c r="Z341" s="177" t="str">
        <f t="shared" ca="1" si="5"/>
        <v/>
      </c>
      <c r="AA341" s="177" t="str">
        <f ca="1">IFERROR(IF(OR(OFFSET('S4'!$D$5,MATCH($A341,'S4'!$D$5:$D$1035,0)-1,6)="巻返し",OFFSET('S4'!$D$5,MATCH($A341,'S4'!$D$5:$D$1035,0)-1,6)="スリット"),SUMIF('S4'!$D$5:$D$1035,$A341,'S4'!$U$5:$U$1035),""),"")</f>
        <v/>
      </c>
      <c r="AB341" s="177" t="str">
        <f ca="1">IFERROR(IF(OR(OFFSET('S5'!$D$5,MATCH($A341,'S5'!$D$5:$D$1012,0)-1,6)="巻返し",OFFSET('S5'!$D$5,MATCH($A341,'S5'!$D$5:$D$1012,0)-1,6)="スリット"),SUMIF('S5'!$D$5:$D$1012,$A341,'S5'!$T$5:$T$1012),""),"")</f>
        <v/>
      </c>
    </row>
    <row r="342" spans="1:28" s="165" customFormat="1" ht="11.25" x14ac:dyDescent="0.15">
      <c r="A342" s="220">
        <v>3659688</v>
      </c>
      <c r="B342" s="220" t="s">
        <v>452</v>
      </c>
      <c r="C342" s="220" t="s">
        <v>453</v>
      </c>
      <c r="D342" s="220" t="s">
        <v>454</v>
      </c>
      <c r="E342" s="220" t="s">
        <v>198</v>
      </c>
      <c r="F342" s="220" t="s">
        <v>201</v>
      </c>
      <c r="G342" s="220" t="s">
        <v>49</v>
      </c>
      <c r="H342" s="220" t="s">
        <v>50</v>
      </c>
      <c r="I342" s="220" t="s">
        <v>184</v>
      </c>
      <c r="J342" s="220"/>
      <c r="K342" s="220" t="s">
        <v>199</v>
      </c>
      <c r="L342" s="220">
        <v>25</v>
      </c>
      <c r="M342" s="220" t="s">
        <v>200</v>
      </c>
      <c r="N342" s="221">
        <v>1120</v>
      </c>
      <c r="O342" s="221">
        <v>1120</v>
      </c>
      <c r="P342" s="221">
        <v>12000</v>
      </c>
      <c r="Q342" s="220">
        <v>2</v>
      </c>
      <c r="R342" s="220">
        <v>6</v>
      </c>
      <c r="S342" s="220" t="s">
        <v>455</v>
      </c>
      <c r="T342" s="222">
        <v>44672</v>
      </c>
      <c r="U342" s="222">
        <v>44704</v>
      </c>
      <c r="V342" s="220" t="s">
        <v>456</v>
      </c>
      <c r="W342" s="220"/>
      <c r="X342" s="220"/>
      <c r="Z342" s="177" t="str">
        <f t="shared" ca="1" si="5"/>
        <v/>
      </c>
      <c r="AA342" s="177" t="str">
        <f ca="1">IFERROR(IF(OR(OFFSET('S4'!$D$5,MATCH($A342,'S4'!$D$5:$D$1035,0)-1,6)="巻返し",OFFSET('S4'!$D$5,MATCH($A342,'S4'!$D$5:$D$1035,0)-1,6)="スリット"),SUMIF('S4'!$D$5:$D$1035,$A342,'S4'!$U$5:$U$1035),""),"")</f>
        <v/>
      </c>
      <c r="AB342" s="177" t="str">
        <f ca="1">IFERROR(IF(OR(OFFSET('S5'!$D$5,MATCH($A342,'S5'!$D$5:$D$1012,0)-1,6)="巻返し",OFFSET('S5'!$D$5,MATCH($A342,'S5'!$D$5:$D$1012,0)-1,6)="スリット"),SUMIF('S5'!$D$5:$D$1012,$A342,'S5'!$T$5:$T$1012),""),"")</f>
        <v/>
      </c>
    </row>
    <row r="343" spans="1:28" s="165" customFormat="1" ht="11.25" x14ac:dyDescent="0.15">
      <c r="A343" s="220">
        <v>3659689</v>
      </c>
      <c r="B343" s="220" t="s">
        <v>452</v>
      </c>
      <c r="C343" s="220" t="s">
        <v>466</v>
      </c>
      <c r="D343" s="220" t="s">
        <v>454</v>
      </c>
      <c r="E343" s="220" t="s">
        <v>205</v>
      </c>
      <c r="F343" s="220">
        <v>3</v>
      </c>
      <c r="G343" s="220" t="s">
        <v>49</v>
      </c>
      <c r="H343" s="220" t="s">
        <v>50</v>
      </c>
      <c r="I343" s="220" t="s">
        <v>184</v>
      </c>
      <c r="J343" s="220"/>
      <c r="K343" s="220" t="s">
        <v>206</v>
      </c>
      <c r="L343" s="220">
        <v>38</v>
      </c>
      <c r="M343" s="220" t="s">
        <v>207</v>
      </c>
      <c r="N343" s="221">
        <v>1320</v>
      </c>
      <c r="O343" s="221">
        <v>1320</v>
      </c>
      <c r="P343" s="221">
        <v>4200</v>
      </c>
      <c r="Q343" s="220">
        <v>2</v>
      </c>
      <c r="R343" s="220">
        <v>1</v>
      </c>
      <c r="S343" s="220" t="s">
        <v>455</v>
      </c>
      <c r="T343" s="222">
        <v>44672</v>
      </c>
      <c r="U343" s="222">
        <v>44704</v>
      </c>
      <c r="V343" s="220" t="s">
        <v>456</v>
      </c>
      <c r="W343" s="220"/>
      <c r="X343" s="220"/>
      <c r="Z343" s="177" t="str">
        <f t="shared" ca="1" si="5"/>
        <v/>
      </c>
      <c r="AA343" s="177" t="str">
        <f ca="1">IFERROR(IF(OR(OFFSET('S4'!$D$5,MATCH($A343,'S4'!$D$5:$D$1035,0)-1,6)="巻返し",OFFSET('S4'!$D$5,MATCH($A343,'S4'!$D$5:$D$1035,0)-1,6)="スリット"),SUMIF('S4'!$D$5:$D$1035,$A343,'S4'!$U$5:$U$1035),""),"")</f>
        <v/>
      </c>
      <c r="AB343" s="177">
        <f ca="1">IFERROR(IF(OR(OFFSET('S5'!$D$5,MATCH($A343,'S5'!$D$5:$D$1012,0)-1,6)="巻返し",OFFSET('S5'!$D$5,MATCH($A343,'S5'!$D$5:$D$1012,0)-1,6)="スリット"),SUMIF('S5'!$D$5:$D$1012,$A343,'S5'!$T$5:$T$1012),""),"")</f>
        <v>0</v>
      </c>
    </row>
    <row r="344" spans="1:28" s="165" customFormat="1" ht="11.25" x14ac:dyDescent="0.15">
      <c r="A344" s="220">
        <v>3659695</v>
      </c>
      <c r="B344" s="220" t="s">
        <v>452</v>
      </c>
      <c r="C344" s="220" t="s">
        <v>561</v>
      </c>
      <c r="D344" s="220" t="s">
        <v>454</v>
      </c>
      <c r="E344" s="220" t="s">
        <v>575</v>
      </c>
      <c r="F344" s="220">
        <v>3</v>
      </c>
      <c r="G344" s="220" t="s">
        <v>49</v>
      </c>
      <c r="H344" s="220" t="s">
        <v>50</v>
      </c>
      <c r="I344" s="220" t="s">
        <v>172</v>
      </c>
      <c r="J344" s="220"/>
      <c r="K344" s="220" t="s">
        <v>179</v>
      </c>
      <c r="L344" s="220">
        <v>25</v>
      </c>
      <c r="M344" s="220" t="s">
        <v>180</v>
      </c>
      <c r="N344" s="221">
        <v>1575</v>
      </c>
      <c r="O344" s="221">
        <v>1575</v>
      </c>
      <c r="P344" s="221">
        <v>12000</v>
      </c>
      <c r="Q344" s="220">
        <v>2</v>
      </c>
      <c r="R344" s="220">
        <v>7</v>
      </c>
      <c r="S344" s="220" t="s">
        <v>455</v>
      </c>
      <c r="T344" s="222">
        <v>44672</v>
      </c>
      <c r="U344" s="222">
        <v>44704</v>
      </c>
      <c r="V344" s="220" t="s">
        <v>456</v>
      </c>
      <c r="W344" s="220"/>
      <c r="X344" s="220"/>
      <c r="Z344" s="177" t="str">
        <f t="shared" ca="1" si="5"/>
        <v/>
      </c>
      <c r="AA344" s="177" t="str">
        <f ca="1">IFERROR(IF(OR(OFFSET('S4'!$D$5,MATCH($A344,'S4'!$D$5:$D$1035,0)-1,6)="巻返し",OFFSET('S4'!$D$5,MATCH($A344,'S4'!$D$5:$D$1035,0)-1,6)="スリット"),SUMIF('S4'!$D$5:$D$1035,$A344,'S4'!$U$5:$U$1035),""),"")</f>
        <v/>
      </c>
      <c r="AB344" s="177" t="str">
        <f ca="1">IFERROR(IF(OR(OFFSET('S5'!$D$5,MATCH($A344,'S5'!$D$5:$D$1012,0)-1,6)="巻返し",OFFSET('S5'!$D$5,MATCH($A344,'S5'!$D$5:$D$1012,0)-1,6)="スリット"),SUMIF('S5'!$D$5:$D$1012,$A344,'S5'!$T$5:$T$1012),""),"")</f>
        <v/>
      </c>
    </row>
    <row r="345" spans="1:28" s="165" customFormat="1" ht="11.25" x14ac:dyDescent="0.15">
      <c r="A345" s="220">
        <v>3659706</v>
      </c>
      <c r="B345" s="220" t="s">
        <v>452</v>
      </c>
      <c r="C345" s="220" t="s">
        <v>453</v>
      </c>
      <c r="D345" s="220" t="s">
        <v>454</v>
      </c>
      <c r="E345" s="220" t="s">
        <v>155</v>
      </c>
      <c r="F345" s="220">
        <v>3</v>
      </c>
      <c r="G345" s="220" t="s">
        <v>49</v>
      </c>
      <c r="H345" s="220" t="s">
        <v>50</v>
      </c>
      <c r="I345" s="220" t="s">
        <v>184</v>
      </c>
      <c r="J345" s="220"/>
      <c r="K345" s="220" t="s">
        <v>202</v>
      </c>
      <c r="L345" s="220">
        <v>25</v>
      </c>
      <c r="M345" s="220" t="s">
        <v>203</v>
      </c>
      <c r="N345" s="221">
        <v>1005</v>
      </c>
      <c r="O345" s="221">
        <v>1000</v>
      </c>
      <c r="P345" s="221">
        <v>4000</v>
      </c>
      <c r="Q345" s="220">
        <v>2</v>
      </c>
      <c r="R345" s="220">
        <v>1</v>
      </c>
      <c r="S345" s="220" t="s">
        <v>455</v>
      </c>
      <c r="T345" s="222">
        <v>44672</v>
      </c>
      <c r="U345" s="222">
        <v>44694</v>
      </c>
      <c r="V345" s="220" t="s">
        <v>456</v>
      </c>
      <c r="W345" s="220"/>
      <c r="X345" s="220"/>
      <c r="Z345" s="177" t="str">
        <f t="shared" ca="1" si="5"/>
        <v/>
      </c>
      <c r="AA345" s="177" t="str">
        <f ca="1">IFERROR(IF(OR(OFFSET('S4'!$D$5,MATCH($A345,'S4'!$D$5:$D$1035,0)-1,6)="巻返し",OFFSET('S4'!$D$5,MATCH($A345,'S4'!$D$5:$D$1035,0)-1,6)="スリット"),SUMIF('S4'!$D$5:$D$1035,$A345,'S4'!$U$5:$U$1035),""),"")</f>
        <v/>
      </c>
      <c r="AB345" s="177" t="str">
        <f ca="1">IFERROR(IF(OR(OFFSET('S5'!$D$5,MATCH($A345,'S5'!$D$5:$D$1012,0)-1,6)="巻返し",OFFSET('S5'!$D$5,MATCH($A345,'S5'!$D$5:$D$1012,0)-1,6)="スリット"),SUMIF('S5'!$D$5:$D$1012,$A345,'S5'!$T$5:$T$1012),""),"")</f>
        <v/>
      </c>
    </row>
    <row r="346" spans="1:28" s="165" customFormat="1" ht="11.25" x14ac:dyDescent="0.15">
      <c r="A346" s="220">
        <v>3659707</v>
      </c>
      <c r="B346" s="220" t="s">
        <v>452</v>
      </c>
      <c r="C346" s="220" t="s">
        <v>453</v>
      </c>
      <c r="D346" s="220" t="s">
        <v>454</v>
      </c>
      <c r="E346" s="220" t="s">
        <v>155</v>
      </c>
      <c r="F346" s="220">
        <v>3</v>
      </c>
      <c r="G346" s="220" t="s">
        <v>49</v>
      </c>
      <c r="H346" s="220" t="s">
        <v>50</v>
      </c>
      <c r="I346" s="220" t="s">
        <v>51</v>
      </c>
      <c r="J346" s="220"/>
      <c r="K346" s="220" t="s">
        <v>157</v>
      </c>
      <c r="L346" s="220">
        <v>38</v>
      </c>
      <c r="M346" s="220" t="s">
        <v>470</v>
      </c>
      <c r="N346" s="221">
        <v>1005</v>
      </c>
      <c r="O346" s="221">
        <v>1000</v>
      </c>
      <c r="P346" s="221">
        <v>8000</v>
      </c>
      <c r="Q346" s="220">
        <v>2</v>
      </c>
      <c r="R346" s="220">
        <v>10</v>
      </c>
      <c r="S346" s="220" t="s">
        <v>455</v>
      </c>
      <c r="T346" s="222">
        <v>44672</v>
      </c>
      <c r="U346" s="222">
        <v>44711</v>
      </c>
      <c r="V346" s="220" t="s">
        <v>456</v>
      </c>
      <c r="W346" s="220"/>
      <c r="X346" s="220"/>
      <c r="Z346" s="177" t="str">
        <f t="shared" ca="1" si="5"/>
        <v/>
      </c>
      <c r="AA346" s="177" t="str">
        <f ca="1">IFERROR(IF(OR(OFFSET('S4'!$D$5,MATCH($A346,'S4'!$D$5:$D$1035,0)-1,6)="巻返し",OFFSET('S4'!$D$5,MATCH($A346,'S4'!$D$5:$D$1035,0)-1,6)="スリット"),SUMIF('S4'!$D$5:$D$1035,$A346,'S4'!$U$5:$U$1035),""),"")</f>
        <v/>
      </c>
      <c r="AB346" s="177" t="str">
        <f ca="1">IFERROR(IF(OR(OFFSET('S5'!$D$5,MATCH($A346,'S5'!$D$5:$D$1012,0)-1,6)="巻返し",OFFSET('S5'!$D$5,MATCH($A346,'S5'!$D$5:$D$1012,0)-1,6)="スリット"),SUMIF('S5'!$D$5:$D$1012,$A346,'S5'!$T$5:$T$1012),""),"")</f>
        <v/>
      </c>
    </row>
    <row r="347" spans="1:28" s="165" customFormat="1" ht="11.25" x14ac:dyDescent="0.15">
      <c r="A347" s="220">
        <v>3659708</v>
      </c>
      <c r="B347" s="220" t="s">
        <v>452</v>
      </c>
      <c r="C347" s="220" t="s">
        <v>453</v>
      </c>
      <c r="D347" s="220" t="s">
        <v>454</v>
      </c>
      <c r="E347" s="220" t="s">
        <v>155</v>
      </c>
      <c r="F347" s="220">
        <v>3</v>
      </c>
      <c r="G347" s="220" t="s">
        <v>49</v>
      </c>
      <c r="H347" s="220" t="s">
        <v>50</v>
      </c>
      <c r="I347" s="220" t="s">
        <v>51</v>
      </c>
      <c r="J347" s="220"/>
      <c r="K347" s="220" t="s">
        <v>157</v>
      </c>
      <c r="L347" s="220">
        <v>38</v>
      </c>
      <c r="M347" s="220" t="s">
        <v>470</v>
      </c>
      <c r="N347" s="221">
        <v>1415</v>
      </c>
      <c r="O347" s="221">
        <v>1410</v>
      </c>
      <c r="P347" s="221">
        <v>8000</v>
      </c>
      <c r="Q347" s="220">
        <v>2</v>
      </c>
      <c r="R347" s="220">
        <v>14</v>
      </c>
      <c r="S347" s="220" t="s">
        <v>455</v>
      </c>
      <c r="T347" s="222">
        <v>44672</v>
      </c>
      <c r="U347" s="222">
        <v>44697</v>
      </c>
      <c r="V347" s="220" t="s">
        <v>456</v>
      </c>
      <c r="W347" s="220"/>
      <c r="X347" s="220"/>
      <c r="Z347" s="177" t="str">
        <f t="shared" ca="1" si="5"/>
        <v/>
      </c>
      <c r="AA347" s="177" t="str">
        <f ca="1">IFERROR(IF(OR(OFFSET('S4'!$D$5,MATCH($A347,'S4'!$D$5:$D$1035,0)-1,6)="巻返し",OFFSET('S4'!$D$5,MATCH($A347,'S4'!$D$5:$D$1035,0)-1,6)="スリット"),SUMIF('S4'!$D$5:$D$1035,$A347,'S4'!$U$5:$U$1035),""),"")</f>
        <v/>
      </c>
      <c r="AB347" s="177" t="str">
        <f ca="1">IFERROR(IF(OR(OFFSET('S5'!$D$5,MATCH($A347,'S5'!$D$5:$D$1012,0)-1,6)="巻返し",OFFSET('S5'!$D$5,MATCH($A347,'S5'!$D$5:$D$1012,0)-1,6)="スリット"),SUMIF('S5'!$D$5:$D$1012,$A347,'S5'!$T$5:$T$1012),""),"")</f>
        <v/>
      </c>
    </row>
    <row r="348" spans="1:28" s="165" customFormat="1" ht="11.25" x14ac:dyDescent="0.15">
      <c r="A348" s="220">
        <v>3659718</v>
      </c>
      <c r="B348" s="220" t="s">
        <v>452</v>
      </c>
      <c r="C348" s="220" t="s">
        <v>453</v>
      </c>
      <c r="D348" s="220" t="s">
        <v>454</v>
      </c>
      <c r="E348" s="220" t="s">
        <v>155</v>
      </c>
      <c r="F348" s="220">
        <v>3</v>
      </c>
      <c r="G348" s="220" t="s">
        <v>49</v>
      </c>
      <c r="H348" s="220" t="s">
        <v>50</v>
      </c>
      <c r="I348" s="220" t="s">
        <v>184</v>
      </c>
      <c r="J348" s="220"/>
      <c r="K348" s="220" t="s">
        <v>185</v>
      </c>
      <c r="L348" s="220">
        <v>38</v>
      </c>
      <c r="M348" s="220" t="s">
        <v>186</v>
      </c>
      <c r="N348" s="221">
        <v>1005</v>
      </c>
      <c r="O348" s="221">
        <v>1000</v>
      </c>
      <c r="P348" s="221">
        <v>4000</v>
      </c>
      <c r="Q348" s="220">
        <v>2</v>
      </c>
      <c r="R348" s="220">
        <v>1</v>
      </c>
      <c r="S348" s="220" t="s">
        <v>455</v>
      </c>
      <c r="T348" s="222">
        <v>44672</v>
      </c>
      <c r="U348" s="222">
        <v>44703</v>
      </c>
      <c r="V348" s="220" t="s">
        <v>456</v>
      </c>
      <c r="W348" s="220"/>
      <c r="X348" s="220"/>
      <c r="Z348" s="177" t="str">
        <f t="shared" ca="1" si="5"/>
        <v/>
      </c>
      <c r="AA348" s="177" t="str">
        <f ca="1">IFERROR(IF(OR(OFFSET('S4'!$D$5,MATCH($A348,'S4'!$D$5:$D$1035,0)-1,6)="巻返し",OFFSET('S4'!$D$5,MATCH($A348,'S4'!$D$5:$D$1035,0)-1,6)="スリット"),SUMIF('S4'!$D$5:$D$1035,$A348,'S4'!$U$5:$U$1035),""),"")</f>
        <v/>
      </c>
      <c r="AB348" s="177" t="str">
        <f ca="1">IFERROR(IF(OR(OFFSET('S5'!$D$5,MATCH($A348,'S5'!$D$5:$D$1012,0)-1,6)="巻返し",OFFSET('S5'!$D$5,MATCH($A348,'S5'!$D$5:$D$1012,0)-1,6)="スリット"),SUMIF('S5'!$D$5:$D$1012,$A348,'S5'!$T$5:$T$1012),""),"")</f>
        <v/>
      </c>
    </row>
    <row r="349" spans="1:28" s="165" customFormat="1" ht="11.25" x14ac:dyDescent="0.15">
      <c r="A349" s="220">
        <v>3659719</v>
      </c>
      <c r="B349" s="220" t="s">
        <v>452</v>
      </c>
      <c r="C349" s="220" t="s">
        <v>453</v>
      </c>
      <c r="D349" s="220" t="s">
        <v>454</v>
      </c>
      <c r="E349" s="220" t="s">
        <v>155</v>
      </c>
      <c r="F349" s="220">
        <v>3</v>
      </c>
      <c r="G349" s="220" t="s">
        <v>49</v>
      </c>
      <c r="H349" s="220" t="s">
        <v>50</v>
      </c>
      <c r="I349" s="220" t="s">
        <v>184</v>
      </c>
      <c r="J349" s="220"/>
      <c r="K349" s="220" t="s">
        <v>185</v>
      </c>
      <c r="L349" s="220">
        <v>50</v>
      </c>
      <c r="M349" s="220" t="s">
        <v>186</v>
      </c>
      <c r="N349" s="221">
        <v>1002</v>
      </c>
      <c r="O349" s="221">
        <v>1000</v>
      </c>
      <c r="P349" s="221">
        <v>4000</v>
      </c>
      <c r="Q349" s="220">
        <v>2</v>
      </c>
      <c r="R349" s="220">
        <v>6</v>
      </c>
      <c r="S349" s="220" t="s">
        <v>455</v>
      </c>
      <c r="T349" s="222">
        <v>44672</v>
      </c>
      <c r="U349" s="222">
        <v>44703</v>
      </c>
      <c r="V349" s="220" t="s">
        <v>456</v>
      </c>
      <c r="W349" s="220"/>
      <c r="X349" s="220"/>
      <c r="Z349" s="177" t="str">
        <f t="shared" ca="1" si="5"/>
        <v/>
      </c>
      <c r="AA349" s="177" t="str">
        <f ca="1">IFERROR(IF(OR(OFFSET('S4'!$D$5,MATCH($A349,'S4'!$D$5:$D$1035,0)-1,6)="巻返し",OFFSET('S4'!$D$5,MATCH($A349,'S4'!$D$5:$D$1035,0)-1,6)="スリット"),SUMIF('S4'!$D$5:$D$1035,$A349,'S4'!$U$5:$U$1035),""),"")</f>
        <v/>
      </c>
      <c r="AB349" s="177" t="str">
        <f ca="1">IFERROR(IF(OR(OFFSET('S5'!$D$5,MATCH($A349,'S5'!$D$5:$D$1012,0)-1,6)="巻返し",OFFSET('S5'!$D$5,MATCH($A349,'S5'!$D$5:$D$1012,0)-1,6)="スリット"),SUMIF('S5'!$D$5:$D$1012,$A349,'S5'!$T$5:$T$1012),""),"")</f>
        <v/>
      </c>
    </row>
    <row r="350" spans="1:28" s="165" customFormat="1" ht="11.25" x14ac:dyDescent="0.15">
      <c r="A350" s="220">
        <v>3659720</v>
      </c>
      <c r="B350" s="220" t="s">
        <v>452</v>
      </c>
      <c r="C350" s="220" t="s">
        <v>453</v>
      </c>
      <c r="D350" s="220" t="s">
        <v>454</v>
      </c>
      <c r="E350" s="220" t="s">
        <v>155</v>
      </c>
      <c r="F350" s="220">
        <v>3</v>
      </c>
      <c r="G350" s="220" t="s">
        <v>49</v>
      </c>
      <c r="H350" s="220" t="s">
        <v>50</v>
      </c>
      <c r="I350" s="220" t="s">
        <v>184</v>
      </c>
      <c r="J350" s="220"/>
      <c r="K350" s="220" t="s">
        <v>185</v>
      </c>
      <c r="L350" s="220">
        <v>75</v>
      </c>
      <c r="M350" s="220" t="s">
        <v>186</v>
      </c>
      <c r="N350" s="221">
        <v>1002</v>
      </c>
      <c r="O350" s="221">
        <v>1000</v>
      </c>
      <c r="P350" s="221">
        <v>3000</v>
      </c>
      <c r="Q350" s="220">
        <v>2</v>
      </c>
      <c r="R350" s="220">
        <v>5</v>
      </c>
      <c r="S350" s="220" t="s">
        <v>455</v>
      </c>
      <c r="T350" s="222">
        <v>44672</v>
      </c>
      <c r="U350" s="222">
        <v>44703</v>
      </c>
      <c r="V350" s="220" t="s">
        <v>456</v>
      </c>
      <c r="W350" s="220"/>
      <c r="X350" s="220"/>
      <c r="Z350" s="177" t="str">
        <f t="shared" ca="1" si="5"/>
        <v/>
      </c>
      <c r="AA350" s="177" t="str">
        <f ca="1">IFERROR(IF(OR(OFFSET('S4'!$D$5,MATCH($A350,'S4'!$D$5:$D$1035,0)-1,6)="巻返し",OFFSET('S4'!$D$5,MATCH($A350,'S4'!$D$5:$D$1035,0)-1,6)="スリット"),SUMIF('S4'!$D$5:$D$1035,$A350,'S4'!$U$5:$U$1035),""),"")</f>
        <v/>
      </c>
      <c r="AB350" s="177" t="str">
        <f ca="1">IFERROR(IF(OR(OFFSET('S5'!$D$5,MATCH($A350,'S5'!$D$5:$D$1012,0)-1,6)="巻返し",OFFSET('S5'!$D$5,MATCH($A350,'S5'!$D$5:$D$1012,0)-1,6)="スリット"),SUMIF('S5'!$D$5:$D$1012,$A350,'S5'!$T$5:$T$1012),""),"")</f>
        <v/>
      </c>
    </row>
    <row r="351" spans="1:28" s="165" customFormat="1" ht="11.25" x14ac:dyDescent="0.15">
      <c r="A351" s="220">
        <v>3659752</v>
      </c>
      <c r="B351" s="220" t="s">
        <v>576</v>
      </c>
      <c r="C351" s="220" t="s">
        <v>466</v>
      </c>
      <c r="D351" s="220" t="s">
        <v>454</v>
      </c>
      <c r="E351" s="220" t="s">
        <v>577</v>
      </c>
      <c r="F351" s="220">
        <v>3</v>
      </c>
      <c r="G351" s="220" t="s">
        <v>325</v>
      </c>
      <c r="H351" s="220" t="s">
        <v>58</v>
      </c>
      <c r="I351" s="220" t="s">
        <v>405</v>
      </c>
      <c r="J351" s="220"/>
      <c r="K351" s="220" t="s">
        <v>406</v>
      </c>
      <c r="L351" s="220">
        <v>38</v>
      </c>
      <c r="M351" s="220" t="s">
        <v>578</v>
      </c>
      <c r="N351" s="221">
        <v>715</v>
      </c>
      <c r="O351" s="221">
        <v>715</v>
      </c>
      <c r="P351" s="221">
        <v>3920</v>
      </c>
      <c r="Q351" s="220">
        <v>2</v>
      </c>
      <c r="R351" s="220">
        <v>6</v>
      </c>
      <c r="S351" s="220" t="s">
        <v>455</v>
      </c>
      <c r="T351" s="222">
        <v>44676</v>
      </c>
      <c r="U351" s="222">
        <v>44704</v>
      </c>
      <c r="V351" s="220" t="s">
        <v>456</v>
      </c>
      <c r="W351" s="220"/>
      <c r="X351" s="220"/>
      <c r="Z351" s="177" t="str">
        <f t="shared" ca="1" si="5"/>
        <v/>
      </c>
      <c r="AA351" s="177" t="str">
        <f ca="1">IFERROR(IF(OR(OFFSET('S4'!$D$5,MATCH($A351,'S4'!$D$5:$D$1035,0)-1,6)="巻返し",OFFSET('S4'!$D$5,MATCH($A351,'S4'!$D$5:$D$1035,0)-1,6)="スリット"),SUMIF('S4'!$D$5:$D$1035,$A351,'S4'!$U$5:$U$1035),""),"")</f>
        <v/>
      </c>
      <c r="AB351" s="177" t="str">
        <f ca="1">IFERROR(IF(OR(OFFSET('S5'!$D$5,MATCH($A351,'S5'!$D$5:$D$1012,0)-1,6)="巻返し",OFFSET('S5'!$D$5,MATCH($A351,'S5'!$D$5:$D$1012,0)-1,6)="スリット"),SUMIF('S5'!$D$5:$D$1012,$A351,'S5'!$T$5:$T$1012),""),"")</f>
        <v/>
      </c>
    </row>
    <row r="352" spans="1:28" s="165" customFormat="1" ht="11.25" x14ac:dyDescent="0.15">
      <c r="A352" s="220">
        <v>3660260</v>
      </c>
      <c r="B352" s="220" t="s">
        <v>452</v>
      </c>
      <c r="C352" s="220" t="s">
        <v>457</v>
      </c>
      <c r="D352" s="220" t="s">
        <v>454</v>
      </c>
      <c r="E352" s="220" t="s">
        <v>145</v>
      </c>
      <c r="F352" s="220">
        <v>3</v>
      </c>
      <c r="G352" s="220" t="s">
        <v>49</v>
      </c>
      <c r="H352" s="220" t="s">
        <v>50</v>
      </c>
      <c r="I352" s="220" t="s">
        <v>51</v>
      </c>
      <c r="J352" s="220"/>
      <c r="K352" s="220" t="s">
        <v>146</v>
      </c>
      <c r="L352" s="220">
        <v>25</v>
      </c>
      <c r="M352" s="220" t="s">
        <v>469</v>
      </c>
      <c r="N352" s="221">
        <v>1240</v>
      </c>
      <c r="O352" s="221">
        <v>1240</v>
      </c>
      <c r="P352" s="221">
        <v>6000</v>
      </c>
      <c r="Q352" s="220">
        <v>2</v>
      </c>
      <c r="R352" s="220">
        <v>26</v>
      </c>
      <c r="S352" s="220" t="s">
        <v>455</v>
      </c>
      <c r="T352" s="222">
        <v>44677</v>
      </c>
      <c r="U352" s="222">
        <v>44691</v>
      </c>
      <c r="V352" s="220" t="s">
        <v>456</v>
      </c>
      <c r="W352" s="220"/>
      <c r="X352" s="220"/>
      <c r="Z352" s="177" t="str">
        <f t="shared" ca="1" si="5"/>
        <v/>
      </c>
      <c r="AA352" s="177" t="str">
        <f ca="1">IFERROR(IF(OR(OFFSET('S4'!$D$5,MATCH($A352,'S4'!$D$5:$D$1035,0)-1,6)="巻返し",OFFSET('S4'!$D$5,MATCH($A352,'S4'!$D$5:$D$1035,0)-1,6)="スリット"),SUMIF('S4'!$D$5:$D$1035,$A352,'S4'!$U$5:$U$1035),""),"")</f>
        <v/>
      </c>
      <c r="AB352" s="177" t="str">
        <f ca="1">IFERROR(IF(OR(OFFSET('S5'!$D$5,MATCH($A352,'S5'!$D$5:$D$1012,0)-1,6)="巻返し",OFFSET('S5'!$D$5,MATCH($A352,'S5'!$D$5:$D$1012,0)-1,6)="スリット"),SUMIF('S5'!$D$5:$D$1012,$A352,'S5'!$T$5:$T$1012),""),"")</f>
        <v/>
      </c>
    </row>
    <row r="353" spans="1:28" s="165" customFormat="1" ht="11.25" x14ac:dyDescent="0.15">
      <c r="A353" s="220">
        <v>3660483</v>
      </c>
      <c r="B353" s="220" t="s">
        <v>452</v>
      </c>
      <c r="C353" s="220" t="s">
        <v>466</v>
      </c>
      <c r="D353" s="220" t="s">
        <v>454</v>
      </c>
      <c r="E353" s="220" t="s">
        <v>473</v>
      </c>
      <c r="F353" s="220">
        <v>3</v>
      </c>
      <c r="G353" s="220" t="s">
        <v>49</v>
      </c>
      <c r="H353" s="220" t="s">
        <v>58</v>
      </c>
      <c r="I353" s="220" t="s">
        <v>51</v>
      </c>
      <c r="J353" s="220"/>
      <c r="K353" s="220" t="s">
        <v>95</v>
      </c>
      <c r="L353" s="220">
        <v>75</v>
      </c>
      <c r="M353" s="220" t="s">
        <v>474</v>
      </c>
      <c r="N353" s="221">
        <v>1120</v>
      </c>
      <c r="O353" s="221">
        <v>1115</v>
      </c>
      <c r="P353" s="221">
        <v>4000</v>
      </c>
      <c r="Q353" s="220">
        <v>1</v>
      </c>
      <c r="R353" s="220">
        <v>2</v>
      </c>
      <c r="S353" s="220" t="s">
        <v>455</v>
      </c>
      <c r="T353" s="222">
        <v>44683</v>
      </c>
      <c r="U353" s="222">
        <v>44712</v>
      </c>
      <c r="V353" s="220" t="s">
        <v>456</v>
      </c>
      <c r="W353" s="220"/>
      <c r="X353" s="220"/>
      <c r="Z353" s="177" t="str">
        <f t="shared" ca="1" si="5"/>
        <v/>
      </c>
      <c r="AA353" s="177" t="str">
        <f ca="1">IFERROR(IF(OR(OFFSET('S4'!$D$5,MATCH($A353,'S4'!$D$5:$D$1035,0)-1,6)="巻返し",OFFSET('S4'!$D$5,MATCH($A353,'S4'!$D$5:$D$1035,0)-1,6)="スリット"),SUMIF('S4'!$D$5:$D$1035,$A353,'S4'!$U$5:$U$1035),""),"")</f>
        <v/>
      </c>
      <c r="AB353" s="177" t="str">
        <f ca="1">IFERROR(IF(OR(OFFSET('S5'!$D$5,MATCH($A353,'S5'!$D$5:$D$1012,0)-1,6)="巻返し",OFFSET('S5'!$D$5,MATCH($A353,'S5'!$D$5:$D$1012,0)-1,6)="スリット"),SUMIF('S5'!$D$5:$D$1012,$A353,'S5'!$T$5:$T$1012),""),"")</f>
        <v/>
      </c>
    </row>
    <row r="354" spans="1:28" s="165" customFormat="1" ht="11.25" x14ac:dyDescent="0.15">
      <c r="A354" s="220">
        <v>3660484</v>
      </c>
      <c r="B354" s="220" t="s">
        <v>604</v>
      </c>
      <c r="C354" s="220" t="s">
        <v>465</v>
      </c>
      <c r="D354" s="220" t="s">
        <v>454</v>
      </c>
      <c r="E354" s="220" t="s">
        <v>100</v>
      </c>
      <c r="F354" s="220">
        <v>3</v>
      </c>
      <c r="G354" s="220" t="s">
        <v>332</v>
      </c>
      <c r="H354" s="220" t="s">
        <v>50</v>
      </c>
      <c r="I354" s="220" t="s">
        <v>302</v>
      </c>
      <c r="J354" s="220"/>
      <c r="K354" s="220" t="s">
        <v>605</v>
      </c>
      <c r="L354" s="220">
        <v>50</v>
      </c>
      <c r="M354" s="220" t="s">
        <v>304</v>
      </c>
      <c r="N354" s="221">
        <v>1094</v>
      </c>
      <c r="O354" s="221">
        <v>1094</v>
      </c>
      <c r="P354" s="221">
        <v>4000</v>
      </c>
      <c r="Q354" s="220">
        <v>2</v>
      </c>
      <c r="R354" s="220">
        <v>1</v>
      </c>
      <c r="S354" s="220" t="s">
        <v>455</v>
      </c>
      <c r="T354" s="222">
        <v>44683</v>
      </c>
      <c r="U354" s="222">
        <v>44712</v>
      </c>
      <c r="V354" s="220" t="s">
        <v>537</v>
      </c>
      <c r="W354" s="220"/>
      <c r="X354" s="220"/>
      <c r="Z354" s="177" t="str">
        <f t="shared" ca="1" si="5"/>
        <v/>
      </c>
      <c r="AA354" s="177" t="str">
        <f ca="1">IFERROR(IF(OR(OFFSET('S4'!$D$5,MATCH($A354,'S4'!$D$5:$D$1035,0)-1,6)="巻返し",OFFSET('S4'!$D$5,MATCH($A354,'S4'!$D$5:$D$1035,0)-1,6)="スリット"),SUMIF('S4'!$D$5:$D$1035,$A354,'S4'!$U$5:$U$1035),""),"")</f>
        <v/>
      </c>
      <c r="AB354" s="177" t="str">
        <f ca="1">IFERROR(IF(OR(OFFSET('S5'!$D$5,MATCH($A354,'S5'!$D$5:$D$1012,0)-1,6)="巻返し",OFFSET('S5'!$D$5,MATCH($A354,'S5'!$D$5:$D$1012,0)-1,6)="スリット"),SUMIF('S5'!$D$5:$D$1012,$A354,'S5'!$T$5:$T$1012),""),"")</f>
        <v/>
      </c>
    </row>
    <row r="355" spans="1:28" s="165" customFormat="1" ht="11.25" x14ac:dyDescent="0.15">
      <c r="A355" s="220">
        <v>3660484</v>
      </c>
      <c r="B355" s="220" t="s">
        <v>604</v>
      </c>
      <c r="C355" s="220" t="s">
        <v>465</v>
      </c>
      <c r="D355" s="220" t="s">
        <v>454</v>
      </c>
      <c r="E355" s="220" t="s">
        <v>100</v>
      </c>
      <c r="F355" s="220">
        <v>3</v>
      </c>
      <c r="G355" s="220" t="s">
        <v>332</v>
      </c>
      <c r="H355" s="220" t="s">
        <v>50</v>
      </c>
      <c r="I355" s="220" t="s">
        <v>302</v>
      </c>
      <c r="J355" s="220"/>
      <c r="K355" s="220" t="s">
        <v>605</v>
      </c>
      <c r="L355" s="220">
        <v>50</v>
      </c>
      <c r="M355" s="220" t="s">
        <v>304</v>
      </c>
      <c r="N355" s="221">
        <v>1094</v>
      </c>
      <c r="O355" s="221">
        <v>1094</v>
      </c>
      <c r="P355" s="221">
        <v>4000</v>
      </c>
      <c r="Q355" s="220">
        <v>2</v>
      </c>
      <c r="R355" s="220">
        <v>1</v>
      </c>
      <c r="S355" s="220" t="s">
        <v>455</v>
      </c>
      <c r="T355" s="222">
        <v>44683</v>
      </c>
      <c r="U355" s="222">
        <v>44712</v>
      </c>
      <c r="V355" s="220" t="s">
        <v>537</v>
      </c>
      <c r="W355" s="220"/>
      <c r="X355" s="220"/>
      <c r="Z355" s="177" t="str">
        <f t="shared" ca="1" si="5"/>
        <v/>
      </c>
      <c r="AA355" s="177" t="str">
        <f ca="1">IFERROR(IF(OR(OFFSET('S4'!$D$5,MATCH($A355,'S4'!$D$5:$D$1035,0)-1,6)="巻返し",OFFSET('S4'!$D$5,MATCH($A355,'S4'!$D$5:$D$1035,0)-1,6)="スリット"),SUMIF('S4'!$D$5:$D$1035,$A355,'S4'!$U$5:$U$1035),""),"")</f>
        <v/>
      </c>
      <c r="AB355" s="177" t="str">
        <f ca="1">IFERROR(IF(OR(OFFSET('S5'!$D$5,MATCH($A355,'S5'!$D$5:$D$1012,0)-1,6)="巻返し",OFFSET('S5'!$D$5,MATCH($A355,'S5'!$D$5:$D$1012,0)-1,6)="スリット"),SUMIF('S5'!$D$5:$D$1012,$A355,'S5'!$T$5:$T$1012),""),"")</f>
        <v/>
      </c>
    </row>
    <row r="356" spans="1:28" s="165" customFormat="1" ht="11.25" x14ac:dyDescent="0.15">
      <c r="A356" s="220">
        <v>3660500</v>
      </c>
      <c r="B356" s="220" t="s">
        <v>534</v>
      </c>
      <c r="C356" s="220" t="s">
        <v>457</v>
      </c>
      <c r="D356" s="220" t="s">
        <v>454</v>
      </c>
      <c r="E356" s="220"/>
      <c r="F356" s="220">
        <v>3</v>
      </c>
      <c r="G356" s="220" t="s">
        <v>332</v>
      </c>
      <c r="H356" s="220" t="s">
        <v>50</v>
      </c>
      <c r="I356" s="220" t="s">
        <v>51</v>
      </c>
      <c r="J356" s="220"/>
      <c r="K356" s="220" t="s">
        <v>568</v>
      </c>
      <c r="L356" s="220">
        <v>75</v>
      </c>
      <c r="M356" s="220" t="s">
        <v>569</v>
      </c>
      <c r="N356" s="221">
        <v>1300</v>
      </c>
      <c r="O356" s="221">
        <v>1300</v>
      </c>
      <c r="P356" s="221">
        <v>4300</v>
      </c>
      <c r="Q356" s="220">
        <v>2</v>
      </c>
      <c r="R356" s="220">
        <v>3</v>
      </c>
      <c r="S356" s="220" t="s">
        <v>455</v>
      </c>
      <c r="T356" s="222">
        <v>44687</v>
      </c>
      <c r="U356" s="222">
        <v>44712</v>
      </c>
      <c r="V356" s="220" t="s">
        <v>537</v>
      </c>
      <c r="W356" s="220"/>
      <c r="X356" s="220"/>
      <c r="Z356" s="177" t="str">
        <f t="shared" ca="1" si="5"/>
        <v/>
      </c>
      <c r="AA356" s="177" t="str">
        <f ca="1">IFERROR(IF(OR(OFFSET('S4'!$D$5,MATCH($A356,'S4'!$D$5:$D$1035,0)-1,6)="巻返し",OFFSET('S4'!$D$5,MATCH($A356,'S4'!$D$5:$D$1035,0)-1,6)="スリット"),SUMIF('S4'!$D$5:$D$1035,$A356,'S4'!$U$5:$U$1035),""),"")</f>
        <v/>
      </c>
      <c r="AB356" s="177" t="str">
        <f ca="1">IFERROR(IF(OR(OFFSET('S5'!$D$5,MATCH($A356,'S5'!$D$5:$D$1012,0)-1,6)="巻返し",OFFSET('S5'!$D$5,MATCH($A356,'S5'!$D$5:$D$1012,0)-1,6)="スリット"),SUMIF('S5'!$D$5:$D$1012,$A356,'S5'!$T$5:$T$1012),""),"")</f>
        <v/>
      </c>
    </row>
    <row r="357" spans="1:28" s="165" customFormat="1" ht="11.25" x14ac:dyDescent="0.15">
      <c r="A357" s="220">
        <v>3660501</v>
      </c>
      <c r="B357" s="220" t="s">
        <v>534</v>
      </c>
      <c r="C357" s="220" t="s">
        <v>561</v>
      </c>
      <c r="D357" s="220" t="s">
        <v>454</v>
      </c>
      <c r="E357" s="220"/>
      <c r="F357" s="220">
        <v>3</v>
      </c>
      <c r="G357" s="220" t="s">
        <v>332</v>
      </c>
      <c r="H357" s="220" t="s">
        <v>50</v>
      </c>
      <c r="I357" s="220" t="s">
        <v>51</v>
      </c>
      <c r="J357" s="220"/>
      <c r="K357" s="220" t="s">
        <v>606</v>
      </c>
      <c r="L357" s="220">
        <v>50</v>
      </c>
      <c r="M357" s="220" t="s">
        <v>607</v>
      </c>
      <c r="N357" s="221">
        <v>1090</v>
      </c>
      <c r="O357" s="221">
        <v>1090</v>
      </c>
      <c r="P357" s="221">
        <v>1000</v>
      </c>
      <c r="Q357" s="220">
        <v>1</v>
      </c>
      <c r="R357" s="220">
        <v>1</v>
      </c>
      <c r="S357" s="220" t="s">
        <v>455</v>
      </c>
      <c r="T357" s="222">
        <v>44687</v>
      </c>
      <c r="U357" s="222">
        <v>44712</v>
      </c>
      <c r="V357" s="220" t="s">
        <v>537</v>
      </c>
      <c r="W357" s="220"/>
      <c r="X357" s="220"/>
      <c r="Z357" s="177" t="str">
        <f t="shared" ca="1" si="5"/>
        <v/>
      </c>
      <c r="AA357" s="177" t="str">
        <f ca="1">IFERROR(IF(OR(OFFSET('S4'!$D$5,MATCH($A357,'S4'!$D$5:$D$1035,0)-1,6)="巻返し",OFFSET('S4'!$D$5,MATCH($A357,'S4'!$D$5:$D$1035,0)-1,6)="スリット"),SUMIF('S4'!$D$5:$D$1035,$A357,'S4'!$U$5:$U$1035),""),"")</f>
        <v/>
      </c>
      <c r="AB357" s="177" t="str">
        <f ca="1">IFERROR(IF(OR(OFFSET('S5'!$D$5,MATCH($A357,'S5'!$D$5:$D$1012,0)-1,6)="巻返し",OFFSET('S5'!$D$5,MATCH($A357,'S5'!$D$5:$D$1012,0)-1,6)="スリット"),SUMIF('S5'!$D$5:$D$1012,$A357,'S5'!$T$5:$T$1012),""),"")</f>
        <v/>
      </c>
    </row>
    <row r="358" spans="1:28" s="165" customFormat="1" ht="11.25" x14ac:dyDescent="0.15">
      <c r="A358" s="220">
        <v>3660501</v>
      </c>
      <c r="B358" s="220" t="s">
        <v>534</v>
      </c>
      <c r="C358" s="220" t="s">
        <v>561</v>
      </c>
      <c r="D358" s="220" t="s">
        <v>454</v>
      </c>
      <c r="E358" s="220"/>
      <c r="F358" s="220">
        <v>3</v>
      </c>
      <c r="G358" s="220" t="s">
        <v>332</v>
      </c>
      <c r="H358" s="220" t="s">
        <v>50</v>
      </c>
      <c r="I358" s="220" t="s">
        <v>51</v>
      </c>
      <c r="J358" s="220"/>
      <c r="K358" s="220" t="s">
        <v>606</v>
      </c>
      <c r="L358" s="220">
        <v>50</v>
      </c>
      <c r="M358" s="220" t="s">
        <v>607</v>
      </c>
      <c r="N358" s="221">
        <v>1090</v>
      </c>
      <c r="O358" s="221">
        <v>1090</v>
      </c>
      <c r="P358" s="221">
        <v>2800</v>
      </c>
      <c r="Q358" s="220">
        <v>2</v>
      </c>
      <c r="R358" s="220">
        <v>1</v>
      </c>
      <c r="S358" s="220" t="s">
        <v>455</v>
      </c>
      <c r="T358" s="222">
        <v>44687</v>
      </c>
      <c r="U358" s="222">
        <v>44712</v>
      </c>
      <c r="V358" s="220" t="s">
        <v>537</v>
      </c>
      <c r="W358" s="220"/>
      <c r="X358" s="220"/>
      <c r="Z358" s="177" t="str">
        <f t="shared" ca="1" si="5"/>
        <v/>
      </c>
      <c r="AA358" s="177" t="str">
        <f ca="1">IFERROR(IF(OR(OFFSET('S4'!$D$5,MATCH($A358,'S4'!$D$5:$D$1035,0)-1,6)="巻返し",OFFSET('S4'!$D$5,MATCH($A358,'S4'!$D$5:$D$1035,0)-1,6)="スリット"),SUMIF('S4'!$D$5:$D$1035,$A358,'S4'!$U$5:$U$1035),""),"")</f>
        <v/>
      </c>
      <c r="AB358" s="177" t="str">
        <f ca="1">IFERROR(IF(OR(OFFSET('S5'!$D$5,MATCH($A358,'S5'!$D$5:$D$1012,0)-1,6)="巻返し",OFFSET('S5'!$D$5,MATCH($A358,'S5'!$D$5:$D$1012,0)-1,6)="スリット"),SUMIF('S5'!$D$5:$D$1012,$A358,'S5'!$T$5:$T$1012),""),"")</f>
        <v/>
      </c>
    </row>
    <row r="359" spans="1:28" s="165" customFormat="1" ht="11.25" x14ac:dyDescent="0.15">
      <c r="A359" s="220">
        <v>3660968</v>
      </c>
      <c r="B359" s="220" t="s">
        <v>557</v>
      </c>
      <c r="C359" s="220" t="s">
        <v>466</v>
      </c>
      <c r="D359" s="220" t="s">
        <v>454</v>
      </c>
      <c r="E359" s="220" t="s">
        <v>473</v>
      </c>
      <c r="F359" s="220">
        <v>3</v>
      </c>
      <c r="G359" s="220" t="s">
        <v>325</v>
      </c>
      <c r="H359" s="220" t="s">
        <v>50</v>
      </c>
      <c r="I359" s="220" t="s">
        <v>51</v>
      </c>
      <c r="J359" s="220"/>
      <c r="K359" s="220" t="s">
        <v>157</v>
      </c>
      <c r="L359" s="220">
        <v>25</v>
      </c>
      <c r="M359" s="220" t="s">
        <v>158</v>
      </c>
      <c r="N359" s="221">
        <v>1425</v>
      </c>
      <c r="O359" s="221">
        <v>1420</v>
      </c>
      <c r="P359" s="221">
        <v>12400</v>
      </c>
      <c r="Q359" s="220">
        <v>2</v>
      </c>
      <c r="R359" s="220">
        <v>12</v>
      </c>
      <c r="S359" s="220" t="s">
        <v>455</v>
      </c>
      <c r="T359" s="222">
        <v>44692</v>
      </c>
      <c r="U359" s="222">
        <v>44708</v>
      </c>
      <c r="V359" s="220" t="s">
        <v>456</v>
      </c>
      <c r="W359" s="220"/>
      <c r="X359" s="220"/>
      <c r="Z359" s="177" t="str">
        <f t="shared" ca="1" si="5"/>
        <v/>
      </c>
      <c r="AA359" s="177" t="str">
        <f ca="1">IFERROR(IF(OR(OFFSET('S4'!$D$5,MATCH($A359,'S4'!$D$5:$D$1035,0)-1,6)="巻返し",OFFSET('S4'!$D$5,MATCH($A359,'S4'!$D$5:$D$1035,0)-1,6)="スリット"),SUMIF('S4'!$D$5:$D$1035,$A359,'S4'!$U$5:$U$1035),""),"")</f>
        <v/>
      </c>
      <c r="AB359" s="177" t="str">
        <f ca="1">IFERROR(IF(OR(OFFSET('S5'!$D$5,MATCH($A359,'S5'!$D$5:$D$1012,0)-1,6)="巻返し",OFFSET('S5'!$D$5,MATCH($A359,'S5'!$D$5:$D$1012,0)-1,6)="スリット"),SUMIF('S5'!$D$5:$D$1012,$A359,'S5'!$T$5:$T$1012),""),"")</f>
        <v/>
      </c>
    </row>
    <row r="360" spans="1:28" s="165" customFormat="1" ht="11.25" x14ac:dyDescent="0.15">
      <c r="A360" s="220">
        <v>3660969</v>
      </c>
      <c r="B360" s="220" t="s">
        <v>557</v>
      </c>
      <c r="C360" s="220" t="s">
        <v>466</v>
      </c>
      <c r="D360" s="220" t="s">
        <v>454</v>
      </c>
      <c r="E360" s="220" t="s">
        <v>473</v>
      </c>
      <c r="F360" s="220">
        <v>3</v>
      </c>
      <c r="G360" s="220" t="s">
        <v>325</v>
      </c>
      <c r="H360" s="220" t="s">
        <v>50</v>
      </c>
      <c r="I360" s="220" t="s">
        <v>51</v>
      </c>
      <c r="J360" s="220"/>
      <c r="K360" s="220" t="s">
        <v>157</v>
      </c>
      <c r="L360" s="220">
        <v>25</v>
      </c>
      <c r="M360" s="220" t="s">
        <v>158</v>
      </c>
      <c r="N360" s="221">
        <v>1425</v>
      </c>
      <c r="O360" s="221">
        <v>1150</v>
      </c>
      <c r="P360" s="221">
        <v>4200</v>
      </c>
      <c r="Q360" s="220">
        <v>2</v>
      </c>
      <c r="R360" s="220">
        <v>9</v>
      </c>
      <c r="S360" s="220" t="s">
        <v>455</v>
      </c>
      <c r="T360" s="222">
        <v>44692</v>
      </c>
      <c r="U360" s="222">
        <v>44708</v>
      </c>
      <c r="V360" s="220" t="s">
        <v>456</v>
      </c>
      <c r="W360" s="220"/>
      <c r="X360" s="220"/>
      <c r="Z360" s="177" t="str">
        <f t="shared" ca="1" si="5"/>
        <v/>
      </c>
      <c r="AA360" s="177" t="str">
        <f ca="1">IFERROR(IF(OR(OFFSET('S4'!$D$5,MATCH($A360,'S4'!$D$5:$D$1035,0)-1,6)="巻返し",OFFSET('S4'!$D$5,MATCH($A360,'S4'!$D$5:$D$1035,0)-1,6)="スリット"),SUMIF('S4'!$D$5:$D$1035,$A360,'S4'!$U$5:$U$1035),""),"")</f>
        <v/>
      </c>
      <c r="AB360" s="177" t="str">
        <f ca="1">IFERROR(IF(OR(OFFSET('S5'!$D$5,MATCH($A360,'S5'!$D$5:$D$1012,0)-1,6)="巻返し",OFFSET('S5'!$D$5,MATCH($A360,'S5'!$D$5:$D$1012,0)-1,6)="スリット"),SUMIF('S5'!$D$5:$D$1012,$A360,'S5'!$T$5:$T$1012),""),"")</f>
        <v/>
      </c>
    </row>
    <row r="361" spans="1:28" s="165" customFormat="1" ht="11.25" x14ac:dyDescent="0.15">
      <c r="A361" s="220">
        <v>3661075</v>
      </c>
      <c r="B361" s="220" t="s">
        <v>534</v>
      </c>
      <c r="C361" s="220" t="s">
        <v>457</v>
      </c>
      <c r="D361" s="220" t="s">
        <v>454</v>
      </c>
      <c r="E361" s="220"/>
      <c r="F361" s="220">
        <v>3</v>
      </c>
      <c r="G361" s="220" t="s">
        <v>332</v>
      </c>
      <c r="H361" s="220" t="s">
        <v>50</v>
      </c>
      <c r="I361" s="220" t="s">
        <v>51</v>
      </c>
      <c r="J361" s="220"/>
      <c r="K361" s="220" t="s">
        <v>393</v>
      </c>
      <c r="L361" s="220">
        <v>38</v>
      </c>
      <c r="M361" s="220" t="s">
        <v>394</v>
      </c>
      <c r="N361" s="221">
        <v>1585</v>
      </c>
      <c r="O361" s="221">
        <v>1585</v>
      </c>
      <c r="P361" s="221">
        <v>6000</v>
      </c>
      <c r="Q361" s="220">
        <v>2</v>
      </c>
      <c r="R361" s="220">
        <v>4</v>
      </c>
      <c r="S361" s="220" t="s">
        <v>455</v>
      </c>
      <c r="T361" s="222">
        <v>44693</v>
      </c>
      <c r="U361" s="222">
        <v>44712</v>
      </c>
      <c r="V361" s="220" t="s">
        <v>537</v>
      </c>
      <c r="W361" s="220"/>
      <c r="X361" s="220"/>
      <c r="Z361" s="177" t="str">
        <f t="shared" ca="1" si="5"/>
        <v/>
      </c>
      <c r="AA361" s="177" t="str">
        <f ca="1">IFERROR(IF(OR(OFFSET('S4'!$D$5,MATCH($A361,'S4'!$D$5:$D$1035,0)-1,6)="巻返し",OFFSET('S4'!$D$5,MATCH($A361,'S4'!$D$5:$D$1035,0)-1,6)="スリット"),SUMIF('S4'!$D$5:$D$1035,$A361,'S4'!$U$5:$U$1035),""),"")</f>
        <v/>
      </c>
      <c r="AB361" s="177" t="str">
        <f ca="1">IFERROR(IF(OR(OFFSET('S5'!$D$5,MATCH($A361,'S5'!$D$5:$D$1012,0)-1,6)="巻返し",OFFSET('S5'!$D$5,MATCH($A361,'S5'!$D$5:$D$1012,0)-1,6)="スリット"),SUMIF('S5'!$D$5:$D$1012,$A361,'S5'!$T$5:$T$1012),""),"")</f>
        <v/>
      </c>
    </row>
    <row r="362" spans="1:28" s="165" customFormat="1" ht="11.25" x14ac:dyDescent="0.15">
      <c r="A362" s="220">
        <v>3661076</v>
      </c>
      <c r="B362" s="220" t="s">
        <v>534</v>
      </c>
      <c r="C362" s="220" t="s">
        <v>457</v>
      </c>
      <c r="D362" s="220" t="s">
        <v>454</v>
      </c>
      <c r="E362" s="220"/>
      <c r="F362" s="220">
        <v>3</v>
      </c>
      <c r="G362" s="220" t="s">
        <v>332</v>
      </c>
      <c r="H362" s="220" t="s">
        <v>50</v>
      </c>
      <c r="I362" s="220" t="s">
        <v>51</v>
      </c>
      <c r="J362" s="220"/>
      <c r="K362" s="220" t="s">
        <v>393</v>
      </c>
      <c r="L362" s="220">
        <v>38</v>
      </c>
      <c r="M362" s="220" t="s">
        <v>394</v>
      </c>
      <c r="N362" s="221">
        <v>1585</v>
      </c>
      <c r="O362" s="221">
        <v>1585</v>
      </c>
      <c r="P362" s="221">
        <v>5800</v>
      </c>
      <c r="Q362" s="220">
        <v>2</v>
      </c>
      <c r="R362" s="220">
        <v>1</v>
      </c>
      <c r="S362" s="220" t="s">
        <v>455</v>
      </c>
      <c r="T362" s="222">
        <v>44693</v>
      </c>
      <c r="U362" s="222">
        <v>44712</v>
      </c>
      <c r="V362" s="220" t="s">
        <v>537</v>
      </c>
      <c r="W362" s="220"/>
      <c r="X362" s="220"/>
      <c r="Z362" s="177" t="str">
        <f t="shared" ca="1" si="5"/>
        <v/>
      </c>
      <c r="AA362" s="177" t="str">
        <f ca="1">IFERROR(IF(OR(OFFSET('S4'!$D$5,MATCH($A362,'S4'!$D$5:$D$1035,0)-1,6)="巻返し",OFFSET('S4'!$D$5,MATCH($A362,'S4'!$D$5:$D$1035,0)-1,6)="スリット"),SUMIF('S4'!$D$5:$D$1035,$A362,'S4'!$U$5:$U$1035),""),"")</f>
        <v/>
      </c>
      <c r="AB362" s="177" t="str">
        <f ca="1">IFERROR(IF(OR(OFFSET('S5'!$D$5,MATCH($A362,'S5'!$D$5:$D$1012,0)-1,6)="巻返し",OFFSET('S5'!$D$5,MATCH($A362,'S5'!$D$5:$D$1012,0)-1,6)="スリット"),SUMIF('S5'!$D$5:$D$1012,$A362,'S5'!$T$5:$T$1012),""),"")</f>
        <v/>
      </c>
    </row>
    <row r="363" spans="1:28" s="165" customFormat="1" ht="11.25" x14ac:dyDescent="0.15">
      <c r="A363" s="220">
        <v>3661078</v>
      </c>
      <c r="B363" s="220" t="s">
        <v>534</v>
      </c>
      <c r="C363" s="220" t="s">
        <v>457</v>
      </c>
      <c r="D363" s="220" t="s">
        <v>454</v>
      </c>
      <c r="E363" s="220"/>
      <c r="F363" s="220">
        <v>3</v>
      </c>
      <c r="G363" s="220" t="s">
        <v>332</v>
      </c>
      <c r="H363" s="220" t="s">
        <v>58</v>
      </c>
      <c r="I363" s="220" t="s">
        <v>172</v>
      </c>
      <c r="J363" s="220"/>
      <c r="K363" s="220">
        <v>27114</v>
      </c>
      <c r="L363" s="220">
        <v>75</v>
      </c>
      <c r="M363" s="220" t="s">
        <v>564</v>
      </c>
      <c r="N363" s="221">
        <v>1300</v>
      </c>
      <c r="O363" s="221">
        <v>1300</v>
      </c>
      <c r="P363" s="221">
        <v>3900</v>
      </c>
      <c r="Q363" s="220">
        <v>2</v>
      </c>
      <c r="R363" s="220">
        <v>1</v>
      </c>
      <c r="S363" s="220" t="s">
        <v>455</v>
      </c>
      <c r="T363" s="222">
        <v>44693</v>
      </c>
      <c r="U363" s="222">
        <v>44712</v>
      </c>
      <c r="V363" s="220" t="s">
        <v>537</v>
      </c>
      <c r="W363" s="220"/>
      <c r="X363" s="220"/>
      <c r="Z363" s="177" t="str">
        <f t="shared" ca="1" si="5"/>
        <v/>
      </c>
      <c r="AA363" s="177" t="str">
        <f ca="1">IFERROR(IF(OR(OFFSET('S4'!$D$5,MATCH($A363,'S4'!$D$5:$D$1035,0)-1,6)="巻返し",OFFSET('S4'!$D$5,MATCH($A363,'S4'!$D$5:$D$1035,0)-1,6)="スリット"),SUMIF('S4'!$D$5:$D$1035,$A363,'S4'!$U$5:$U$1035),""),"")</f>
        <v/>
      </c>
      <c r="AB363" s="177" t="str">
        <f ca="1">IFERROR(IF(OR(OFFSET('S5'!$D$5,MATCH($A363,'S5'!$D$5:$D$1012,0)-1,6)="巻返し",OFFSET('S5'!$D$5,MATCH($A363,'S5'!$D$5:$D$1012,0)-1,6)="スリット"),SUMIF('S5'!$D$5:$D$1012,$A363,'S5'!$T$5:$T$1012),""),"")</f>
        <v/>
      </c>
    </row>
    <row r="364" spans="1:28" s="165" customFormat="1" ht="11.25" x14ac:dyDescent="0.15">
      <c r="A364" s="220">
        <v>3661091</v>
      </c>
      <c r="B364" s="220" t="s">
        <v>534</v>
      </c>
      <c r="C364" s="220" t="s">
        <v>457</v>
      </c>
      <c r="D364" s="220" t="s">
        <v>454</v>
      </c>
      <c r="E364" s="220"/>
      <c r="F364" s="220">
        <v>3</v>
      </c>
      <c r="G364" s="220" t="s">
        <v>332</v>
      </c>
      <c r="H364" s="220" t="s">
        <v>58</v>
      </c>
      <c r="I364" s="220" t="s">
        <v>172</v>
      </c>
      <c r="J364" s="220"/>
      <c r="K364" s="220">
        <v>27114</v>
      </c>
      <c r="L364" s="220">
        <v>25</v>
      </c>
      <c r="M364" s="220" t="s">
        <v>564</v>
      </c>
      <c r="N364" s="221">
        <v>1600</v>
      </c>
      <c r="O364" s="221">
        <v>1600</v>
      </c>
      <c r="P364" s="221">
        <v>6000</v>
      </c>
      <c r="Q364" s="220">
        <v>2</v>
      </c>
      <c r="R364" s="220">
        <v>2</v>
      </c>
      <c r="S364" s="220" t="s">
        <v>455</v>
      </c>
      <c r="T364" s="222">
        <v>44693</v>
      </c>
      <c r="U364" s="222">
        <v>44712</v>
      </c>
      <c r="V364" s="220" t="s">
        <v>537</v>
      </c>
      <c r="W364" s="220"/>
      <c r="X364" s="220"/>
      <c r="Z364" s="177" t="str">
        <f t="shared" ca="1" si="5"/>
        <v/>
      </c>
      <c r="AA364" s="177" t="str">
        <f ca="1">IFERROR(IF(OR(OFFSET('S4'!$D$5,MATCH($A364,'S4'!$D$5:$D$1035,0)-1,6)="巻返し",OFFSET('S4'!$D$5,MATCH($A364,'S4'!$D$5:$D$1035,0)-1,6)="スリット"),SUMIF('S4'!$D$5:$D$1035,$A364,'S4'!$U$5:$U$1035),""),"")</f>
        <v/>
      </c>
      <c r="AB364" s="177" t="str">
        <f ca="1">IFERROR(IF(OR(OFFSET('S5'!$D$5,MATCH($A364,'S5'!$D$5:$D$1012,0)-1,6)="巻返し",OFFSET('S5'!$D$5,MATCH($A364,'S5'!$D$5:$D$1012,0)-1,6)="スリット"),SUMIF('S5'!$D$5:$D$1012,$A364,'S5'!$T$5:$T$1012),""),"")</f>
        <v/>
      </c>
    </row>
    <row r="365" spans="1:28" s="165" customFormat="1" ht="11.25" x14ac:dyDescent="0.15">
      <c r="A365" s="220">
        <v>3661144</v>
      </c>
      <c r="B365" s="220" t="s">
        <v>534</v>
      </c>
      <c r="C365" s="220" t="s">
        <v>457</v>
      </c>
      <c r="D365" s="220" t="s">
        <v>454</v>
      </c>
      <c r="E365" s="220"/>
      <c r="F365" s="220">
        <v>3</v>
      </c>
      <c r="G365" s="220" t="s">
        <v>332</v>
      </c>
      <c r="H365" s="220" t="s">
        <v>58</v>
      </c>
      <c r="I365" s="220" t="s">
        <v>172</v>
      </c>
      <c r="J365" s="220"/>
      <c r="K365" s="220">
        <v>27118</v>
      </c>
      <c r="L365" s="220">
        <v>75</v>
      </c>
      <c r="M365" s="220" t="s">
        <v>603</v>
      </c>
      <c r="N365" s="221">
        <v>1160</v>
      </c>
      <c r="O365" s="221">
        <v>1160</v>
      </c>
      <c r="P365" s="221">
        <v>2000</v>
      </c>
      <c r="Q365" s="220">
        <v>2</v>
      </c>
      <c r="R365" s="220">
        <v>2</v>
      </c>
      <c r="S365" s="220" t="s">
        <v>455</v>
      </c>
      <c r="T365" s="222">
        <v>44694</v>
      </c>
      <c r="U365" s="222">
        <v>44712</v>
      </c>
      <c r="V365" s="220" t="s">
        <v>537</v>
      </c>
      <c r="W365" s="220"/>
      <c r="X365" s="220"/>
      <c r="Z365" s="177" t="str">
        <f t="shared" ca="1" si="5"/>
        <v/>
      </c>
      <c r="AA365" s="177" t="str">
        <f ca="1">IFERROR(IF(OR(OFFSET('S4'!$D$5,MATCH($A365,'S4'!$D$5:$D$1035,0)-1,6)="巻返し",OFFSET('S4'!$D$5,MATCH($A365,'S4'!$D$5:$D$1035,0)-1,6)="スリット"),SUMIF('S4'!$D$5:$D$1035,$A365,'S4'!$U$5:$U$1035),""),"")</f>
        <v/>
      </c>
      <c r="AB365" s="177" t="str">
        <f ca="1">IFERROR(IF(OR(OFFSET('S5'!$D$5,MATCH($A365,'S5'!$D$5:$D$1012,0)-1,6)="巻返し",OFFSET('S5'!$D$5,MATCH($A365,'S5'!$D$5:$D$1012,0)-1,6)="スリット"),SUMIF('S5'!$D$5:$D$1012,$A365,'S5'!$T$5:$T$1012),""),"")</f>
        <v/>
      </c>
    </row>
    <row r="366" spans="1:28" s="165" customFormat="1" ht="11.25" x14ac:dyDescent="0.15">
      <c r="A366" s="220">
        <v>3661155</v>
      </c>
      <c r="B366" s="220" t="s">
        <v>452</v>
      </c>
      <c r="C366" s="220" t="s">
        <v>461</v>
      </c>
      <c r="D366" s="220" t="s">
        <v>454</v>
      </c>
      <c r="E366" s="220" t="s">
        <v>47</v>
      </c>
      <c r="F366" s="220">
        <v>3</v>
      </c>
      <c r="G366" s="220" t="s">
        <v>49</v>
      </c>
      <c r="H366" s="220" t="s">
        <v>58</v>
      </c>
      <c r="I366" s="220" t="s">
        <v>307</v>
      </c>
      <c r="J366" s="220"/>
      <c r="K366" s="220" t="s">
        <v>315</v>
      </c>
      <c r="L366" s="220">
        <v>125</v>
      </c>
      <c r="M366" s="220" t="s">
        <v>316</v>
      </c>
      <c r="N366" s="221">
        <v>1320</v>
      </c>
      <c r="O366" s="221">
        <v>1320</v>
      </c>
      <c r="P366" s="221">
        <v>1500</v>
      </c>
      <c r="Q366" s="220">
        <v>2</v>
      </c>
      <c r="R366" s="220">
        <v>1</v>
      </c>
      <c r="S366" s="220" t="s">
        <v>455</v>
      </c>
      <c r="T366" s="222">
        <v>44694</v>
      </c>
      <c r="U366" s="222">
        <v>44722</v>
      </c>
      <c r="V366" s="220" t="s">
        <v>456</v>
      </c>
      <c r="W366" s="220"/>
      <c r="X366" s="220"/>
      <c r="Z366" s="177" t="str">
        <f t="shared" ca="1" si="5"/>
        <v/>
      </c>
      <c r="AA366" s="177" t="str">
        <f ca="1">IFERROR(IF(OR(OFFSET('S4'!$D$5,MATCH($A366,'S4'!$D$5:$D$1035,0)-1,6)="巻返し",OFFSET('S4'!$D$5,MATCH($A366,'S4'!$D$5:$D$1035,0)-1,6)="スリット"),SUMIF('S4'!$D$5:$D$1035,$A366,'S4'!$U$5:$U$1035),""),"")</f>
        <v/>
      </c>
      <c r="AB366" s="177" t="str">
        <f ca="1">IFERROR(IF(OR(OFFSET('S5'!$D$5,MATCH($A366,'S5'!$D$5:$D$1012,0)-1,6)="巻返し",OFFSET('S5'!$D$5,MATCH($A366,'S5'!$D$5:$D$1012,0)-1,6)="スリット"),SUMIF('S5'!$D$5:$D$1012,$A366,'S5'!$T$5:$T$1012),""),"")</f>
        <v/>
      </c>
    </row>
    <row r="367" spans="1:28" s="165" customFormat="1" ht="11.25" x14ac:dyDescent="0.15">
      <c r="A367" s="220">
        <v>3661363</v>
      </c>
      <c r="B367" s="220" t="s">
        <v>534</v>
      </c>
      <c r="C367" s="220" t="s">
        <v>457</v>
      </c>
      <c r="D367" s="220" t="s">
        <v>454</v>
      </c>
      <c r="E367" s="220"/>
      <c r="F367" s="220">
        <v>3</v>
      </c>
      <c r="G367" s="220" t="s">
        <v>332</v>
      </c>
      <c r="H367" s="220" t="s">
        <v>58</v>
      </c>
      <c r="I367" s="220" t="s">
        <v>172</v>
      </c>
      <c r="J367" s="220"/>
      <c r="K367" s="220">
        <v>27114</v>
      </c>
      <c r="L367" s="220">
        <v>75</v>
      </c>
      <c r="M367" s="220" t="s">
        <v>564</v>
      </c>
      <c r="N367" s="221">
        <v>1300</v>
      </c>
      <c r="O367" s="221">
        <v>1300</v>
      </c>
      <c r="P367" s="221">
        <v>1000</v>
      </c>
      <c r="Q367" s="220">
        <v>2</v>
      </c>
      <c r="R367" s="220">
        <v>1</v>
      </c>
      <c r="S367" s="220" t="s">
        <v>455</v>
      </c>
      <c r="T367" s="222">
        <v>44698</v>
      </c>
      <c r="U367" s="222">
        <v>44712</v>
      </c>
      <c r="V367" s="220" t="s">
        <v>537</v>
      </c>
      <c r="W367" s="220"/>
      <c r="X367" s="220"/>
      <c r="Z367" s="177" t="str">
        <f t="shared" ca="1" si="5"/>
        <v/>
      </c>
      <c r="AA367" s="177" t="str">
        <f ca="1">IFERROR(IF(OR(OFFSET('S4'!$D$5,MATCH($A367,'S4'!$D$5:$D$1035,0)-1,6)="巻返し",OFFSET('S4'!$D$5,MATCH($A367,'S4'!$D$5:$D$1035,0)-1,6)="スリット"),SUMIF('S4'!$D$5:$D$1035,$A367,'S4'!$U$5:$U$1035),""),"")</f>
        <v/>
      </c>
      <c r="AB367" s="177" t="str">
        <f ca="1">IFERROR(IF(OR(OFFSET('S5'!$D$5,MATCH($A367,'S5'!$D$5:$D$1012,0)-1,6)="巻返し",OFFSET('S5'!$D$5,MATCH($A367,'S5'!$D$5:$D$1012,0)-1,6)="スリット"),SUMIF('S5'!$D$5:$D$1012,$A367,'S5'!$T$5:$T$1012),""),"")</f>
        <v/>
      </c>
    </row>
    <row r="368" spans="1:28" s="165" customFormat="1" ht="11.25" x14ac:dyDescent="0.15">
      <c r="A368" s="220">
        <v>3661363</v>
      </c>
      <c r="B368" s="220" t="s">
        <v>534</v>
      </c>
      <c r="C368" s="220" t="s">
        <v>457</v>
      </c>
      <c r="D368" s="220" t="s">
        <v>454</v>
      </c>
      <c r="E368" s="220"/>
      <c r="F368" s="220">
        <v>3</v>
      </c>
      <c r="G368" s="220" t="s">
        <v>332</v>
      </c>
      <c r="H368" s="220" t="s">
        <v>58</v>
      </c>
      <c r="I368" s="220" t="s">
        <v>172</v>
      </c>
      <c r="J368" s="220"/>
      <c r="K368" s="220">
        <v>27114</v>
      </c>
      <c r="L368" s="220">
        <v>75</v>
      </c>
      <c r="M368" s="220" t="s">
        <v>564</v>
      </c>
      <c r="N368" s="221">
        <v>1300</v>
      </c>
      <c r="O368" s="221">
        <v>1300</v>
      </c>
      <c r="P368" s="221">
        <v>2900</v>
      </c>
      <c r="Q368" s="220">
        <v>2</v>
      </c>
      <c r="R368" s="220">
        <v>1</v>
      </c>
      <c r="S368" s="220" t="s">
        <v>455</v>
      </c>
      <c r="T368" s="222">
        <v>44698</v>
      </c>
      <c r="U368" s="222">
        <v>44712</v>
      </c>
      <c r="V368" s="220" t="s">
        <v>537</v>
      </c>
      <c r="W368" s="220"/>
      <c r="X368" s="220"/>
      <c r="Z368" s="177" t="str">
        <f t="shared" ca="1" si="5"/>
        <v/>
      </c>
      <c r="AA368" s="177" t="str">
        <f ca="1">IFERROR(IF(OR(OFFSET('S4'!$D$5,MATCH($A368,'S4'!$D$5:$D$1035,0)-1,6)="巻返し",OFFSET('S4'!$D$5,MATCH($A368,'S4'!$D$5:$D$1035,0)-1,6)="スリット"),SUMIF('S4'!$D$5:$D$1035,$A368,'S4'!$U$5:$U$1035),""),"")</f>
        <v/>
      </c>
      <c r="AB368" s="177" t="str">
        <f ca="1">IFERROR(IF(OR(OFFSET('S5'!$D$5,MATCH($A368,'S5'!$D$5:$D$1012,0)-1,6)="巻返し",OFFSET('S5'!$D$5,MATCH($A368,'S5'!$D$5:$D$1012,0)-1,6)="スリット"),SUMIF('S5'!$D$5:$D$1012,$A368,'S5'!$T$5:$T$1012),""),"")</f>
        <v/>
      </c>
    </row>
    <row r="369" spans="1:28" s="165" customFormat="1" ht="11.25" x14ac:dyDescent="0.15">
      <c r="A369" s="220">
        <v>3661364</v>
      </c>
      <c r="B369" s="220" t="s">
        <v>534</v>
      </c>
      <c r="C369" s="220" t="s">
        <v>457</v>
      </c>
      <c r="D369" s="220" t="s">
        <v>454</v>
      </c>
      <c r="E369" s="220"/>
      <c r="F369" s="220">
        <v>3</v>
      </c>
      <c r="G369" s="220" t="s">
        <v>332</v>
      </c>
      <c r="H369" s="220" t="s">
        <v>50</v>
      </c>
      <c r="I369" s="220" t="s">
        <v>172</v>
      </c>
      <c r="J369" s="220"/>
      <c r="K369" s="220">
        <v>27118</v>
      </c>
      <c r="L369" s="220">
        <v>38</v>
      </c>
      <c r="M369" s="220" t="s">
        <v>603</v>
      </c>
      <c r="N369" s="221">
        <v>1090</v>
      </c>
      <c r="O369" s="221">
        <v>1090</v>
      </c>
      <c r="P369" s="221">
        <v>3800</v>
      </c>
      <c r="Q369" s="220">
        <v>2</v>
      </c>
      <c r="R369" s="220">
        <v>1</v>
      </c>
      <c r="S369" s="220" t="s">
        <v>455</v>
      </c>
      <c r="T369" s="222">
        <v>44698</v>
      </c>
      <c r="U369" s="222">
        <v>44712</v>
      </c>
      <c r="V369" s="220" t="s">
        <v>537</v>
      </c>
      <c r="W369" s="220"/>
      <c r="X369" s="220"/>
      <c r="Z369" s="177" t="str">
        <f t="shared" ca="1" si="5"/>
        <v/>
      </c>
      <c r="AA369" s="177" t="str">
        <f ca="1">IFERROR(IF(OR(OFFSET('S4'!$D$5,MATCH($A369,'S4'!$D$5:$D$1035,0)-1,6)="巻返し",OFFSET('S4'!$D$5,MATCH($A369,'S4'!$D$5:$D$1035,0)-1,6)="スリット"),SUMIF('S4'!$D$5:$D$1035,$A369,'S4'!$U$5:$U$1035),""),"")</f>
        <v/>
      </c>
      <c r="AB369" s="177" t="str">
        <f ca="1">IFERROR(IF(OR(OFFSET('S5'!$D$5,MATCH($A369,'S5'!$D$5:$D$1012,0)-1,6)="巻返し",OFFSET('S5'!$D$5,MATCH($A369,'S5'!$D$5:$D$1012,0)-1,6)="スリット"),SUMIF('S5'!$D$5:$D$1012,$A369,'S5'!$T$5:$T$1012),""),"")</f>
        <v/>
      </c>
    </row>
    <row r="370" spans="1:28" s="165" customFormat="1" ht="11.25" x14ac:dyDescent="0.15">
      <c r="A370" s="220">
        <v>3661569</v>
      </c>
      <c r="B370" s="220" t="s">
        <v>534</v>
      </c>
      <c r="C370" s="220" t="s">
        <v>459</v>
      </c>
      <c r="D370" s="220" t="s">
        <v>454</v>
      </c>
      <c r="E370" s="220"/>
      <c r="F370" s="220">
        <v>3</v>
      </c>
      <c r="G370" s="220" t="s">
        <v>332</v>
      </c>
      <c r="H370" s="220" t="s">
        <v>50</v>
      </c>
      <c r="I370" s="220" t="s">
        <v>51</v>
      </c>
      <c r="J370" s="220"/>
      <c r="K370" s="220" t="s">
        <v>393</v>
      </c>
      <c r="L370" s="220">
        <v>25</v>
      </c>
      <c r="M370" s="220" t="s">
        <v>394</v>
      </c>
      <c r="N370" s="221">
        <v>1260</v>
      </c>
      <c r="O370" s="221">
        <v>1260</v>
      </c>
      <c r="P370" s="221">
        <v>2000</v>
      </c>
      <c r="Q370" s="220">
        <v>2</v>
      </c>
      <c r="R370" s="220">
        <v>1</v>
      </c>
      <c r="S370" s="220" t="s">
        <v>455</v>
      </c>
      <c r="T370" s="222">
        <v>44698</v>
      </c>
      <c r="U370" s="222">
        <v>44712</v>
      </c>
      <c r="V370" s="220" t="s">
        <v>537</v>
      </c>
      <c r="W370" s="220"/>
      <c r="X370" s="220"/>
      <c r="Z370" s="177" t="str">
        <f t="shared" ca="1" si="5"/>
        <v/>
      </c>
      <c r="AA370" s="177" t="str">
        <f ca="1">IFERROR(IF(OR(OFFSET('S4'!$D$5,MATCH($A370,'S4'!$D$5:$D$1035,0)-1,6)="巻返し",OFFSET('S4'!$D$5,MATCH($A370,'S4'!$D$5:$D$1035,0)-1,6)="スリット"),SUMIF('S4'!$D$5:$D$1035,$A370,'S4'!$U$5:$U$1035),""),"")</f>
        <v/>
      </c>
      <c r="AB370" s="177" t="str">
        <f ca="1">IFERROR(IF(OR(OFFSET('S5'!$D$5,MATCH($A370,'S5'!$D$5:$D$1012,0)-1,6)="巻返し",OFFSET('S5'!$D$5,MATCH($A370,'S5'!$D$5:$D$1012,0)-1,6)="スリット"),SUMIF('S5'!$D$5:$D$1012,$A370,'S5'!$T$5:$T$1012),""),"")</f>
        <v/>
      </c>
    </row>
    <row r="371" spans="1:28" s="165" customFormat="1" ht="11.25" x14ac:dyDescent="0.15">
      <c r="A371" s="220">
        <v>3661570</v>
      </c>
      <c r="B371" s="220" t="s">
        <v>534</v>
      </c>
      <c r="C371" s="220" t="s">
        <v>459</v>
      </c>
      <c r="D371" s="220" t="s">
        <v>454</v>
      </c>
      <c r="E371" s="220" t="s">
        <v>567</v>
      </c>
      <c r="F371" s="220">
        <v>3</v>
      </c>
      <c r="G371" s="220" t="s">
        <v>332</v>
      </c>
      <c r="H371" s="220" t="s">
        <v>50</v>
      </c>
      <c r="I371" s="220" t="s">
        <v>51</v>
      </c>
      <c r="J371" s="220"/>
      <c r="K371" s="220" t="s">
        <v>157</v>
      </c>
      <c r="L371" s="220">
        <v>25</v>
      </c>
      <c r="M371" s="220" t="s">
        <v>160</v>
      </c>
      <c r="N371" s="221">
        <v>1100</v>
      </c>
      <c r="O371" s="221">
        <v>1100</v>
      </c>
      <c r="P371" s="221">
        <v>12000</v>
      </c>
      <c r="Q371" s="220">
        <v>2</v>
      </c>
      <c r="R371" s="220">
        <v>1</v>
      </c>
      <c r="S371" s="220" t="s">
        <v>455</v>
      </c>
      <c r="T371" s="222">
        <v>44698</v>
      </c>
      <c r="U371" s="222">
        <v>44712</v>
      </c>
      <c r="V371" s="220" t="s">
        <v>537</v>
      </c>
      <c r="W371" s="220"/>
      <c r="X371" s="220"/>
      <c r="Z371" s="177" t="str">
        <f t="shared" ca="1" si="5"/>
        <v/>
      </c>
      <c r="AA371" s="177" t="str">
        <f ca="1">IFERROR(IF(OR(OFFSET('S4'!$D$5,MATCH($A371,'S4'!$D$5:$D$1035,0)-1,6)="巻返し",OFFSET('S4'!$D$5,MATCH($A371,'S4'!$D$5:$D$1035,0)-1,6)="スリット"),SUMIF('S4'!$D$5:$D$1035,$A371,'S4'!$U$5:$U$1035),""),"")</f>
        <v/>
      </c>
      <c r="AB371" s="177" t="str">
        <f ca="1">IFERROR(IF(OR(OFFSET('S5'!$D$5,MATCH($A371,'S5'!$D$5:$D$1012,0)-1,6)="巻返し",OFFSET('S5'!$D$5,MATCH($A371,'S5'!$D$5:$D$1012,0)-1,6)="スリット"),SUMIF('S5'!$D$5:$D$1012,$A371,'S5'!$T$5:$T$1012),""),"")</f>
        <v/>
      </c>
    </row>
    <row r="372" spans="1:28" s="165" customFormat="1" ht="11.25" x14ac:dyDescent="0.15">
      <c r="A372" s="220">
        <v>3661571</v>
      </c>
      <c r="B372" s="220" t="s">
        <v>534</v>
      </c>
      <c r="C372" s="220" t="s">
        <v>457</v>
      </c>
      <c r="D372" s="220" t="s">
        <v>454</v>
      </c>
      <c r="E372" s="220"/>
      <c r="F372" s="220">
        <v>3</v>
      </c>
      <c r="G372" s="220" t="s">
        <v>332</v>
      </c>
      <c r="H372" s="220" t="s">
        <v>50</v>
      </c>
      <c r="I372" s="220" t="s">
        <v>51</v>
      </c>
      <c r="J372" s="220"/>
      <c r="K372" s="220" t="s">
        <v>555</v>
      </c>
      <c r="L372" s="220">
        <v>38</v>
      </c>
      <c r="M372" s="220" t="s">
        <v>556</v>
      </c>
      <c r="N372" s="221">
        <v>1000</v>
      </c>
      <c r="O372" s="221">
        <v>1000</v>
      </c>
      <c r="P372" s="221">
        <v>6000</v>
      </c>
      <c r="Q372" s="220">
        <v>2</v>
      </c>
      <c r="R372" s="220">
        <v>4</v>
      </c>
      <c r="S372" s="220" t="s">
        <v>455</v>
      </c>
      <c r="T372" s="222">
        <v>44698</v>
      </c>
      <c r="U372" s="222">
        <v>44712</v>
      </c>
      <c r="V372" s="220" t="s">
        <v>537</v>
      </c>
      <c r="W372" s="220"/>
      <c r="X372" s="220"/>
      <c r="Z372" s="177" t="str">
        <f t="shared" ca="1" si="5"/>
        <v/>
      </c>
      <c r="AA372" s="177" t="str">
        <f ca="1">IFERROR(IF(OR(OFFSET('S4'!$D$5,MATCH($A372,'S4'!$D$5:$D$1035,0)-1,6)="巻返し",OFFSET('S4'!$D$5,MATCH($A372,'S4'!$D$5:$D$1035,0)-1,6)="スリット"),SUMIF('S4'!$D$5:$D$1035,$A372,'S4'!$U$5:$U$1035),""),"")</f>
        <v/>
      </c>
      <c r="AB372" s="177" t="str">
        <f ca="1">IFERROR(IF(OR(OFFSET('S5'!$D$5,MATCH($A372,'S5'!$D$5:$D$1012,0)-1,6)="巻返し",OFFSET('S5'!$D$5,MATCH($A372,'S5'!$D$5:$D$1012,0)-1,6)="スリット"),SUMIF('S5'!$D$5:$D$1012,$A372,'S5'!$T$5:$T$1012),""),"")</f>
        <v/>
      </c>
    </row>
    <row r="373" spans="1:28" s="165" customFormat="1" ht="11.25" x14ac:dyDescent="0.15">
      <c r="A373" s="220">
        <v>3661572</v>
      </c>
      <c r="B373" s="220" t="s">
        <v>534</v>
      </c>
      <c r="C373" s="220" t="s">
        <v>457</v>
      </c>
      <c r="D373" s="220" t="s">
        <v>454</v>
      </c>
      <c r="E373" s="220"/>
      <c r="F373" s="220">
        <v>3</v>
      </c>
      <c r="G373" s="220" t="s">
        <v>332</v>
      </c>
      <c r="H373" s="220" t="s">
        <v>50</v>
      </c>
      <c r="I373" s="220" t="s">
        <v>51</v>
      </c>
      <c r="J373" s="220"/>
      <c r="K373" s="220" t="s">
        <v>555</v>
      </c>
      <c r="L373" s="220">
        <v>38</v>
      </c>
      <c r="M373" s="220" t="s">
        <v>556</v>
      </c>
      <c r="N373" s="221">
        <v>1000</v>
      </c>
      <c r="O373" s="221">
        <v>1000</v>
      </c>
      <c r="P373" s="221">
        <v>6000</v>
      </c>
      <c r="Q373" s="220">
        <v>2</v>
      </c>
      <c r="R373" s="220">
        <v>10</v>
      </c>
      <c r="S373" s="220" t="s">
        <v>455</v>
      </c>
      <c r="T373" s="222">
        <v>44698</v>
      </c>
      <c r="U373" s="222">
        <v>44712</v>
      </c>
      <c r="V373" s="220" t="s">
        <v>537</v>
      </c>
      <c r="W373" s="220"/>
      <c r="X373" s="220"/>
      <c r="Z373" s="177" t="str">
        <f t="shared" ca="1" si="5"/>
        <v/>
      </c>
      <c r="AA373" s="177" t="str">
        <f ca="1">IFERROR(IF(OR(OFFSET('S4'!$D$5,MATCH($A373,'S4'!$D$5:$D$1035,0)-1,6)="巻返し",OFFSET('S4'!$D$5,MATCH($A373,'S4'!$D$5:$D$1035,0)-1,6)="スリット"),SUMIF('S4'!$D$5:$D$1035,$A373,'S4'!$U$5:$U$1035),""),"")</f>
        <v/>
      </c>
      <c r="AB373" s="177" t="str">
        <f ca="1">IFERROR(IF(OR(OFFSET('S5'!$D$5,MATCH($A373,'S5'!$D$5:$D$1012,0)-1,6)="巻返し",OFFSET('S5'!$D$5,MATCH($A373,'S5'!$D$5:$D$1012,0)-1,6)="スリット"),SUMIF('S5'!$D$5:$D$1012,$A373,'S5'!$T$5:$T$1012),""),"")</f>
        <v/>
      </c>
    </row>
    <row r="374" spans="1:28" s="165" customFormat="1" ht="11.25" x14ac:dyDescent="0.15">
      <c r="A374" s="220">
        <v>3662727</v>
      </c>
      <c r="B374" s="220" t="s">
        <v>576</v>
      </c>
      <c r="C374" s="220" t="s">
        <v>466</v>
      </c>
      <c r="D374" s="220" t="s">
        <v>454</v>
      </c>
      <c r="E374" s="220" t="s">
        <v>577</v>
      </c>
      <c r="F374" s="220" t="s">
        <v>201</v>
      </c>
      <c r="G374" s="220" t="s">
        <v>325</v>
      </c>
      <c r="H374" s="220" t="s">
        <v>58</v>
      </c>
      <c r="I374" s="220" t="s">
        <v>405</v>
      </c>
      <c r="J374" s="220"/>
      <c r="K374" s="220" t="s">
        <v>406</v>
      </c>
      <c r="L374" s="220">
        <v>38</v>
      </c>
      <c r="M374" s="220" t="s">
        <v>578</v>
      </c>
      <c r="N374" s="221">
        <v>715</v>
      </c>
      <c r="O374" s="221">
        <v>715</v>
      </c>
      <c r="P374" s="221">
        <v>3920</v>
      </c>
      <c r="Q374" s="220">
        <v>2</v>
      </c>
      <c r="R374" s="220">
        <v>6</v>
      </c>
      <c r="S374" s="220" t="s">
        <v>455</v>
      </c>
      <c r="T374" s="222">
        <v>44704</v>
      </c>
      <c r="U374" s="222">
        <v>44704</v>
      </c>
      <c r="V374" s="220" t="s">
        <v>456</v>
      </c>
      <c r="W374" s="220"/>
      <c r="X374" s="220"/>
      <c r="Z374" s="177" t="str">
        <f t="shared" ca="1" si="5"/>
        <v/>
      </c>
      <c r="AA374" s="177" t="str">
        <f ca="1">IFERROR(IF(OR(OFFSET('S4'!$D$5,MATCH($A374,'S4'!$D$5:$D$1035,0)-1,6)="巻返し",OFFSET('S4'!$D$5,MATCH($A374,'S4'!$D$5:$D$1035,0)-1,6)="スリット"),SUMIF('S4'!$D$5:$D$1035,$A374,'S4'!$U$5:$U$1035),""),"")</f>
        <v/>
      </c>
      <c r="AB374" s="177" t="str">
        <f ca="1">IFERROR(IF(OR(OFFSET('S5'!$D$5,MATCH($A374,'S5'!$D$5:$D$1012,0)-1,6)="巻返し",OFFSET('S5'!$D$5,MATCH($A374,'S5'!$D$5:$D$1012,0)-1,6)="スリット"),SUMIF('S5'!$D$5:$D$1012,$A374,'S5'!$T$5:$T$1012),""),"")</f>
        <v/>
      </c>
    </row>
    <row r="375" spans="1:28" s="165" customFormat="1" ht="11.25" x14ac:dyDescent="0.15">
      <c r="A375" s="220">
        <v>3662731</v>
      </c>
      <c r="B375" s="220" t="s">
        <v>557</v>
      </c>
      <c r="C375" s="220" t="s">
        <v>459</v>
      </c>
      <c r="D375" s="220" t="s">
        <v>454</v>
      </c>
      <c r="E375" s="220"/>
      <c r="F375" s="220">
        <v>3</v>
      </c>
      <c r="G375" s="220" t="s">
        <v>325</v>
      </c>
      <c r="H375" s="220" t="s">
        <v>50</v>
      </c>
      <c r="I375" s="220" t="s">
        <v>51</v>
      </c>
      <c r="J375" s="220"/>
      <c r="K375" s="220" t="s">
        <v>157</v>
      </c>
      <c r="L375" s="220">
        <v>25</v>
      </c>
      <c r="M375" s="220" t="s">
        <v>158</v>
      </c>
      <c r="N375" s="221">
        <v>1100</v>
      </c>
      <c r="O375" s="221">
        <v>1100</v>
      </c>
      <c r="P375" s="221">
        <v>12000</v>
      </c>
      <c r="Q375" s="220">
        <v>2</v>
      </c>
      <c r="R375" s="220">
        <v>34</v>
      </c>
      <c r="S375" s="220" t="s">
        <v>455</v>
      </c>
      <c r="T375" s="222">
        <v>44704</v>
      </c>
      <c r="U375" s="222">
        <v>44722</v>
      </c>
      <c r="V375" s="220" t="s">
        <v>456</v>
      </c>
      <c r="W375" s="220"/>
      <c r="X375" s="220"/>
      <c r="Z375" s="177" t="str">
        <f t="shared" ca="1" si="5"/>
        <v/>
      </c>
      <c r="AA375" s="177" t="str">
        <f ca="1">IFERROR(IF(OR(OFFSET('S4'!$D$5,MATCH($A375,'S4'!$D$5:$D$1035,0)-1,6)="巻返し",OFFSET('S4'!$D$5,MATCH($A375,'S4'!$D$5:$D$1035,0)-1,6)="スリット"),SUMIF('S4'!$D$5:$D$1035,$A375,'S4'!$U$5:$U$1035),""),"")</f>
        <v/>
      </c>
      <c r="AB375" s="177" t="str">
        <f ca="1">IFERROR(IF(OR(OFFSET('S5'!$D$5,MATCH($A375,'S5'!$D$5:$D$1012,0)-1,6)="巻返し",OFFSET('S5'!$D$5,MATCH($A375,'S5'!$D$5:$D$1012,0)-1,6)="スリット"),SUMIF('S5'!$D$5:$D$1012,$A375,'S5'!$T$5:$T$1012),""),"")</f>
        <v/>
      </c>
    </row>
    <row r="376" spans="1:28" s="165" customFormat="1" ht="11.25" x14ac:dyDescent="0.15">
      <c r="A376" s="220">
        <v>3662732</v>
      </c>
      <c r="B376" s="220" t="s">
        <v>557</v>
      </c>
      <c r="C376" s="220" t="s">
        <v>466</v>
      </c>
      <c r="D376" s="220" t="s">
        <v>454</v>
      </c>
      <c r="E376" s="220" t="s">
        <v>473</v>
      </c>
      <c r="F376" s="220">
        <v>3</v>
      </c>
      <c r="G376" s="220" t="s">
        <v>325</v>
      </c>
      <c r="H376" s="220" t="s">
        <v>50</v>
      </c>
      <c r="I376" s="220" t="s">
        <v>51</v>
      </c>
      <c r="J376" s="220"/>
      <c r="K376" s="220" t="s">
        <v>157</v>
      </c>
      <c r="L376" s="220">
        <v>25</v>
      </c>
      <c r="M376" s="220" t="s">
        <v>158</v>
      </c>
      <c r="N376" s="221">
        <v>1425</v>
      </c>
      <c r="O376" s="221">
        <v>1420</v>
      </c>
      <c r="P376" s="221">
        <v>12400</v>
      </c>
      <c r="Q376" s="220">
        <v>2</v>
      </c>
      <c r="R376" s="220">
        <v>10</v>
      </c>
      <c r="S376" s="220" t="s">
        <v>455</v>
      </c>
      <c r="T376" s="222">
        <v>44704</v>
      </c>
      <c r="U376" s="222">
        <v>44722</v>
      </c>
      <c r="V376" s="220" t="s">
        <v>456</v>
      </c>
      <c r="W376" s="220"/>
      <c r="X376" s="220"/>
      <c r="Z376" s="177" t="str">
        <f t="shared" ca="1" si="5"/>
        <v/>
      </c>
      <c r="AA376" s="177" t="str">
        <f ca="1">IFERROR(IF(OR(OFFSET('S4'!$D$5,MATCH($A376,'S4'!$D$5:$D$1035,0)-1,6)="巻返し",OFFSET('S4'!$D$5,MATCH($A376,'S4'!$D$5:$D$1035,0)-1,6)="スリット"),SUMIF('S4'!$D$5:$D$1035,$A376,'S4'!$U$5:$U$1035),""),"")</f>
        <v/>
      </c>
      <c r="AB376" s="177" t="str">
        <f ca="1">IFERROR(IF(OR(OFFSET('S5'!$D$5,MATCH($A376,'S5'!$D$5:$D$1012,0)-1,6)="巻返し",OFFSET('S5'!$D$5,MATCH($A376,'S5'!$D$5:$D$1012,0)-1,6)="スリット"),SUMIF('S5'!$D$5:$D$1012,$A376,'S5'!$T$5:$T$1012),""),"")</f>
        <v/>
      </c>
    </row>
    <row r="377" spans="1:28" s="165" customFormat="1" ht="11.25" x14ac:dyDescent="0.15">
      <c r="A377" s="220">
        <v>3662733</v>
      </c>
      <c r="B377" s="220" t="s">
        <v>452</v>
      </c>
      <c r="C377" s="220" t="s">
        <v>453</v>
      </c>
      <c r="D377" s="220" t="s">
        <v>454</v>
      </c>
      <c r="E377" s="220" t="s">
        <v>155</v>
      </c>
      <c r="F377" s="220">
        <v>3</v>
      </c>
      <c r="G377" s="220" t="s">
        <v>49</v>
      </c>
      <c r="H377" s="220" t="s">
        <v>50</v>
      </c>
      <c r="I377" s="220" t="s">
        <v>51</v>
      </c>
      <c r="J377" s="220"/>
      <c r="K377" s="220" t="s">
        <v>157</v>
      </c>
      <c r="L377" s="220">
        <v>38</v>
      </c>
      <c r="M377" s="220" t="s">
        <v>470</v>
      </c>
      <c r="N377" s="221">
        <v>1005</v>
      </c>
      <c r="O377" s="221">
        <v>1000</v>
      </c>
      <c r="P377" s="221">
        <v>8000</v>
      </c>
      <c r="Q377" s="220">
        <v>2</v>
      </c>
      <c r="R377" s="220">
        <v>10</v>
      </c>
      <c r="S377" s="220" t="s">
        <v>455</v>
      </c>
      <c r="T377" s="222">
        <v>44704</v>
      </c>
      <c r="U377" s="222">
        <v>44742</v>
      </c>
      <c r="V377" s="220" t="s">
        <v>456</v>
      </c>
      <c r="W377" s="220"/>
      <c r="X377" s="220"/>
      <c r="Z377" s="177" t="str">
        <f t="shared" ca="1" si="5"/>
        <v/>
      </c>
      <c r="AA377" s="177" t="str">
        <f ca="1">IFERROR(IF(OR(OFFSET('S4'!$D$5,MATCH($A377,'S4'!$D$5:$D$1035,0)-1,6)="巻返し",OFFSET('S4'!$D$5,MATCH($A377,'S4'!$D$5:$D$1035,0)-1,6)="スリット"),SUMIF('S4'!$D$5:$D$1035,$A377,'S4'!$U$5:$U$1035),""),"")</f>
        <v/>
      </c>
      <c r="AB377" s="177" t="str">
        <f ca="1">IFERROR(IF(OR(OFFSET('S5'!$D$5,MATCH($A377,'S5'!$D$5:$D$1012,0)-1,6)="巻返し",OFFSET('S5'!$D$5,MATCH($A377,'S5'!$D$5:$D$1012,0)-1,6)="スリット"),SUMIF('S5'!$D$5:$D$1012,$A377,'S5'!$T$5:$T$1012),""),"")</f>
        <v/>
      </c>
    </row>
    <row r="378" spans="1:28" s="165" customFormat="1" ht="11.25" x14ac:dyDescent="0.15">
      <c r="A378" s="220">
        <v>3662734</v>
      </c>
      <c r="B378" s="220" t="s">
        <v>452</v>
      </c>
      <c r="C378" s="220" t="s">
        <v>457</v>
      </c>
      <c r="D378" s="220" t="s">
        <v>454</v>
      </c>
      <c r="E378" s="220" t="s">
        <v>121</v>
      </c>
      <c r="F378" s="220" t="s">
        <v>124</v>
      </c>
      <c r="G378" s="220" t="s">
        <v>49</v>
      </c>
      <c r="H378" s="220" t="s">
        <v>50</v>
      </c>
      <c r="I378" s="220" t="s">
        <v>51</v>
      </c>
      <c r="J378" s="220"/>
      <c r="K378" s="220" t="s">
        <v>122</v>
      </c>
      <c r="L378" s="220">
        <v>38</v>
      </c>
      <c r="M378" s="220" t="s">
        <v>123</v>
      </c>
      <c r="N378" s="221">
        <v>1265</v>
      </c>
      <c r="O378" s="221">
        <v>1265</v>
      </c>
      <c r="P378" s="221">
        <v>4000</v>
      </c>
      <c r="Q378" s="220">
        <v>2</v>
      </c>
      <c r="R378" s="220">
        <v>9</v>
      </c>
      <c r="S378" s="220" t="s">
        <v>455</v>
      </c>
      <c r="T378" s="222">
        <v>44704</v>
      </c>
      <c r="U378" s="222">
        <v>44719</v>
      </c>
      <c r="V378" s="220" t="s">
        <v>456</v>
      </c>
      <c r="W378" s="220"/>
      <c r="X378" s="220"/>
      <c r="Z378" s="177" t="str">
        <f t="shared" ca="1" si="5"/>
        <v/>
      </c>
      <c r="AA378" s="177" t="str">
        <f ca="1">IFERROR(IF(OR(OFFSET('S4'!$D$5,MATCH($A378,'S4'!$D$5:$D$1035,0)-1,6)="巻返し",OFFSET('S4'!$D$5,MATCH($A378,'S4'!$D$5:$D$1035,0)-1,6)="スリット"),SUMIF('S4'!$D$5:$D$1035,$A378,'S4'!$U$5:$U$1035),""),"")</f>
        <v/>
      </c>
      <c r="AB378" s="177" t="str">
        <f ca="1">IFERROR(IF(OR(OFFSET('S5'!$D$5,MATCH($A378,'S5'!$D$5:$D$1012,0)-1,6)="巻返し",OFFSET('S5'!$D$5,MATCH($A378,'S5'!$D$5:$D$1012,0)-1,6)="スリット"),SUMIF('S5'!$D$5:$D$1012,$A378,'S5'!$T$5:$T$1012),""),"")</f>
        <v/>
      </c>
    </row>
    <row r="379" spans="1:28" s="165" customFormat="1" ht="11.25" x14ac:dyDescent="0.15">
      <c r="A379" s="220">
        <v>3662735</v>
      </c>
      <c r="B379" s="220" t="s">
        <v>452</v>
      </c>
      <c r="C379" s="220" t="s">
        <v>457</v>
      </c>
      <c r="D379" s="220" t="s">
        <v>454</v>
      </c>
      <c r="E379" s="220" t="s">
        <v>125</v>
      </c>
      <c r="F379" s="220">
        <v>3</v>
      </c>
      <c r="G379" s="220" t="s">
        <v>49</v>
      </c>
      <c r="H379" s="220" t="s">
        <v>50</v>
      </c>
      <c r="I379" s="220" t="s">
        <v>51</v>
      </c>
      <c r="J379" s="220"/>
      <c r="K379" s="220" t="s">
        <v>126</v>
      </c>
      <c r="L379" s="220">
        <v>75</v>
      </c>
      <c r="M379" s="220" t="s">
        <v>463</v>
      </c>
      <c r="N379" s="221">
        <v>220</v>
      </c>
      <c r="O379" s="221">
        <v>220</v>
      </c>
      <c r="P379" s="221">
        <v>1200</v>
      </c>
      <c r="Q379" s="220">
        <v>1</v>
      </c>
      <c r="R379" s="220">
        <v>30</v>
      </c>
      <c r="S379" s="220" t="s">
        <v>455</v>
      </c>
      <c r="T379" s="222">
        <v>44704</v>
      </c>
      <c r="U379" s="222">
        <v>44719</v>
      </c>
      <c r="V379" s="220" t="s">
        <v>456</v>
      </c>
      <c r="W379" s="220"/>
      <c r="X379" s="220"/>
      <c r="Z379" s="177" t="str">
        <f t="shared" ca="1" si="5"/>
        <v/>
      </c>
      <c r="AA379" s="177" t="str">
        <f ca="1">IFERROR(IF(OR(OFFSET('S4'!$D$5,MATCH($A379,'S4'!$D$5:$D$1035,0)-1,6)="巻返し",OFFSET('S4'!$D$5,MATCH($A379,'S4'!$D$5:$D$1035,0)-1,6)="スリット"),SUMIF('S4'!$D$5:$D$1035,$A379,'S4'!$U$5:$U$1035),""),"")</f>
        <v/>
      </c>
      <c r="AB379" s="177" t="str">
        <f ca="1">IFERROR(IF(OR(OFFSET('S5'!$D$5,MATCH($A379,'S5'!$D$5:$D$1012,0)-1,6)="巻返し",OFFSET('S5'!$D$5,MATCH($A379,'S5'!$D$5:$D$1012,0)-1,6)="スリット"),SUMIF('S5'!$D$5:$D$1012,$A379,'S5'!$T$5:$T$1012),""),"")</f>
        <v/>
      </c>
    </row>
    <row r="380" spans="1:28" s="165" customFormat="1" ht="11.25" x14ac:dyDescent="0.15">
      <c r="A380" s="220">
        <v>3662736</v>
      </c>
      <c r="B380" s="220" t="s">
        <v>452</v>
      </c>
      <c r="C380" s="220" t="s">
        <v>459</v>
      </c>
      <c r="D380" s="220" t="s">
        <v>454</v>
      </c>
      <c r="E380" s="220" t="s">
        <v>133</v>
      </c>
      <c r="F380" s="220" t="s">
        <v>134</v>
      </c>
      <c r="G380" s="220" t="s">
        <v>49</v>
      </c>
      <c r="H380" s="220" t="s">
        <v>50</v>
      </c>
      <c r="I380" s="220" t="s">
        <v>51</v>
      </c>
      <c r="J380" s="220"/>
      <c r="K380" s="220" t="s">
        <v>126</v>
      </c>
      <c r="L380" s="220">
        <v>188</v>
      </c>
      <c r="M380" s="220" t="s">
        <v>463</v>
      </c>
      <c r="N380" s="221">
        <v>360</v>
      </c>
      <c r="O380" s="221">
        <v>360</v>
      </c>
      <c r="P380" s="221">
        <v>250</v>
      </c>
      <c r="Q380" s="220">
        <v>2</v>
      </c>
      <c r="R380" s="220">
        <v>54</v>
      </c>
      <c r="S380" s="220" t="s">
        <v>455</v>
      </c>
      <c r="T380" s="222">
        <v>44704</v>
      </c>
      <c r="U380" s="222">
        <v>44719</v>
      </c>
      <c r="V380" s="220" t="s">
        <v>456</v>
      </c>
      <c r="W380" s="220"/>
      <c r="X380" s="220"/>
      <c r="Z380" s="177" t="str">
        <f t="shared" ca="1" si="5"/>
        <v/>
      </c>
      <c r="AA380" s="177" t="str">
        <f ca="1">IFERROR(IF(OR(OFFSET('S4'!$D$5,MATCH($A380,'S4'!$D$5:$D$1035,0)-1,6)="巻返し",OFFSET('S4'!$D$5,MATCH($A380,'S4'!$D$5:$D$1035,0)-1,6)="スリット"),SUMIF('S4'!$D$5:$D$1035,$A380,'S4'!$U$5:$U$1035),""),"")</f>
        <v/>
      </c>
      <c r="AB380" s="177" t="str">
        <f ca="1">IFERROR(IF(OR(OFFSET('S5'!$D$5,MATCH($A380,'S5'!$D$5:$D$1012,0)-1,6)="巻返し",OFFSET('S5'!$D$5,MATCH($A380,'S5'!$D$5:$D$1012,0)-1,6)="スリット"),SUMIF('S5'!$D$5:$D$1012,$A380,'S5'!$T$5:$T$1012),""),"")</f>
        <v/>
      </c>
    </row>
    <row r="381" spans="1:28" s="165" customFormat="1" ht="11.25" x14ac:dyDescent="0.15">
      <c r="A381" s="220">
        <v>3662737</v>
      </c>
      <c r="B381" s="220" t="s">
        <v>452</v>
      </c>
      <c r="C381" s="220" t="s">
        <v>459</v>
      </c>
      <c r="D381" s="220" t="s">
        <v>454</v>
      </c>
      <c r="E381" s="220" t="s">
        <v>133</v>
      </c>
      <c r="F381" s="220">
        <v>3</v>
      </c>
      <c r="G381" s="220" t="s">
        <v>49</v>
      </c>
      <c r="H381" s="220" t="s">
        <v>50</v>
      </c>
      <c r="I381" s="220" t="s">
        <v>51</v>
      </c>
      <c r="J381" s="220"/>
      <c r="K381" s="220" t="s">
        <v>126</v>
      </c>
      <c r="L381" s="220">
        <v>188</v>
      </c>
      <c r="M381" s="220" t="s">
        <v>463</v>
      </c>
      <c r="N381" s="221">
        <v>1230</v>
      </c>
      <c r="O381" s="221">
        <v>1220</v>
      </c>
      <c r="P381" s="221">
        <v>800</v>
      </c>
      <c r="Q381" s="220">
        <v>2</v>
      </c>
      <c r="R381" s="220">
        <v>14</v>
      </c>
      <c r="S381" s="220" t="s">
        <v>455</v>
      </c>
      <c r="T381" s="222">
        <v>44704</v>
      </c>
      <c r="U381" s="222">
        <v>44719</v>
      </c>
      <c r="V381" s="220" t="s">
        <v>456</v>
      </c>
      <c r="W381" s="220"/>
      <c r="X381" s="220"/>
      <c r="Z381" s="177" t="str">
        <f t="shared" ca="1" si="5"/>
        <v/>
      </c>
      <c r="AA381" s="177" t="str">
        <f ca="1">IFERROR(IF(OR(OFFSET('S4'!$D$5,MATCH($A381,'S4'!$D$5:$D$1035,0)-1,6)="巻返し",OFFSET('S4'!$D$5,MATCH($A381,'S4'!$D$5:$D$1035,0)-1,6)="スリット"),SUMIF('S4'!$D$5:$D$1035,$A381,'S4'!$U$5:$U$1035),""),"")</f>
        <v/>
      </c>
      <c r="AB381" s="177" t="str">
        <f ca="1">IFERROR(IF(OR(OFFSET('S5'!$D$5,MATCH($A381,'S5'!$D$5:$D$1012,0)-1,6)="巻返し",OFFSET('S5'!$D$5,MATCH($A381,'S5'!$D$5:$D$1012,0)-1,6)="スリット"),SUMIF('S5'!$D$5:$D$1012,$A381,'S5'!$T$5:$T$1012),""),"")</f>
        <v/>
      </c>
    </row>
    <row r="382" spans="1:28" s="165" customFormat="1" ht="11.25" x14ac:dyDescent="0.15">
      <c r="A382" s="220">
        <v>3662738</v>
      </c>
      <c r="B382" s="220" t="s">
        <v>452</v>
      </c>
      <c r="C382" s="220" t="s">
        <v>466</v>
      </c>
      <c r="D382" s="220" t="s">
        <v>454</v>
      </c>
      <c r="E382" s="220" t="s">
        <v>473</v>
      </c>
      <c r="F382" s="220">
        <v>3</v>
      </c>
      <c r="G382" s="220" t="s">
        <v>49</v>
      </c>
      <c r="H382" s="220" t="s">
        <v>50</v>
      </c>
      <c r="I382" s="220" t="s">
        <v>51</v>
      </c>
      <c r="J382" s="220"/>
      <c r="K382" s="220" t="s">
        <v>126</v>
      </c>
      <c r="L382" s="220">
        <v>75</v>
      </c>
      <c r="M382" s="220" t="s">
        <v>463</v>
      </c>
      <c r="N382" s="221">
        <v>1045</v>
      </c>
      <c r="O382" s="221">
        <v>1040</v>
      </c>
      <c r="P382" s="221">
        <v>4000</v>
      </c>
      <c r="Q382" s="220">
        <v>2</v>
      </c>
      <c r="R382" s="220">
        <v>1</v>
      </c>
      <c r="S382" s="220" t="s">
        <v>455</v>
      </c>
      <c r="T382" s="222">
        <v>44704</v>
      </c>
      <c r="U382" s="222">
        <v>44719</v>
      </c>
      <c r="V382" s="220" t="s">
        <v>456</v>
      </c>
      <c r="W382" s="220"/>
      <c r="X382" s="220"/>
      <c r="Z382" s="177" t="str">
        <f t="shared" ca="1" si="5"/>
        <v/>
      </c>
      <c r="AA382" s="177" t="str">
        <f ca="1">IFERROR(IF(OR(OFFSET('S4'!$D$5,MATCH($A382,'S4'!$D$5:$D$1035,0)-1,6)="巻返し",OFFSET('S4'!$D$5,MATCH($A382,'S4'!$D$5:$D$1035,0)-1,6)="スリット"),SUMIF('S4'!$D$5:$D$1035,$A382,'S4'!$U$5:$U$1035),""),"")</f>
        <v/>
      </c>
      <c r="AB382" s="177" t="str">
        <f ca="1">IFERROR(IF(OR(OFFSET('S5'!$D$5,MATCH($A382,'S5'!$D$5:$D$1012,0)-1,6)="巻返し",OFFSET('S5'!$D$5,MATCH($A382,'S5'!$D$5:$D$1012,0)-1,6)="スリット"),SUMIF('S5'!$D$5:$D$1012,$A382,'S5'!$T$5:$T$1012),""),"")</f>
        <v/>
      </c>
    </row>
    <row r="383" spans="1:28" s="165" customFormat="1" ht="11.25" x14ac:dyDescent="0.15">
      <c r="A383" s="220">
        <v>3662739</v>
      </c>
      <c r="B383" s="220" t="s">
        <v>452</v>
      </c>
      <c r="C383" s="220" t="s">
        <v>466</v>
      </c>
      <c r="D383" s="220" t="s">
        <v>454</v>
      </c>
      <c r="E383" s="220" t="s">
        <v>131</v>
      </c>
      <c r="F383" s="220">
        <v>331</v>
      </c>
      <c r="G383" s="220" t="s">
        <v>49</v>
      </c>
      <c r="H383" s="220" t="s">
        <v>50</v>
      </c>
      <c r="I383" s="220" t="s">
        <v>51</v>
      </c>
      <c r="J383" s="220"/>
      <c r="K383" s="220" t="s">
        <v>126</v>
      </c>
      <c r="L383" s="220">
        <v>100</v>
      </c>
      <c r="M383" s="220" t="s">
        <v>463</v>
      </c>
      <c r="N383" s="221">
        <v>450</v>
      </c>
      <c r="O383" s="221">
        <v>450</v>
      </c>
      <c r="P383" s="221">
        <v>800</v>
      </c>
      <c r="Q383" s="220">
        <v>2</v>
      </c>
      <c r="R383" s="220">
        <v>18</v>
      </c>
      <c r="S383" s="220" t="s">
        <v>455</v>
      </c>
      <c r="T383" s="222">
        <v>44704</v>
      </c>
      <c r="U383" s="222">
        <v>44719</v>
      </c>
      <c r="V383" s="220" t="s">
        <v>456</v>
      </c>
      <c r="W383" s="220"/>
      <c r="X383" s="220"/>
      <c r="Z383" s="177" t="str">
        <f t="shared" ca="1" si="5"/>
        <v/>
      </c>
      <c r="AA383" s="177" t="str">
        <f ca="1">IFERROR(IF(OR(OFFSET('S4'!$D$5,MATCH($A383,'S4'!$D$5:$D$1035,0)-1,6)="巻返し",OFFSET('S4'!$D$5,MATCH($A383,'S4'!$D$5:$D$1035,0)-1,6)="スリット"),SUMIF('S4'!$D$5:$D$1035,$A383,'S4'!$U$5:$U$1035),""),"")</f>
        <v/>
      </c>
      <c r="AB383" s="177" t="str">
        <f ca="1">IFERROR(IF(OR(OFFSET('S5'!$D$5,MATCH($A383,'S5'!$D$5:$D$1012,0)-1,6)="巻返し",OFFSET('S5'!$D$5,MATCH($A383,'S5'!$D$5:$D$1012,0)-1,6)="スリット"),SUMIF('S5'!$D$5:$D$1012,$A383,'S5'!$T$5:$T$1012),""),"")</f>
        <v/>
      </c>
    </row>
    <row r="384" spans="1:28" s="165" customFormat="1" ht="11.25" x14ac:dyDescent="0.15">
      <c r="A384" s="220">
        <v>3662740</v>
      </c>
      <c r="B384" s="220" t="s">
        <v>452</v>
      </c>
      <c r="C384" s="220" t="s">
        <v>466</v>
      </c>
      <c r="D384" s="220" t="s">
        <v>454</v>
      </c>
      <c r="E384" s="220" t="s">
        <v>131</v>
      </c>
      <c r="F384" s="220">
        <v>331</v>
      </c>
      <c r="G384" s="220" t="s">
        <v>49</v>
      </c>
      <c r="H384" s="220" t="s">
        <v>50</v>
      </c>
      <c r="I384" s="220" t="s">
        <v>51</v>
      </c>
      <c r="J384" s="220"/>
      <c r="K384" s="220" t="s">
        <v>126</v>
      </c>
      <c r="L384" s="220">
        <v>100</v>
      </c>
      <c r="M384" s="220" t="s">
        <v>463</v>
      </c>
      <c r="N384" s="221">
        <v>450</v>
      </c>
      <c r="O384" s="221">
        <v>450</v>
      </c>
      <c r="P384" s="221">
        <v>800</v>
      </c>
      <c r="Q384" s="220">
        <v>2</v>
      </c>
      <c r="R384" s="220">
        <v>24</v>
      </c>
      <c r="S384" s="220" t="s">
        <v>455</v>
      </c>
      <c r="T384" s="222">
        <v>44704</v>
      </c>
      <c r="U384" s="222">
        <v>44719</v>
      </c>
      <c r="V384" s="220" t="s">
        <v>456</v>
      </c>
      <c r="W384" s="220"/>
      <c r="X384" s="220"/>
      <c r="Z384" s="177" t="str">
        <f t="shared" ca="1" si="5"/>
        <v/>
      </c>
      <c r="AA384" s="177" t="str">
        <f ca="1">IFERROR(IF(OR(OFFSET('S4'!$D$5,MATCH($A384,'S4'!$D$5:$D$1035,0)-1,6)="巻返し",OFFSET('S4'!$D$5,MATCH($A384,'S4'!$D$5:$D$1035,0)-1,6)="スリット"),SUMIF('S4'!$D$5:$D$1035,$A384,'S4'!$U$5:$U$1035),""),"")</f>
        <v/>
      </c>
      <c r="AB384" s="177" t="str">
        <f ca="1">IFERROR(IF(OR(OFFSET('S5'!$D$5,MATCH($A384,'S5'!$D$5:$D$1012,0)-1,6)="巻返し",OFFSET('S5'!$D$5,MATCH($A384,'S5'!$D$5:$D$1012,0)-1,6)="スリット"),SUMIF('S5'!$D$5:$D$1012,$A384,'S5'!$T$5:$T$1012),""),"")</f>
        <v/>
      </c>
    </row>
    <row r="385" spans="1:28" s="165" customFormat="1" ht="11.25" x14ac:dyDescent="0.15">
      <c r="A385" s="220">
        <v>3662741</v>
      </c>
      <c r="B385" s="220" t="s">
        <v>452</v>
      </c>
      <c r="C385" s="220" t="s">
        <v>465</v>
      </c>
      <c r="D385" s="220" t="s">
        <v>454</v>
      </c>
      <c r="E385" s="220" t="s">
        <v>100</v>
      </c>
      <c r="F385" s="220">
        <v>3321</v>
      </c>
      <c r="G385" s="220" t="s">
        <v>49</v>
      </c>
      <c r="H385" s="220" t="s">
        <v>50</v>
      </c>
      <c r="I385" s="220" t="s">
        <v>51</v>
      </c>
      <c r="J385" s="220"/>
      <c r="K385" s="220" t="s">
        <v>102</v>
      </c>
      <c r="L385" s="220">
        <v>38</v>
      </c>
      <c r="M385" s="220" t="s">
        <v>103</v>
      </c>
      <c r="N385" s="221">
        <v>1336</v>
      </c>
      <c r="O385" s="221">
        <v>1325</v>
      </c>
      <c r="P385" s="221">
        <v>12000</v>
      </c>
      <c r="Q385" s="220">
        <v>2</v>
      </c>
      <c r="R385" s="220">
        <v>11</v>
      </c>
      <c r="S385" s="220" t="s">
        <v>455</v>
      </c>
      <c r="T385" s="222">
        <v>44704</v>
      </c>
      <c r="U385" s="222">
        <v>44722</v>
      </c>
      <c r="V385" s="220" t="s">
        <v>456</v>
      </c>
      <c r="W385" s="220"/>
      <c r="X385" s="220"/>
      <c r="Z385" s="177" t="str">
        <f t="shared" ca="1" si="5"/>
        <v/>
      </c>
      <c r="AA385" s="177" t="str">
        <f ca="1">IFERROR(IF(OR(OFFSET('S4'!$D$5,MATCH($A385,'S4'!$D$5:$D$1035,0)-1,6)="巻返し",OFFSET('S4'!$D$5,MATCH($A385,'S4'!$D$5:$D$1035,0)-1,6)="スリット"),SUMIF('S4'!$D$5:$D$1035,$A385,'S4'!$U$5:$U$1035),""),"")</f>
        <v/>
      </c>
      <c r="AB385" s="177" t="str">
        <f ca="1">IFERROR(IF(OR(OFFSET('S5'!$D$5,MATCH($A385,'S5'!$D$5:$D$1012,0)-1,6)="巻返し",OFFSET('S5'!$D$5,MATCH($A385,'S5'!$D$5:$D$1012,0)-1,6)="スリット"),SUMIF('S5'!$D$5:$D$1012,$A385,'S5'!$T$5:$T$1012),""),"")</f>
        <v/>
      </c>
    </row>
    <row r="386" spans="1:28" s="165" customFormat="1" ht="11.25" x14ac:dyDescent="0.15">
      <c r="A386" s="220">
        <v>3662742</v>
      </c>
      <c r="B386" s="220" t="s">
        <v>452</v>
      </c>
      <c r="C386" s="220" t="s">
        <v>465</v>
      </c>
      <c r="D386" s="220" t="s">
        <v>454</v>
      </c>
      <c r="E386" s="220" t="s">
        <v>100</v>
      </c>
      <c r="F386" s="220">
        <v>3321</v>
      </c>
      <c r="G386" s="220" t="s">
        <v>49</v>
      </c>
      <c r="H386" s="220" t="s">
        <v>50</v>
      </c>
      <c r="I386" s="220" t="s">
        <v>51</v>
      </c>
      <c r="J386" s="220"/>
      <c r="K386" s="220" t="s">
        <v>105</v>
      </c>
      <c r="L386" s="220">
        <v>38</v>
      </c>
      <c r="M386" s="220" t="s">
        <v>106</v>
      </c>
      <c r="N386" s="221">
        <v>1336</v>
      </c>
      <c r="O386" s="221">
        <v>1325</v>
      </c>
      <c r="P386" s="221">
        <v>12000</v>
      </c>
      <c r="Q386" s="220">
        <v>2</v>
      </c>
      <c r="R386" s="220">
        <v>12</v>
      </c>
      <c r="S386" s="220" t="s">
        <v>455</v>
      </c>
      <c r="T386" s="222">
        <v>44704</v>
      </c>
      <c r="U386" s="222">
        <v>44722</v>
      </c>
      <c r="V386" s="220" t="s">
        <v>456</v>
      </c>
      <c r="W386" s="220"/>
      <c r="X386" s="220"/>
      <c r="Z386" s="177" t="str">
        <f t="shared" ca="1" si="5"/>
        <v/>
      </c>
      <c r="AA386" s="177" t="str">
        <f ca="1">IFERROR(IF(OR(OFFSET('S4'!$D$5,MATCH($A386,'S4'!$D$5:$D$1035,0)-1,6)="巻返し",OFFSET('S4'!$D$5,MATCH($A386,'S4'!$D$5:$D$1035,0)-1,6)="スリット"),SUMIF('S4'!$D$5:$D$1035,$A386,'S4'!$U$5:$U$1035),""),"")</f>
        <v/>
      </c>
      <c r="AB386" s="177" t="str">
        <f ca="1">IFERROR(IF(OR(OFFSET('S5'!$D$5,MATCH($A386,'S5'!$D$5:$D$1012,0)-1,6)="巻返し",OFFSET('S5'!$D$5,MATCH($A386,'S5'!$D$5:$D$1012,0)-1,6)="スリット"),SUMIF('S5'!$D$5:$D$1012,$A386,'S5'!$T$5:$T$1012),""),"")</f>
        <v/>
      </c>
    </row>
    <row r="387" spans="1:28" s="165" customFormat="1" ht="11.25" x14ac:dyDescent="0.15">
      <c r="A387" s="220">
        <v>3662743</v>
      </c>
      <c r="B387" s="220" t="s">
        <v>452</v>
      </c>
      <c r="C387" s="220" t="s">
        <v>459</v>
      </c>
      <c r="D387" s="220" t="s">
        <v>454</v>
      </c>
      <c r="E387" s="220" t="s">
        <v>96</v>
      </c>
      <c r="F387" s="220">
        <v>331</v>
      </c>
      <c r="G387" s="220" t="s">
        <v>49</v>
      </c>
      <c r="H387" s="220" t="s">
        <v>50</v>
      </c>
      <c r="I387" s="220" t="s">
        <v>51</v>
      </c>
      <c r="J387" s="220"/>
      <c r="K387" s="220" t="s">
        <v>97</v>
      </c>
      <c r="L387" s="220">
        <v>38</v>
      </c>
      <c r="M387" s="220" t="s">
        <v>98</v>
      </c>
      <c r="N387" s="221">
        <v>1025</v>
      </c>
      <c r="O387" s="221">
        <v>1020</v>
      </c>
      <c r="P387" s="221">
        <v>6000</v>
      </c>
      <c r="Q387" s="220">
        <v>2</v>
      </c>
      <c r="R387" s="220">
        <v>2</v>
      </c>
      <c r="S387" s="220" t="s">
        <v>455</v>
      </c>
      <c r="T387" s="222">
        <v>44704</v>
      </c>
      <c r="U387" s="222">
        <v>44722</v>
      </c>
      <c r="V387" s="220" t="s">
        <v>456</v>
      </c>
      <c r="W387" s="220"/>
      <c r="X387" s="220"/>
      <c r="Z387" s="177" t="str">
        <f t="shared" ca="1" si="5"/>
        <v/>
      </c>
      <c r="AA387" s="177" t="str">
        <f ca="1">IFERROR(IF(OR(OFFSET('S4'!$D$5,MATCH($A387,'S4'!$D$5:$D$1035,0)-1,6)="巻返し",OFFSET('S4'!$D$5,MATCH($A387,'S4'!$D$5:$D$1035,0)-1,6)="スリット"),SUMIF('S4'!$D$5:$D$1035,$A387,'S4'!$U$5:$U$1035),""),"")</f>
        <v/>
      </c>
      <c r="AB387" s="177" t="str">
        <f ca="1">IFERROR(IF(OR(OFFSET('S5'!$D$5,MATCH($A387,'S5'!$D$5:$D$1012,0)-1,6)="巻返し",OFFSET('S5'!$D$5,MATCH($A387,'S5'!$D$5:$D$1012,0)-1,6)="スリット"),SUMIF('S5'!$D$5:$D$1012,$A387,'S5'!$T$5:$T$1012),""),"")</f>
        <v/>
      </c>
    </row>
    <row r="388" spans="1:28" s="165" customFormat="1" ht="11.25" x14ac:dyDescent="0.15">
      <c r="A388" s="220">
        <v>3662744</v>
      </c>
      <c r="B388" s="220" t="s">
        <v>452</v>
      </c>
      <c r="C388" s="220" t="s">
        <v>459</v>
      </c>
      <c r="D388" s="220" t="s">
        <v>454</v>
      </c>
      <c r="E388" s="220" t="s">
        <v>96</v>
      </c>
      <c r="F388" s="220">
        <v>331</v>
      </c>
      <c r="G388" s="220" t="s">
        <v>49</v>
      </c>
      <c r="H388" s="220" t="s">
        <v>50</v>
      </c>
      <c r="I388" s="220" t="s">
        <v>51</v>
      </c>
      <c r="J388" s="220"/>
      <c r="K388" s="220" t="s">
        <v>97</v>
      </c>
      <c r="L388" s="220">
        <v>38</v>
      </c>
      <c r="M388" s="220" t="s">
        <v>98</v>
      </c>
      <c r="N388" s="221">
        <v>1255</v>
      </c>
      <c r="O388" s="221">
        <v>1250</v>
      </c>
      <c r="P388" s="221">
        <v>6000</v>
      </c>
      <c r="Q388" s="220">
        <v>2</v>
      </c>
      <c r="R388" s="220">
        <v>30</v>
      </c>
      <c r="S388" s="220" t="s">
        <v>455</v>
      </c>
      <c r="T388" s="222">
        <v>44704</v>
      </c>
      <c r="U388" s="222">
        <v>44722</v>
      </c>
      <c r="V388" s="220" t="s">
        <v>456</v>
      </c>
      <c r="W388" s="220"/>
      <c r="X388" s="220"/>
      <c r="Z388" s="177" t="str">
        <f t="shared" ref="Z388:Z451" ca="1" si="6">IF(SUM(AA388:AB388)=0,"",SUM(AA388:AB388))</f>
        <v/>
      </c>
      <c r="AA388" s="177" t="str">
        <f ca="1">IFERROR(IF(OR(OFFSET('S4'!$D$5,MATCH($A388,'S4'!$D$5:$D$1035,0)-1,6)="巻返し",OFFSET('S4'!$D$5,MATCH($A388,'S4'!$D$5:$D$1035,0)-1,6)="スリット"),SUMIF('S4'!$D$5:$D$1035,$A388,'S4'!$U$5:$U$1035),""),"")</f>
        <v/>
      </c>
      <c r="AB388" s="177" t="str">
        <f ca="1">IFERROR(IF(OR(OFFSET('S5'!$D$5,MATCH($A388,'S5'!$D$5:$D$1012,0)-1,6)="巻返し",OFFSET('S5'!$D$5,MATCH($A388,'S5'!$D$5:$D$1012,0)-1,6)="スリット"),SUMIF('S5'!$D$5:$D$1012,$A388,'S5'!$T$5:$T$1012),""),"")</f>
        <v/>
      </c>
    </row>
    <row r="389" spans="1:28" s="165" customFormat="1" ht="11.25" x14ac:dyDescent="0.15">
      <c r="A389" s="220">
        <v>3662745</v>
      </c>
      <c r="B389" s="220" t="s">
        <v>557</v>
      </c>
      <c r="C389" s="220" t="s">
        <v>459</v>
      </c>
      <c r="D389" s="220" t="s">
        <v>454</v>
      </c>
      <c r="E389" s="220" t="s">
        <v>96</v>
      </c>
      <c r="F389" s="220">
        <v>3</v>
      </c>
      <c r="G389" s="220" t="s">
        <v>325</v>
      </c>
      <c r="H389" s="220" t="s">
        <v>50</v>
      </c>
      <c r="I389" s="220" t="s">
        <v>51</v>
      </c>
      <c r="J389" s="220"/>
      <c r="K389" s="220" t="s">
        <v>322</v>
      </c>
      <c r="L389" s="220">
        <v>75</v>
      </c>
      <c r="M389" s="220" t="s">
        <v>323</v>
      </c>
      <c r="N389" s="221">
        <v>1050</v>
      </c>
      <c r="O389" s="221">
        <v>1050</v>
      </c>
      <c r="P389" s="221">
        <v>5800</v>
      </c>
      <c r="Q389" s="220">
        <v>2</v>
      </c>
      <c r="R389" s="220">
        <v>64</v>
      </c>
      <c r="S389" s="220" t="s">
        <v>455</v>
      </c>
      <c r="T389" s="222">
        <v>44704</v>
      </c>
      <c r="U389" s="222">
        <v>44728</v>
      </c>
      <c r="V389" s="220" t="s">
        <v>456</v>
      </c>
      <c r="W389" s="220"/>
      <c r="X389" s="220"/>
      <c r="Z389" s="177" t="str">
        <f t="shared" ca="1" si="6"/>
        <v/>
      </c>
      <c r="AA389" s="177" t="str">
        <f ca="1">IFERROR(IF(OR(OFFSET('S4'!$D$5,MATCH($A389,'S4'!$D$5:$D$1035,0)-1,6)="巻返し",OFFSET('S4'!$D$5,MATCH($A389,'S4'!$D$5:$D$1035,0)-1,6)="スリット"),SUMIF('S4'!$D$5:$D$1035,$A389,'S4'!$U$5:$U$1035),""),"")</f>
        <v/>
      </c>
      <c r="AB389" s="177" t="str">
        <f ca="1">IFERROR(IF(OR(OFFSET('S5'!$D$5,MATCH($A389,'S5'!$D$5:$D$1012,0)-1,6)="巻返し",OFFSET('S5'!$D$5,MATCH($A389,'S5'!$D$5:$D$1012,0)-1,6)="スリット"),SUMIF('S5'!$D$5:$D$1012,$A389,'S5'!$T$5:$T$1012),""),"")</f>
        <v/>
      </c>
    </row>
    <row r="390" spans="1:28" s="165" customFormat="1" ht="11.25" x14ac:dyDescent="0.15">
      <c r="A390" s="220">
        <v>3662746</v>
      </c>
      <c r="B390" s="220" t="s">
        <v>452</v>
      </c>
      <c r="C390" s="220" t="s">
        <v>457</v>
      </c>
      <c r="D390" s="220" t="s">
        <v>454</v>
      </c>
      <c r="E390" s="220" t="s">
        <v>47</v>
      </c>
      <c r="F390" s="220">
        <v>331</v>
      </c>
      <c r="G390" s="220" t="s">
        <v>49</v>
      </c>
      <c r="H390" s="220" t="s">
        <v>50</v>
      </c>
      <c r="I390" s="220" t="s">
        <v>51</v>
      </c>
      <c r="J390" s="220"/>
      <c r="K390" s="220" t="s">
        <v>82</v>
      </c>
      <c r="L390" s="220">
        <v>38</v>
      </c>
      <c r="M390" s="220" t="s">
        <v>83</v>
      </c>
      <c r="N390" s="221">
        <v>1330</v>
      </c>
      <c r="O390" s="221">
        <v>1330</v>
      </c>
      <c r="P390" s="221">
        <v>6000</v>
      </c>
      <c r="Q390" s="220">
        <v>2</v>
      </c>
      <c r="R390" s="220">
        <v>8</v>
      </c>
      <c r="S390" s="220" t="s">
        <v>455</v>
      </c>
      <c r="T390" s="222">
        <v>44704</v>
      </c>
      <c r="U390" s="222">
        <v>44728</v>
      </c>
      <c r="V390" s="220" t="s">
        <v>456</v>
      </c>
      <c r="W390" s="220"/>
      <c r="X390" s="220"/>
      <c r="Z390" s="177" t="str">
        <f t="shared" ca="1" si="6"/>
        <v/>
      </c>
      <c r="AA390" s="177" t="str">
        <f ca="1">IFERROR(IF(OR(OFFSET('S4'!$D$5,MATCH($A390,'S4'!$D$5:$D$1035,0)-1,6)="巻返し",OFFSET('S4'!$D$5,MATCH($A390,'S4'!$D$5:$D$1035,0)-1,6)="スリット"),SUMIF('S4'!$D$5:$D$1035,$A390,'S4'!$U$5:$U$1035),""),"")</f>
        <v/>
      </c>
      <c r="AB390" s="177" t="str">
        <f ca="1">IFERROR(IF(OR(OFFSET('S5'!$D$5,MATCH($A390,'S5'!$D$5:$D$1012,0)-1,6)="巻返し",OFFSET('S5'!$D$5,MATCH($A390,'S5'!$D$5:$D$1012,0)-1,6)="スリット"),SUMIF('S5'!$D$5:$D$1012,$A390,'S5'!$T$5:$T$1012),""),"")</f>
        <v/>
      </c>
    </row>
    <row r="391" spans="1:28" s="165" customFormat="1" ht="11.25" x14ac:dyDescent="0.15">
      <c r="A391" s="220">
        <v>3662747</v>
      </c>
      <c r="B391" s="220" t="s">
        <v>452</v>
      </c>
      <c r="C391" s="220" t="s">
        <v>457</v>
      </c>
      <c r="D391" s="220" t="s">
        <v>454</v>
      </c>
      <c r="E391" s="220" t="s">
        <v>47</v>
      </c>
      <c r="F391" s="220">
        <v>331</v>
      </c>
      <c r="G391" s="220" t="s">
        <v>49</v>
      </c>
      <c r="H391" s="220" t="s">
        <v>50</v>
      </c>
      <c r="I391" s="220" t="s">
        <v>51</v>
      </c>
      <c r="J391" s="220"/>
      <c r="K391" s="220" t="s">
        <v>82</v>
      </c>
      <c r="L391" s="220">
        <v>38</v>
      </c>
      <c r="M391" s="220" t="s">
        <v>83</v>
      </c>
      <c r="N391" s="221">
        <v>1330</v>
      </c>
      <c r="O391" s="221">
        <v>1330</v>
      </c>
      <c r="P391" s="221">
        <v>6000</v>
      </c>
      <c r="Q391" s="220">
        <v>2</v>
      </c>
      <c r="R391" s="220">
        <v>52</v>
      </c>
      <c r="S391" s="220" t="s">
        <v>455</v>
      </c>
      <c r="T391" s="222">
        <v>44704</v>
      </c>
      <c r="U391" s="222">
        <v>44732</v>
      </c>
      <c r="V391" s="220" t="s">
        <v>456</v>
      </c>
      <c r="W391" s="220"/>
      <c r="X391" s="220"/>
      <c r="Z391" s="177" t="str">
        <f t="shared" ca="1" si="6"/>
        <v/>
      </c>
      <c r="AA391" s="177" t="str">
        <f ca="1">IFERROR(IF(OR(OFFSET('S4'!$D$5,MATCH($A391,'S4'!$D$5:$D$1035,0)-1,6)="巻返し",OFFSET('S4'!$D$5,MATCH($A391,'S4'!$D$5:$D$1035,0)-1,6)="スリット"),SUMIF('S4'!$D$5:$D$1035,$A391,'S4'!$U$5:$U$1035),""),"")</f>
        <v/>
      </c>
      <c r="AB391" s="177" t="str">
        <f ca="1">IFERROR(IF(OR(OFFSET('S5'!$D$5,MATCH($A391,'S5'!$D$5:$D$1012,0)-1,6)="巻返し",OFFSET('S5'!$D$5,MATCH($A391,'S5'!$D$5:$D$1012,0)-1,6)="スリット"),SUMIF('S5'!$D$5:$D$1012,$A391,'S5'!$T$5:$T$1012),""),"")</f>
        <v/>
      </c>
    </row>
    <row r="392" spans="1:28" s="165" customFormat="1" ht="11.25" x14ac:dyDescent="0.15">
      <c r="A392" s="220">
        <v>3662748</v>
      </c>
      <c r="B392" s="220" t="s">
        <v>452</v>
      </c>
      <c r="C392" s="220" t="s">
        <v>457</v>
      </c>
      <c r="D392" s="220" t="s">
        <v>454</v>
      </c>
      <c r="E392" s="220" t="s">
        <v>62</v>
      </c>
      <c r="F392" s="220">
        <v>3</v>
      </c>
      <c r="G392" s="220" t="s">
        <v>49</v>
      </c>
      <c r="H392" s="220" t="s">
        <v>50</v>
      </c>
      <c r="I392" s="220" t="s">
        <v>51</v>
      </c>
      <c r="J392" s="220"/>
      <c r="K392" s="220" t="s">
        <v>88</v>
      </c>
      <c r="L392" s="220">
        <v>75</v>
      </c>
      <c r="M392" s="220" t="s">
        <v>479</v>
      </c>
      <c r="N392" s="221">
        <v>1330</v>
      </c>
      <c r="O392" s="221">
        <v>1330</v>
      </c>
      <c r="P392" s="221">
        <v>4100</v>
      </c>
      <c r="Q392" s="220">
        <v>2</v>
      </c>
      <c r="R392" s="220">
        <v>18</v>
      </c>
      <c r="S392" s="220" t="s">
        <v>455</v>
      </c>
      <c r="T392" s="222">
        <v>44704</v>
      </c>
      <c r="U392" s="222">
        <v>44732</v>
      </c>
      <c r="V392" s="220" t="s">
        <v>456</v>
      </c>
      <c r="W392" s="220"/>
      <c r="X392" s="220"/>
      <c r="Z392" s="177" t="str">
        <f t="shared" ca="1" si="6"/>
        <v/>
      </c>
      <c r="AA392" s="177" t="str">
        <f ca="1">IFERROR(IF(OR(OFFSET('S4'!$D$5,MATCH($A392,'S4'!$D$5:$D$1035,0)-1,6)="巻返し",OFFSET('S4'!$D$5,MATCH($A392,'S4'!$D$5:$D$1035,0)-1,6)="スリット"),SUMIF('S4'!$D$5:$D$1035,$A392,'S4'!$U$5:$U$1035),""),"")</f>
        <v/>
      </c>
      <c r="AB392" s="177" t="str">
        <f ca="1">IFERROR(IF(OR(OFFSET('S5'!$D$5,MATCH($A392,'S5'!$D$5:$D$1012,0)-1,6)="巻返し",OFFSET('S5'!$D$5,MATCH($A392,'S5'!$D$5:$D$1012,0)-1,6)="スリット"),SUMIF('S5'!$D$5:$D$1012,$A392,'S5'!$T$5:$T$1012),""),"")</f>
        <v/>
      </c>
    </row>
    <row r="393" spans="1:28" s="165" customFormat="1" ht="11.25" x14ac:dyDescent="0.15">
      <c r="A393" s="220">
        <v>3662749</v>
      </c>
      <c r="B393" s="220" t="s">
        <v>452</v>
      </c>
      <c r="C393" s="220" t="s">
        <v>466</v>
      </c>
      <c r="D393" s="220" t="s">
        <v>454</v>
      </c>
      <c r="E393" s="220" t="s">
        <v>473</v>
      </c>
      <c r="F393" s="220">
        <v>3</v>
      </c>
      <c r="G393" s="220" t="s">
        <v>49</v>
      </c>
      <c r="H393" s="220" t="s">
        <v>58</v>
      </c>
      <c r="I393" s="220" t="s">
        <v>51</v>
      </c>
      <c r="J393" s="220"/>
      <c r="K393" s="220" t="s">
        <v>631</v>
      </c>
      <c r="L393" s="220">
        <v>75</v>
      </c>
      <c r="M393" s="220" t="s">
        <v>632</v>
      </c>
      <c r="N393" s="221">
        <v>1040</v>
      </c>
      <c r="O393" s="221">
        <v>1040</v>
      </c>
      <c r="P393" s="221">
        <v>4000</v>
      </c>
      <c r="Q393" s="220">
        <v>1</v>
      </c>
      <c r="R393" s="220">
        <v>2</v>
      </c>
      <c r="S393" s="220" t="s">
        <v>455</v>
      </c>
      <c r="T393" s="222">
        <v>44704</v>
      </c>
      <c r="U393" s="222">
        <v>44732</v>
      </c>
      <c r="V393" s="220" t="s">
        <v>456</v>
      </c>
      <c r="W393" s="220"/>
      <c r="X393" s="220"/>
      <c r="Z393" s="177" t="str">
        <f t="shared" ca="1" si="6"/>
        <v/>
      </c>
      <c r="AA393" s="177" t="str">
        <f ca="1">IFERROR(IF(OR(OFFSET('S4'!$D$5,MATCH($A393,'S4'!$D$5:$D$1035,0)-1,6)="巻返し",OFFSET('S4'!$D$5,MATCH($A393,'S4'!$D$5:$D$1035,0)-1,6)="スリット"),SUMIF('S4'!$D$5:$D$1035,$A393,'S4'!$U$5:$U$1035),""),"")</f>
        <v/>
      </c>
      <c r="AB393" s="177" t="str">
        <f ca="1">IFERROR(IF(OR(OFFSET('S5'!$D$5,MATCH($A393,'S5'!$D$5:$D$1012,0)-1,6)="巻返し",OFFSET('S5'!$D$5,MATCH($A393,'S5'!$D$5:$D$1012,0)-1,6)="スリット"),SUMIF('S5'!$D$5:$D$1012,$A393,'S5'!$T$5:$T$1012),""),"")</f>
        <v/>
      </c>
    </row>
    <row r="394" spans="1:28" s="165" customFormat="1" ht="11.25" x14ac:dyDescent="0.15">
      <c r="A394" s="220">
        <v>3662750</v>
      </c>
      <c r="B394" s="220" t="s">
        <v>452</v>
      </c>
      <c r="C394" s="220" t="s">
        <v>466</v>
      </c>
      <c r="D394" s="220" t="s">
        <v>454</v>
      </c>
      <c r="E394" s="220" t="s">
        <v>473</v>
      </c>
      <c r="F394" s="220">
        <v>3</v>
      </c>
      <c r="G394" s="220" t="s">
        <v>49</v>
      </c>
      <c r="H394" s="220" t="s">
        <v>58</v>
      </c>
      <c r="I394" s="220" t="s">
        <v>51</v>
      </c>
      <c r="J394" s="220"/>
      <c r="K394" s="220" t="s">
        <v>95</v>
      </c>
      <c r="L394" s="220">
        <v>75</v>
      </c>
      <c r="M394" s="220" t="s">
        <v>474</v>
      </c>
      <c r="N394" s="221">
        <v>1040</v>
      </c>
      <c r="O394" s="221">
        <v>1040</v>
      </c>
      <c r="P394" s="221">
        <v>4000</v>
      </c>
      <c r="Q394" s="220">
        <v>1</v>
      </c>
      <c r="R394" s="220">
        <v>8</v>
      </c>
      <c r="S394" s="220" t="s">
        <v>455</v>
      </c>
      <c r="T394" s="222">
        <v>44704</v>
      </c>
      <c r="U394" s="222">
        <v>44732</v>
      </c>
      <c r="V394" s="220" t="s">
        <v>456</v>
      </c>
      <c r="W394" s="220"/>
      <c r="X394" s="220"/>
      <c r="Z394" s="177" t="str">
        <f t="shared" ca="1" si="6"/>
        <v/>
      </c>
      <c r="AA394" s="177" t="str">
        <f ca="1">IFERROR(IF(OR(OFFSET('S4'!$D$5,MATCH($A394,'S4'!$D$5:$D$1035,0)-1,6)="巻返し",OFFSET('S4'!$D$5,MATCH($A394,'S4'!$D$5:$D$1035,0)-1,6)="スリット"),SUMIF('S4'!$D$5:$D$1035,$A394,'S4'!$U$5:$U$1035),""),"")</f>
        <v/>
      </c>
      <c r="AB394" s="177" t="str">
        <f ca="1">IFERROR(IF(OR(OFFSET('S5'!$D$5,MATCH($A394,'S5'!$D$5:$D$1012,0)-1,6)="巻返し",OFFSET('S5'!$D$5,MATCH($A394,'S5'!$D$5:$D$1012,0)-1,6)="スリット"),SUMIF('S5'!$D$5:$D$1012,$A394,'S5'!$T$5:$T$1012),""),"")</f>
        <v/>
      </c>
    </row>
    <row r="395" spans="1:28" s="165" customFormat="1" ht="11.25" x14ac:dyDescent="0.15">
      <c r="A395" s="220">
        <v>3662751</v>
      </c>
      <c r="B395" s="220" t="s">
        <v>452</v>
      </c>
      <c r="C395" s="220" t="s">
        <v>465</v>
      </c>
      <c r="D395" s="220" t="s">
        <v>454</v>
      </c>
      <c r="E395" s="220" t="s">
        <v>100</v>
      </c>
      <c r="F395" s="220">
        <v>3321</v>
      </c>
      <c r="G395" s="220" t="s">
        <v>49</v>
      </c>
      <c r="H395" s="220" t="s">
        <v>50</v>
      </c>
      <c r="I395" s="220" t="s">
        <v>51</v>
      </c>
      <c r="J395" s="220"/>
      <c r="K395" s="220" t="s">
        <v>102</v>
      </c>
      <c r="L395" s="220">
        <v>38</v>
      </c>
      <c r="M395" s="220" t="s">
        <v>103</v>
      </c>
      <c r="N395" s="221">
        <v>1336</v>
      </c>
      <c r="O395" s="221">
        <v>1325</v>
      </c>
      <c r="P395" s="221">
        <v>12000</v>
      </c>
      <c r="Q395" s="220">
        <v>2</v>
      </c>
      <c r="R395" s="220">
        <v>26</v>
      </c>
      <c r="S395" s="220" t="s">
        <v>455</v>
      </c>
      <c r="T395" s="222">
        <v>44704</v>
      </c>
      <c r="U395" s="222">
        <v>44732</v>
      </c>
      <c r="V395" s="220" t="s">
        <v>456</v>
      </c>
      <c r="W395" s="220"/>
      <c r="X395" s="220"/>
      <c r="Z395" s="177" t="str">
        <f t="shared" ca="1" si="6"/>
        <v/>
      </c>
      <c r="AA395" s="177" t="str">
        <f ca="1">IFERROR(IF(OR(OFFSET('S4'!$D$5,MATCH($A395,'S4'!$D$5:$D$1035,0)-1,6)="巻返し",OFFSET('S4'!$D$5,MATCH($A395,'S4'!$D$5:$D$1035,0)-1,6)="スリット"),SUMIF('S4'!$D$5:$D$1035,$A395,'S4'!$U$5:$U$1035),""),"")</f>
        <v/>
      </c>
      <c r="AB395" s="177" t="str">
        <f ca="1">IFERROR(IF(OR(OFFSET('S5'!$D$5,MATCH($A395,'S5'!$D$5:$D$1012,0)-1,6)="巻返し",OFFSET('S5'!$D$5,MATCH($A395,'S5'!$D$5:$D$1012,0)-1,6)="スリット"),SUMIF('S5'!$D$5:$D$1012,$A395,'S5'!$T$5:$T$1012),""),"")</f>
        <v/>
      </c>
    </row>
    <row r="396" spans="1:28" s="165" customFormat="1" ht="11.25" x14ac:dyDescent="0.15">
      <c r="A396" s="220">
        <v>3662752</v>
      </c>
      <c r="B396" s="220" t="s">
        <v>452</v>
      </c>
      <c r="C396" s="220" t="s">
        <v>465</v>
      </c>
      <c r="D396" s="220" t="s">
        <v>454</v>
      </c>
      <c r="E396" s="220" t="s">
        <v>100</v>
      </c>
      <c r="F396" s="220">
        <v>3321</v>
      </c>
      <c r="G396" s="220" t="s">
        <v>49</v>
      </c>
      <c r="H396" s="220" t="s">
        <v>50</v>
      </c>
      <c r="I396" s="220" t="s">
        <v>51</v>
      </c>
      <c r="J396" s="220"/>
      <c r="K396" s="220" t="s">
        <v>105</v>
      </c>
      <c r="L396" s="220">
        <v>38</v>
      </c>
      <c r="M396" s="220" t="s">
        <v>106</v>
      </c>
      <c r="N396" s="221">
        <v>1336</v>
      </c>
      <c r="O396" s="221">
        <v>1325</v>
      </c>
      <c r="P396" s="221">
        <v>12000</v>
      </c>
      <c r="Q396" s="220">
        <v>2</v>
      </c>
      <c r="R396" s="220">
        <v>26</v>
      </c>
      <c r="S396" s="220" t="s">
        <v>455</v>
      </c>
      <c r="T396" s="222">
        <v>44704</v>
      </c>
      <c r="U396" s="222">
        <v>44732</v>
      </c>
      <c r="V396" s="220" t="s">
        <v>456</v>
      </c>
      <c r="W396" s="220"/>
      <c r="X396" s="220"/>
      <c r="Z396" s="177" t="str">
        <f t="shared" ca="1" si="6"/>
        <v/>
      </c>
      <c r="AA396" s="177" t="str">
        <f ca="1">IFERROR(IF(OR(OFFSET('S4'!$D$5,MATCH($A396,'S4'!$D$5:$D$1035,0)-1,6)="巻返し",OFFSET('S4'!$D$5,MATCH($A396,'S4'!$D$5:$D$1035,0)-1,6)="スリット"),SUMIF('S4'!$D$5:$D$1035,$A396,'S4'!$U$5:$U$1035),""),"")</f>
        <v/>
      </c>
      <c r="AB396" s="177" t="str">
        <f ca="1">IFERROR(IF(OR(OFFSET('S5'!$D$5,MATCH($A396,'S5'!$D$5:$D$1012,0)-1,6)="巻返し",OFFSET('S5'!$D$5,MATCH($A396,'S5'!$D$5:$D$1012,0)-1,6)="スリット"),SUMIF('S5'!$D$5:$D$1012,$A396,'S5'!$T$5:$T$1012),""),"")</f>
        <v/>
      </c>
    </row>
    <row r="397" spans="1:28" s="165" customFormat="1" ht="11.25" x14ac:dyDescent="0.15">
      <c r="A397" s="220">
        <v>3662753</v>
      </c>
      <c r="B397" s="220" t="s">
        <v>452</v>
      </c>
      <c r="C397" s="220" t="s">
        <v>465</v>
      </c>
      <c r="D397" s="220" t="s">
        <v>454</v>
      </c>
      <c r="E397" s="220" t="s">
        <v>100</v>
      </c>
      <c r="F397" s="220">
        <v>3321</v>
      </c>
      <c r="G397" s="220" t="s">
        <v>49</v>
      </c>
      <c r="H397" s="220" t="s">
        <v>50</v>
      </c>
      <c r="I397" s="220" t="s">
        <v>51</v>
      </c>
      <c r="J397" s="220"/>
      <c r="K397" s="220" t="s">
        <v>102</v>
      </c>
      <c r="L397" s="220">
        <v>38</v>
      </c>
      <c r="M397" s="220" t="s">
        <v>103</v>
      </c>
      <c r="N397" s="221">
        <v>1336</v>
      </c>
      <c r="O397" s="221">
        <v>1325</v>
      </c>
      <c r="P397" s="221">
        <v>12000</v>
      </c>
      <c r="Q397" s="220">
        <v>2</v>
      </c>
      <c r="R397" s="220">
        <v>38</v>
      </c>
      <c r="S397" s="220" t="s">
        <v>455</v>
      </c>
      <c r="T397" s="222">
        <v>44704</v>
      </c>
      <c r="U397" s="222">
        <v>44734</v>
      </c>
      <c r="V397" s="220" t="s">
        <v>456</v>
      </c>
      <c r="W397" s="220"/>
      <c r="X397" s="220"/>
      <c r="Z397" s="177" t="str">
        <f t="shared" ca="1" si="6"/>
        <v/>
      </c>
      <c r="AA397" s="177" t="str">
        <f ca="1">IFERROR(IF(OR(OFFSET('S4'!$D$5,MATCH($A397,'S4'!$D$5:$D$1035,0)-1,6)="巻返し",OFFSET('S4'!$D$5,MATCH($A397,'S4'!$D$5:$D$1035,0)-1,6)="スリット"),SUMIF('S4'!$D$5:$D$1035,$A397,'S4'!$U$5:$U$1035),""),"")</f>
        <v/>
      </c>
      <c r="AB397" s="177" t="str">
        <f ca="1">IFERROR(IF(OR(OFFSET('S5'!$D$5,MATCH($A397,'S5'!$D$5:$D$1012,0)-1,6)="巻返し",OFFSET('S5'!$D$5,MATCH($A397,'S5'!$D$5:$D$1012,0)-1,6)="スリット"),SUMIF('S5'!$D$5:$D$1012,$A397,'S5'!$T$5:$T$1012),""),"")</f>
        <v/>
      </c>
    </row>
    <row r="398" spans="1:28" s="165" customFormat="1" ht="11.25" x14ac:dyDescent="0.15">
      <c r="A398" s="220">
        <v>3662754</v>
      </c>
      <c r="B398" s="220" t="s">
        <v>452</v>
      </c>
      <c r="C398" s="220" t="s">
        <v>465</v>
      </c>
      <c r="D398" s="220" t="s">
        <v>454</v>
      </c>
      <c r="E398" s="220" t="s">
        <v>100</v>
      </c>
      <c r="F398" s="220">
        <v>3321</v>
      </c>
      <c r="G398" s="220" t="s">
        <v>49</v>
      </c>
      <c r="H398" s="220" t="s">
        <v>50</v>
      </c>
      <c r="I398" s="220" t="s">
        <v>51</v>
      </c>
      <c r="J398" s="220"/>
      <c r="K398" s="220" t="s">
        <v>105</v>
      </c>
      <c r="L398" s="220">
        <v>38</v>
      </c>
      <c r="M398" s="220" t="s">
        <v>106</v>
      </c>
      <c r="N398" s="221">
        <v>1336</v>
      </c>
      <c r="O398" s="221">
        <v>1325</v>
      </c>
      <c r="P398" s="221">
        <v>12000</v>
      </c>
      <c r="Q398" s="220">
        <v>2</v>
      </c>
      <c r="R398" s="220">
        <v>37</v>
      </c>
      <c r="S398" s="220" t="s">
        <v>455</v>
      </c>
      <c r="T398" s="222">
        <v>44704</v>
      </c>
      <c r="U398" s="222">
        <v>44734</v>
      </c>
      <c r="V398" s="220" t="s">
        <v>456</v>
      </c>
      <c r="W398" s="220"/>
      <c r="X398" s="220"/>
      <c r="Z398" s="177" t="str">
        <f t="shared" ca="1" si="6"/>
        <v/>
      </c>
      <c r="AA398" s="177" t="str">
        <f ca="1">IFERROR(IF(OR(OFFSET('S4'!$D$5,MATCH($A398,'S4'!$D$5:$D$1035,0)-1,6)="巻返し",OFFSET('S4'!$D$5,MATCH($A398,'S4'!$D$5:$D$1035,0)-1,6)="スリット"),SUMIF('S4'!$D$5:$D$1035,$A398,'S4'!$U$5:$U$1035),""),"")</f>
        <v/>
      </c>
      <c r="AB398" s="177" t="str">
        <f ca="1">IFERROR(IF(OR(OFFSET('S5'!$D$5,MATCH($A398,'S5'!$D$5:$D$1012,0)-1,6)="巻返し",OFFSET('S5'!$D$5,MATCH($A398,'S5'!$D$5:$D$1012,0)-1,6)="スリット"),SUMIF('S5'!$D$5:$D$1012,$A398,'S5'!$T$5:$T$1012),""),"")</f>
        <v/>
      </c>
    </row>
    <row r="399" spans="1:28" s="165" customFormat="1" ht="11.25" x14ac:dyDescent="0.15">
      <c r="A399" s="220">
        <v>3662755</v>
      </c>
      <c r="B399" s="220" t="s">
        <v>452</v>
      </c>
      <c r="C399" s="220" t="s">
        <v>459</v>
      </c>
      <c r="D399" s="220" t="s">
        <v>454</v>
      </c>
      <c r="E399" s="220" t="s">
        <v>96</v>
      </c>
      <c r="F399" s="220">
        <v>3313</v>
      </c>
      <c r="G399" s="220" t="s">
        <v>49</v>
      </c>
      <c r="H399" s="220" t="s">
        <v>50</v>
      </c>
      <c r="I399" s="220" t="s">
        <v>51</v>
      </c>
      <c r="J399" s="220"/>
      <c r="K399" s="220" t="s">
        <v>97</v>
      </c>
      <c r="L399" s="220">
        <v>38</v>
      </c>
      <c r="M399" s="220" t="s">
        <v>98</v>
      </c>
      <c r="N399" s="221">
        <v>750</v>
      </c>
      <c r="O399" s="221">
        <v>750</v>
      </c>
      <c r="P399" s="221">
        <v>6000</v>
      </c>
      <c r="Q399" s="220">
        <v>2</v>
      </c>
      <c r="R399" s="220">
        <v>24</v>
      </c>
      <c r="S399" s="220" t="s">
        <v>455</v>
      </c>
      <c r="T399" s="222">
        <v>44704</v>
      </c>
      <c r="U399" s="222">
        <v>44736</v>
      </c>
      <c r="V399" s="220" t="s">
        <v>456</v>
      </c>
      <c r="W399" s="220"/>
      <c r="X399" s="220"/>
      <c r="Z399" s="177" t="str">
        <f t="shared" ca="1" si="6"/>
        <v/>
      </c>
      <c r="AA399" s="177" t="str">
        <f ca="1">IFERROR(IF(OR(OFFSET('S4'!$D$5,MATCH($A399,'S4'!$D$5:$D$1035,0)-1,6)="巻返し",OFFSET('S4'!$D$5,MATCH($A399,'S4'!$D$5:$D$1035,0)-1,6)="スリット"),SUMIF('S4'!$D$5:$D$1035,$A399,'S4'!$U$5:$U$1035),""),"")</f>
        <v/>
      </c>
      <c r="AB399" s="177" t="str">
        <f ca="1">IFERROR(IF(OR(OFFSET('S5'!$D$5,MATCH($A399,'S5'!$D$5:$D$1012,0)-1,6)="巻返し",OFFSET('S5'!$D$5,MATCH($A399,'S5'!$D$5:$D$1012,0)-1,6)="スリット"),SUMIF('S5'!$D$5:$D$1012,$A399,'S5'!$T$5:$T$1012),""),"")</f>
        <v/>
      </c>
    </row>
    <row r="400" spans="1:28" s="165" customFormat="1" ht="11.25" x14ac:dyDescent="0.15">
      <c r="A400" s="220">
        <v>3662756</v>
      </c>
      <c r="B400" s="220" t="s">
        <v>452</v>
      </c>
      <c r="C400" s="220" t="s">
        <v>459</v>
      </c>
      <c r="D400" s="220" t="s">
        <v>454</v>
      </c>
      <c r="E400" s="220" t="s">
        <v>111</v>
      </c>
      <c r="F400" s="220">
        <v>331</v>
      </c>
      <c r="G400" s="220" t="s">
        <v>49</v>
      </c>
      <c r="H400" s="220" t="s">
        <v>50</v>
      </c>
      <c r="I400" s="220" t="s">
        <v>51</v>
      </c>
      <c r="J400" s="220"/>
      <c r="K400" s="220" t="s">
        <v>112</v>
      </c>
      <c r="L400" s="220">
        <v>38</v>
      </c>
      <c r="M400" s="220" t="s">
        <v>467</v>
      </c>
      <c r="N400" s="221">
        <v>415</v>
      </c>
      <c r="O400" s="221">
        <v>415</v>
      </c>
      <c r="P400" s="221">
        <v>1950</v>
      </c>
      <c r="Q400" s="220">
        <v>2</v>
      </c>
      <c r="R400" s="220">
        <v>90</v>
      </c>
      <c r="S400" s="220" t="s">
        <v>455</v>
      </c>
      <c r="T400" s="222">
        <v>44704</v>
      </c>
      <c r="U400" s="222">
        <v>44736</v>
      </c>
      <c r="V400" s="220" t="s">
        <v>456</v>
      </c>
      <c r="W400" s="220"/>
      <c r="X400" s="220"/>
      <c r="Z400" s="177" t="str">
        <f t="shared" ca="1" si="6"/>
        <v/>
      </c>
      <c r="AA400" s="177" t="str">
        <f ca="1">IFERROR(IF(OR(OFFSET('S4'!$D$5,MATCH($A400,'S4'!$D$5:$D$1035,0)-1,6)="巻返し",OFFSET('S4'!$D$5,MATCH($A400,'S4'!$D$5:$D$1035,0)-1,6)="スリット"),SUMIF('S4'!$D$5:$D$1035,$A400,'S4'!$U$5:$U$1035),""),"")</f>
        <v/>
      </c>
      <c r="AB400" s="177" t="str">
        <f ca="1">IFERROR(IF(OR(OFFSET('S5'!$D$5,MATCH($A400,'S5'!$D$5:$D$1012,0)-1,6)="巻返し",OFFSET('S5'!$D$5,MATCH($A400,'S5'!$D$5:$D$1012,0)-1,6)="スリット"),SUMIF('S5'!$D$5:$D$1012,$A400,'S5'!$T$5:$T$1012),""),"")</f>
        <v/>
      </c>
    </row>
    <row r="401" spans="1:28" s="165" customFormat="1" ht="11.25" x14ac:dyDescent="0.15">
      <c r="A401" s="220">
        <v>3662757</v>
      </c>
      <c r="B401" s="220" t="s">
        <v>452</v>
      </c>
      <c r="C401" s="220" t="s">
        <v>457</v>
      </c>
      <c r="D401" s="220" t="s">
        <v>454</v>
      </c>
      <c r="E401" s="220" t="s">
        <v>145</v>
      </c>
      <c r="F401" s="220">
        <v>3</v>
      </c>
      <c r="G401" s="220" t="s">
        <v>49</v>
      </c>
      <c r="H401" s="220" t="s">
        <v>50</v>
      </c>
      <c r="I401" s="220" t="s">
        <v>51</v>
      </c>
      <c r="J401" s="220"/>
      <c r="K401" s="220" t="s">
        <v>146</v>
      </c>
      <c r="L401" s="220">
        <v>25</v>
      </c>
      <c r="M401" s="220" t="s">
        <v>469</v>
      </c>
      <c r="N401" s="221">
        <v>1040</v>
      </c>
      <c r="O401" s="221">
        <v>1040</v>
      </c>
      <c r="P401" s="221">
        <v>6000</v>
      </c>
      <c r="Q401" s="220">
        <v>2</v>
      </c>
      <c r="R401" s="220">
        <v>36</v>
      </c>
      <c r="S401" s="220" t="s">
        <v>455</v>
      </c>
      <c r="T401" s="222">
        <v>44704</v>
      </c>
      <c r="U401" s="222">
        <v>44736</v>
      </c>
      <c r="V401" s="220" t="s">
        <v>456</v>
      </c>
      <c r="W401" s="220"/>
      <c r="X401" s="220"/>
      <c r="Z401" s="177" t="str">
        <f t="shared" ca="1" si="6"/>
        <v/>
      </c>
      <c r="AA401" s="177" t="str">
        <f ca="1">IFERROR(IF(OR(OFFSET('S4'!$D$5,MATCH($A401,'S4'!$D$5:$D$1035,0)-1,6)="巻返し",OFFSET('S4'!$D$5,MATCH($A401,'S4'!$D$5:$D$1035,0)-1,6)="スリット"),SUMIF('S4'!$D$5:$D$1035,$A401,'S4'!$U$5:$U$1035),""),"")</f>
        <v/>
      </c>
      <c r="AB401" s="177" t="str">
        <f ca="1">IFERROR(IF(OR(OFFSET('S5'!$D$5,MATCH($A401,'S5'!$D$5:$D$1012,0)-1,6)="巻返し",OFFSET('S5'!$D$5,MATCH($A401,'S5'!$D$5:$D$1012,0)-1,6)="スリット"),SUMIF('S5'!$D$5:$D$1012,$A401,'S5'!$T$5:$T$1012),""),"")</f>
        <v/>
      </c>
    </row>
    <row r="402" spans="1:28" s="165" customFormat="1" ht="11.25" x14ac:dyDescent="0.15">
      <c r="A402" s="220">
        <v>3662758</v>
      </c>
      <c r="B402" s="220" t="s">
        <v>452</v>
      </c>
      <c r="C402" s="220" t="s">
        <v>457</v>
      </c>
      <c r="D402" s="220" t="s">
        <v>454</v>
      </c>
      <c r="E402" s="220" t="s">
        <v>47</v>
      </c>
      <c r="F402" s="220">
        <v>3</v>
      </c>
      <c r="G402" s="220" t="s">
        <v>49</v>
      </c>
      <c r="H402" s="220" t="s">
        <v>50</v>
      </c>
      <c r="I402" s="220" t="s">
        <v>51</v>
      </c>
      <c r="J402" s="220"/>
      <c r="K402" s="220" t="s">
        <v>143</v>
      </c>
      <c r="L402" s="220">
        <v>25</v>
      </c>
      <c r="M402" s="220" t="s">
        <v>478</v>
      </c>
      <c r="N402" s="221">
        <v>1325</v>
      </c>
      <c r="O402" s="221">
        <v>1320</v>
      </c>
      <c r="P402" s="221">
        <v>6000</v>
      </c>
      <c r="Q402" s="220">
        <v>2</v>
      </c>
      <c r="R402" s="220">
        <v>2</v>
      </c>
      <c r="S402" s="220" t="s">
        <v>455</v>
      </c>
      <c r="T402" s="222">
        <v>44704</v>
      </c>
      <c r="U402" s="222">
        <v>44740</v>
      </c>
      <c r="V402" s="220" t="s">
        <v>456</v>
      </c>
      <c r="W402" s="220"/>
      <c r="X402" s="220"/>
      <c r="Z402" s="177" t="str">
        <f t="shared" ca="1" si="6"/>
        <v/>
      </c>
      <c r="AA402" s="177" t="str">
        <f ca="1">IFERROR(IF(OR(OFFSET('S4'!$D$5,MATCH($A402,'S4'!$D$5:$D$1035,0)-1,6)="巻返し",OFFSET('S4'!$D$5,MATCH($A402,'S4'!$D$5:$D$1035,0)-1,6)="スリット"),SUMIF('S4'!$D$5:$D$1035,$A402,'S4'!$U$5:$U$1035),""),"")</f>
        <v/>
      </c>
      <c r="AB402" s="177" t="str">
        <f ca="1">IFERROR(IF(OR(OFFSET('S5'!$D$5,MATCH($A402,'S5'!$D$5:$D$1012,0)-1,6)="巻返し",OFFSET('S5'!$D$5,MATCH($A402,'S5'!$D$5:$D$1012,0)-1,6)="スリット"),SUMIF('S5'!$D$5:$D$1012,$A402,'S5'!$T$5:$T$1012),""),"")</f>
        <v/>
      </c>
    </row>
    <row r="403" spans="1:28" s="165" customFormat="1" ht="11.25" x14ac:dyDescent="0.15">
      <c r="A403" s="220">
        <v>3662759</v>
      </c>
      <c r="B403" s="220" t="s">
        <v>452</v>
      </c>
      <c r="C403" s="220" t="s">
        <v>457</v>
      </c>
      <c r="D403" s="220" t="s">
        <v>454</v>
      </c>
      <c r="E403" s="220" t="s">
        <v>145</v>
      </c>
      <c r="F403" s="220">
        <v>3</v>
      </c>
      <c r="G403" s="220" t="s">
        <v>49</v>
      </c>
      <c r="H403" s="220" t="s">
        <v>50</v>
      </c>
      <c r="I403" s="220" t="s">
        <v>51</v>
      </c>
      <c r="J403" s="220"/>
      <c r="K403" s="220" t="s">
        <v>146</v>
      </c>
      <c r="L403" s="220">
        <v>25</v>
      </c>
      <c r="M403" s="220" t="s">
        <v>469</v>
      </c>
      <c r="N403" s="221">
        <v>1040</v>
      </c>
      <c r="O403" s="221">
        <v>1040</v>
      </c>
      <c r="P403" s="221">
        <v>6000</v>
      </c>
      <c r="Q403" s="220">
        <v>2</v>
      </c>
      <c r="R403" s="220">
        <v>14</v>
      </c>
      <c r="S403" s="220" t="s">
        <v>455</v>
      </c>
      <c r="T403" s="222">
        <v>44704</v>
      </c>
      <c r="U403" s="222">
        <v>44740</v>
      </c>
      <c r="V403" s="220" t="s">
        <v>456</v>
      </c>
      <c r="W403" s="220"/>
      <c r="X403" s="220"/>
      <c r="Z403" s="177" t="str">
        <f t="shared" ca="1" si="6"/>
        <v/>
      </c>
      <c r="AA403" s="177" t="str">
        <f ca="1">IFERROR(IF(OR(OFFSET('S4'!$D$5,MATCH($A403,'S4'!$D$5:$D$1035,0)-1,6)="巻返し",OFFSET('S4'!$D$5,MATCH($A403,'S4'!$D$5:$D$1035,0)-1,6)="スリット"),SUMIF('S4'!$D$5:$D$1035,$A403,'S4'!$U$5:$U$1035),""),"")</f>
        <v/>
      </c>
      <c r="AB403" s="177" t="str">
        <f ca="1">IFERROR(IF(OR(OFFSET('S5'!$D$5,MATCH($A403,'S5'!$D$5:$D$1012,0)-1,6)="巻返し",OFFSET('S5'!$D$5,MATCH($A403,'S5'!$D$5:$D$1012,0)-1,6)="スリット"),SUMIF('S5'!$D$5:$D$1012,$A403,'S5'!$T$5:$T$1012),""),"")</f>
        <v/>
      </c>
    </row>
    <row r="404" spans="1:28" s="165" customFormat="1" ht="11.25" x14ac:dyDescent="0.15">
      <c r="A404" s="220">
        <v>3662760</v>
      </c>
      <c r="B404" s="220" t="s">
        <v>452</v>
      </c>
      <c r="C404" s="220" t="s">
        <v>457</v>
      </c>
      <c r="D404" s="220" t="s">
        <v>454</v>
      </c>
      <c r="E404" s="220" t="s">
        <v>145</v>
      </c>
      <c r="F404" s="220">
        <v>3</v>
      </c>
      <c r="G404" s="220" t="s">
        <v>49</v>
      </c>
      <c r="H404" s="220" t="s">
        <v>50</v>
      </c>
      <c r="I404" s="220" t="s">
        <v>51</v>
      </c>
      <c r="J404" s="220"/>
      <c r="K404" s="220" t="s">
        <v>146</v>
      </c>
      <c r="L404" s="220">
        <v>25</v>
      </c>
      <c r="M404" s="220" t="s">
        <v>469</v>
      </c>
      <c r="N404" s="221">
        <v>1240</v>
      </c>
      <c r="O404" s="221">
        <v>1240</v>
      </c>
      <c r="P404" s="221">
        <v>6000</v>
      </c>
      <c r="Q404" s="220">
        <v>2</v>
      </c>
      <c r="R404" s="220">
        <v>50</v>
      </c>
      <c r="S404" s="220" t="s">
        <v>455</v>
      </c>
      <c r="T404" s="222">
        <v>44704</v>
      </c>
      <c r="U404" s="222">
        <v>44740</v>
      </c>
      <c r="V404" s="220" t="s">
        <v>456</v>
      </c>
      <c r="W404" s="220"/>
      <c r="X404" s="220"/>
      <c r="Z404" s="177" t="str">
        <f t="shared" ca="1" si="6"/>
        <v/>
      </c>
      <c r="AA404" s="177" t="str">
        <f ca="1">IFERROR(IF(OR(OFFSET('S4'!$D$5,MATCH($A404,'S4'!$D$5:$D$1035,0)-1,6)="巻返し",OFFSET('S4'!$D$5,MATCH($A404,'S4'!$D$5:$D$1035,0)-1,6)="スリット"),SUMIF('S4'!$D$5:$D$1035,$A404,'S4'!$U$5:$U$1035),""),"")</f>
        <v/>
      </c>
      <c r="AB404" s="177" t="str">
        <f ca="1">IFERROR(IF(OR(OFFSET('S5'!$D$5,MATCH($A404,'S5'!$D$5:$D$1012,0)-1,6)="巻返し",OFFSET('S5'!$D$5,MATCH($A404,'S5'!$D$5:$D$1012,0)-1,6)="スリット"),SUMIF('S5'!$D$5:$D$1012,$A404,'S5'!$T$5:$T$1012),""),"")</f>
        <v/>
      </c>
    </row>
    <row r="405" spans="1:28" s="165" customFormat="1" ht="11.25" x14ac:dyDescent="0.15">
      <c r="A405" s="220">
        <v>3662761</v>
      </c>
      <c r="B405" s="220" t="s">
        <v>452</v>
      </c>
      <c r="C405" s="220" t="s">
        <v>457</v>
      </c>
      <c r="D405" s="220" t="s">
        <v>454</v>
      </c>
      <c r="E405" s="220" t="s">
        <v>145</v>
      </c>
      <c r="F405" s="220">
        <v>3</v>
      </c>
      <c r="G405" s="220" t="s">
        <v>49</v>
      </c>
      <c r="H405" s="220" t="s">
        <v>50</v>
      </c>
      <c r="I405" s="220" t="s">
        <v>51</v>
      </c>
      <c r="J405" s="220"/>
      <c r="K405" s="220" t="s">
        <v>146</v>
      </c>
      <c r="L405" s="220">
        <v>38</v>
      </c>
      <c r="M405" s="220" t="s">
        <v>469</v>
      </c>
      <c r="N405" s="221">
        <v>1040</v>
      </c>
      <c r="O405" s="221">
        <v>1040</v>
      </c>
      <c r="P405" s="221">
        <v>6000</v>
      </c>
      <c r="Q405" s="220">
        <v>2</v>
      </c>
      <c r="R405" s="220">
        <v>2</v>
      </c>
      <c r="S405" s="220" t="s">
        <v>455</v>
      </c>
      <c r="T405" s="222">
        <v>44704</v>
      </c>
      <c r="U405" s="222">
        <v>44740</v>
      </c>
      <c r="V405" s="220" t="s">
        <v>456</v>
      </c>
      <c r="W405" s="220"/>
      <c r="X405" s="220"/>
      <c r="Z405" s="177" t="str">
        <f t="shared" ca="1" si="6"/>
        <v/>
      </c>
      <c r="AA405" s="177" t="str">
        <f ca="1">IFERROR(IF(OR(OFFSET('S4'!$D$5,MATCH($A405,'S4'!$D$5:$D$1035,0)-1,6)="巻返し",OFFSET('S4'!$D$5,MATCH($A405,'S4'!$D$5:$D$1035,0)-1,6)="スリット"),SUMIF('S4'!$D$5:$D$1035,$A405,'S4'!$U$5:$U$1035),""),"")</f>
        <v/>
      </c>
      <c r="AB405" s="177" t="str">
        <f ca="1">IFERROR(IF(OR(OFFSET('S5'!$D$5,MATCH($A405,'S5'!$D$5:$D$1012,0)-1,6)="巻返し",OFFSET('S5'!$D$5,MATCH($A405,'S5'!$D$5:$D$1012,0)-1,6)="スリット"),SUMIF('S5'!$D$5:$D$1012,$A405,'S5'!$T$5:$T$1012),""),"")</f>
        <v/>
      </c>
    </row>
    <row r="406" spans="1:28" s="165" customFormat="1" ht="11.25" x14ac:dyDescent="0.15">
      <c r="A406" s="220">
        <v>3662762</v>
      </c>
      <c r="B406" s="220" t="s">
        <v>452</v>
      </c>
      <c r="C406" s="220" t="s">
        <v>457</v>
      </c>
      <c r="D406" s="220" t="s">
        <v>454</v>
      </c>
      <c r="E406" s="220" t="s">
        <v>145</v>
      </c>
      <c r="F406" s="220">
        <v>3</v>
      </c>
      <c r="G406" s="220" t="s">
        <v>49</v>
      </c>
      <c r="H406" s="220" t="s">
        <v>50</v>
      </c>
      <c r="I406" s="220" t="s">
        <v>51</v>
      </c>
      <c r="J406" s="220"/>
      <c r="K406" s="220" t="s">
        <v>146</v>
      </c>
      <c r="L406" s="220">
        <v>38</v>
      </c>
      <c r="M406" s="220" t="s">
        <v>469</v>
      </c>
      <c r="N406" s="221">
        <v>1240</v>
      </c>
      <c r="O406" s="221">
        <v>1240</v>
      </c>
      <c r="P406" s="221">
        <v>6000</v>
      </c>
      <c r="Q406" s="220">
        <v>2</v>
      </c>
      <c r="R406" s="220">
        <v>12</v>
      </c>
      <c r="S406" s="220" t="s">
        <v>455</v>
      </c>
      <c r="T406" s="222">
        <v>44704</v>
      </c>
      <c r="U406" s="222">
        <v>44740</v>
      </c>
      <c r="V406" s="220" t="s">
        <v>456</v>
      </c>
      <c r="W406" s="220"/>
      <c r="X406" s="220"/>
      <c r="Z406" s="177" t="str">
        <f t="shared" ca="1" si="6"/>
        <v/>
      </c>
      <c r="AA406" s="177" t="str">
        <f ca="1">IFERROR(IF(OR(OFFSET('S4'!$D$5,MATCH($A406,'S4'!$D$5:$D$1035,0)-1,6)="巻返し",OFFSET('S4'!$D$5,MATCH($A406,'S4'!$D$5:$D$1035,0)-1,6)="スリット"),SUMIF('S4'!$D$5:$D$1035,$A406,'S4'!$U$5:$U$1035),""),"")</f>
        <v/>
      </c>
      <c r="AB406" s="177" t="str">
        <f ca="1">IFERROR(IF(OR(OFFSET('S5'!$D$5,MATCH($A406,'S5'!$D$5:$D$1012,0)-1,6)="巻返し",OFFSET('S5'!$D$5,MATCH($A406,'S5'!$D$5:$D$1012,0)-1,6)="スリット"),SUMIF('S5'!$D$5:$D$1012,$A406,'S5'!$T$5:$T$1012),""),"")</f>
        <v/>
      </c>
    </row>
    <row r="407" spans="1:28" s="165" customFormat="1" ht="11.25" x14ac:dyDescent="0.15">
      <c r="A407" s="220">
        <v>3662763</v>
      </c>
      <c r="B407" s="220" t="s">
        <v>557</v>
      </c>
      <c r="C407" s="220" t="s">
        <v>457</v>
      </c>
      <c r="D407" s="220" t="s">
        <v>454</v>
      </c>
      <c r="E407" s="220" t="s">
        <v>170</v>
      </c>
      <c r="F407" s="220">
        <v>3</v>
      </c>
      <c r="G407" s="220" t="s">
        <v>325</v>
      </c>
      <c r="H407" s="220" t="s">
        <v>50</v>
      </c>
      <c r="I407" s="220" t="s">
        <v>51</v>
      </c>
      <c r="J407" s="220"/>
      <c r="K407" s="220" t="s">
        <v>565</v>
      </c>
      <c r="L407" s="220">
        <v>25</v>
      </c>
      <c r="M407" s="220" t="s">
        <v>566</v>
      </c>
      <c r="N407" s="221">
        <v>1410</v>
      </c>
      <c r="O407" s="221">
        <v>1410</v>
      </c>
      <c r="P407" s="221">
        <v>6000</v>
      </c>
      <c r="Q407" s="220">
        <v>2</v>
      </c>
      <c r="R407" s="220">
        <v>4</v>
      </c>
      <c r="S407" s="220" t="s">
        <v>455</v>
      </c>
      <c r="T407" s="222">
        <v>44704</v>
      </c>
      <c r="U407" s="222">
        <v>44740</v>
      </c>
      <c r="V407" s="220" t="s">
        <v>456</v>
      </c>
      <c r="W407" s="220"/>
      <c r="X407" s="220"/>
      <c r="Z407" s="177" t="str">
        <f t="shared" ca="1" si="6"/>
        <v/>
      </c>
      <c r="AA407" s="177" t="str">
        <f ca="1">IFERROR(IF(OR(OFFSET('S4'!$D$5,MATCH($A407,'S4'!$D$5:$D$1035,0)-1,6)="巻返し",OFFSET('S4'!$D$5,MATCH($A407,'S4'!$D$5:$D$1035,0)-1,6)="スリット"),SUMIF('S4'!$D$5:$D$1035,$A407,'S4'!$U$5:$U$1035),""),"")</f>
        <v/>
      </c>
      <c r="AB407" s="177" t="str">
        <f ca="1">IFERROR(IF(OR(OFFSET('S5'!$D$5,MATCH($A407,'S5'!$D$5:$D$1012,0)-1,6)="巻返し",OFFSET('S5'!$D$5,MATCH($A407,'S5'!$D$5:$D$1012,0)-1,6)="スリット"),SUMIF('S5'!$D$5:$D$1012,$A407,'S5'!$T$5:$T$1012),""),"")</f>
        <v/>
      </c>
    </row>
    <row r="408" spans="1:28" s="165" customFormat="1" ht="11.25" x14ac:dyDescent="0.15">
      <c r="A408" s="220">
        <v>3662764</v>
      </c>
      <c r="B408" s="220" t="s">
        <v>452</v>
      </c>
      <c r="C408" s="220" t="s">
        <v>457</v>
      </c>
      <c r="D408" s="220" t="s">
        <v>454</v>
      </c>
      <c r="E408" s="220" t="s">
        <v>153</v>
      </c>
      <c r="F408" s="220">
        <v>3</v>
      </c>
      <c r="G408" s="220" t="s">
        <v>49</v>
      </c>
      <c r="H408" s="220" t="s">
        <v>50</v>
      </c>
      <c r="I408" s="220" t="s">
        <v>51</v>
      </c>
      <c r="J408" s="220"/>
      <c r="K408" s="220" t="s">
        <v>151</v>
      </c>
      <c r="L408" s="220">
        <v>25</v>
      </c>
      <c r="M408" s="220" t="s">
        <v>458</v>
      </c>
      <c r="N408" s="221">
        <v>640</v>
      </c>
      <c r="O408" s="221">
        <v>640</v>
      </c>
      <c r="P408" s="221">
        <v>2000</v>
      </c>
      <c r="Q408" s="220">
        <v>2</v>
      </c>
      <c r="R408" s="220">
        <v>18</v>
      </c>
      <c r="S408" s="220" t="s">
        <v>455</v>
      </c>
      <c r="T408" s="222">
        <v>44704</v>
      </c>
      <c r="U408" s="222">
        <v>44740</v>
      </c>
      <c r="V408" s="220" t="s">
        <v>456</v>
      </c>
      <c r="W408" s="220"/>
      <c r="X408" s="220"/>
      <c r="Z408" s="177" t="str">
        <f t="shared" ca="1" si="6"/>
        <v/>
      </c>
      <c r="AA408" s="177" t="str">
        <f ca="1">IFERROR(IF(OR(OFFSET('S4'!$D$5,MATCH($A408,'S4'!$D$5:$D$1035,0)-1,6)="巻返し",OFFSET('S4'!$D$5,MATCH($A408,'S4'!$D$5:$D$1035,0)-1,6)="スリット"),SUMIF('S4'!$D$5:$D$1035,$A408,'S4'!$U$5:$U$1035),""),"")</f>
        <v/>
      </c>
      <c r="AB408" s="177" t="str">
        <f ca="1">IFERROR(IF(OR(OFFSET('S5'!$D$5,MATCH($A408,'S5'!$D$5:$D$1012,0)-1,6)="巻返し",OFFSET('S5'!$D$5,MATCH($A408,'S5'!$D$5:$D$1012,0)-1,6)="スリット"),SUMIF('S5'!$D$5:$D$1012,$A408,'S5'!$T$5:$T$1012),""),"")</f>
        <v/>
      </c>
    </row>
    <row r="409" spans="1:28" s="165" customFormat="1" ht="11.25" x14ac:dyDescent="0.15">
      <c r="A409" s="220">
        <v>3662764</v>
      </c>
      <c r="B409" s="220" t="s">
        <v>452</v>
      </c>
      <c r="C409" s="220" t="s">
        <v>457</v>
      </c>
      <c r="D409" s="220" t="s">
        <v>454</v>
      </c>
      <c r="E409" s="220" t="s">
        <v>153</v>
      </c>
      <c r="F409" s="220">
        <v>3</v>
      </c>
      <c r="G409" s="220" t="s">
        <v>49</v>
      </c>
      <c r="H409" s="220" t="s">
        <v>50</v>
      </c>
      <c r="I409" s="220" t="s">
        <v>51</v>
      </c>
      <c r="J409" s="220"/>
      <c r="K409" s="220" t="s">
        <v>151</v>
      </c>
      <c r="L409" s="220">
        <v>25</v>
      </c>
      <c r="M409" s="220" t="s">
        <v>458</v>
      </c>
      <c r="N409" s="221">
        <v>540</v>
      </c>
      <c r="O409" s="221">
        <v>540</v>
      </c>
      <c r="P409" s="221">
        <v>2000</v>
      </c>
      <c r="Q409" s="220">
        <v>2</v>
      </c>
      <c r="R409" s="220">
        <v>6</v>
      </c>
      <c r="S409" s="220" t="s">
        <v>455</v>
      </c>
      <c r="T409" s="222">
        <v>44704</v>
      </c>
      <c r="U409" s="222">
        <v>44740</v>
      </c>
      <c r="V409" s="220" t="s">
        <v>456</v>
      </c>
      <c r="W409" s="220"/>
      <c r="X409" s="220"/>
      <c r="Z409" s="177" t="str">
        <f t="shared" ca="1" si="6"/>
        <v/>
      </c>
      <c r="AA409" s="177" t="str">
        <f ca="1">IFERROR(IF(OR(OFFSET('S4'!$D$5,MATCH($A409,'S4'!$D$5:$D$1035,0)-1,6)="巻返し",OFFSET('S4'!$D$5,MATCH($A409,'S4'!$D$5:$D$1035,0)-1,6)="スリット"),SUMIF('S4'!$D$5:$D$1035,$A409,'S4'!$U$5:$U$1035),""),"")</f>
        <v/>
      </c>
      <c r="AB409" s="177" t="str">
        <f ca="1">IFERROR(IF(OR(OFFSET('S5'!$D$5,MATCH($A409,'S5'!$D$5:$D$1012,0)-1,6)="巻返し",OFFSET('S5'!$D$5,MATCH($A409,'S5'!$D$5:$D$1012,0)-1,6)="スリット"),SUMIF('S5'!$D$5:$D$1012,$A409,'S5'!$T$5:$T$1012),""),"")</f>
        <v/>
      </c>
    </row>
    <row r="410" spans="1:28" s="165" customFormat="1" ht="11.25" x14ac:dyDescent="0.15">
      <c r="A410" s="220">
        <v>3662765</v>
      </c>
      <c r="B410" s="220" t="s">
        <v>452</v>
      </c>
      <c r="C410" s="220" t="s">
        <v>457</v>
      </c>
      <c r="D410" s="220" t="s">
        <v>454</v>
      </c>
      <c r="E410" s="220" t="s">
        <v>154</v>
      </c>
      <c r="F410" s="220">
        <v>3</v>
      </c>
      <c r="G410" s="220" t="s">
        <v>49</v>
      </c>
      <c r="H410" s="220" t="s">
        <v>50</v>
      </c>
      <c r="I410" s="220" t="s">
        <v>51</v>
      </c>
      <c r="J410" s="220"/>
      <c r="K410" s="220" t="s">
        <v>151</v>
      </c>
      <c r="L410" s="220">
        <v>38</v>
      </c>
      <c r="M410" s="220" t="s">
        <v>458</v>
      </c>
      <c r="N410" s="221">
        <v>1135</v>
      </c>
      <c r="O410" s="221">
        <v>1130</v>
      </c>
      <c r="P410" s="221">
        <v>6000</v>
      </c>
      <c r="Q410" s="220">
        <v>2</v>
      </c>
      <c r="R410" s="220">
        <v>2</v>
      </c>
      <c r="S410" s="220" t="s">
        <v>455</v>
      </c>
      <c r="T410" s="222">
        <v>44704</v>
      </c>
      <c r="U410" s="222">
        <v>44740</v>
      </c>
      <c r="V410" s="220" t="s">
        <v>456</v>
      </c>
      <c r="W410" s="220"/>
      <c r="X410" s="220"/>
      <c r="Z410" s="177" t="str">
        <f t="shared" ca="1" si="6"/>
        <v/>
      </c>
      <c r="AA410" s="177" t="str">
        <f ca="1">IFERROR(IF(OR(OFFSET('S4'!$D$5,MATCH($A410,'S4'!$D$5:$D$1035,0)-1,6)="巻返し",OFFSET('S4'!$D$5,MATCH($A410,'S4'!$D$5:$D$1035,0)-1,6)="スリット"),SUMIF('S4'!$D$5:$D$1035,$A410,'S4'!$U$5:$U$1035),""),"")</f>
        <v/>
      </c>
      <c r="AB410" s="177" t="str">
        <f ca="1">IFERROR(IF(OR(OFFSET('S5'!$D$5,MATCH($A410,'S5'!$D$5:$D$1012,0)-1,6)="巻返し",OFFSET('S5'!$D$5,MATCH($A410,'S5'!$D$5:$D$1012,0)-1,6)="スリット"),SUMIF('S5'!$D$5:$D$1012,$A410,'S5'!$T$5:$T$1012),""),"")</f>
        <v/>
      </c>
    </row>
    <row r="411" spans="1:28" s="165" customFormat="1" ht="11.25" x14ac:dyDescent="0.15">
      <c r="A411" s="220">
        <v>3662766</v>
      </c>
      <c r="B411" s="220" t="s">
        <v>452</v>
      </c>
      <c r="C411" s="220" t="s">
        <v>457</v>
      </c>
      <c r="D411" s="220" t="s">
        <v>454</v>
      </c>
      <c r="E411" s="220" t="s">
        <v>154</v>
      </c>
      <c r="F411" s="220">
        <v>3</v>
      </c>
      <c r="G411" s="220" t="s">
        <v>49</v>
      </c>
      <c r="H411" s="220" t="s">
        <v>50</v>
      </c>
      <c r="I411" s="220" t="s">
        <v>51</v>
      </c>
      <c r="J411" s="220"/>
      <c r="K411" s="220" t="s">
        <v>161</v>
      </c>
      <c r="L411" s="220">
        <v>25</v>
      </c>
      <c r="M411" s="220" t="s">
        <v>162</v>
      </c>
      <c r="N411" s="221">
        <v>1325</v>
      </c>
      <c r="O411" s="221">
        <v>1320</v>
      </c>
      <c r="P411" s="221">
        <v>8000</v>
      </c>
      <c r="Q411" s="220">
        <v>2</v>
      </c>
      <c r="R411" s="220">
        <v>2</v>
      </c>
      <c r="S411" s="220" t="s">
        <v>455</v>
      </c>
      <c r="T411" s="222">
        <v>44704</v>
      </c>
      <c r="U411" s="222">
        <v>44740</v>
      </c>
      <c r="V411" s="220" t="s">
        <v>456</v>
      </c>
      <c r="W411" s="220"/>
      <c r="X411" s="220"/>
      <c r="Z411" s="177" t="str">
        <f t="shared" ca="1" si="6"/>
        <v/>
      </c>
      <c r="AA411" s="177" t="str">
        <f ca="1">IFERROR(IF(OR(OFFSET('S4'!$D$5,MATCH($A411,'S4'!$D$5:$D$1035,0)-1,6)="巻返し",OFFSET('S4'!$D$5,MATCH($A411,'S4'!$D$5:$D$1035,0)-1,6)="スリット"),SUMIF('S4'!$D$5:$D$1035,$A411,'S4'!$U$5:$U$1035),""),"")</f>
        <v/>
      </c>
      <c r="AB411" s="177" t="str">
        <f ca="1">IFERROR(IF(OR(OFFSET('S5'!$D$5,MATCH($A411,'S5'!$D$5:$D$1012,0)-1,6)="巻返し",OFFSET('S5'!$D$5,MATCH($A411,'S5'!$D$5:$D$1012,0)-1,6)="スリット"),SUMIF('S5'!$D$5:$D$1012,$A411,'S5'!$T$5:$T$1012),""),"")</f>
        <v/>
      </c>
    </row>
    <row r="412" spans="1:28" s="165" customFormat="1" ht="11.25" x14ac:dyDescent="0.15">
      <c r="A412" s="220">
        <v>3662767</v>
      </c>
      <c r="B412" s="220" t="s">
        <v>452</v>
      </c>
      <c r="C412" s="220" t="s">
        <v>459</v>
      </c>
      <c r="D412" s="220" t="s">
        <v>454</v>
      </c>
      <c r="E412" s="220" t="s">
        <v>159</v>
      </c>
      <c r="F412" s="220">
        <v>3</v>
      </c>
      <c r="G412" s="220" t="s">
        <v>49</v>
      </c>
      <c r="H412" s="220" t="s">
        <v>50</v>
      </c>
      <c r="I412" s="220" t="s">
        <v>51</v>
      </c>
      <c r="J412" s="220"/>
      <c r="K412" s="220" t="s">
        <v>157</v>
      </c>
      <c r="L412" s="220">
        <v>125</v>
      </c>
      <c r="M412" s="220" t="s">
        <v>160</v>
      </c>
      <c r="N412" s="221">
        <v>1230</v>
      </c>
      <c r="O412" s="221">
        <v>1225</v>
      </c>
      <c r="P412" s="221">
        <v>1800</v>
      </c>
      <c r="Q412" s="220">
        <v>2</v>
      </c>
      <c r="R412" s="220">
        <v>1</v>
      </c>
      <c r="S412" s="220" t="s">
        <v>455</v>
      </c>
      <c r="T412" s="222">
        <v>44704</v>
      </c>
      <c r="U412" s="222">
        <v>44740</v>
      </c>
      <c r="V412" s="220" t="s">
        <v>456</v>
      </c>
      <c r="W412" s="220"/>
      <c r="X412" s="220"/>
      <c r="Z412" s="177" t="str">
        <f t="shared" ca="1" si="6"/>
        <v/>
      </c>
      <c r="AA412" s="177" t="str">
        <f ca="1">IFERROR(IF(OR(OFFSET('S4'!$D$5,MATCH($A412,'S4'!$D$5:$D$1035,0)-1,6)="巻返し",OFFSET('S4'!$D$5,MATCH($A412,'S4'!$D$5:$D$1035,0)-1,6)="スリット"),SUMIF('S4'!$D$5:$D$1035,$A412,'S4'!$U$5:$U$1035),""),"")</f>
        <v/>
      </c>
      <c r="AB412" s="177" t="str">
        <f ca="1">IFERROR(IF(OR(OFFSET('S5'!$D$5,MATCH($A412,'S5'!$D$5:$D$1012,0)-1,6)="巻返し",OFFSET('S5'!$D$5,MATCH($A412,'S5'!$D$5:$D$1012,0)-1,6)="スリット"),SUMIF('S5'!$D$5:$D$1012,$A412,'S5'!$T$5:$T$1012),""),"")</f>
        <v/>
      </c>
    </row>
    <row r="413" spans="1:28" s="165" customFormat="1" ht="11.25" x14ac:dyDescent="0.15">
      <c r="A413" s="220">
        <v>3662768</v>
      </c>
      <c r="B413" s="220" t="s">
        <v>557</v>
      </c>
      <c r="C413" s="220" t="s">
        <v>466</v>
      </c>
      <c r="D413" s="220" t="s">
        <v>454</v>
      </c>
      <c r="E413" s="220" t="s">
        <v>473</v>
      </c>
      <c r="F413" s="220">
        <v>3</v>
      </c>
      <c r="G413" s="220" t="s">
        <v>325</v>
      </c>
      <c r="H413" s="220" t="s">
        <v>50</v>
      </c>
      <c r="I413" s="220" t="s">
        <v>51</v>
      </c>
      <c r="J413" s="220"/>
      <c r="K413" s="220" t="s">
        <v>157</v>
      </c>
      <c r="L413" s="220">
        <v>25</v>
      </c>
      <c r="M413" s="220" t="s">
        <v>158</v>
      </c>
      <c r="N413" s="221">
        <v>1155</v>
      </c>
      <c r="O413" s="221">
        <v>1150</v>
      </c>
      <c r="P413" s="221">
        <v>4200</v>
      </c>
      <c r="Q413" s="220">
        <v>2</v>
      </c>
      <c r="R413" s="220">
        <v>3</v>
      </c>
      <c r="S413" s="220" t="s">
        <v>455</v>
      </c>
      <c r="T413" s="222">
        <v>44704</v>
      </c>
      <c r="U413" s="222">
        <v>44740</v>
      </c>
      <c r="V413" s="220" t="s">
        <v>456</v>
      </c>
      <c r="W413" s="220"/>
      <c r="X413" s="220"/>
      <c r="Z413" s="177" t="str">
        <f t="shared" ca="1" si="6"/>
        <v/>
      </c>
      <c r="AA413" s="177" t="str">
        <f ca="1">IFERROR(IF(OR(OFFSET('S4'!$D$5,MATCH($A413,'S4'!$D$5:$D$1035,0)-1,6)="巻返し",OFFSET('S4'!$D$5,MATCH($A413,'S4'!$D$5:$D$1035,0)-1,6)="スリット"),SUMIF('S4'!$D$5:$D$1035,$A413,'S4'!$U$5:$U$1035),""),"")</f>
        <v/>
      </c>
      <c r="AB413" s="177" t="str">
        <f ca="1">IFERROR(IF(OR(OFFSET('S5'!$D$5,MATCH($A413,'S5'!$D$5:$D$1012,0)-1,6)="巻返し",OFFSET('S5'!$D$5,MATCH($A413,'S5'!$D$5:$D$1012,0)-1,6)="スリット"),SUMIF('S5'!$D$5:$D$1012,$A413,'S5'!$T$5:$T$1012),""),"")</f>
        <v/>
      </c>
    </row>
    <row r="414" spans="1:28" s="165" customFormat="1" ht="11.25" x14ac:dyDescent="0.15">
      <c r="A414" s="220">
        <v>3662769</v>
      </c>
      <c r="B414" s="220" t="s">
        <v>452</v>
      </c>
      <c r="C414" s="220" t="s">
        <v>453</v>
      </c>
      <c r="D414" s="220" t="s">
        <v>454</v>
      </c>
      <c r="E414" s="220" t="s">
        <v>155</v>
      </c>
      <c r="F414" s="220">
        <v>3</v>
      </c>
      <c r="G414" s="220" t="s">
        <v>49</v>
      </c>
      <c r="H414" s="220" t="s">
        <v>50</v>
      </c>
      <c r="I414" s="220" t="s">
        <v>51</v>
      </c>
      <c r="J414" s="220"/>
      <c r="K414" s="220" t="s">
        <v>157</v>
      </c>
      <c r="L414" s="220">
        <v>38</v>
      </c>
      <c r="M414" s="220" t="s">
        <v>470</v>
      </c>
      <c r="N414" s="221">
        <v>1415</v>
      </c>
      <c r="O414" s="221">
        <v>1410</v>
      </c>
      <c r="P414" s="221">
        <v>8000</v>
      </c>
      <c r="Q414" s="220">
        <v>2</v>
      </c>
      <c r="R414" s="220">
        <v>9</v>
      </c>
      <c r="S414" s="220" t="s">
        <v>455</v>
      </c>
      <c r="T414" s="222">
        <v>44704</v>
      </c>
      <c r="U414" s="222">
        <v>44732</v>
      </c>
      <c r="V414" s="220" t="s">
        <v>456</v>
      </c>
      <c r="W414" s="220"/>
      <c r="X414" s="220"/>
      <c r="Z414" s="177" t="str">
        <f t="shared" ca="1" si="6"/>
        <v/>
      </c>
      <c r="AA414" s="177" t="str">
        <f ca="1">IFERROR(IF(OR(OFFSET('S4'!$D$5,MATCH($A414,'S4'!$D$5:$D$1035,0)-1,6)="巻返し",OFFSET('S4'!$D$5,MATCH($A414,'S4'!$D$5:$D$1035,0)-1,6)="スリット"),SUMIF('S4'!$D$5:$D$1035,$A414,'S4'!$U$5:$U$1035),""),"")</f>
        <v/>
      </c>
      <c r="AB414" s="177" t="str">
        <f ca="1">IFERROR(IF(OR(OFFSET('S5'!$D$5,MATCH($A414,'S5'!$D$5:$D$1012,0)-1,6)="巻返し",OFFSET('S5'!$D$5,MATCH($A414,'S5'!$D$5:$D$1012,0)-1,6)="スリット"),SUMIF('S5'!$D$5:$D$1012,$A414,'S5'!$T$5:$T$1012),""),"")</f>
        <v/>
      </c>
    </row>
    <row r="415" spans="1:28" s="165" customFormat="1" ht="11.25" x14ac:dyDescent="0.15">
      <c r="A415" s="220">
        <v>3662770</v>
      </c>
      <c r="B415" s="220" t="s">
        <v>452</v>
      </c>
      <c r="C415" s="220" t="s">
        <v>633</v>
      </c>
      <c r="D415" s="220" t="s">
        <v>454</v>
      </c>
      <c r="E415" s="220" t="s">
        <v>634</v>
      </c>
      <c r="F415" s="220">
        <v>3</v>
      </c>
      <c r="G415" s="220" t="s">
        <v>49</v>
      </c>
      <c r="H415" s="220" t="s">
        <v>50</v>
      </c>
      <c r="I415" s="220" t="s">
        <v>51</v>
      </c>
      <c r="J415" s="220"/>
      <c r="K415" s="220" t="s">
        <v>168</v>
      </c>
      <c r="L415" s="220">
        <v>25</v>
      </c>
      <c r="M415" s="220" t="s">
        <v>635</v>
      </c>
      <c r="N415" s="221">
        <v>1155</v>
      </c>
      <c r="O415" s="221">
        <v>1150</v>
      </c>
      <c r="P415" s="221">
        <v>12400</v>
      </c>
      <c r="Q415" s="220">
        <v>2</v>
      </c>
      <c r="R415" s="220">
        <v>2</v>
      </c>
      <c r="S415" s="220" t="s">
        <v>455</v>
      </c>
      <c r="T415" s="222">
        <v>44704</v>
      </c>
      <c r="U415" s="222">
        <v>44740</v>
      </c>
      <c r="V415" s="220" t="s">
        <v>456</v>
      </c>
      <c r="W415" s="220"/>
      <c r="X415" s="220"/>
      <c r="Z415" s="177" t="str">
        <f t="shared" ca="1" si="6"/>
        <v/>
      </c>
      <c r="AA415" s="177" t="str">
        <f ca="1">IFERROR(IF(OR(OFFSET('S4'!$D$5,MATCH($A415,'S4'!$D$5:$D$1035,0)-1,6)="巻返し",OFFSET('S4'!$D$5,MATCH($A415,'S4'!$D$5:$D$1035,0)-1,6)="スリット"),SUMIF('S4'!$D$5:$D$1035,$A415,'S4'!$U$5:$U$1035),""),"")</f>
        <v/>
      </c>
      <c r="AB415" s="177" t="str">
        <f ca="1">IFERROR(IF(OR(OFFSET('S5'!$D$5,MATCH($A415,'S5'!$D$5:$D$1012,0)-1,6)="巻返し",OFFSET('S5'!$D$5,MATCH($A415,'S5'!$D$5:$D$1012,0)-1,6)="スリット"),SUMIF('S5'!$D$5:$D$1012,$A415,'S5'!$T$5:$T$1012),""),"")</f>
        <v/>
      </c>
    </row>
    <row r="416" spans="1:28" s="165" customFormat="1" ht="11.25" x14ac:dyDescent="0.15">
      <c r="A416" s="220">
        <v>3662771</v>
      </c>
      <c r="B416" s="220" t="s">
        <v>452</v>
      </c>
      <c r="C416" s="220" t="s">
        <v>457</v>
      </c>
      <c r="D416" s="220" t="s">
        <v>454</v>
      </c>
      <c r="E416" s="220" t="s">
        <v>480</v>
      </c>
      <c r="F416" s="220">
        <v>3</v>
      </c>
      <c r="G416" s="220" t="s">
        <v>49</v>
      </c>
      <c r="H416" s="220" t="s">
        <v>50</v>
      </c>
      <c r="I416" s="220" t="s">
        <v>51</v>
      </c>
      <c r="J416" s="220"/>
      <c r="K416" s="220" t="s">
        <v>66</v>
      </c>
      <c r="L416" s="220">
        <v>25</v>
      </c>
      <c r="M416" s="220" t="s">
        <v>67</v>
      </c>
      <c r="N416" s="221">
        <v>890</v>
      </c>
      <c r="O416" s="221">
        <v>890</v>
      </c>
      <c r="P416" s="221">
        <v>3800</v>
      </c>
      <c r="Q416" s="220">
        <v>2</v>
      </c>
      <c r="R416" s="220">
        <v>3</v>
      </c>
      <c r="S416" s="220" t="s">
        <v>455</v>
      </c>
      <c r="T416" s="222">
        <v>44704</v>
      </c>
      <c r="U416" s="222">
        <v>44740</v>
      </c>
      <c r="V416" s="220" t="s">
        <v>456</v>
      </c>
      <c r="W416" s="220"/>
      <c r="X416" s="220"/>
      <c r="Z416" s="177" t="str">
        <f t="shared" ca="1" si="6"/>
        <v/>
      </c>
      <c r="AA416" s="177" t="str">
        <f ca="1">IFERROR(IF(OR(OFFSET('S4'!$D$5,MATCH($A416,'S4'!$D$5:$D$1035,0)-1,6)="巻返し",OFFSET('S4'!$D$5,MATCH($A416,'S4'!$D$5:$D$1035,0)-1,6)="スリット"),SUMIF('S4'!$D$5:$D$1035,$A416,'S4'!$U$5:$U$1035),""),"")</f>
        <v/>
      </c>
      <c r="AB416" s="177" t="str">
        <f ca="1">IFERROR(IF(OR(OFFSET('S5'!$D$5,MATCH($A416,'S5'!$D$5:$D$1012,0)-1,6)="巻返し",OFFSET('S5'!$D$5,MATCH($A416,'S5'!$D$5:$D$1012,0)-1,6)="スリット"),SUMIF('S5'!$D$5:$D$1012,$A416,'S5'!$T$5:$T$1012),""),"")</f>
        <v/>
      </c>
    </row>
    <row r="417" spans="1:28" s="165" customFormat="1" ht="11.25" x14ac:dyDescent="0.15">
      <c r="A417" s="220">
        <v>3662772</v>
      </c>
      <c r="B417" s="220" t="s">
        <v>452</v>
      </c>
      <c r="C417" s="220" t="s">
        <v>457</v>
      </c>
      <c r="D417" s="220" t="s">
        <v>454</v>
      </c>
      <c r="E417" s="220" t="s">
        <v>47</v>
      </c>
      <c r="F417" s="220">
        <v>3</v>
      </c>
      <c r="G417" s="220" t="s">
        <v>49</v>
      </c>
      <c r="H417" s="220" t="s">
        <v>50</v>
      </c>
      <c r="I417" s="220" t="s">
        <v>51</v>
      </c>
      <c r="J417" s="220"/>
      <c r="K417" s="220" t="s">
        <v>52</v>
      </c>
      <c r="L417" s="220">
        <v>38</v>
      </c>
      <c r="M417" s="220" t="s">
        <v>53</v>
      </c>
      <c r="N417" s="221">
        <v>1057</v>
      </c>
      <c r="O417" s="221">
        <v>1050</v>
      </c>
      <c r="P417" s="221">
        <v>8400</v>
      </c>
      <c r="Q417" s="220">
        <v>2</v>
      </c>
      <c r="R417" s="220">
        <v>30</v>
      </c>
      <c r="S417" s="220" t="s">
        <v>455</v>
      </c>
      <c r="T417" s="222">
        <v>44704</v>
      </c>
      <c r="U417" s="222">
        <v>44740</v>
      </c>
      <c r="V417" s="220" t="s">
        <v>456</v>
      </c>
      <c r="W417" s="220"/>
      <c r="X417" s="220"/>
      <c r="Z417" s="177" t="str">
        <f t="shared" ca="1" si="6"/>
        <v/>
      </c>
      <c r="AA417" s="177" t="str">
        <f ca="1">IFERROR(IF(OR(OFFSET('S4'!$D$5,MATCH($A417,'S4'!$D$5:$D$1035,0)-1,6)="巻返し",OFFSET('S4'!$D$5,MATCH($A417,'S4'!$D$5:$D$1035,0)-1,6)="スリット"),SUMIF('S4'!$D$5:$D$1035,$A417,'S4'!$U$5:$U$1035),""),"")</f>
        <v/>
      </c>
      <c r="AB417" s="177" t="str">
        <f ca="1">IFERROR(IF(OR(OFFSET('S5'!$D$5,MATCH($A417,'S5'!$D$5:$D$1012,0)-1,6)="巻返し",OFFSET('S5'!$D$5,MATCH($A417,'S5'!$D$5:$D$1012,0)-1,6)="スリット"),SUMIF('S5'!$D$5:$D$1012,$A417,'S5'!$T$5:$T$1012),""),"")</f>
        <v/>
      </c>
    </row>
    <row r="418" spans="1:28" s="165" customFormat="1" ht="11.25" x14ac:dyDescent="0.15">
      <c r="A418" s="220">
        <v>3662773</v>
      </c>
      <c r="B418" s="220" t="s">
        <v>452</v>
      </c>
      <c r="C418" s="220" t="s">
        <v>457</v>
      </c>
      <c r="D418" s="220" t="s">
        <v>454</v>
      </c>
      <c r="E418" s="220" t="s">
        <v>47</v>
      </c>
      <c r="F418" s="220">
        <v>331</v>
      </c>
      <c r="G418" s="220" t="s">
        <v>49</v>
      </c>
      <c r="H418" s="220" t="s">
        <v>50</v>
      </c>
      <c r="I418" s="220" t="s">
        <v>51</v>
      </c>
      <c r="J418" s="220"/>
      <c r="K418" s="220" t="s">
        <v>59</v>
      </c>
      <c r="L418" s="220">
        <v>38</v>
      </c>
      <c r="M418" s="220" t="s">
        <v>60</v>
      </c>
      <c r="N418" s="221">
        <v>1330</v>
      </c>
      <c r="O418" s="221">
        <v>1330</v>
      </c>
      <c r="P418" s="221">
        <v>6000</v>
      </c>
      <c r="Q418" s="220">
        <v>2</v>
      </c>
      <c r="R418" s="220">
        <v>30</v>
      </c>
      <c r="S418" s="220" t="s">
        <v>455</v>
      </c>
      <c r="T418" s="222">
        <v>44704</v>
      </c>
      <c r="U418" s="222">
        <v>44740</v>
      </c>
      <c r="V418" s="220" t="s">
        <v>456</v>
      </c>
      <c r="W418" s="220"/>
      <c r="X418" s="220"/>
      <c r="Z418" s="177" t="str">
        <f t="shared" ca="1" si="6"/>
        <v/>
      </c>
      <c r="AA418" s="177" t="str">
        <f ca="1">IFERROR(IF(OR(OFFSET('S4'!$D$5,MATCH($A418,'S4'!$D$5:$D$1035,0)-1,6)="巻返し",OFFSET('S4'!$D$5,MATCH($A418,'S4'!$D$5:$D$1035,0)-1,6)="スリット"),SUMIF('S4'!$D$5:$D$1035,$A418,'S4'!$U$5:$U$1035),""),"")</f>
        <v/>
      </c>
      <c r="AB418" s="177" t="str">
        <f ca="1">IFERROR(IF(OR(OFFSET('S5'!$D$5,MATCH($A418,'S5'!$D$5:$D$1012,0)-1,6)="巻返し",OFFSET('S5'!$D$5,MATCH($A418,'S5'!$D$5:$D$1012,0)-1,6)="スリット"),SUMIF('S5'!$D$5:$D$1012,$A418,'S5'!$T$5:$T$1012),""),"")</f>
        <v/>
      </c>
    </row>
    <row r="419" spans="1:28" s="165" customFormat="1" ht="11.25" x14ac:dyDescent="0.15">
      <c r="A419" s="220">
        <v>3662774</v>
      </c>
      <c r="B419" s="220" t="s">
        <v>452</v>
      </c>
      <c r="C419" s="220" t="s">
        <v>461</v>
      </c>
      <c r="D419" s="220" t="s">
        <v>454</v>
      </c>
      <c r="E419" s="220" t="s">
        <v>70</v>
      </c>
      <c r="F419" s="220">
        <v>3</v>
      </c>
      <c r="G419" s="220" t="s">
        <v>49</v>
      </c>
      <c r="H419" s="220" t="s">
        <v>50</v>
      </c>
      <c r="I419" s="220" t="s">
        <v>51</v>
      </c>
      <c r="J419" s="220"/>
      <c r="K419" s="220" t="s">
        <v>72</v>
      </c>
      <c r="L419" s="220">
        <v>25</v>
      </c>
      <c r="M419" s="220" t="s">
        <v>73</v>
      </c>
      <c r="N419" s="221">
        <v>1045</v>
      </c>
      <c r="O419" s="221">
        <v>1040</v>
      </c>
      <c r="P419" s="221">
        <v>6000</v>
      </c>
      <c r="Q419" s="220">
        <v>2</v>
      </c>
      <c r="R419" s="220">
        <v>16</v>
      </c>
      <c r="S419" s="220" t="s">
        <v>455</v>
      </c>
      <c r="T419" s="222">
        <v>44704</v>
      </c>
      <c r="U419" s="222">
        <v>44740</v>
      </c>
      <c r="V419" s="220" t="s">
        <v>456</v>
      </c>
      <c r="W419" s="220"/>
      <c r="X419" s="220"/>
      <c r="Z419" s="177" t="str">
        <f t="shared" ca="1" si="6"/>
        <v/>
      </c>
      <c r="AA419" s="177" t="str">
        <f ca="1">IFERROR(IF(OR(OFFSET('S4'!$D$5,MATCH($A419,'S4'!$D$5:$D$1035,0)-1,6)="巻返し",OFFSET('S4'!$D$5,MATCH($A419,'S4'!$D$5:$D$1035,0)-1,6)="スリット"),SUMIF('S4'!$D$5:$D$1035,$A419,'S4'!$U$5:$U$1035),""),"")</f>
        <v/>
      </c>
      <c r="AB419" s="177" t="str">
        <f ca="1">IFERROR(IF(OR(OFFSET('S5'!$D$5,MATCH($A419,'S5'!$D$5:$D$1012,0)-1,6)="巻返し",OFFSET('S5'!$D$5,MATCH($A419,'S5'!$D$5:$D$1012,0)-1,6)="スリット"),SUMIF('S5'!$D$5:$D$1012,$A419,'S5'!$T$5:$T$1012),""),"")</f>
        <v/>
      </c>
    </row>
    <row r="420" spans="1:28" s="165" customFormat="1" ht="11.25" x14ac:dyDescent="0.15">
      <c r="A420" s="220">
        <v>3662775</v>
      </c>
      <c r="B420" s="220" t="s">
        <v>452</v>
      </c>
      <c r="C420" s="220" t="s">
        <v>461</v>
      </c>
      <c r="D420" s="220" t="s">
        <v>454</v>
      </c>
      <c r="E420" s="220" t="s">
        <v>70</v>
      </c>
      <c r="F420" s="220">
        <v>3</v>
      </c>
      <c r="G420" s="220" t="s">
        <v>49</v>
      </c>
      <c r="H420" s="220" t="s">
        <v>50</v>
      </c>
      <c r="I420" s="220" t="s">
        <v>51</v>
      </c>
      <c r="J420" s="220"/>
      <c r="K420" s="220" t="s">
        <v>72</v>
      </c>
      <c r="L420" s="220">
        <v>25</v>
      </c>
      <c r="M420" s="220" t="s">
        <v>73</v>
      </c>
      <c r="N420" s="221">
        <v>1085</v>
      </c>
      <c r="O420" s="221">
        <v>1080</v>
      </c>
      <c r="P420" s="221">
        <v>6000</v>
      </c>
      <c r="Q420" s="220">
        <v>2</v>
      </c>
      <c r="R420" s="220">
        <v>4</v>
      </c>
      <c r="S420" s="220" t="s">
        <v>455</v>
      </c>
      <c r="T420" s="222">
        <v>44704</v>
      </c>
      <c r="U420" s="222">
        <v>44740</v>
      </c>
      <c r="V420" s="220" t="s">
        <v>456</v>
      </c>
      <c r="W420" s="220"/>
      <c r="X420" s="220"/>
      <c r="Z420" s="177" t="str">
        <f t="shared" ca="1" si="6"/>
        <v/>
      </c>
      <c r="AA420" s="177" t="str">
        <f ca="1">IFERROR(IF(OR(OFFSET('S4'!$D$5,MATCH($A420,'S4'!$D$5:$D$1035,0)-1,6)="巻返し",OFFSET('S4'!$D$5,MATCH($A420,'S4'!$D$5:$D$1035,0)-1,6)="スリット"),SUMIF('S4'!$D$5:$D$1035,$A420,'S4'!$U$5:$U$1035),""),"")</f>
        <v/>
      </c>
      <c r="AB420" s="177" t="str">
        <f ca="1">IFERROR(IF(OR(OFFSET('S5'!$D$5,MATCH($A420,'S5'!$D$5:$D$1012,0)-1,6)="巻返し",OFFSET('S5'!$D$5,MATCH($A420,'S5'!$D$5:$D$1012,0)-1,6)="スリット"),SUMIF('S5'!$D$5:$D$1012,$A420,'S5'!$T$5:$T$1012),""),"")</f>
        <v/>
      </c>
    </row>
    <row r="421" spans="1:28" s="165" customFormat="1" ht="11.25" x14ac:dyDescent="0.15">
      <c r="A421" s="220">
        <v>3662776</v>
      </c>
      <c r="B421" s="220" t="s">
        <v>452</v>
      </c>
      <c r="C421" s="220" t="s">
        <v>457</v>
      </c>
      <c r="D421" s="220" t="s">
        <v>454</v>
      </c>
      <c r="E421" s="220" t="s">
        <v>62</v>
      </c>
      <c r="F421" s="220">
        <v>331</v>
      </c>
      <c r="G421" s="220" t="s">
        <v>49</v>
      </c>
      <c r="H421" s="220" t="s">
        <v>50</v>
      </c>
      <c r="I421" s="220" t="s">
        <v>51</v>
      </c>
      <c r="J421" s="220"/>
      <c r="K421" s="220" t="s">
        <v>63</v>
      </c>
      <c r="L421" s="220">
        <v>38</v>
      </c>
      <c r="M421" s="220" t="s">
        <v>60</v>
      </c>
      <c r="N421" s="221">
        <v>1330</v>
      </c>
      <c r="O421" s="221">
        <v>1330</v>
      </c>
      <c r="P421" s="221">
        <v>6000</v>
      </c>
      <c r="Q421" s="220">
        <v>2</v>
      </c>
      <c r="R421" s="220">
        <v>8</v>
      </c>
      <c r="S421" s="220" t="s">
        <v>455</v>
      </c>
      <c r="T421" s="222">
        <v>44704</v>
      </c>
      <c r="U421" s="222">
        <v>44740</v>
      </c>
      <c r="V421" s="220" t="s">
        <v>456</v>
      </c>
      <c r="W421" s="220"/>
      <c r="X421" s="220"/>
      <c r="Z421" s="177" t="str">
        <f t="shared" ca="1" si="6"/>
        <v/>
      </c>
      <c r="AA421" s="177" t="str">
        <f ca="1">IFERROR(IF(OR(OFFSET('S4'!$D$5,MATCH($A421,'S4'!$D$5:$D$1035,0)-1,6)="巻返し",OFFSET('S4'!$D$5,MATCH($A421,'S4'!$D$5:$D$1035,0)-1,6)="スリット"),SUMIF('S4'!$D$5:$D$1035,$A421,'S4'!$U$5:$U$1035),""),"")</f>
        <v/>
      </c>
      <c r="AB421" s="177" t="str">
        <f ca="1">IFERROR(IF(OR(OFFSET('S5'!$D$5,MATCH($A421,'S5'!$D$5:$D$1012,0)-1,6)="巻返し",OFFSET('S5'!$D$5,MATCH($A421,'S5'!$D$5:$D$1012,0)-1,6)="スリット"),SUMIF('S5'!$D$5:$D$1012,$A421,'S5'!$T$5:$T$1012),""),"")</f>
        <v/>
      </c>
    </row>
    <row r="422" spans="1:28" s="165" customFormat="1" ht="11.25" x14ac:dyDescent="0.15">
      <c r="A422" s="220">
        <v>3662777</v>
      </c>
      <c r="B422" s="220" t="s">
        <v>452</v>
      </c>
      <c r="C422" s="220" t="s">
        <v>459</v>
      </c>
      <c r="D422" s="220" t="s">
        <v>454</v>
      </c>
      <c r="E422" s="220" t="s">
        <v>171</v>
      </c>
      <c r="F422" s="220">
        <v>3</v>
      </c>
      <c r="G422" s="220" t="s">
        <v>49</v>
      </c>
      <c r="H422" s="220" t="s">
        <v>50</v>
      </c>
      <c r="I422" s="220" t="s">
        <v>172</v>
      </c>
      <c r="J422" s="220"/>
      <c r="K422" s="220" t="s">
        <v>173</v>
      </c>
      <c r="L422" s="220">
        <v>75</v>
      </c>
      <c r="M422" s="220" t="s">
        <v>174</v>
      </c>
      <c r="N422" s="221">
        <v>600</v>
      </c>
      <c r="O422" s="221">
        <v>600</v>
      </c>
      <c r="P422" s="221">
        <v>600</v>
      </c>
      <c r="Q422" s="220">
        <v>2</v>
      </c>
      <c r="R422" s="220">
        <v>24</v>
      </c>
      <c r="S422" s="220" t="s">
        <v>455</v>
      </c>
      <c r="T422" s="222">
        <v>44704</v>
      </c>
      <c r="U422" s="222">
        <v>44727</v>
      </c>
      <c r="V422" s="220" t="s">
        <v>456</v>
      </c>
      <c r="W422" s="220"/>
      <c r="X422" s="220"/>
      <c r="Z422" s="177" t="str">
        <f t="shared" ca="1" si="6"/>
        <v/>
      </c>
      <c r="AA422" s="177" t="str">
        <f ca="1">IFERROR(IF(OR(OFFSET('S4'!$D$5,MATCH($A422,'S4'!$D$5:$D$1035,0)-1,6)="巻返し",OFFSET('S4'!$D$5,MATCH($A422,'S4'!$D$5:$D$1035,0)-1,6)="スリット"),SUMIF('S4'!$D$5:$D$1035,$A422,'S4'!$U$5:$U$1035),""),"")</f>
        <v/>
      </c>
      <c r="AB422" s="177" t="str">
        <f ca="1">IFERROR(IF(OR(OFFSET('S5'!$D$5,MATCH($A422,'S5'!$D$5:$D$1012,0)-1,6)="巻返し",OFFSET('S5'!$D$5,MATCH($A422,'S5'!$D$5:$D$1012,0)-1,6)="スリット"),SUMIF('S5'!$D$5:$D$1012,$A422,'S5'!$T$5:$T$1012),""),"")</f>
        <v/>
      </c>
    </row>
    <row r="423" spans="1:28" s="165" customFormat="1" ht="11.25" x14ac:dyDescent="0.15">
      <c r="A423" s="220">
        <v>3662778</v>
      </c>
      <c r="B423" s="220" t="s">
        <v>452</v>
      </c>
      <c r="C423" s="220" t="s">
        <v>453</v>
      </c>
      <c r="D423" s="220" t="s">
        <v>454</v>
      </c>
      <c r="E423" s="220" t="s">
        <v>198</v>
      </c>
      <c r="F423" s="220" t="s">
        <v>201</v>
      </c>
      <c r="G423" s="220" t="s">
        <v>49</v>
      </c>
      <c r="H423" s="220" t="s">
        <v>50</v>
      </c>
      <c r="I423" s="220" t="s">
        <v>184</v>
      </c>
      <c r="J423" s="220"/>
      <c r="K423" s="220" t="s">
        <v>199</v>
      </c>
      <c r="L423" s="220">
        <v>25</v>
      </c>
      <c r="M423" s="220" t="s">
        <v>200</v>
      </c>
      <c r="N423" s="221">
        <v>1120</v>
      </c>
      <c r="O423" s="221">
        <v>1120</v>
      </c>
      <c r="P423" s="221">
        <v>12000</v>
      </c>
      <c r="Q423" s="220">
        <v>2</v>
      </c>
      <c r="R423" s="220">
        <v>2</v>
      </c>
      <c r="S423" s="220" t="s">
        <v>455</v>
      </c>
      <c r="T423" s="222">
        <v>44704</v>
      </c>
      <c r="U423" s="222">
        <v>44727</v>
      </c>
      <c r="V423" s="220" t="s">
        <v>456</v>
      </c>
      <c r="W423" s="220"/>
      <c r="X423" s="220"/>
      <c r="Z423" s="177" t="str">
        <f t="shared" ca="1" si="6"/>
        <v/>
      </c>
      <c r="AA423" s="177" t="str">
        <f ca="1">IFERROR(IF(OR(OFFSET('S4'!$D$5,MATCH($A423,'S4'!$D$5:$D$1035,0)-1,6)="巻返し",OFFSET('S4'!$D$5,MATCH($A423,'S4'!$D$5:$D$1035,0)-1,6)="スリット"),SUMIF('S4'!$D$5:$D$1035,$A423,'S4'!$U$5:$U$1035),""),"")</f>
        <v/>
      </c>
      <c r="AB423" s="177" t="str">
        <f ca="1">IFERROR(IF(OR(OFFSET('S5'!$D$5,MATCH($A423,'S5'!$D$5:$D$1012,0)-1,6)="巻返し",OFFSET('S5'!$D$5,MATCH($A423,'S5'!$D$5:$D$1012,0)-1,6)="スリット"),SUMIF('S5'!$D$5:$D$1012,$A423,'S5'!$T$5:$T$1012),""),"")</f>
        <v/>
      </c>
    </row>
    <row r="424" spans="1:28" s="165" customFormat="1" ht="11.25" x14ac:dyDescent="0.15">
      <c r="A424" s="220">
        <v>3662782</v>
      </c>
      <c r="B424" s="220" t="s">
        <v>576</v>
      </c>
      <c r="C424" s="220" t="s">
        <v>466</v>
      </c>
      <c r="D424" s="220" t="s">
        <v>454</v>
      </c>
      <c r="E424" s="220"/>
      <c r="F424" s="220" t="s">
        <v>201</v>
      </c>
      <c r="G424" s="220" t="s">
        <v>325</v>
      </c>
      <c r="H424" s="220" t="s">
        <v>58</v>
      </c>
      <c r="I424" s="220" t="s">
        <v>405</v>
      </c>
      <c r="J424" s="220"/>
      <c r="K424" s="220" t="s">
        <v>406</v>
      </c>
      <c r="L424" s="220">
        <v>38</v>
      </c>
      <c r="M424" s="220" t="s">
        <v>578</v>
      </c>
      <c r="N424" s="221">
        <v>715</v>
      </c>
      <c r="O424" s="221">
        <v>715</v>
      </c>
      <c r="P424" s="221">
        <v>3920</v>
      </c>
      <c r="Q424" s="220">
        <v>2</v>
      </c>
      <c r="R424" s="220">
        <v>6</v>
      </c>
      <c r="S424" s="220" t="s">
        <v>455</v>
      </c>
      <c r="T424" s="222">
        <v>44704</v>
      </c>
      <c r="U424" s="222">
        <v>44733</v>
      </c>
      <c r="V424" s="220" t="s">
        <v>456</v>
      </c>
      <c r="W424" s="220"/>
      <c r="X424" s="220"/>
      <c r="Z424" s="177" t="str">
        <f t="shared" ca="1" si="6"/>
        <v/>
      </c>
      <c r="AA424" s="177" t="str">
        <f ca="1">IFERROR(IF(OR(OFFSET('S4'!$D$5,MATCH($A424,'S4'!$D$5:$D$1035,0)-1,6)="巻返し",OFFSET('S4'!$D$5,MATCH($A424,'S4'!$D$5:$D$1035,0)-1,6)="スリット"),SUMIF('S4'!$D$5:$D$1035,$A424,'S4'!$U$5:$U$1035),""),"")</f>
        <v/>
      </c>
      <c r="AB424" s="177" t="str">
        <f ca="1">IFERROR(IF(OR(OFFSET('S5'!$D$5,MATCH($A424,'S5'!$D$5:$D$1012,0)-1,6)="巻返し",OFFSET('S5'!$D$5,MATCH($A424,'S5'!$D$5:$D$1012,0)-1,6)="スリット"),SUMIF('S5'!$D$5:$D$1012,$A424,'S5'!$T$5:$T$1012),""),"")</f>
        <v/>
      </c>
    </row>
    <row r="425" spans="1:28" s="165" customFormat="1" ht="11.25" x14ac:dyDescent="0.15">
      <c r="A425" s="220">
        <v>3662783</v>
      </c>
      <c r="B425" s="220" t="s">
        <v>452</v>
      </c>
      <c r="C425" s="220" t="s">
        <v>466</v>
      </c>
      <c r="D425" s="220" t="s">
        <v>454</v>
      </c>
      <c r="E425" s="220" t="s">
        <v>205</v>
      </c>
      <c r="F425" s="220">
        <v>3</v>
      </c>
      <c r="G425" s="220" t="s">
        <v>49</v>
      </c>
      <c r="H425" s="220" t="s">
        <v>50</v>
      </c>
      <c r="I425" s="220" t="s">
        <v>184</v>
      </c>
      <c r="J425" s="220"/>
      <c r="K425" s="220" t="s">
        <v>206</v>
      </c>
      <c r="L425" s="220">
        <v>38</v>
      </c>
      <c r="M425" s="220" t="s">
        <v>207</v>
      </c>
      <c r="N425" s="221">
        <v>1320</v>
      </c>
      <c r="O425" s="221">
        <v>1320</v>
      </c>
      <c r="P425" s="221">
        <v>4200</v>
      </c>
      <c r="Q425" s="220">
        <v>2</v>
      </c>
      <c r="R425" s="220">
        <v>9</v>
      </c>
      <c r="S425" s="220" t="s">
        <v>455</v>
      </c>
      <c r="T425" s="222">
        <v>44704</v>
      </c>
      <c r="U425" s="222">
        <v>44733</v>
      </c>
      <c r="V425" s="220" t="s">
        <v>456</v>
      </c>
      <c r="W425" s="220"/>
      <c r="X425" s="220"/>
      <c r="Z425" s="177" t="str">
        <f t="shared" ca="1" si="6"/>
        <v/>
      </c>
      <c r="AA425" s="177" t="str">
        <f ca="1">IFERROR(IF(OR(OFFSET('S4'!$D$5,MATCH($A425,'S4'!$D$5:$D$1035,0)-1,6)="巻返し",OFFSET('S4'!$D$5,MATCH($A425,'S4'!$D$5:$D$1035,0)-1,6)="スリット"),SUMIF('S4'!$D$5:$D$1035,$A425,'S4'!$U$5:$U$1035),""),"")</f>
        <v/>
      </c>
      <c r="AB425" s="177" t="str">
        <f ca="1">IFERROR(IF(OR(OFFSET('S5'!$D$5,MATCH($A425,'S5'!$D$5:$D$1012,0)-1,6)="巻返し",OFFSET('S5'!$D$5,MATCH($A425,'S5'!$D$5:$D$1012,0)-1,6)="スリット"),SUMIF('S5'!$D$5:$D$1012,$A425,'S5'!$T$5:$T$1012),""),"")</f>
        <v/>
      </c>
    </row>
    <row r="426" spans="1:28" s="165" customFormat="1" ht="11.25" x14ac:dyDescent="0.15">
      <c r="A426" s="220">
        <v>3662803</v>
      </c>
      <c r="B426" s="220" t="s">
        <v>452</v>
      </c>
      <c r="C426" s="220" t="s">
        <v>453</v>
      </c>
      <c r="D426" s="220" t="s">
        <v>454</v>
      </c>
      <c r="E426" s="220" t="s">
        <v>155</v>
      </c>
      <c r="F426" s="220">
        <v>3</v>
      </c>
      <c r="G426" s="220" t="s">
        <v>49</v>
      </c>
      <c r="H426" s="220" t="s">
        <v>50</v>
      </c>
      <c r="I426" s="220" t="s">
        <v>184</v>
      </c>
      <c r="J426" s="220"/>
      <c r="K426" s="220" t="s">
        <v>202</v>
      </c>
      <c r="L426" s="220">
        <v>25</v>
      </c>
      <c r="M426" s="220" t="s">
        <v>203</v>
      </c>
      <c r="N426" s="221">
        <v>1005</v>
      </c>
      <c r="O426" s="221">
        <v>1000</v>
      </c>
      <c r="P426" s="221">
        <v>4000</v>
      </c>
      <c r="Q426" s="220">
        <v>2</v>
      </c>
      <c r="R426" s="220">
        <v>6</v>
      </c>
      <c r="S426" s="220" t="s">
        <v>455</v>
      </c>
      <c r="T426" s="222">
        <v>44704</v>
      </c>
      <c r="U426" s="222">
        <v>44722</v>
      </c>
      <c r="V426" s="220" t="s">
        <v>456</v>
      </c>
      <c r="W426" s="220"/>
      <c r="X426" s="220"/>
      <c r="Z426" s="177" t="str">
        <f t="shared" ca="1" si="6"/>
        <v/>
      </c>
      <c r="AA426" s="177" t="str">
        <f ca="1">IFERROR(IF(OR(OFFSET('S4'!$D$5,MATCH($A426,'S4'!$D$5:$D$1035,0)-1,6)="巻返し",OFFSET('S4'!$D$5,MATCH($A426,'S4'!$D$5:$D$1035,0)-1,6)="スリット"),SUMIF('S4'!$D$5:$D$1035,$A426,'S4'!$U$5:$U$1035),""),"")</f>
        <v/>
      </c>
      <c r="AB426" s="177" t="str">
        <f ca="1">IFERROR(IF(OR(OFFSET('S5'!$D$5,MATCH($A426,'S5'!$D$5:$D$1012,0)-1,6)="巻返し",OFFSET('S5'!$D$5,MATCH($A426,'S5'!$D$5:$D$1012,0)-1,6)="スリット"),SUMIF('S5'!$D$5:$D$1012,$A426,'S5'!$T$5:$T$1012),""),"")</f>
        <v/>
      </c>
    </row>
    <row r="427" spans="1:28" s="165" customFormat="1" ht="11.25" x14ac:dyDescent="0.15">
      <c r="A427" s="220">
        <v>3662819</v>
      </c>
      <c r="B427" s="220" t="s">
        <v>452</v>
      </c>
      <c r="C427" s="220" t="s">
        <v>453</v>
      </c>
      <c r="D427" s="220" t="s">
        <v>454</v>
      </c>
      <c r="E427" s="220" t="s">
        <v>155</v>
      </c>
      <c r="F427" s="220">
        <v>3</v>
      </c>
      <c r="G427" s="220" t="s">
        <v>49</v>
      </c>
      <c r="H427" s="220" t="s">
        <v>50</v>
      </c>
      <c r="I427" s="220" t="s">
        <v>184</v>
      </c>
      <c r="J427" s="220"/>
      <c r="K427" s="220" t="s">
        <v>185</v>
      </c>
      <c r="L427" s="220">
        <v>38</v>
      </c>
      <c r="M427" s="220" t="s">
        <v>186</v>
      </c>
      <c r="N427" s="221">
        <v>1005</v>
      </c>
      <c r="O427" s="221">
        <v>1000</v>
      </c>
      <c r="P427" s="221">
        <v>4000</v>
      </c>
      <c r="Q427" s="220">
        <v>2</v>
      </c>
      <c r="R427" s="220">
        <v>1</v>
      </c>
      <c r="S427" s="220" t="s">
        <v>455</v>
      </c>
      <c r="T427" s="222">
        <v>44704</v>
      </c>
      <c r="U427" s="222">
        <v>44732</v>
      </c>
      <c r="V427" s="220" t="s">
        <v>456</v>
      </c>
      <c r="W427" s="220"/>
      <c r="X427" s="220"/>
      <c r="Z427" s="177" t="str">
        <f t="shared" ca="1" si="6"/>
        <v/>
      </c>
      <c r="AA427" s="177" t="str">
        <f ca="1">IFERROR(IF(OR(OFFSET('S4'!$D$5,MATCH($A427,'S4'!$D$5:$D$1035,0)-1,6)="巻返し",OFFSET('S4'!$D$5,MATCH($A427,'S4'!$D$5:$D$1035,0)-1,6)="スリット"),SUMIF('S4'!$D$5:$D$1035,$A427,'S4'!$U$5:$U$1035),""),"")</f>
        <v/>
      </c>
      <c r="AB427" s="177" t="str">
        <f ca="1">IFERROR(IF(OR(OFFSET('S5'!$D$5,MATCH($A427,'S5'!$D$5:$D$1012,0)-1,6)="巻返し",OFFSET('S5'!$D$5,MATCH($A427,'S5'!$D$5:$D$1012,0)-1,6)="スリット"),SUMIF('S5'!$D$5:$D$1012,$A427,'S5'!$T$5:$T$1012),""),"")</f>
        <v/>
      </c>
    </row>
    <row r="428" spans="1:28" s="165" customFormat="1" ht="11.25" x14ac:dyDescent="0.15">
      <c r="A428" s="220">
        <v>3662820</v>
      </c>
      <c r="B428" s="220" t="s">
        <v>452</v>
      </c>
      <c r="C428" s="220" t="s">
        <v>453</v>
      </c>
      <c r="D428" s="220" t="s">
        <v>454</v>
      </c>
      <c r="E428" s="220" t="s">
        <v>155</v>
      </c>
      <c r="F428" s="220">
        <v>3</v>
      </c>
      <c r="G428" s="220" t="s">
        <v>49</v>
      </c>
      <c r="H428" s="220" t="s">
        <v>50</v>
      </c>
      <c r="I428" s="220" t="s">
        <v>184</v>
      </c>
      <c r="J428" s="220"/>
      <c r="K428" s="220" t="s">
        <v>185</v>
      </c>
      <c r="L428" s="220">
        <v>50</v>
      </c>
      <c r="M428" s="220" t="s">
        <v>186</v>
      </c>
      <c r="N428" s="221">
        <v>1002</v>
      </c>
      <c r="O428" s="221">
        <v>1000</v>
      </c>
      <c r="P428" s="221">
        <v>4000</v>
      </c>
      <c r="Q428" s="220">
        <v>2</v>
      </c>
      <c r="R428" s="220">
        <v>3</v>
      </c>
      <c r="S428" s="220" t="s">
        <v>455</v>
      </c>
      <c r="T428" s="222">
        <v>44704</v>
      </c>
      <c r="U428" s="222">
        <v>44727</v>
      </c>
      <c r="V428" s="220" t="s">
        <v>456</v>
      </c>
      <c r="W428" s="220"/>
      <c r="X428" s="220"/>
      <c r="Z428" s="177" t="str">
        <f t="shared" ca="1" si="6"/>
        <v/>
      </c>
      <c r="AA428" s="177" t="str">
        <f ca="1">IFERROR(IF(OR(OFFSET('S4'!$D$5,MATCH($A428,'S4'!$D$5:$D$1035,0)-1,6)="巻返し",OFFSET('S4'!$D$5,MATCH($A428,'S4'!$D$5:$D$1035,0)-1,6)="スリット"),SUMIF('S4'!$D$5:$D$1035,$A428,'S4'!$U$5:$U$1035),""),"")</f>
        <v/>
      </c>
      <c r="AB428" s="177" t="str">
        <f ca="1">IFERROR(IF(OR(OFFSET('S5'!$D$5,MATCH($A428,'S5'!$D$5:$D$1012,0)-1,6)="巻返し",OFFSET('S5'!$D$5,MATCH($A428,'S5'!$D$5:$D$1012,0)-1,6)="スリット"),SUMIF('S5'!$D$5:$D$1012,$A428,'S5'!$T$5:$T$1012),""),"")</f>
        <v/>
      </c>
    </row>
    <row r="429" spans="1:28" s="165" customFormat="1" ht="11.25" x14ac:dyDescent="0.15">
      <c r="A429" s="220">
        <v>3662821</v>
      </c>
      <c r="B429" s="220" t="s">
        <v>452</v>
      </c>
      <c r="C429" s="220" t="s">
        <v>453</v>
      </c>
      <c r="D429" s="220" t="s">
        <v>454</v>
      </c>
      <c r="E429" s="220" t="s">
        <v>155</v>
      </c>
      <c r="F429" s="220">
        <v>3</v>
      </c>
      <c r="G429" s="220" t="s">
        <v>49</v>
      </c>
      <c r="H429" s="220" t="s">
        <v>50</v>
      </c>
      <c r="I429" s="220" t="s">
        <v>184</v>
      </c>
      <c r="J429" s="220"/>
      <c r="K429" s="220" t="s">
        <v>185</v>
      </c>
      <c r="L429" s="220">
        <v>75</v>
      </c>
      <c r="M429" s="220" t="s">
        <v>186</v>
      </c>
      <c r="N429" s="221">
        <v>1002</v>
      </c>
      <c r="O429" s="221">
        <v>1000</v>
      </c>
      <c r="P429" s="221">
        <v>3000</v>
      </c>
      <c r="Q429" s="220">
        <v>2</v>
      </c>
      <c r="R429" s="220">
        <v>3</v>
      </c>
      <c r="S429" s="220" t="s">
        <v>455</v>
      </c>
      <c r="T429" s="222">
        <v>44704</v>
      </c>
      <c r="U429" s="222">
        <v>44727</v>
      </c>
      <c r="V429" s="220" t="s">
        <v>456</v>
      </c>
      <c r="W429" s="220"/>
      <c r="X429" s="220"/>
      <c r="Z429" s="177" t="str">
        <f t="shared" ca="1" si="6"/>
        <v/>
      </c>
      <c r="AA429" s="177" t="str">
        <f ca="1">IFERROR(IF(OR(OFFSET('S4'!$D$5,MATCH($A429,'S4'!$D$5:$D$1035,0)-1,6)="巻返し",OFFSET('S4'!$D$5,MATCH($A429,'S4'!$D$5:$D$1035,0)-1,6)="スリット"),SUMIF('S4'!$D$5:$D$1035,$A429,'S4'!$U$5:$U$1035),""),"")</f>
        <v/>
      </c>
      <c r="AB429" s="177" t="str">
        <f ca="1">IFERROR(IF(OR(OFFSET('S5'!$D$5,MATCH($A429,'S5'!$D$5:$D$1012,0)-1,6)="巻返し",OFFSET('S5'!$D$5,MATCH($A429,'S5'!$D$5:$D$1012,0)-1,6)="スリット"),SUMIF('S5'!$D$5:$D$1012,$A429,'S5'!$T$5:$T$1012),""),"")</f>
        <v/>
      </c>
    </row>
    <row r="430" spans="1:28" s="165" customFormat="1" ht="11.25" x14ac:dyDescent="0.15">
      <c r="A430" s="220">
        <v>3662822</v>
      </c>
      <c r="B430" s="220" t="s">
        <v>452</v>
      </c>
      <c r="C430" s="220" t="s">
        <v>453</v>
      </c>
      <c r="D430" s="220" t="s">
        <v>454</v>
      </c>
      <c r="E430" s="220" t="s">
        <v>155</v>
      </c>
      <c r="F430" s="220">
        <v>3</v>
      </c>
      <c r="G430" s="220" t="s">
        <v>49</v>
      </c>
      <c r="H430" s="220" t="s">
        <v>50</v>
      </c>
      <c r="I430" s="220" t="s">
        <v>184</v>
      </c>
      <c r="J430" s="220"/>
      <c r="K430" s="220" t="s">
        <v>185</v>
      </c>
      <c r="L430" s="220">
        <v>100</v>
      </c>
      <c r="M430" s="220" t="s">
        <v>186</v>
      </c>
      <c r="N430" s="221">
        <v>1005</v>
      </c>
      <c r="O430" s="221">
        <v>1000</v>
      </c>
      <c r="P430" s="221">
        <v>2000</v>
      </c>
      <c r="Q430" s="220">
        <v>2</v>
      </c>
      <c r="R430" s="220">
        <v>2</v>
      </c>
      <c r="S430" s="220" t="s">
        <v>455</v>
      </c>
      <c r="T430" s="222">
        <v>44704</v>
      </c>
      <c r="U430" s="222">
        <v>44727</v>
      </c>
      <c r="V430" s="220" t="s">
        <v>456</v>
      </c>
      <c r="W430" s="220"/>
      <c r="X430" s="220"/>
      <c r="Z430" s="177">
        <f t="shared" ca="1" si="6"/>
        <v>2</v>
      </c>
      <c r="AA430" s="177">
        <f ca="1">IFERROR(IF(OR(OFFSET('S4'!$D$5,MATCH($A430,'S4'!$D$5:$D$1035,0)-1,6)="巻返し",OFFSET('S4'!$D$5,MATCH($A430,'S4'!$D$5:$D$1035,0)-1,6)="スリット"),SUMIF('S4'!$D$5:$D$1035,$A430,'S4'!$U$5:$U$1035),""),"")</f>
        <v>2</v>
      </c>
      <c r="AB430" s="177" t="str">
        <f ca="1">IFERROR(IF(OR(OFFSET('S5'!$D$5,MATCH($A430,'S5'!$D$5:$D$1012,0)-1,6)="巻返し",OFFSET('S5'!$D$5,MATCH($A430,'S5'!$D$5:$D$1012,0)-1,6)="スリット"),SUMIF('S5'!$D$5:$D$1012,$A430,'S5'!$T$5:$T$1012),""),"")</f>
        <v/>
      </c>
    </row>
    <row r="431" spans="1:28" s="165" customFormat="1" ht="11.25" x14ac:dyDescent="0.15">
      <c r="A431" s="220">
        <v>3663193</v>
      </c>
      <c r="B431" s="220" t="s">
        <v>534</v>
      </c>
      <c r="C431" s="220" t="s">
        <v>457</v>
      </c>
      <c r="D431" s="220" t="s">
        <v>454</v>
      </c>
      <c r="E431" s="220"/>
      <c r="F431" s="220">
        <v>3</v>
      </c>
      <c r="G431" s="220" t="s">
        <v>332</v>
      </c>
      <c r="H431" s="220" t="s">
        <v>58</v>
      </c>
      <c r="I431" s="220" t="s">
        <v>172</v>
      </c>
      <c r="J431" s="220"/>
      <c r="K431" s="220">
        <v>27114</v>
      </c>
      <c r="L431" s="220">
        <v>75</v>
      </c>
      <c r="M431" s="220" t="s">
        <v>564</v>
      </c>
      <c r="N431" s="221">
        <v>1300</v>
      </c>
      <c r="O431" s="221">
        <v>1300</v>
      </c>
      <c r="P431" s="221">
        <v>1900</v>
      </c>
      <c r="Q431" s="220">
        <v>2</v>
      </c>
      <c r="R431" s="220">
        <v>1</v>
      </c>
      <c r="S431" s="220" t="s">
        <v>455</v>
      </c>
      <c r="T431" s="222">
        <v>44705</v>
      </c>
      <c r="U431" s="222">
        <v>44712</v>
      </c>
      <c r="V431" s="220" t="s">
        <v>537</v>
      </c>
      <c r="W431" s="220"/>
      <c r="X431" s="220"/>
      <c r="Z431" s="177" t="str">
        <f t="shared" ca="1" si="6"/>
        <v/>
      </c>
      <c r="AA431" s="177" t="str">
        <f ca="1">IFERROR(IF(OR(OFFSET('S4'!$D$5,MATCH($A431,'S4'!$D$5:$D$1035,0)-1,6)="巻返し",OFFSET('S4'!$D$5,MATCH($A431,'S4'!$D$5:$D$1035,0)-1,6)="スリット"),SUMIF('S4'!$D$5:$D$1035,$A431,'S4'!$U$5:$U$1035),""),"")</f>
        <v/>
      </c>
      <c r="AB431" s="177" t="str">
        <f ca="1">IFERROR(IF(OR(OFFSET('S5'!$D$5,MATCH($A431,'S5'!$D$5:$D$1012,0)-1,6)="巻返し",OFFSET('S5'!$D$5,MATCH($A431,'S5'!$D$5:$D$1012,0)-1,6)="スリット"),SUMIF('S5'!$D$5:$D$1012,$A431,'S5'!$T$5:$T$1012),""),"")</f>
        <v/>
      </c>
    </row>
    <row r="432" spans="1:28" s="165" customFormat="1" ht="11.25" x14ac:dyDescent="0.15">
      <c r="A432" s="220">
        <v>3663193</v>
      </c>
      <c r="B432" s="220" t="s">
        <v>534</v>
      </c>
      <c r="C432" s="220" t="s">
        <v>457</v>
      </c>
      <c r="D432" s="220" t="s">
        <v>454</v>
      </c>
      <c r="E432" s="220"/>
      <c r="F432" s="220">
        <v>3</v>
      </c>
      <c r="G432" s="220" t="s">
        <v>332</v>
      </c>
      <c r="H432" s="220" t="s">
        <v>58</v>
      </c>
      <c r="I432" s="220" t="s">
        <v>172</v>
      </c>
      <c r="J432" s="220"/>
      <c r="K432" s="220">
        <v>27114</v>
      </c>
      <c r="L432" s="220">
        <v>75</v>
      </c>
      <c r="M432" s="220" t="s">
        <v>564</v>
      </c>
      <c r="N432" s="221">
        <v>1300</v>
      </c>
      <c r="O432" s="221">
        <v>1300</v>
      </c>
      <c r="P432" s="221">
        <v>2000</v>
      </c>
      <c r="Q432" s="220">
        <v>2</v>
      </c>
      <c r="R432" s="220">
        <v>1</v>
      </c>
      <c r="S432" s="220" t="s">
        <v>455</v>
      </c>
      <c r="T432" s="222">
        <v>44705</v>
      </c>
      <c r="U432" s="222">
        <v>44712</v>
      </c>
      <c r="V432" s="220" t="s">
        <v>537</v>
      </c>
      <c r="W432" s="220"/>
      <c r="X432" s="220"/>
      <c r="Z432" s="177" t="str">
        <f t="shared" ca="1" si="6"/>
        <v/>
      </c>
      <c r="AA432" s="177" t="str">
        <f ca="1">IFERROR(IF(OR(OFFSET('S4'!$D$5,MATCH($A432,'S4'!$D$5:$D$1035,0)-1,6)="巻返し",OFFSET('S4'!$D$5,MATCH($A432,'S4'!$D$5:$D$1035,0)-1,6)="スリット"),SUMIF('S4'!$D$5:$D$1035,$A432,'S4'!$U$5:$U$1035),""),"")</f>
        <v/>
      </c>
      <c r="AB432" s="177" t="str">
        <f ca="1">IFERROR(IF(OR(OFFSET('S5'!$D$5,MATCH($A432,'S5'!$D$5:$D$1012,0)-1,6)="巻返し",OFFSET('S5'!$D$5,MATCH($A432,'S5'!$D$5:$D$1012,0)-1,6)="スリット"),SUMIF('S5'!$D$5:$D$1012,$A432,'S5'!$T$5:$T$1012),""),"")</f>
        <v/>
      </c>
    </row>
    <row r="433" spans="1:28" s="165" customFormat="1" ht="11.25" x14ac:dyDescent="0.15">
      <c r="A433" s="220">
        <v>3663972</v>
      </c>
      <c r="B433" s="220" t="s">
        <v>534</v>
      </c>
      <c r="C433" s="220" t="s">
        <v>466</v>
      </c>
      <c r="D433" s="220" t="s">
        <v>454</v>
      </c>
      <c r="E433" s="220"/>
      <c r="F433" s="220">
        <v>3</v>
      </c>
      <c r="G433" s="220" t="s">
        <v>332</v>
      </c>
      <c r="H433" s="220" t="s">
        <v>50</v>
      </c>
      <c r="I433" s="220" t="s">
        <v>51</v>
      </c>
      <c r="J433" s="220"/>
      <c r="K433" s="220" t="s">
        <v>695</v>
      </c>
      <c r="L433" s="220">
        <v>50</v>
      </c>
      <c r="M433" s="220" t="s">
        <v>696</v>
      </c>
      <c r="N433" s="221">
        <v>250</v>
      </c>
      <c r="O433" s="221">
        <v>250</v>
      </c>
      <c r="P433" s="221">
        <v>1000</v>
      </c>
      <c r="Q433" s="220">
        <v>2</v>
      </c>
      <c r="R433" s="220">
        <v>6</v>
      </c>
      <c r="S433" s="220" t="s">
        <v>455</v>
      </c>
      <c r="T433" s="222">
        <v>44711</v>
      </c>
      <c r="U433" s="222">
        <v>44742</v>
      </c>
      <c r="V433" s="220" t="s">
        <v>537</v>
      </c>
      <c r="W433" s="220"/>
      <c r="X433" s="220"/>
      <c r="Z433" s="177" t="str">
        <f t="shared" ca="1" si="6"/>
        <v/>
      </c>
      <c r="AA433" s="177" t="str">
        <f ca="1">IFERROR(IF(OR(OFFSET('S4'!$D$5,MATCH($A433,'S4'!$D$5:$D$1035,0)-1,6)="巻返し",OFFSET('S4'!$D$5,MATCH($A433,'S4'!$D$5:$D$1035,0)-1,6)="スリット"),SUMIF('S4'!$D$5:$D$1035,$A433,'S4'!$U$5:$U$1035),""),"")</f>
        <v/>
      </c>
      <c r="AB433" s="177" t="str">
        <f ca="1">IFERROR(IF(OR(OFFSET('S5'!$D$5,MATCH($A433,'S5'!$D$5:$D$1012,0)-1,6)="巻返し",OFFSET('S5'!$D$5,MATCH($A433,'S5'!$D$5:$D$1012,0)-1,6)="スリット"),SUMIF('S5'!$D$5:$D$1012,$A433,'S5'!$T$5:$T$1012),""),"")</f>
        <v/>
      </c>
    </row>
    <row r="434" spans="1:28" s="165" customFormat="1" ht="11.25" x14ac:dyDescent="0.15">
      <c r="A434" s="220">
        <v>3663973</v>
      </c>
      <c r="B434" s="220" t="s">
        <v>534</v>
      </c>
      <c r="C434" s="220" t="s">
        <v>457</v>
      </c>
      <c r="D434" s="220" t="s">
        <v>454</v>
      </c>
      <c r="E434" s="220"/>
      <c r="F434" s="220">
        <v>3</v>
      </c>
      <c r="G434" s="220" t="s">
        <v>332</v>
      </c>
      <c r="H434" s="220" t="s">
        <v>50</v>
      </c>
      <c r="I434" s="220" t="s">
        <v>51</v>
      </c>
      <c r="J434" s="220"/>
      <c r="K434" s="220" t="s">
        <v>126</v>
      </c>
      <c r="L434" s="220">
        <v>188</v>
      </c>
      <c r="M434" s="220" t="s">
        <v>463</v>
      </c>
      <c r="N434" s="221">
        <v>500</v>
      </c>
      <c r="O434" s="221">
        <v>500</v>
      </c>
      <c r="P434" s="221">
        <v>400</v>
      </c>
      <c r="Q434" s="220">
        <v>2</v>
      </c>
      <c r="R434" s="220">
        <v>4</v>
      </c>
      <c r="S434" s="220" t="s">
        <v>455</v>
      </c>
      <c r="T434" s="222">
        <v>44711</v>
      </c>
      <c r="U434" s="222">
        <v>44742</v>
      </c>
      <c r="V434" s="220" t="s">
        <v>537</v>
      </c>
      <c r="W434" s="220"/>
      <c r="X434" s="220"/>
      <c r="Z434" s="177" t="str">
        <f t="shared" ca="1" si="6"/>
        <v/>
      </c>
      <c r="AA434" s="177" t="str">
        <f ca="1">IFERROR(IF(OR(OFFSET('S4'!$D$5,MATCH($A434,'S4'!$D$5:$D$1035,0)-1,6)="巻返し",OFFSET('S4'!$D$5,MATCH($A434,'S4'!$D$5:$D$1035,0)-1,6)="スリット"),SUMIF('S4'!$D$5:$D$1035,$A434,'S4'!$U$5:$U$1035),""),"")</f>
        <v/>
      </c>
      <c r="AB434" s="177" t="str">
        <f ca="1">IFERROR(IF(OR(OFFSET('S5'!$D$5,MATCH($A434,'S5'!$D$5:$D$1012,0)-1,6)="巻返し",OFFSET('S5'!$D$5,MATCH($A434,'S5'!$D$5:$D$1012,0)-1,6)="スリット"),SUMIF('S5'!$D$5:$D$1012,$A434,'S5'!$T$5:$T$1012),""),"")</f>
        <v/>
      </c>
    </row>
    <row r="435" spans="1:28" s="165" customFormat="1" ht="11.25" x14ac:dyDescent="0.15">
      <c r="A435" s="220">
        <v>3663973</v>
      </c>
      <c r="B435" s="220" t="s">
        <v>534</v>
      </c>
      <c r="C435" s="220" t="s">
        <v>457</v>
      </c>
      <c r="D435" s="220" t="s">
        <v>454</v>
      </c>
      <c r="E435" s="220"/>
      <c r="F435" s="220">
        <v>3</v>
      </c>
      <c r="G435" s="220" t="s">
        <v>332</v>
      </c>
      <c r="H435" s="220" t="s">
        <v>50</v>
      </c>
      <c r="I435" s="220" t="s">
        <v>51</v>
      </c>
      <c r="J435" s="220"/>
      <c r="K435" s="220" t="s">
        <v>126</v>
      </c>
      <c r="L435" s="220">
        <v>188</v>
      </c>
      <c r="M435" s="220" t="s">
        <v>463</v>
      </c>
      <c r="N435" s="221">
        <v>500</v>
      </c>
      <c r="O435" s="221">
        <v>500</v>
      </c>
      <c r="P435" s="221">
        <v>300</v>
      </c>
      <c r="Q435" s="220">
        <v>2</v>
      </c>
      <c r="R435" s="220">
        <v>4</v>
      </c>
      <c r="S435" s="220" t="s">
        <v>455</v>
      </c>
      <c r="T435" s="222">
        <v>44711</v>
      </c>
      <c r="U435" s="222">
        <v>44742</v>
      </c>
      <c r="V435" s="220" t="s">
        <v>537</v>
      </c>
      <c r="W435" s="220"/>
      <c r="X435" s="220"/>
      <c r="Z435" s="177" t="str">
        <f t="shared" ca="1" si="6"/>
        <v/>
      </c>
      <c r="AA435" s="177" t="str">
        <f ca="1">IFERROR(IF(OR(OFFSET('S4'!$D$5,MATCH($A435,'S4'!$D$5:$D$1035,0)-1,6)="巻返し",OFFSET('S4'!$D$5,MATCH($A435,'S4'!$D$5:$D$1035,0)-1,6)="スリット"),SUMIF('S4'!$D$5:$D$1035,$A435,'S4'!$U$5:$U$1035),""),"")</f>
        <v/>
      </c>
      <c r="AB435" s="177" t="str">
        <f ca="1">IFERROR(IF(OR(OFFSET('S5'!$D$5,MATCH($A435,'S5'!$D$5:$D$1012,0)-1,6)="巻返し",OFFSET('S5'!$D$5,MATCH($A435,'S5'!$D$5:$D$1012,0)-1,6)="スリット"),SUMIF('S5'!$D$5:$D$1012,$A435,'S5'!$T$5:$T$1012),""),"")</f>
        <v/>
      </c>
    </row>
    <row r="436" spans="1:28" s="165" customFormat="1" ht="11.25" x14ac:dyDescent="0.15">
      <c r="A436" s="220">
        <v>3663973</v>
      </c>
      <c r="B436" s="220" t="s">
        <v>534</v>
      </c>
      <c r="C436" s="220" t="s">
        <v>457</v>
      </c>
      <c r="D436" s="220" t="s">
        <v>454</v>
      </c>
      <c r="E436" s="220"/>
      <c r="F436" s="220">
        <v>3</v>
      </c>
      <c r="G436" s="220" t="s">
        <v>332</v>
      </c>
      <c r="H436" s="220" t="s">
        <v>50</v>
      </c>
      <c r="I436" s="220" t="s">
        <v>51</v>
      </c>
      <c r="J436" s="220"/>
      <c r="K436" s="220" t="s">
        <v>126</v>
      </c>
      <c r="L436" s="220">
        <v>188</v>
      </c>
      <c r="M436" s="220" t="s">
        <v>463</v>
      </c>
      <c r="N436" s="221">
        <v>500</v>
      </c>
      <c r="O436" s="221">
        <v>500</v>
      </c>
      <c r="P436" s="221">
        <v>200</v>
      </c>
      <c r="Q436" s="220">
        <v>2</v>
      </c>
      <c r="R436" s="220">
        <v>2</v>
      </c>
      <c r="S436" s="220" t="s">
        <v>455</v>
      </c>
      <c r="T436" s="222">
        <v>44711</v>
      </c>
      <c r="U436" s="222">
        <v>44742</v>
      </c>
      <c r="V436" s="220" t="s">
        <v>537</v>
      </c>
      <c r="W436" s="220"/>
      <c r="X436" s="220"/>
      <c r="Z436" s="177" t="str">
        <f t="shared" ca="1" si="6"/>
        <v/>
      </c>
      <c r="AA436" s="177" t="str">
        <f ca="1">IFERROR(IF(OR(OFFSET('S4'!$D$5,MATCH($A436,'S4'!$D$5:$D$1035,0)-1,6)="巻返し",OFFSET('S4'!$D$5,MATCH($A436,'S4'!$D$5:$D$1035,0)-1,6)="スリット"),SUMIF('S4'!$D$5:$D$1035,$A436,'S4'!$U$5:$U$1035),""),"")</f>
        <v/>
      </c>
      <c r="AB436" s="177" t="str">
        <f ca="1">IFERROR(IF(OR(OFFSET('S5'!$D$5,MATCH($A436,'S5'!$D$5:$D$1012,0)-1,6)="巻返し",OFFSET('S5'!$D$5,MATCH($A436,'S5'!$D$5:$D$1012,0)-1,6)="スリット"),SUMIF('S5'!$D$5:$D$1012,$A436,'S5'!$T$5:$T$1012),""),"")</f>
        <v/>
      </c>
    </row>
    <row r="437" spans="1:28" s="165" customFormat="1" ht="11.25" x14ac:dyDescent="0.15">
      <c r="A437" s="220">
        <v>3664085</v>
      </c>
      <c r="B437" s="220" t="s">
        <v>452</v>
      </c>
      <c r="C437" s="220" t="s">
        <v>466</v>
      </c>
      <c r="D437" s="220" t="s">
        <v>454</v>
      </c>
      <c r="E437" s="220" t="s">
        <v>205</v>
      </c>
      <c r="F437" s="220">
        <v>3</v>
      </c>
      <c r="G437" s="220" t="s">
        <v>49</v>
      </c>
      <c r="H437" s="220" t="s">
        <v>50</v>
      </c>
      <c r="I437" s="220" t="s">
        <v>184</v>
      </c>
      <c r="J437" s="220"/>
      <c r="K437" s="220" t="s">
        <v>206</v>
      </c>
      <c r="L437" s="220">
        <v>38</v>
      </c>
      <c r="M437" s="220" t="s">
        <v>207</v>
      </c>
      <c r="N437" s="221">
        <v>1320</v>
      </c>
      <c r="O437" s="221">
        <v>1320</v>
      </c>
      <c r="P437" s="221">
        <v>4200</v>
      </c>
      <c r="Q437" s="220">
        <v>2</v>
      </c>
      <c r="R437" s="220">
        <v>1</v>
      </c>
      <c r="S437" s="220" t="s">
        <v>455</v>
      </c>
      <c r="T437" s="222">
        <v>44712</v>
      </c>
      <c r="U437" s="222">
        <v>44742</v>
      </c>
      <c r="V437" s="220" t="s">
        <v>456</v>
      </c>
      <c r="W437" s="220"/>
      <c r="X437" s="220"/>
      <c r="Z437" s="177">
        <f t="shared" ca="1" si="6"/>
        <v>1</v>
      </c>
      <c r="AA437" s="177" t="str">
        <f ca="1">IFERROR(IF(OR(OFFSET('S4'!$D$5,MATCH($A437,'S4'!$D$5:$D$1035,0)-1,6)="巻返し",OFFSET('S4'!$D$5,MATCH($A437,'S4'!$D$5:$D$1035,0)-1,6)="スリット"),SUMIF('S4'!$D$5:$D$1035,$A437,'S4'!$U$5:$U$1035),""),"")</f>
        <v/>
      </c>
      <c r="AB437" s="177">
        <f ca="1">IFERROR(IF(OR(OFFSET('S5'!$D$5,MATCH($A437,'S5'!$D$5:$D$1012,0)-1,6)="巻返し",OFFSET('S5'!$D$5,MATCH($A437,'S5'!$D$5:$D$1012,0)-1,6)="スリット"),SUMIF('S5'!$D$5:$D$1012,$A437,'S5'!$T$5:$T$1012),""),"")</f>
        <v>1</v>
      </c>
    </row>
    <row r="438" spans="1:28" s="165" customFormat="1" ht="11.25" x14ac:dyDescent="0.15">
      <c r="A438" s="220">
        <v>5340578</v>
      </c>
      <c r="B438" s="220" t="s">
        <v>537</v>
      </c>
      <c r="C438" s="220" t="s">
        <v>457</v>
      </c>
      <c r="D438" s="220" t="s">
        <v>608</v>
      </c>
      <c r="E438" s="220" t="s">
        <v>609</v>
      </c>
      <c r="F438" s="220" t="s">
        <v>610</v>
      </c>
      <c r="G438" s="220" t="s">
        <v>332</v>
      </c>
      <c r="H438" s="220" t="s">
        <v>58</v>
      </c>
      <c r="I438" s="220" t="s">
        <v>172</v>
      </c>
      <c r="J438" s="220"/>
      <c r="K438" s="220">
        <v>27114</v>
      </c>
      <c r="L438" s="220">
        <v>75</v>
      </c>
      <c r="M438" s="220" t="s">
        <v>564</v>
      </c>
      <c r="N438" s="221">
        <v>180</v>
      </c>
      <c r="O438" s="221">
        <v>180</v>
      </c>
      <c r="P438" s="221">
        <v>2000</v>
      </c>
      <c r="Q438" s="220">
        <v>2</v>
      </c>
      <c r="R438" s="220">
        <v>2</v>
      </c>
      <c r="S438" s="220" t="s">
        <v>455</v>
      </c>
      <c r="T438" s="222">
        <v>44687</v>
      </c>
      <c r="U438" s="222">
        <v>44693</v>
      </c>
      <c r="V438" s="220" t="s">
        <v>537</v>
      </c>
      <c r="W438" s="220" t="s">
        <v>611</v>
      </c>
      <c r="X438" s="220">
        <v>513</v>
      </c>
      <c r="Z438" s="177" t="str">
        <f t="shared" ca="1" si="6"/>
        <v/>
      </c>
      <c r="AA438" s="177" t="str">
        <f ca="1">IFERROR(IF(OR(OFFSET('S4'!$D$5,MATCH($A438,'S4'!$D$5:$D$1035,0)-1,6)="巻返し",OFFSET('S4'!$D$5,MATCH($A438,'S4'!$D$5:$D$1035,0)-1,6)="スリット"),SUMIF('S4'!$D$5:$D$1035,$A438,'S4'!$U$5:$U$1035),""),"")</f>
        <v/>
      </c>
      <c r="AB438" s="177" t="str">
        <f ca="1">IFERROR(IF(OR(OFFSET('S5'!$D$5,MATCH($A438,'S5'!$D$5:$D$1012,0)-1,6)="巻返し",OFFSET('S5'!$D$5,MATCH($A438,'S5'!$D$5:$D$1012,0)-1,6)="スリット"),SUMIF('S5'!$D$5:$D$1012,$A438,'S5'!$T$5:$T$1012),""),"")</f>
        <v/>
      </c>
    </row>
    <row r="439" spans="1:28" s="165" customFormat="1" ht="11.25" x14ac:dyDescent="0.15">
      <c r="A439" s="220">
        <v>5340578</v>
      </c>
      <c r="B439" s="220" t="s">
        <v>537</v>
      </c>
      <c r="C439" s="220" t="s">
        <v>457</v>
      </c>
      <c r="D439" s="220" t="s">
        <v>608</v>
      </c>
      <c r="E439" s="220" t="s">
        <v>609</v>
      </c>
      <c r="F439" s="220" t="s">
        <v>610</v>
      </c>
      <c r="G439" s="220" t="s">
        <v>332</v>
      </c>
      <c r="H439" s="220" t="s">
        <v>58</v>
      </c>
      <c r="I439" s="220" t="s">
        <v>172</v>
      </c>
      <c r="J439" s="220"/>
      <c r="K439" s="220">
        <v>27114</v>
      </c>
      <c r="L439" s="220">
        <v>75</v>
      </c>
      <c r="M439" s="220" t="s">
        <v>564</v>
      </c>
      <c r="N439" s="221">
        <v>685</v>
      </c>
      <c r="O439" s="221">
        <v>685</v>
      </c>
      <c r="P439" s="221">
        <v>2000</v>
      </c>
      <c r="Q439" s="220">
        <v>2</v>
      </c>
      <c r="R439" s="220">
        <v>2</v>
      </c>
      <c r="S439" s="220" t="s">
        <v>455</v>
      </c>
      <c r="T439" s="222">
        <v>44687</v>
      </c>
      <c r="U439" s="222">
        <v>44693</v>
      </c>
      <c r="V439" s="220" t="s">
        <v>537</v>
      </c>
      <c r="W439" s="220" t="s">
        <v>611</v>
      </c>
      <c r="X439" s="220">
        <v>513</v>
      </c>
      <c r="Z439" s="177" t="str">
        <f t="shared" ca="1" si="6"/>
        <v/>
      </c>
      <c r="AA439" s="177" t="str">
        <f ca="1">IFERROR(IF(OR(OFFSET('S4'!$D$5,MATCH($A439,'S4'!$D$5:$D$1035,0)-1,6)="巻返し",OFFSET('S4'!$D$5,MATCH($A439,'S4'!$D$5:$D$1035,0)-1,6)="スリット"),SUMIF('S4'!$D$5:$D$1035,$A439,'S4'!$U$5:$U$1035),""),"")</f>
        <v/>
      </c>
      <c r="AB439" s="177" t="str">
        <f ca="1">IFERROR(IF(OR(OFFSET('S5'!$D$5,MATCH($A439,'S5'!$D$5:$D$1012,0)-1,6)="巻返し",OFFSET('S5'!$D$5,MATCH($A439,'S5'!$D$5:$D$1012,0)-1,6)="スリット"),SUMIF('S5'!$D$5:$D$1012,$A439,'S5'!$T$5:$T$1012),""),"")</f>
        <v/>
      </c>
    </row>
    <row r="440" spans="1:28" s="165" customFormat="1" ht="11.25" x14ac:dyDescent="0.15">
      <c r="A440" s="220">
        <v>5340578</v>
      </c>
      <c r="B440" s="220" t="s">
        <v>537</v>
      </c>
      <c r="C440" s="220" t="s">
        <v>457</v>
      </c>
      <c r="D440" s="220" t="s">
        <v>608</v>
      </c>
      <c r="E440" s="220" t="s">
        <v>609</v>
      </c>
      <c r="F440" s="220" t="s">
        <v>610</v>
      </c>
      <c r="G440" s="220" t="s">
        <v>332</v>
      </c>
      <c r="H440" s="220" t="s">
        <v>58</v>
      </c>
      <c r="I440" s="220" t="s">
        <v>172</v>
      </c>
      <c r="J440" s="220"/>
      <c r="K440" s="220">
        <v>27114</v>
      </c>
      <c r="L440" s="220">
        <v>75</v>
      </c>
      <c r="M440" s="220" t="s">
        <v>564</v>
      </c>
      <c r="N440" s="221">
        <v>590</v>
      </c>
      <c r="O440" s="221">
        <v>590</v>
      </c>
      <c r="P440" s="221">
        <v>2000</v>
      </c>
      <c r="Q440" s="220">
        <v>2</v>
      </c>
      <c r="R440" s="220">
        <v>2</v>
      </c>
      <c r="S440" s="220" t="s">
        <v>455</v>
      </c>
      <c r="T440" s="222">
        <v>44687</v>
      </c>
      <c r="U440" s="222">
        <v>44693</v>
      </c>
      <c r="V440" s="220" t="s">
        <v>537</v>
      </c>
      <c r="W440" s="220" t="s">
        <v>611</v>
      </c>
      <c r="X440" s="220">
        <v>513</v>
      </c>
      <c r="Z440" s="177" t="str">
        <f t="shared" ca="1" si="6"/>
        <v/>
      </c>
      <c r="AA440" s="177" t="str">
        <f ca="1">IFERROR(IF(OR(OFFSET('S4'!$D$5,MATCH($A440,'S4'!$D$5:$D$1035,0)-1,6)="巻返し",OFFSET('S4'!$D$5,MATCH($A440,'S4'!$D$5:$D$1035,0)-1,6)="スリット"),SUMIF('S4'!$D$5:$D$1035,$A440,'S4'!$U$5:$U$1035),""),"")</f>
        <v/>
      </c>
      <c r="AB440" s="177" t="str">
        <f ca="1">IFERROR(IF(OR(OFFSET('S5'!$D$5,MATCH($A440,'S5'!$D$5:$D$1012,0)-1,6)="巻返し",OFFSET('S5'!$D$5,MATCH($A440,'S5'!$D$5:$D$1012,0)-1,6)="スリット"),SUMIF('S5'!$D$5:$D$1012,$A440,'S5'!$T$5:$T$1012),""),"")</f>
        <v/>
      </c>
    </row>
    <row r="441" spans="1:28" s="165" customFormat="1" ht="11.25" x14ac:dyDescent="0.15">
      <c r="A441" s="220">
        <v>5340580</v>
      </c>
      <c r="B441" s="220" t="s">
        <v>537</v>
      </c>
      <c r="C441" s="220" t="s">
        <v>457</v>
      </c>
      <c r="D441" s="220" t="s">
        <v>608</v>
      </c>
      <c r="E441" s="220" t="s">
        <v>609</v>
      </c>
      <c r="F441" s="220" t="s">
        <v>610</v>
      </c>
      <c r="G441" s="220" t="s">
        <v>332</v>
      </c>
      <c r="H441" s="220" t="s">
        <v>58</v>
      </c>
      <c r="I441" s="220" t="s">
        <v>172</v>
      </c>
      <c r="J441" s="220"/>
      <c r="K441" s="220">
        <v>27114</v>
      </c>
      <c r="L441" s="220">
        <v>75</v>
      </c>
      <c r="M441" s="220" t="s">
        <v>564</v>
      </c>
      <c r="N441" s="221">
        <v>305</v>
      </c>
      <c r="O441" s="221">
        <v>305</v>
      </c>
      <c r="P441" s="221">
        <v>2000</v>
      </c>
      <c r="Q441" s="220">
        <v>2</v>
      </c>
      <c r="R441" s="220">
        <v>2</v>
      </c>
      <c r="S441" s="220" t="s">
        <v>455</v>
      </c>
      <c r="T441" s="222">
        <v>44687</v>
      </c>
      <c r="U441" s="222">
        <v>44693</v>
      </c>
      <c r="V441" s="220" t="s">
        <v>537</v>
      </c>
      <c r="W441" s="220" t="s">
        <v>611</v>
      </c>
      <c r="X441" s="220">
        <v>513</v>
      </c>
      <c r="Z441" s="177" t="str">
        <f t="shared" ca="1" si="6"/>
        <v/>
      </c>
      <c r="AA441" s="177" t="str">
        <f ca="1">IFERROR(IF(OR(OFFSET('S4'!$D$5,MATCH($A441,'S4'!$D$5:$D$1035,0)-1,6)="巻返し",OFFSET('S4'!$D$5,MATCH($A441,'S4'!$D$5:$D$1035,0)-1,6)="スリット"),SUMIF('S4'!$D$5:$D$1035,$A441,'S4'!$U$5:$U$1035),""),"")</f>
        <v/>
      </c>
      <c r="AB441" s="177" t="str">
        <f ca="1">IFERROR(IF(OR(OFFSET('S5'!$D$5,MATCH($A441,'S5'!$D$5:$D$1012,0)-1,6)="巻返し",OFFSET('S5'!$D$5,MATCH($A441,'S5'!$D$5:$D$1012,0)-1,6)="スリット"),SUMIF('S5'!$D$5:$D$1012,$A441,'S5'!$T$5:$T$1012),""),"")</f>
        <v/>
      </c>
    </row>
    <row r="442" spans="1:28" s="165" customFormat="1" ht="11.25" x14ac:dyDescent="0.15">
      <c r="A442" s="220">
        <v>5340580</v>
      </c>
      <c r="B442" s="220" t="s">
        <v>537</v>
      </c>
      <c r="C442" s="220" t="s">
        <v>457</v>
      </c>
      <c r="D442" s="220" t="s">
        <v>608</v>
      </c>
      <c r="E442" s="220" t="s">
        <v>609</v>
      </c>
      <c r="F442" s="220" t="s">
        <v>610</v>
      </c>
      <c r="G442" s="220" t="s">
        <v>332</v>
      </c>
      <c r="H442" s="220" t="s">
        <v>58</v>
      </c>
      <c r="I442" s="220" t="s">
        <v>172</v>
      </c>
      <c r="J442" s="220"/>
      <c r="K442" s="220">
        <v>27114</v>
      </c>
      <c r="L442" s="220">
        <v>75</v>
      </c>
      <c r="M442" s="220" t="s">
        <v>564</v>
      </c>
      <c r="N442" s="221">
        <v>280</v>
      </c>
      <c r="O442" s="221">
        <v>280</v>
      </c>
      <c r="P442" s="221">
        <v>2000</v>
      </c>
      <c r="Q442" s="220">
        <v>2</v>
      </c>
      <c r="R442" s="220">
        <v>1</v>
      </c>
      <c r="S442" s="220" t="s">
        <v>455</v>
      </c>
      <c r="T442" s="222">
        <v>44687</v>
      </c>
      <c r="U442" s="222">
        <v>44693</v>
      </c>
      <c r="V442" s="220" t="s">
        <v>537</v>
      </c>
      <c r="W442" s="220" t="s">
        <v>611</v>
      </c>
      <c r="X442" s="220">
        <v>513</v>
      </c>
      <c r="Z442" s="177" t="str">
        <f t="shared" ca="1" si="6"/>
        <v/>
      </c>
      <c r="AA442" s="177" t="str">
        <f ca="1">IFERROR(IF(OR(OFFSET('S4'!$D$5,MATCH($A442,'S4'!$D$5:$D$1035,0)-1,6)="巻返し",OFFSET('S4'!$D$5,MATCH($A442,'S4'!$D$5:$D$1035,0)-1,6)="スリット"),SUMIF('S4'!$D$5:$D$1035,$A442,'S4'!$U$5:$U$1035),""),"")</f>
        <v/>
      </c>
      <c r="AB442" s="177" t="str">
        <f ca="1">IFERROR(IF(OR(OFFSET('S5'!$D$5,MATCH($A442,'S5'!$D$5:$D$1012,0)-1,6)="巻返し",OFFSET('S5'!$D$5,MATCH($A442,'S5'!$D$5:$D$1012,0)-1,6)="スリット"),SUMIF('S5'!$D$5:$D$1012,$A442,'S5'!$T$5:$T$1012),""),"")</f>
        <v/>
      </c>
    </row>
    <row r="443" spans="1:28" s="165" customFormat="1" ht="11.25" x14ac:dyDescent="0.15">
      <c r="A443" s="220">
        <v>5340580</v>
      </c>
      <c r="B443" s="220" t="s">
        <v>537</v>
      </c>
      <c r="C443" s="220" t="s">
        <v>457</v>
      </c>
      <c r="D443" s="220" t="s">
        <v>608</v>
      </c>
      <c r="E443" s="220" t="s">
        <v>609</v>
      </c>
      <c r="F443" s="220" t="s">
        <v>610</v>
      </c>
      <c r="G443" s="220" t="s">
        <v>332</v>
      </c>
      <c r="H443" s="220" t="s">
        <v>58</v>
      </c>
      <c r="I443" s="220" t="s">
        <v>172</v>
      </c>
      <c r="J443" s="220"/>
      <c r="K443" s="220">
        <v>27114</v>
      </c>
      <c r="L443" s="220">
        <v>75</v>
      </c>
      <c r="M443" s="220" t="s">
        <v>564</v>
      </c>
      <c r="N443" s="221">
        <v>180</v>
      </c>
      <c r="O443" s="221">
        <v>180</v>
      </c>
      <c r="P443" s="221">
        <v>2000</v>
      </c>
      <c r="Q443" s="220">
        <v>2</v>
      </c>
      <c r="R443" s="220">
        <v>2</v>
      </c>
      <c r="S443" s="220" t="s">
        <v>455</v>
      </c>
      <c r="T443" s="222">
        <v>44687</v>
      </c>
      <c r="U443" s="222">
        <v>44693</v>
      </c>
      <c r="V443" s="220" t="s">
        <v>537</v>
      </c>
      <c r="W443" s="220" t="s">
        <v>611</v>
      </c>
      <c r="X443" s="220">
        <v>513</v>
      </c>
      <c r="Z443" s="177" t="str">
        <f t="shared" ca="1" si="6"/>
        <v/>
      </c>
      <c r="AA443" s="177" t="str">
        <f ca="1">IFERROR(IF(OR(OFFSET('S4'!$D$5,MATCH($A443,'S4'!$D$5:$D$1035,0)-1,6)="巻返し",OFFSET('S4'!$D$5,MATCH($A443,'S4'!$D$5:$D$1035,0)-1,6)="スリット"),SUMIF('S4'!$D$5:$D$1035,$A443,'S4'!$U$5:$U$1035),""),"")</f>
        <v/>
      </c>
      <c r="AB443" s="177" t="str">
        <f ca="1">IFERROR(IF(OR(OFFSET('S5'!$D$5,MATCH($A443,'S5'!$D$5:$D$1012,0)-1,6)="巻返し",OFFSET('S5'!$D$5,MATCH($A443,'S5'!$D$5:$D$1012,0)-1,6)="スリット"),SUMIF('S5'!$D$5:$D$1012,$A443,'S5'!$T$5:$T$1012),""),"")</f>
        <v/>
      </c>
    </row>
    <row r="444" spans="1:28" s="165" customFormat="1" ht="11.25" x14ac:dyDescent="0.15">
      <c r="A444" s="220">
        <v>5340580</v>
      </c>
      <c r="B444" s="220" t="s">
        <v>537</v>
      </c>
      <c r="C444" s="220" t="s">
        <v>457</v>
      </c>
      <c r="D444" s="220" t="s">
        <v>608</v>
      </c>
      <c r="E444" s="220" t="s">
        <v>609</v>
      </c>
      <c r="F444" s="220" t="s">
        <v>610</v>
      </c>
      <c r="G444" s="220" t="s">
        <v>332</v>
      </c>
      <c r="H444" s="220" t="s">
        <v>58</v>
      </c>
      <c r="I444" s="220" t="s">
        <v>172</v>
      </c>
      <c r="J444" s="220"/>
      <c r="K444" s="220">
        <v>27114</v>
      </c>
      <c r="L444" s="220">
        <v>75</v>
      </c>
      <c r="M444" s="220" t="s">
        <v>564</v>
      </c>
      <c r="N444" s="221">
        <v>1300</v>
      </c>
      <c r="O444" s="221">
        <v>1300</v>
      </c>
      <c r="P444" s="221">
        <v>2000</v>
      </c>
      <c r="Q444" s="220">
        <v>2</v>
      </c>
      <c r="R444" s="220">
        <v>1</v>
      </c>
      <c r="S444" s="220" t="s">
        <v>455</v>
      </c>
      <c r="T444" s="222">
        <v>44687</v>
      </c>
      <c r="U444" s="222">
        <v>44693</v>
      </c>
      <c r="V444" s="220" t="s">
        <v>537</v>
      </c>
      <c r="W444" s="220" t="s">
        <v>611</v>
      </c>
      <c r="X444" s="220">
        <v>513</v>
      </c>
      <c r="Z444" s="177" t="str">
        <f t="shared" ca="1" si="6"/>
        <v/>
      </c>
      <c r="AA444" s="177" t="str">
        <f ca="1">IFERROR(IF(OR(OFFSET('S4'!$D$5,MATCH($A444,'S4'!$D$5:$D$1035,0)-1,6)="巻返し",OFFSET('S4'!$D$5,MATCH($A444,'S4'!$D$5:$D$1035,0)-1,6)="スリット"),SUMIF('S4'!$D$5:$D$1035,$A444,'S4'!$U$5:$U$1035),""),"")</f>
        <v/>
      </c>
      <c r="AB444" s="177" t="str">
        <f ca="1">IFERROR(IF(OR(OFFSET('S5'!$D$5,MATCH($A444,'S5'!$D$5:$D$1012,0)-1,6)="巻返し",OFFSET('S5'!$D$5,MATCH($A444,'S5'!$D$5:$D$1012,0)-1,6)="スリット"),SUMIF('S5'!$D$5:$D$1012,$A444,'S5'!$T$5:$T$1012),""),"")</f>
        <v/>
      </c>
    </row>
    <row r="445" spans="1:28" s="165" customFormat="1" ht="11.25" x14ac:dyDescent="0.15">
      <c r="A445" s="167"/>
      <c r="B445" s="167"/>
      <c r="C445" s="167"/>
      <c r="D445" s="167"/>
      <c r="E445" s="167"/>
      <c r="F445" s="167"/>
      <c r="G445" s="167"/>
      <c r="H445" s="167"/>
      <c r="I445" s="167"/>
      <c r="J445" s="167"/>
      <c r="K445" s="167"/>
      <c r="L445" s="167"/>
      <c r="M445" s="167"/>
      <c r="N445" s="168"/>
      <c r="O445" s="168"/>
      <c r="P445" s="168"/>
      <c r="Q445" s="167"/>
      <c r="R445" s="167"/>
      <c r="S445" s="167"/>
      <c r="T445" s="169"/>
      <c r="U445" s="169"/>
      <c r="V445" s="167"/>
      <c r="W445" s="167"/>
      <c r="X445" s="167"/>
      <c r="Z445" s="177" t="str">
        <f t="shared" ca="1" si="6"/>
        <v/>
      </c>
      <c r="AA445" s="177" t="str">
        <f ca="1">IFERROR(IF(OR(OFFSET('S4'!$D$5,MATCH($A445,'S4'!$D$5:$D$1035,0)-1,6)="巻返し",OFFSET('S4'!$D$5,MATCH($A445,'S4'!$D$5:$D$1035,0)-1,6)="スリット"),SUMIF('S4'!$D$5:$D$1035,$A445,'S4'!$U$5:$U$1035),""),"")</f>
        <v/>
      </c>
      <c r="AB445" s="177" t="str">
        <f ca="1">IFERROR(IF(OR(OFFSET('S5'!$D$5,MATCH($A445,'S5'!$D$5:$D$1012,0)-1,6)="巻返し",OFFSET('S5'!$D$5,MATCH($A445,'S5'!$D$5:$D$1012,0)-1,6)="スリット"),SUMIF('S5'!$D$5:$D$1012,$A445,'S5'!$T$5:$T$1012),""),"")</f>
        <v/>
      </c>
    </row>
    <row r="446" spans="1:28" s="165" customFormat="1" ht="11.25" x14ac:dyDescent="0.15">
      <c r="A446" s="167"/>
      <c r="B446" s="167"/>
      <c r="C446" s="167"/>
      <c r="D446" s="167"/>
      <c r="E446" s="167"/>
      <c r="F446" s="167"/>
      <c r="G446" s="167"/>
      <c r="H446" s="167"/>
      <c r="I446" s="167"/>
      <c r="J446" s="167"/>
      <c r="K446" s="167"/>
      <c r="L446" s="167"/>
      <c r="M446" s="167"/>
      <c r="N446" s="168"/>
      <c r="O446" s="168"/>
      <c r="P446" s="168"/>
      <c r="Q446" s="167"/>
      <c r="R446" s="167"/>
      <c r="S446" s="167"/>
      <c r="T446" s="169"/>
      <c r="U446" s="169"/>
      <c r="V446" s="167"/>
      <c r="W446" s="167"/>
      <c r="X446" s="167"/>
      <c r="Z446" s="177" t="str">
        <f t="shared" ca="1" si="6"/>
        <v/>
      </c>
      <c r="AA446" s="177" t="str">
        <f ca="1">IFERROR(IF(OR(OFFSET('S4'!$D$5,MATCH($A446,'S4'!$D$5:$D$1035,0)-1,6)="巻返し",OFFSET('S4'!$D$5,MATCH($A446,'S4'!$D$5:$D$1035,0)-1,6)="スリット"),SUMIF('S4'!$D$5:$D$1035,$A446,'S4'!$U$5:$U$1035),""),"")</f>
        <v/>
      </c>
      <c r="AB446" s="177" t="str">
        <f ca="1">IFERROR(IF(OR(OFFSET('S5'!$D$5,MATCH($A446,'S5'!$D$5:$D$1012,0)-1,6)="巻返し",OFFSET('S5'!$D$5,MATCH($A446,'S5'!$D$5:$D$1012,0)-1,6)="スリット"),SUMIF('S5'!$D$5:$D$1012,$A446,'S5'!$T$5:$T$1012),""),"")</f>
        <v/>
      </c>
    </row>
    <row r="447" spans="1:28" s="165" customFormat="1" ht="11.25" x14ac:dyDescent="0.15">
      <c r="A447" s="167"/>
      <c r="B447" s="167"/>
      <c r="C447" s="167"/>
      <c r="D447" s="167"/>
      <c r="E447" s="167"/>
      <c r="F447" s="167"/>
      <c r="G447" s="167"/>
      <c r="H447" s="167"/>
      <c r="I447" s="167"/>
      <c r="J447" s="167"/>
      <c r="K447" s="167"/>
      <c r="L447" s="167"/>
      <c r="M447" s="167"/>
      <c r="N447" s="168"/>
      <c r="O447" s="168"/>
      <c r="P447" s="168"/>
      <c r="Q447" s="167"/>
      <c r="R447" s="167"/>
      <c r="S447" s="167"/>
      <c r="T447" s="169"/>
      <c r="U447" s="169"/>
      <c r="V447" s="167"/>
      <c r="W447" s="167"/>
      <c r="X447" s="167"/>
      <c r="Z447" s="177" t="str">
        <f t="shared" ca="1" si="6"/>
        <v/>
      </c>
      <c r="AA447" s="177" t="str">
        <f ca="1">IFERROR(IF(OR(OFFSET('S4'!$D$5,MATCH($A447,'S4'!$D$5:$D$1035,0)-1,6)="巻返し",OFFSET('S4'!$D$5,MATCH($A447,'S4'!$D$5:$D$1035,0)-1,6)="スリット"),SUMIF('S4'!$D$5:$D$1035,$A447,'S4'!$U$5:$U$1035),""),"")</f>
        <v/>
      </c>
      <c r="AB447" s="177" t="str">
        <f ca="1">IFERROR(IF(OR(OFFSET('S5'!$D$5,MATCH($A447,'S5'!$D$5:$D$1012,0)-1,6)="巻返し",OFFSET('S5'!$D$5,MATCH($A447,'S5'!$D$5:$D$1012,0)-1,6)="スリット"),SUMIF('S5'!$D$5:$D$1012,$A447,'S5'!$T$5:$T$1012),""),"")</f>
        <v/>
      </c>
    </row>
    <row r="448" spans="1:28" s="165" customFormat="1" ht="11.25" x14ac:dyDescent="0.15">
      <c r="A448" s="167"/>
      <c r="B448" s="167"/>
      <c r="C448" s="167"/>
      <c r="D448" s="167"/>
      <c r="E448" s="167"/>
      <c r="F448" s="167"/>
      <c r="G448" s="167"/>
      <c r="H448" s="167"/>
      <c r="I448" s="167"/>
      <c r="J448" s="167"/>
      <c r="K448" s="167"/>
      <c r="L448" s="167"/>
      <c r="M448" s="167"/>
      <c r="N448" s="168"/>
      <c r="O448" s="168"/>
      <c r="P448" s="168"/>
      <c r="Q448" s="167"/>
      <c r="R448" s="167"/>
      <c r="S448" s="167"/>
      <c r="T448" s="169"/>
      <c r="U448" s="169"/>
      <c r="V448" s="167"/>
      <c r="W448" s="167"/>
      <c r="X448" s="167"/>
      <c r="Z448" s="177" t="str">
        <f t="shared" ca="1" si="6"/>
        <v/>
      </c>
      <c r="AA448" s="177" t="str">
        <f ca="1">IFERROR(IF(OR(OFFSET('S4'!$D$5,MATCH($A448,'S4'!$D$5:$D$1035,0)-1,6)="巻返し",OFFSET('S4'!$D$5,MATCH($A448,'S4'!$D$5:$D$1035,0)-1,6)="スリット"),SUMIF('S4'!$D$5:$D$1035,$A448,'S4'!$U$5:$U$1035),""),"")</f>
        <v/>
      </c>
      <c r="AB448" s="177" t="str">
        <f ca="1">IFERROR(IF(OR(OFFSET('S5'!$D$5,MATCH($A448,'S5'!$D$5:$D$1012,0)-1,6)="巻返し",OFFSET('S5'!$D$5,MATCH($A448,'S5'!$D$5:$D$1012,0)-1,6)="スリット"),SUMIF('S5'!$D$5:$D$1012,$A448,'S5'!$T$5:$T$1012),""),"")</f>
        <v/>
      </c>
    </row>
    <row r="449" spans="1:28" s="165" customFormat="1" ht="11.25" x14ac:dyDescent="0.15">
      <c r="A449" s="167"/>
      <c r="B449" s="167"/>
      <c r="C449" s="167"/>
      <c r="D449" s="167"/>
      <c r="E449" s="167"/>
      <c r="F449" s="167"/>
      <c r="G449" s="167"/>
      <c r="H449" s="167"/>
      <c r="I449" s="167"/>
      <c r="J449" s="167"/>
      <c r="K449" s="167"/>
      <c r="L449" s="167"/>
      <c r="M449" s="167"/>
      <c r="N449" s="168"/>
      <c r="O449" s="168"/>
      <c r="P449" s="168"/>
      <c r="Q449" s="167"/>
      <c r="R449" s="167"/>
      <c r="S449" s="167"/>
      <c r="T449" s="169"/>
      <c r="U449" s="169"/>
      <c r="V449" s="167"/>
      <c r="W449" s="167"/>
      <c r="X449" s="167"/>
      <c r="Z449" s="177" t="str">
        <f t="shared" ca="1" si="6"/>
        <v/>
      </c>
      <c r="AA449" s="177" t="str">
        <f ca="1">IFERROR(IF(OR(OFFSET('S4'!$D$5,MATCH($A449,'S4'!$D$5:$D$1035,0)-1,6)="巻返し",OFFSET('S4'!$D$5,MATCH($A449,'S4'!$D$5:$D$1035,0)-1,6)="スリット"),SUMIF('S4'!$D$5:$D$1035,$A449,'S4'!$U$5:$U$1035),""),"")</f>
        <v/>
      </c>
      <c r="AB449" s="177" t="str">
        <f ca="1">IFERROR(IF(OR(OFFSET('S5'!$D$5,MATCH($A449,'S5'!$D$5:$D$1012,0)-1,6)="巻返し",OFFSET('S5'!$D$5,MATCH($A449,'S5'!$D$5:$D$1012,0)-1,6)="スリット"),SUMIF('S5'!$D$5:$D$1012,$A449,'S5'!$T$5:$T$1012),""),"")</f>
        <v/>
      </c>
    </row>
    <row r="450" spans="1:28" s="165" customFormat="1" ht="11.25" x14ac:dyDescent="0.15">
      <c r="A450" s="167"/>
      <c r="B450" s="167"/>
      <c r="C450" s="167"/>
      <c r="D450" s="167"/>
      <c r="E450" s="167"/>
      <c r="F450" s="167"/>
      <c r="G450" s="167"/>
      <c r="H450" s="167"/>
      <c r="I450" s="167"/>
      <c r="J450" s="167"/>
      <c r="K450" s="167"/>
      <c r="L450" s="167"/>
      <c r="M450" s="167"/>
      <c r="N450" s="168"/>
      <c r="O450" s="168"/>
      <c r="P450" s="168"/>
      <c r="Q450" s="167"/>
      <c r="R450" s="167"/>
      <c r="S450" s="167"/>
      <c r="T450" s="169"/>
      <c r="U450" s="169"/>
      <c r="V450" s="167"/>
      <c r="W450" s="167"/>
      <c r="X450" s="167"/>
      <c r="Z450" s="177" t="str">
        <f t="shared" ca="1" si="6"/>
        <v/>
      </c>
      <c r="AA450" s="177" t="str">
        <f ca="1">IFERROR(IF(OR(OFFSET('S4'!$D$5,MATCH($A450,'S4'!$D$5:$D$1035,0)-1,6)="巻返し",OFFSET('S4'!$D$5,MATCH($A450,'S4'!$D$5:$D$1035,0)-1,6)="スリット"),SUMIF('S4'!$D$5:$D$1035,$A450,'S4'!$U$5:$U$1035),""),"")</f>
        <v/>
      </c>
      <c r="AB450" s="177" t="str">
        <f ca="1">IFERROR(IF(OR(OFFSET('S5'!$D$5,MATCH($A450,'S5'!$D$5:$D$1012,0)-1,6)="巻返し",OFFSET('S5'!$D$5,MATCH($A450,'S5'!$D$5:$D$1012,0)-1,6)="スリット"),SUMIF('S5'!$D$5:$D$1012,$A450,'S5'!$T$5:$T$1012),""),"")</f>
        <v/>
      </c>
    </row>
    <row r="451" spans="1:28" s="165" customFormat="1" ht="11.25" x14ac:dyDescent="0.15">
      <c r="A451" s="167"/>
      <c r="B451" s="167"/>
      <c r="C451" s="167"/>
      <c r="D451" s="167"/>
      <c r="E451" s="167"/>
      <c r="F451" s="167"/>
      <c r="G451" s="167"/>
      <c r="H451" s="167"/>
      <c r="I451" s="167"/>
      <c r="J451" s="167"/>
      <c r="K451" s="167"/>
      <c r="L451" s="167"/>
      <c r="M451" s="167"/>
      <c r="N451" s="168"/>
      <c r="O451" s="168"/>
      <c r="P451" s="168"/>
      <c r="Q451" s="167"/>
      <c r="R451" s="167"/>
      <c r="S451" s="167"/>
      <c r="T451" s="169"/>
      <c r="U451" s="169"/>
      <c r="V451" s="167"/>
      <c r="W451" s="167"/>
      <c r="X451" s="167"/>
      <c r="Z451" s="177" t="str">
        <f t="shared" ca="1" si="6"/>
        <v/>
      </c>
      <c r="AA451" s="177" t="str">
        <f ca="1">IFERROR(IF(OR(OFFSET('S4'!$D$5,MATCH($A451,'S4'!$D$5:$D$1035,0)-1,6)="巻返し",OFFSET('S4'!$D$5,MATCH($A451,'S4'!$D$5:$D$1035,0)-1,6)="スリット"),SUMIF('S4'!$D$5:$D$1035,$A451,'S4'!$U$5:$U$1035),""),"")</f>
        <v/>
      </c>
      <c r="AB451" s="177" t="str">
        <f ca="1">IFERROR(IF(OR(OFFSET('S5'!$D$5,MATCH($A451,'S5'!$D$5:$D$1012,0)-1,6)="巻返し",OFFSET('S5'!$D$5,MATCH($A451,'S5'!$D$5:$D$1012,0)-1,6)="スリット"),SUMIF('S5'!$D$5:$D$1012,$A451,'S5'!$T$5:$T$1012),""),"")</f>
        <v/>
      </c>
    </row>
    <row r="452" spans="1:28" s="165" customFormat="1" ht="11.25" x14ac:dyDescent="0.15">
      <c r="A452" s="167"/>
      <c r="B452" s="167"/>
      <c r="C452" s="167"/>
      <c r="D452" s="167"/>
      <c r="E452" s="167"/>
      <c r="F452" s="167"/>
      <c r="G452" s="167"/>
      <c r="H452" s="167"/>
      <c r="I452" s="167"/>
      <c r="J452" s="167"/>
      <c r="K452" s="167"/>
      <c r="L452" s="167"/>
      <c r="M452" s="167"/>
      <c r="N452" s="168"/>
      <c r="O452" s="168"/>
      <c r="P452" s="168"/>
      <c r="Q452" s="167"/>
      <c r="R452" s="167"/>
      <c r="S452" s="167"/>
      <c r="T452" s="169"/>
      <c r="U452" s="169"/>
      <c r="V452" s="167"/>
      <c r="W452" s="167"/>
      <c r="X452" s="167"/>
      <c r="Z452" s="177" t="str">
        <f t="shared" ref="Z452:Z515" ca="1" si="7">IF(SUM(AA452:AB452)=0,"",SUM(AA452:AB452))</f>
        <v/>
      </c>
      <c r="AA452" s="177" t="str">
        <f ca="1">IFERROR(IF(OR(OFFSET('S4'!$D$5,MATCH($A452,'S4'!$D$5:$D$1035,0)-1,6)="巻返し",OFFSET('S4'!$D$5,MATCH($A452,'S4'!$D$5:$D$1035,0)-1,6)="スリット"),SUMIF('S4'!$D$5:$D$1035,$A452,'S4'!$U$5:$U$1035),""),"")</f>
        <v/>
      </c>
      <c r="AB452" s="177" t="str">
        <f ca="1">IFERROR(IF(OR(OFFSET('S5'!$D$5,MATCH($A452,'S5'!$D$5:$D$1012,0)-1,6)="巻返し",OFFSET('S5'!$D$5,MATCH($A452,'S5'!$D$5:$D$1012,0)-1,6)="スリット"),SUMIF('S5'!$D$5:$D$1012,$A452,'S5'!$T$5:$T$1012),""),"")</f>
        <v/>
      </c>
    </row>
    <row r="453" spans="1:28" s="165" customFormat="1" ht="11.25" x14ac:dyDescent="0.15">
      <c r="A453" s="167"/>
      <c r="B453" s="167"/>
      <c r="C453" s="167"/>
      <c r="D453" s="167"/>
      <c r="E453" s="167"/>
      <c r="F453" s="167"/>
      <c r="G453" s="167"/>
      <c r="H453" s="167"/>
      <c r="I453" s="167"/>
      <c r="J453" s="167"/>
      <c r="K453" s="167"/>
      <c r="L453" s="167"/>
      <c r="M453" s="167"/>
      <c r="N453" s="168"/>
      <c r="O453" s="168"/>
      <c r="P453" s="168"/>
      <c r="Q453" s="167"/>
      <c r="R453" s="167"/>
      <c r="S453" s="167"/>
      <c r="T453" s="169"/>
      <c r="U453" s="169"/>
      <c r="V453" s="167"/>
      <c r="W453" s="167"/>
      <c r="X453" s="167"/>
      <c r="Z453" s="177" t="str">
        <f t="shared" ca="1" si="7"/>
        <v/>
      </c>
      <c r="AA453" s="177" t="str">
        <f ca="1">IFERROR(IF(OR(OFFSET('S4'!$D$5,MATCH($A453,'S4'!$D$5:$D$1035,0)-1,6)="巻返し",OFFSET('S4'!$D$5,MATCH($A453,'S4'!$D$5:$D$1035,0)-1,6)="スリット"),SUMIF('S4'!$D$5:$D$1035,$A453,'S4'!$U$5:$U$1035),""),"")</f>
        <v/>
      </c>
      <c r="AB453" s="177" t="str">
        <f ca="1">IFERROR(IF(OR(OFFSET('S5'!$D$5,MATCH($A453,'S5'!$D$5:$D$1012,0)-1,6)="巻返し",OFFSET('S5'!$D$5,MATCH($A453,'S5'!$D$5:$D$1012,0)-1,6)="スリット"),SUMIF('S5'!$D$5:$D$1012,$A453,'S5'!$T$5:$T$1012),""),"")</f>
        <v/>
      </c>
    </row>
    <row r="454" spans="1:28" s="165" customFormat="1" ht="11.25" x14ac:dyDescent="0.15">
      <c r="A454" s="167"/>
      <c r="B454" s="167"/>
      <c r="C454" s="167"/>
      <c r="D454" s="167"/>
      <c r="E454" s="167"/>
      <c r="F454" s="167"/>
      <c r="G454" s="167"/>
      <c r="H454" s="167"/>
      <c r="I454" s="167"/>
      <c r="J454" s="167"/>
      <c r="K454" s="167"/>
      <c r="L454" s="167"/>
      <c r="M454" s="167"/>
      <c r="N454" s="168"/>
      <c r="O454" s="168"/>
      <c r="P454" s="168"/>
      <c r="Q454" s="167"/>
      <c r="R454" s="167"/>
      <c r="S454" s="167"/>
      <c r="T454" s="169"/>
      <c r="U454" s="169"/>
      <c r="V454" s="167"/>
      <c r="W454" s="167"/>
      <c r="X454" s="167"/>
      <c r="Z454" s="177" t="str">
        <f t="shared" ca="1" si="7"/>
        <v/>
      </c>
      <c r="AA454" s="177" t="str">
        <f ca="1">IFERROR(IF(OR(OFFSET('S4'!$D$5,MATCH($A454,'S4'!$D$5:$D$1035,0)-1,6)="巻返し",OFFSET('S4'!$D$5,MATCH($A454,'S4'!$D$5:$D$1035,0)-1,6)="スリット"),SUMIF('S4'!$D$5:$D$1035,$A454,'S4'!$U$5:$U$1035),""),"")</f>
        <v/>
      </c>
      <c r="AB454" s="177" t="str">
        <f ca="1">IFERROR(IF(OR(OFFSET('S5'!$D$5,MATCH($A454,'S5'!$D$5:$D$1012,0)-1,6)="巻返し",OFFSET('S5'!$D$5,MATCH($A454,'S5'!$D$5:$D$1012,0)-1,6)="スリット"),SUMIF('S5'!$D$5:$D$1012,$A454,'S5'!$T$5:$T$1012),""),"")</f>
        <v/>
      </c>
    </row>
    <row r="455" spans="1:28" s="165" customFormat="1" ht="11.25" x14ac:dyDescent="0.15">
      <c r="A455" s="167"/>
      <c r="B455" s="167"/>
      <c r="C455" s="167"/>
      <c r="D455" s="167"/>
      <c r="E455" s="167"/>
      <c r="F455" s="167"/>
      <c r="G455" s="167"/>
      <c r="H455" s="167"/>
      <c r="I455" s="167"/>
      <c r="J455" s="167"/>
      <c r="K455" s="167"/>
      <c r="L455" s="167"/>
      <c r="M455" s="167"/>
      <c r="N455" s="168"/>
      <c r="O455" s="168"/>
      <c r="P455" s="168"/>
      <c r="Q455" s="167"/>
      <c r="R455" s="167"/>
      <c r="S455" s="167"/>
      <c r="T455" s="169"/>
      <c r="U455" s="169"/>
      <c r="V455" s="167"/>
      <c r="W455" s="167"/>
      <c r="X455" s="167"/>
      <c r="Z455" s="177" t="str">
        <f t="shared" ca="1" si="7"/>
        <v/>
      </c>
      <c r="AA455" s="177" t="str">
        <f ca="1">IFERROR(IF(OR(OFFSET('S4'!$D$5,MATCH($A455,'S4'!$D$5:$D$1035,0)-1,6)="巻返し",OFFSET('S4'!$D$5,MATCH($A455,'S4'!$D$5:$D$1035,0)-1,6)="スリット"),SUMIF('S4'!$D$5:$D$1035,$A455,'S4'!$U$5:$U$1035),""),"")</f>
        <v/>
      </c>
      <c r="AB455" s="177" t="str">
        <f ca="1">IFERROR(IF(OR(OFFSET('S5'!$D$5,MATCH($A455,'S5'!$D$5:$D$1012,0)-1,6)="巻返し",OFFSET('S5'!$D$5,MATCH($A455,'S5'!$D$5:$D$1012,0)-1,6)="スリット"),SUMIF('S5'!$D$5:$D$1012,$A455,'S5'!$T$5:$T$1012),""),"")</f>
        <v/>
      </c>
    </row>
    <row r="456" spans="1:28" s="165" customFormat="1" ht="11.25" x14ac:dyDescent="0.15">
      <c r="A456" s="167"/>
      <c r="B456" s="167"/>
      <c r="C456" s="167"/>
      <c r="D456" s="167"/>
      <c r="E456" s="167"/>
      <c r="F456" s="167"/>
      <c r="G456" s="167"/>
      <c r="H456" s="167"/>
      <c r="I456" s="167"/>
      <c r="J456" s="167"/>
      <c r="K456" s="167"/>
      <c r="L456" s="167"/>
      <c r="M456" s="167"/>
      <c r="N456" s="168"/>
      <c r="O456" s="168"/>
      <c r="P456" s="168"/>
      <c r="Q456" s="167"/>
      <c r="R456" s="167"/>
      <c r="S456" s="167"/>
      <c r="T456" s="169"/>
      <c r="U456" s="169"/>
      <c r="V456" s="167"/>
      <c r="W456" s="167"/>
      <c r="X456" s="167"/>
      <c r="Z456" s="177" t="str">
        <f t="shared" ca="1" si="7"/>
        <v/>
      </c>
      <c r="AA456" s="177" t="str">
        <f ca="1">IFERROR(IF(OR(OFFSET('S4'!$D$5,MATCH($A456,'S4'!$D$5:$D$1035,0)-1,6)="巻返し",OFFSET('S4'!$D$5,MATCH($A456,'S4'!$D$5:$D$1035,0)-1,6)="スリット"),SUMIF('S4'!$D$5:$D$1035,$A456,'S4'!$U$5:$U$1035),""),"")</f>
        <v/>
      </c>
      <c r="AB456" s="177" t="str">
        <f ca="1">IFERROR(IF(OR(OFFSET('S5'!$D$5,MATCH($A456,'S5'!$D$5:$D$1012,0)-1,6)="巻返し",OFFSET('S5'!$D$5,MATCH($A456,'S5'!$D$5:$D$1012,0)-1,6)="スリット"),SUMIF('S5'!$D$5:$D$1012,$A456,'S5'!$T$5:$T$1012),""),"")</f>
        <v/>
      </c>
    </row>
    <row r="457" spans="1:28" s="165" customFormat="1" ht="11.25" x14ac:dyDescent="0.15">
      <c r="A457" s="167"/>
      <c r="B457" s="167"/>
      <c r="C457" s="167"/>
      <c r="D457" s="167"/>
      <c r="E457" s="167"/>
      <c r="F457" s="167"/>
      <c r="G457" s="167"/>
      <c r="H457" s="167"/>
      <c r="I457" s="167"/>
      <c r="J457" s="167"/>
      <c r="K457" s="167"/>
      <c r="L457" s="167"/>
      <c r="M457" s="167"/>
      <c r="N457" s="168"/>
      <c r="O457" s="168"/>
      <c r="P457" s="168"/>
      <c r="Q457" s="167"/>
      <c r="R457" s="167"/>
      <c r="S457" s="167"/>
      <c r="T457" s="169"/>
      <c r="U457" s="169"/>
      <c r="V457" s="167"/>
      <c r="W457" s="167"/>
      <c r="X457" s="167"/>
      <c r="Z457" s="177" t="str">
        <f t="shared" ca="1" si="7"/>
        <v/>
      </c>
      <c r="AA457" s="177" t="str">
        <f ca="1">IFERROR(IF(OR(OFFSET('S4'!$D$5,MATCH($A457,'S4'!$D$5:$D$1035,0)-1,6)="巻返し",OFFSET('S4'!$D$5,MATCH($A457,'S4'!$D$5:$D$1035,0)-1,6)="スリット"),SUMIF('S4'!$D$5:$D$1035,$A457,'S4'!$U$5:$U$1035),""),"")</f>
        <v/>
      </c>
      <c r="AB457" s="177" t="str">
        <f ca="1">IFERROR(IF(OR(OFFSET('S5'!$D$5,MATCH($A457,'S5'!$D$5:$D$1012,0)-1,6)="巻返し",OFFSET('S5'!$D$5,MATCH($A457,'S5'!$D$5:$D$1012,0)-1,6)="スリット"),SUMIF('S5'!$D$5:$D$1012,$A457,'S5'!$T$5:$T$1012),""),"")</f>
        <v/>
      </c>
    </row>
    <row r="458" spans="1:28" s="165" customFormat="1" ht="11.25" x14ac:dyDescent="0.15">
      <c r="A458" s="167"/>
      <c r="B458" s="167"/>
      <c r="C458" s="167"/>
      <c r="D458" s="167"/>
      <c r="E458" s="167"/>
      <c r="F458" s="167"/>
      <c r="G458" s="167"/>
      <c r="H458" s="167"/>
      <c r="I458" s="167"/>
      <c r="J458" s="167"/>
      <c r="K458" s="167"/>
      <c r="L458" s="167"/>
      <c r="M458" s="167"/>
      <c r="N458" s="168"/>
      <c r="O458" s="168"/>
      <c r="P458" s="168"/>
      <c r="Q458" s="167"/>
      <c r="R458" s="167"/>
      <c r="S458" s="167"/>
      <c r="T458" s="169"/>
      <c r="U458" s="169"/>
      <c r="V458" s="167"/>
      <c r="W458" s="167"/>
      <c r="X458" s="167"/>
      <c r="Z458" s="177" t="str">
        <f t="shared" ca="1" si="7"/>
        <v/>
      </c>
      <c r="AA458" s="177" t="str">
        <f ca="1">IFERROR(IF(OR(OFFSET('S4'!$D$5,MATCH($A458,'S4'!$D$5:$D$1035,0)-1,6)="巻返し",OFFSET('S4'!$D$5,MATCH($A458,'S4'!$D$5:$D$1035,0)-1,6)="スリット"),SUMIF('S4'!$D$5:$D$1035,$A458,'S4'!$U$5:$U$1035),""),"")</f>
        <v/>
      </c>
      <c r="AB458" s="177" t="str">
        <f ca="1">IFERROR(IF(OR(OFFSET('S5'!$D$5,MATCH($A458,'S5'!$D$5:$D$1012,0)-1,6)="巻返し",OFFSET('S5'!$D$5,MATCH($A458,'S5'!$D$5:$D$1012,0)-1,6)="スリット"),SUMIF('S5'!$D$5:$D$1012,$A458,'S5'!$T$5:$T$1012),""),"")</f>
        <v/>
      </c>
    </row>
    <row r="459" spans="1:28" s="165" customFormat="1" ht="11.25" x14ac:dyDescent="0.15">
      <c r="A459" s="167"/>
      <c r="B459" s="167"/>
      <c r="C459" s="167"/>
      <c r="D459" s="167"/>
      <c r="E459" s="167"/>
      <c r="F459" s="167"/>
      <c r="G459" s="167"/>
      <c r="H459" s="167"/>
      <c r="I459" s="167"/>
      <c r="J459" s="167"/>
      <c r="K459" s="167"/>
      <c r="L459" s="167"/>
      <c r="M459" s="167"/>
      <c r="N459" s="168"/>
      <c r="O459" s="168"/>
      <c r="P459" s="168"/>
      <c r="Q459" s="167"/>
      <c r="R459" s="167"/>
      <c r="S459" s="167"/>
      <c r="T459" s="169"/>
      <c r="U459" s="169"/>
      <c r="V459" s="167"/>
      <c r="W459" s="167"/>
      <c r="X459" s="167"/>
      <c r="Z459" s="177" t="str">
        <f t="shared" ca="1" si="7"/>
        <v/>
      </c>
      <c r="AA459" s="177" t="str">
        <f ca="1">IFERROR(IF(OR(OFFSET('S4'!$D$5,MATCH($A459,'S4'!$D$5:$D$1035,0)-1,6)="巻返し",OFFSET('S4'!$D$5,MATCH($A459,'S4'!$D$5:$D$1035,0)-1,6)="スリット"),SUMIF('S4'!$D$5:$D$1035,$A459,'S4'!$U$5:$U$1035),""),"")</f>
        <v/>
      </c>
      <c r="AB459" s="177" t="str">
        <f ca="1">IFERROR(IF(OR(OFFSET('S5'!$D$5,MATCH($A459,'S5'!$D$5:$D$1012,0)-1,6)="巻返し",OFFSET('S5'!$D$5,MATCH($A459,'S5'!$D$5:$D$1012,0)-1,6)="スリット"),SUMIF('S5'!$D$5:$D$1012,$A459,'S5'!$T$5:$T$1012),""),"")</f>
        <v/>
      </c>
    </row>
    <row r="460" spans="1:28" s="165" customFormat="1" ht="11.25" x14ac:dyDescent="0.15">
      <c r="A460" s="167"/>
      <c r="B460" s="167"/>
      <c r="C460" s="167"/>
      <c r="D460" s="167"/>
      <c r="E460" s="167"/>
      <c r="F460" s="167"/>
      <c r="G460" s="167"/>
      <c r="H460" s="167"/>
      <c r="I460" s="167"/>
      <c r="J460" s="167"/>
      <c r="K460" s="167"/>
      <c r="L460" s="167"/>
      <c r="M460" s="167"/>
      <c r="N460" s="168"/>
      <c r="O460" s="168"/>
      <c r="P460" s="168"/>
      <c r="Q460" s="167"/>
      <c r="R460" s="167"/>
      <c r="S460" s="167"/>
      <c r="T460" s="169"/>
      <c r="U460" s="169"/>
      <c r="V460" s="167"/>
      <c r="W460" s="167"/>
      <c r="X460" s="167"/>
      <c r="Z460" s="177" t="str">
        <f t="shared" ca="1" si="7"/>
        <v/>
      </c>
      <c r="AA460" s="177" t="str">
        <f ca="1">IFERROR(IF(OR(OFFSET('S4'!$D$5,MATCH($A460,'S4'!$D$5:$D$1035,0)-1,6)="巻返し",OFFSET('S4'!$D$5,MATCH($A460,'S4'!$D$5:$D$1035,0)-1,6)="スリット"),SUMIF('S4'!$D$5:$D$1035,$A460,'S4'!$U$5:$U$1035),""),"")</f>
        <v/>
      </c>
      <c r="AB460" s="177" t="str">
        <f ca="1">IFERROR(IF(OR(OFFSET('S5'!$D$5,MATCH($A460,'S5'!$D$5:$D$1012,0)-1,6)="巻返し",OFFSET('S5'!$D$5,MATCH($A460,'S5'!$D$5:$D$1012,0)-1,6)="スリット"),SUMIF('S5'!$D$5:$D$1012,$A460,'S5'!$T$5:$T$1012),""),"")</f>
        <v/>
      </c>
    </row>
    <row r="461" spans="1:28" s="165" customFormat="1" ht="11.25" x14ac:dyDescent="0.15">
      <c r="A461" s="167"/>
      <c r="B461" s="167"/>
      <c r="C461" s="167"/>
      <c r="D461" s="167"/>
      <c r="E461" s="167"/>
      <c r="F461" s="167"/>
      <c r="G461" s="167"/>
      <c r="H461" s="167"/>
      <c r="I461" s="167"/>
      <c r="J461" s="167"/>
      <c r="K461" s="167"/>
      <c r="L461" s="167"/>
      <c r="M461" s="167"/>
      <c r="N461" s="168"/>
      <c r="O461" s="168"/>
      <c r="P461" s="168"/>
      <c r="Q461" s="167"/>
      <c r="R461" s="167"/>
      <c r="S461" s="167"/>
      <c r="T461" s="169"/>
      <c r="U461" s="169"/>
      <c r="V461" s="167"/>
      <c r="W461" s="167"/>
      <c r="X461" s="167"/>
      <c r="Z461" s="177" t="str">
        <f t="shared" ca="1" si="7"/>
        <v/>
      </c>
      <c r="AA461" s="177" t="str">
        <f ca="1">IFERROR(IF(OR(OFFSET('S4'!$D$5,MATCH($A461,'S4'!$D$5:$D$1035,0)-1,6)="巻返し",OFFSET('S4'!$D$5,MATCH($A461,'S4'!$D$5:$D$1035,0)-1,6)="スリット"),SUMIF('S4'!$D$5:$D$1035,$A461,'S4'!$U$5:$U$1035),""),"")</f>
        <v/>
      </c>
      <c r="AB461" s="177" t="str">
        <f ca="1">IFERROR(IF(OR(OFFSET('S5'!$D$5,MATCH($A461,'S5'!$D$5:$D$1012,0)-1,6)="巻返し",OFFSET('S5'!$D$5,MATCH($A461,'S5'!$D$5:$D$1012,0)-1,6)="スリット"),SUMIF('S5'!$D$5:$D$1012,$A461,'S5'!$T$5:$T$1012),""),"")</f>
        <v/>
      </c>
    </row>
    <row r="462" spans="1:28" s="165" customFormat="1" ht="11.25" x14ac:dyDescent="0.15">
      <c r="A462" s="167"/>
      <c r="B462" s="167"/>
      <c r="C462" s="167"/>
      <c r="D462" s="167"/>
      <c r="E462" s="167"/>
      <c r="F462" s="167"/>
      <c r="G462" s="167"/>
      <c r="H462" s="167"/>
      <c r="I462" s="167"/>
      <c r="J462" s="167"/>
      <c r="K462" s="167"/>
      <c r="L462" s="167"/>
      <c r="M462" s="167"/>
      <c r="N462" s="168"/>
      <c r="O462" s="168"/>
      <c r="P462" s="168"/>
      <c r="Q462" s="167"/>
      <c r="R462" s="167"/>
      <c r="S462" s="167"/>
      <c r="T462" s="169"/>
      <c r="U462" s="169"/>
      <c r="V462" s="167"/>
      <c r="W462" s="167"/>
      <c r="X462" s="167"/>
      <c r="Z462" s="177" t="str">
        <f t="shared" ca="1" si="7"/>
        <v/>
      </c>
      <c r="AA462" s="177" t="str">
        <f ca="1">IFERROR(IF(OR(OFFSET('S4'!$D$5,MATCH($A462,'S4'!$D$5:$D$1035,0)-1,6)="巻返し",OFFSET('S4'!$D$5,MATCH($A462,'S4'!$D$5:$D$1035,0)-1,6)="スリット"),SUMIF('S4'!$D$5:$D$1035,$A462,'S4'!$U$5:$U$1035),""),"")</f>
        <v/>
      </c>
      <c r="AB462" s="177" t="str">
        <f ca="1">IFERROR(IF(OR(OFFSET('S5'!$D$5,MATCH($A462,'S5'!$D$5:$D$1012,0)-1,6)="巻返し",OFFSET('S5'!$D$5,MATCH($A462,'S5'!$D$5:$D$1012,0)-1,6)="スリット"),SUMIF('S5'!$D$5:$D$1012,$A462,'S5'!$T$5:$T$1012),""),"")</f>
        <v/>
      </c>
    </row>
    <row r="463" spans="1:28" s="165" customFormat="1" ht="11.25" x14ac:dyDescent="0.15">
      <c r="A463" s="167"/>
      <c r="B463" s="167"/>
      <c r="C463" s="167"/>
      <c r="D463" s="167"/>
      <c r="E463" s="167"/>
      <c r="F463" s="167"/>
      <c r="G463" s="167"/>
      <c r="H463" s="167"/>
      <c r="I463" s="167"/>
      <c r="J463" s="167"/>
      <c r="K463" s="167"/>
      <c r="L463" s="167"/>
      <c r="M463" s="167"/>
      <c r="N463" s="168"/>
      <c r="O463" s="168"/>
      <c r="P463" s="168"/>
      <c r="Q463" s="167"/>
      <c r="R463" s="167"/>
      <c r="S463" s="167"/>
      <c r="T463" s="169"/>
      <c r="U463" s="169"/>
      <c r="V463" s="167"/>
      <c r="W463" s="167"/>
      <c r="X463" s="167"/>
      <c r="Z463" s="177" t="str">
        <f t="shared" ca="1" si="7"/>
        <v/>
      </c>
      <c r="AA463" s="177" t="str">
        <f ca="1">IFERROR(IF(OR(OFFSET('S4'!$D$5,MATCH($A463,'S4'!$D$5:$D$1035,0)-1,6)="巻返し",OFFSET('S4'!$D$5,MATCH($A463,'S4'!$D$5:$D$1035,0)-1,6)="スリット"),SUMIF('S4'!$D$5:$D$1035,$A463,'S4'!$U$5:$U$1035),""),"")</f>
        <v/>
      </c>
      <c r="AB463" s="177" t="str">
        <f ca="1">IFERROR(IF(OR(OFFSET('S5'!$D$5,MATCH($A463,'S5'!$D$5:$D$1012,0)-1,6)="巻返し",OFFSET('S5'!$D$5,MATCH($A463,'S5'!$D$5:$D$1012,0)-1,6)="スリット"),SUMIF('S5'!$D$5:$D$1012,$A463,'S5'!$T$5:$T$1012),""),"")</f>
        <v/>
      </c>
    </row>
    <row r="464" spans="1:28" s="165" customFormat="1" ht="11.25" x14ac:dyDescent="0.15">
      <c r="A464" s="167"/>
      <c r="B464" s="167"/>
      <c r="C464" s="167"/>
      <c r="D464" s="167"/>
      <c r="E464" s="167"/>
      <c r="F464" s="167"/>
      <c r="G464" s="167"/>
      <c r="H464" s="167"/>
      <c r="I464" s="167"/>
      <c r="J464" s="167"/>
      <c r="K464" s="167"/>
      <c r="L464" s="167"/>
      <c r="M464" s="167"/>
      <c r="N464" s="168"/>
      <c r="O464" s="168"/>
      <c r="P464" s="168"/>
      <c r="Q464" s="167"/>
      <c r="R464" s="167"/>
      <c r="S464" s="167"/>
      <c r="T464" s="169"/>
      <c r="U464" s="169"/>
      <c r="V464" s="167"/>
      <c r="W464" s="167"/>
      <c r="X464" s="167"/>
      <c r="Z464" s="177" t="str">
        <f t="shared" ca="1" si="7"/>
        <v/>
      </c>
      <c r="AA464" s="177" t="str">
        <f ca="1">IFERROR(IF(OR(OFFSET('S4'!$D$5,MATCH($A464,'S4'!$D$5:$D$1035,0)-1,6)="巻返し",OFFSET('S4'!$D$5,MATCH($A464,'S4'!$D$5:$D$1035,0)-1,6)="スリット"),SUMIF('S4'!$D$5:$D$1035,$A464,'S4'!$U$5:$U$1035),""),"")</f>
        <v/>
      </c>
      <c r="AB464" s="177" t="str">
        <f ca="1">IFERROR(IF(OR(OFFSET('S5'!$D$5,MATCH($A464,'S5'!$D$5:$D$1012,0)-1,6)="巻返し",OFFSET('S5'!$D$5,MATCH($A464,'S5'!$D$5:$D$1012,0)-1,6)="スリット"),SUMIF('S5'!$D$5:$D$1012,$A464,'S5'!$T$5:$T$1012),""),"")</f>
        <v/>
      </c>
    </row>
    <row r="465" spans="1:28" s="165" customFormat="1" ht="11.25" x14ac:dyDescent="0.15">
      <c r="A465" s="167"/>
      <c r="B465" s="167"/>
      <c r="C465" s="167"/>
      <c r="D465" s="167"/>
      <c r="E465" s="167"/>
      <c r="F465" s="167"/>
      <c r="G465" s="167"/>
      <c r="H465" s="167"/>
      <c r="I465" s="167"/>
      <c r="J465" s="167"/>
      <c r="K465" s="167"/>
      <c r="L465" s="167"/>
      <c r="M465" s="167"/>
      <c r="N465" s="168"/>
      <c r="O465" s="168"/>
      <c r="P465" s="168"/>
      <c r="Q465" s="167"/>
      <c r="R465" s="167"/>
      <c r="S465" s="167"/>
      <c r="T465" s="169"/>
      <c r="U465" s="169"/>
      <c r="V465" s="167"/>
      <c r="W465" s="167"/>
      <c r="X465" s="167"/>
      <c r="Z465" s="177" t="str">
        <f t="shared" ca="1" si="7"/>
        <v/>
      </c>
      <c r="AA465" s="177" t="str">
        <f ca="1">IFERROR(IF(OR(OFFSET('S4'!$D$5,MATCH($A465,'S4'!$D$5:$D$1035,0)-1,6)="巻返し",OFFSET('S4'!$D$5,MATCH($A465,'S4'!$D$5:$D$1035,0)-1,6)="スリット"),SUMIF('S4'!$D$5:$D$1035,$A465,'S4'!$U$5:$U$1035),""),"")</f>
        <v/>
      </c>
      <c r="AB465" s="177" t="str">
        <f ca="1">IFERROR(IF(OR(OFFSET('S5'!$D$5,MATCH($A465,'S5'!$D$5:$D$1012,0)-1,6)="巻返し",OFFSET('S5'!$D$5,MATCH($A465,'S5'!$D$5:$D$1012,0)-1,6)="スリット"),SUMIF('S5'!$D$5:$D$1012,$A465,'S5'!$T$5:$T$1012),""),"")</f>
        <v/>
      </c>
    </row>
    <row r="466" spans="1:28" s="165" customFormat="1" ht="11.25" x14ac:dyDescent="0.15">
      <c r="A466" s="167"/>
      <c r="B466" s="167"/>
      <c r="C466" s="167"/>
      <c r="D466" s="167"/>
      <c r="E466" s="167"/>
      <c r="F466" s="167"/>
      <c r="G466" s="167"/>
      <c r="H466" s="167"/>
      <c r="I466" s="167"/>
      <c r="J466" s="167"/>
      <c r="K466" s="167"/>
      <c r="L466" s="167"/>
      <c r="M466" s="167"/>
      <c r="N466" s="168"/>
      <c r="O466" s="168"/>
      <c r="P466" s="168"/>
      <c r="Q466" s="167"/>
      <c r="R466" s="167"/>
      <c r="S466" s="167"/>
      <c r="T466" s="169"/>
      <c r="U466" s="169"/>
      <c r="V466" s="167"/>
      <c r="W466" s="167"/>
      <c r="X466" s="167"/>
      <c r="Z466" s="177" t="str">
        <f t="shared" ca="1" si="7"/>
        <v/>
      </c>
      <c r="AA466" s="177" t="str">
        <f ca="1">IFERROR(IF(OR(OFFSET('S4'!$D$5,MATCH($A466,'S4'!$D$5:$D$1035,0)-1,6)="巻返し",OFFSET('S4'!$D$5,MATCH($A466,'S4'!$D$5:$D$1035,0)-1,6)="スリット"),SUMIF('S4'!$D$5:$D$1035,$A466,'S4'!$U$5:$U$1035),""),"")</f>
        <v/>
      </c>
      <c r="AB466" s="177" t="str">
        <f ca="1">IFERROR(IF(OR(OFFSET('S5'!$D$5,MATCH($A466,'S5'!$D$5:$D$1012,0)-1,6)="巻返し",OFFSET('S5'!$D$5,MATCH($A466,'S5'!$D$5:$D$1012,0)-1,6)="スリット"),SUMIF('S5'!$D$5:$D$1012,$A466,'S5'!$T$5:$T$1012),""),"")</f>
        <v/>
      </c>
    </row>
    <row r="467" spans="1:28" s="165" customFormat="1" ht="11.25" x14ac:dyDescent="0.15">
      <c r="A467" s="167"/>
      <c r="B467" s="167"/>
      <c r="C467" s="167"/>
      <c r="D467" s="167"/>
      <c r="E467" s="167"/>
      <c r="F467" s="167"/>
      <c r="G467" s="167"/>
      <c r="H467" s="167"/>
      <c r="I467" s="167"/>
      <c r="J467" s="167"/>
      <c r="K467" s="167"/>
      <c r="L467" s="167"/>
      <c r="M467" s="167"/>
      <c r="N467" s="168"/>
      <c r="O467" s="168"/>
      <c r="P467" s="168"/>
      <c r="Q467" s="167"/>
      <c r="R467" s="167"/>
      <c r="S467" s="167"/>
      <c r="T467" s="169"/>
      <c r="U467" s="169"/>
      <c r="V467" s="167"/>
      <c r="W467" s="167"/>
      <c r="X467" s="167"/>
      <c r="Z467" s="177" t="str">
        <f t="shared" ca="1" si="7"/>
        <v/>
      </c>
      <c r="AA467" s="177" t="str">
        <f ca="1">IFERROR(IF(OR(OFFSET('S4'!$D$5,MATCH($A467,'S4'!$D$5:$D$1035,0)-1,6)="巻返し",OFFSET('S4'!$D$5,MATCH($A467,'S4'!$D$5:$D$1035,0)-1,6)="スリット"),SUMIF('S4'!$D$5:$D$1035,$A467,'S4'!$U$5:$U$1035),""),"")</f>
        <v/>
      </c>
      <c r="AB467" s="177" t="str">
        <f ca="1">IFERROR(IF(OR(OFFSET('S5'!$D$5,MATCH($A467,'S5'!$D$5:$D$1012,0)-1,6)="巻返し",OFFSET('S5'!$D$5,MATCH($A467,'S5'!$D$5:$D$1012,0)-1,6)="スリット"),SUMIF('S5'!$D$5:$D$1012,$A467,'S5'!$T$5:$T$1012),""),"")</f>
        <v/>
      </c>
    </row>
    <row r="468" spans="1:28" s="165" customFormat="1" ht="11.25" x14ac:dyDescent="0.15">
      <c r="A468" s="167"/>
      <c r="B468" s="167"/>
      <c r="C468" s="167"/>
      <c r="D468" s="167"/>
      <c r="E468" s="167"/>
      <c r="F468" s="167"/>
      <c r="G468" s="167"/>
      <c r="H468" s="167"/>
      <c r="I468" s="167"/>
      <c r="J468" s="167"/>
      <c r="K468" s="167"/>
      <c r="L468" s="167"/>
      <c r="M468" s="167"/>
      <c r="N468" s="168"/>
      <c r="O468" s="168"/>
      <c r="P468" s="168"/>
      <c r="Q468" s="167"/>
      <c r="R468" s="167"/>
      <c r="S468" s="167"/>
      <c r="T468" s="169"/>
      <c r="U468" s="169"/>
      <c r="V468" s="167"/>
      <c r="W468" s="167"/>
      <c r="X468" s="167"/>
      <c r="Z468" s="177" t="str">
        <f t="shared" ca="1" si="7"/>
        <v/>
      </c>
      <c r="AA468" s="177" t="str">
        <f ca="1">IFERROR(IF(OR(OFFSET('S4'!$D$5,MATCH($A468,'S4'!$D$5:$D$1035,0)-1,6)="巻返し",OFFSET('S4'!$D$5,MATCH($A468,'S4'!$D$5:$D$1035,0)-1,6)="スリット"),SUMIF('S4'!$D$5:$D$1035,$A468,'S4'!$U$5:$U$1035),""),"")</f>
        <v/>
      </c>
      <c r="AB468" s="177" t="str">
        <f ca="1">IFERROR(IF(OR(OFFSET('S5'!$D$5,MATCH($A468,'S5'!$D$5:$D$1012,0)-1,6)="巻返し",OFFSET('S5'!$D$5,MATCH($A468,'S5'!$D$5:$D$1012,0)-1,6)="スリット"),SUMIF('S5'!$D$5:$D$1012,$A468,'S5'!$T$5:$T$1012),""),"")</f>
        <v/>
      </c>
    </row>
    <row r="469" spans="1:28" s="165" customFormat="1" ht="11.25" x14ac:dyDescent="0.15">
      <c r="A469" s="167"/>
      <c r="B469" s="167"/>
      <c r="C469" s="167"/>
      <c r="D469" s="167"/>
      <c r="E469" s="167"/>
      <c r="F469" s="167"/>
      <c r="G469" s="167"/>
      <c r="H469" s="167"/>
      <c r="I469" s="167"/>
      <c r="J469" s="167"/>
      <c r="K469" s="167"/>
      <c r="L469" s="167"/>
      <c r="M469" s="167"/>
      <c r="N469" s="168"/>
      <c r="O469" s="168"/>
      <c r="P469" s="168"/>
      <c r="Q469" s="167"/>
      <c r="R469" s="167"/>
      <c r="S469" s="167"/>
      <c r="T469" s="169"/>
      <c r="U469" s="169"/>
      <c r="V469" s="167"/>
      <c r="W469" s="167"/>
      <c r="X469" s="167"/>
      <c r="Z469" s="177" t="str">
        <f t="shared" ca="1" si="7"/>
        <v/>
      </c>
      <c r="AA469" s="177" t="str">
        <f ca="1">IFERROR(IF(OR(OFFSET('S4'!$D$5,MATCH($A469,'S4'!$D$5:$D$1035,0)-1,6)="巻返し",OFFSET('S4'!$D$5,MATCH($A469,'S4'!$D$5:$D$1035,0)-1,6)="スリット"),SUMIF('S4'!$D$5:$D$1035,$A469,'S4'!$U$5:$U$1035),""),"")</f>
        <v/>
      </c>
      <c r="AB469" s="177" t="str">
        <f ca="1">IFERROR(IF(OR(OFFSET('S5'!$D$5,MATCH($A469,'S5'!$D$5:$D$1012,0)-1,6)="巻返し",OFFSET('S5'!$D$5,MATCH($A469,'S5'!$D$5:$D$1012,0)-1,6)="スリット"),SUMIF('S5'!$D$5:$D$1012,$A469,'S5'!$T$5:$T$1012),""),"")</f>
        <v/>
      </c>
    </row>
    <row r="470" spans="1:28" s="165" customFormat="1" ht="11.25" x14ac:dyDescent="0.15">
      <c r="A470" s="167"/>
      <c r="B470" s="167"/>
      <c r="C470" s="167"/>
      <c r="D470" s="167"/>
      <c r="E470" s="167"/>
      <c r="F470" s="167"/>
      <c r="G470" s="167"/>
      <c r="H470" s="167"/>
      <c r="I470" s="167"/>
      <c r="J470" s="167"/>
      <c r="K470" s="167"/>
      <c r="L470" s="167"/>
      <c r="M470" s="167"/>
      <c r="N470" s="168"/>
      <c r="O470" s="168"/>
      <c r="P470" s="168"/>
      <c r="Q470" s="167"/>
      <c r="R470" s="167"/>
      <c r="S470" s="167"/>
      <c r="T470" s="169"/>
      <c r="U470" s="169"/>
      <c r="V470" s="167"/>
      <c r="W470" s="167"/>
      <c r="X470" s="167"/>
      <c r="Z470" s="177" t="str">
        <f t="shared" ca="1" si="7"/>
        <v/>
      </c>
      <c r="AA470" s="177" t="str">
        <f ca="1">IFERROR(IF(OR(OFFSET('S4'!$D$5,MATCH($A470,'S4'!$D$5:$D$1035,0)-1,6)="巻返し",OFFSET('S4'!$D$5,MATCH($A470,'S4'!$D$5:$D$1035,0)-1,6)="スリット"),SUMIF('S4'!$D$5:$D$1035,$A470,'S4'!$U$5:$U$1035),""),"")</f>
        <v/>
      </c>
      <c r="AB470" s="177" t="str">
        <f ca="1">IFERROR(IF(OR(OFFSET('S5'!$D$5,MATCH($A470,'S5'!$D$5:$D$1012,0)-1,6)="巻返し",OFFSET('S5'!$D$5,MATCH($A470,'S5'!$D$5:$D$1012,0)-1,6)="スリット"),SUMIF('S5'!$D$5:$D$1012,$A470,'S5'!$T$5:$T$1012),""),"")</f>
        <v/>
      </c>
    </row>
    <row r="471" spans="1:28" s="165" customFormat="1" ht="11.25" x14ac:dyDescent="0.15">
      <c r="A471" s="167"/>
      <c r="B471" s="167"/>
      <c r="C471" s="167"/>
      <c r="D471" s="167"/>
      <c r="E471" s="167"/>
      <c r="F471" s="167"/>
      <c r="G471" s="167"/>
      <c r="H471" s="167"/>
      <c r="I471" s="167"/>
      <c r="J471" s="167"/>
      <c r="K471" s="167"/>
      <c r="L471" s="167"/>
      <c r="M471" s="167"/>
      <c r="N471" s="168"/>
      <c r="O471" s="168"/>
      <c r="P471" s="168"/>
      <c r="Q471" s="167"/>
      <c r="R471" s="167"/>
      <c r="S471" s="167"/>
      <c r="T471" s="169"/>
      <c r="U471" s="169"/>
      <c r="V471" s="167"/>
      <c r="W471" s="167"/>
      <c r="X471" s="167"/>
      <c r="Z471" s="177" t="str">
        <f t="shared" ca="1" si="7"/>
        <v/>
      </c>
      <c r="AA471" s="177" t="str">
        <f ca="1">IFERROR(IF(OR(OFFSET('S4'!$D$5,MATCH($A471,'S4'!$D$5:$D$1035,0)-1,6)="巻返し",OFFSET('S4'!$D$5,MATCH($A471,'S4'!$D$5:$D$1035,0)-1,6)="スリット"),SUMIF('S4'!$D$5:$D$1035,$A471,'S4'!$U$5:$U$1035),""),"")</f>
        <v/>
      </c>
      <c r="AB471" s="177" t="str">
        <f ca="1">IFERROR(IF(OR(OFFSET('S5'!$D$5,MATCH($A471,'S5'!$D$5:$D$1012,0)-1,6)="巻返し",OFFSET('S5'!$D$5,MATCH($A471,'S5'!$D$5:$D$1012,0)-1,6)="スリット"),SUMIF('S5'!$D$5:$D$1012,$A471,'S5'!$T$5:$T$1012),""),"")</f>
        <v/>
      </c>
    </row>
    <row r="472" spans="1:28" s="165" customFormat="1" ht="11.25" x14ac:dyDescent="0.15">
      <c r="A472" s="167"/>
      <c r="B472" s="167"/>
      <c r="C472" s="167"/>
      <c r="D472" s="167"/>
      <c r="E472" s="167"/>
      <c r="F472" s="167"/>
      <c r="G472" s="167"/>
      <c r="H472" s="167"/>
      <c r="I472" s="167"/>
      <c r="J472" s="167"/>
      <c r="K472" s="167"/>
      <c r="L472" s="167"/>
      <c r="M472" s="167"/>
      <c r="N472" s="168"/>
      <c r="O472" s="168"/>
      <c r="P472" s="168"/>
      <c r="Q472" s="167"/>
      <c r="R472" s="167"/>
      <c r="S472" s="167"/>
      <c r="T472" s="169"/>
      <c r="U472" s="169"/>
      <c r="V472" s="167"/>
      <c r="W472" s="167"/>
      <c r="X472" s="167"/>
      <c r="Z472" s="177" t="str">
        <f t="shared" ca="1" si="7"/>
        <v/>
      </c>
      <c r="AA472" s="177" t="str">
        <f ca="1">IFERROR(IF(OR(OFFSET('S4'!$D$5,MATCH($A472,'S4'!$D$5:$D$1035,0)-1,6)="巻返し",OFFSET('S4'!$D$5,MATCH($A472,'S4'!$D$5:$D$1035,0)-1,6)="スリット"),SUMIF('S4'!$D$5:$D$1035,$A472,'S4'!$U$5:$U$1035),""),"")</f>
        <v/>
      </c>
      <c r="AB472" s="177" t="str">
        <f ca="1">IFERROR(IF(OR(OFFSET('S5'!$D$5,MATCH($A472,'S5'!$D$5:$D$1012,0)-1,6)="巻返し",OFFSET('S5'!$D$5,MATCH($A472,'S5'!$D$5:$D$1012,0)-1,6)="スリット"),SUMIF('S5'!$D$5:$D$1012,$A472,'S5'!$T$5:$T$1012),""),"")</f>
        <v/>
      </c>
    </row>
    <row r="473" spans="1:28" s="165" customFormat="1" ht="11.25" x14ac:dyDescent="0.15">
      <c r="A473" s="167"/>
      <c r="B473" s="167"/>
      <c r="C473" s="167"/>
      <c r="D473" s="167"/>
      <c r="E473" s="167"/>
      <c r="F473" s="167"/>
      <c r="G473" s="167"/>
      <c r="H473" s="167"/>
      <c r="I473" s="167"/>
      <c r="J473" s="167"/>
      <c r="K473" s="167"/>
      <c r="L473" s="167"/>
      <c r="M473" s="167"/>
      <c r="N473" s="168"/>
      <c r="O473" s="168"/>
      <c r="P473" s="168"/>
      <c r="Q473" s="167"/>
      <c r="R473" s="167"/>
      <c r="S473" s="167"/>
      <c r="T473" s="169"/>
      <c r="U473" s="169"/>
      <c r="V473" s="167"/>
      <c r="W473" s="167"/>
      <c r="X473" s="167"/>
      <c r="Z473" s="177" t="str">
        <f t="shared" ca="1" si="7"/>
        <v/>
      </c>
      <c r="AA473" s="177" t="str">
        <f ca="1">IFERROR(IF(OR(OFFSET('S4'!$D$5,MATCH($A473,'S4'!$D$5:$D$1035,0)-1,6)="巻返し",OFFSET('S4'!$D$5,MATCH($A473,'S4'!$D$5:$D$1035,0)-1,6)="スリット"),SUMIF('S4'!$D$5:$D$1035,$A473,'S4'!$U$5:$U$1035),""),"")</f>
        <v/>
      </c>
      <c r="AB473" s="177" t="str">
        <f ca="1">IFERROR(IF(OR(OFFSET('S5'!$D$5,MATCH($A473,'S5'!$D$5:$D$1012,0)-1,6)="巻返し",OFFSET('S5'!$D$5,MATCH($A473,'S5'!$D$5:$D$1012,0)-1,6)="スリット"),SUMIF('S5'!$D$5:$D$1012,$A473,'S5'!$T$5:$T$1012),""),"")</f>
        <v/>
      </c>
    </row>
    <row r="474" spans="1:28" s="165" customFormat="1" ht="11.25" x14ac:dyDescent="0.15">
      <c r="A474" s="167"/>
      <c r="B474" s="167"/>
      <c r="C474" s="167"/>
      <c r="D474" s="167"/>
      <c r="E474" s="167"/>
      <c r="F474" s="167"/>
      <c r="G474" s="167"/>
      <c r="H474" s="167"/>
      <c r="I474" s="167"/>
      <c r="J474" s="167"/>
      <c r="K474" s="167"/>
      <c r="L474" s="167"/>
      <c r="M474" s="167"/>
      <c r="N474" s="168"/>
      <c r="O474" s="168"/>
      <c r="P474" s="168"/>
      <c r="Q474" s="167"/>
      <c r="R474" s="167"/>
      <c r="S474" s="167"/>
      <c r="T474" s="169"/>
      <c r="U474" s="169"/>
      <c r="V474" s="167"/>
      <c r="W474" s="167"/>
      <c r="X474" s="167"/>
      <c r="Z474" s="177" t="str">
        <f t="shared" ca="1" si="7"/>
        <v/>
      </c>
      <c r="AA474" s="177" t="str">
        <f ca="1">IFERROR(IF(OR(OFFSET('S4'!$D$5,MATCH($A474,'S4'!$D$5:$D$1035,0)-1,6)="巻返し",OFFSET('S4'!$D$5,MATCH($A474,'S4'!$D$5:$D$1035,0)-1,6)="スリット"),SUMIF('S4'!$D$5:$D$1035,$A474,'S4'!$U$5:$U$1035),""),"")</f>
        <v/>
      </c>
      <c r="AB474" s="177" t="str">
        <f ca="1">IFERROR(IF(OR(OFFSET('S5'!$D$5,MATCH($A474,'S5'!$D$5:$D$1012,0)-1,6)="巻返し",OFFSET('S5'!$D$5,MATCH($A474,'S5'!$D$5:$D$1012,0)-1,6)="スリット"),SUMIF('S5'!$D$5:$D$1012,$A474,'S5'!$T$5:$T$1012),""),"")</f>
        <v/>
      </c>
    </row>
    <row r="475" spans="1:28" s="165" customFormat="1" ht="11.25" x14ac:dyDescent="0.15">
      <c r="A475" s="167"/>
      <c r="B475" s="167"/>
      <c r="C475" s="167"/>
      <c r="D475" s="167"/>
      <c r="E475" s="167"/>
      <c r="F475" s="167"/>
      <c r="G475" s="167"/>
      <c r="H475" s="167"/>
      <c r="I475" s="167"/>
      <c r="J475" s="167"/>
      <c r="K475" s="167"/>
      <c r="L475" s="167"/>
      <c r="M475" s="167"/>
      <c r="N475" s="168"/>
      <c r="O475" s="168"/>
      <c r="P475" s="168"/>
      <c r="Q475" s="167"/>
      <c r="R475" s="167"/>
      <c r="S475" s="167"/>
      <c r="T475" s="169"/>
      <c r="U475" s="169"/>
      <c r="V475" s="167"/>
      <c r="W475" s="167"/>
      <c r="X475" s="167"/>
      <c r="Z475" s="177" t="str">
        <f t="shared" ca="1" si="7"/>
        <v/>
      </c>
      <c r="AA475" s="177" t="str">
        <f ca="1">IFERROR(IF(OR(OFFSET('S4'!$D$5,MATCH($A475,'S4'!$D$5:$D$1035,0)-1,6)="巻返し",OFFSET('S4'!$D$5,MATCH($A475,'S4'!$D$5:$D$1035,0)-1,6)="スリット"),SUMIF('S4'!$D$5:$D$1035,$A475,'S4'!$U$5:$U$1035),""),"")</f>
        <v/>
      </c>
      <c r="AB475" s="177" t="str">
        <f ca="1">IFERROR(IF(OR(OFFSET('S5'!$D$5,MATCH($A475,'S5'!$D$5:$D$1012,0)-1,6)="巻返し",OFFSET('S5'!$D$5,MATCH($A475,'S5'!$D$5:$D$1012,0)-1,6)="スリット"),SUMIF('S5'!$D$5:$D$1012,$A475,'S5'!$T$5:$T$1012),""),"")</f>
        <v/>
      </c>
    </row>
    <row r="476" spans="1:28" s="165" customFormat="1" ht="11.25" x14ac:dyDescent="0.15">
      <c r="A476" s="167"/>
      <c r="B476" s="167"/>
      <c r="C476" s="167"/>
      <c r="D476" s="167"/>
      <c r="E476" s="167"/>
      <c r="F476" s="167"/>
      <c r="G476" s="167"/>
      <c r="H476" s="167"/>
      <c r="I476" s="167"/>
      <c r="J476" s="167"/>
      <c r="K476" s="167"/>
      <c r="L476" s="167"/>
      <c r="M476" s="167"/>
      <c r="N476" s="168"/>
      <c r="O476" s="168"/>
      <c r="P476" s="168"/>
      <c r="Q476" s="167"/>
      <c r="R476" s="167"/>
      <c r="S476" s="167"/>
      <c r="T476" s="169"/>
      <c r="U476" s="169"/>
      <c r="V476" s="167"/>
      <c r="W476" s="167"/>
      <c r="X476" s="167"/>
      <c r="Z476" s="177" t="str">
        <f t="shared" ca="1" si="7"/>
        <v/>
      </c>
      <c r="AA476" s="177" t="str">
        <f ca="1">IFERROR(IF(OR(OFFSET('S4'!$D$5,MATCH($A476,'S4'!$D$5:$D$1035,0)-1,6)="巻返し",OFFSET('S4'!$D$5,MATCH($A476,'S4'!$D$5:$D$1035,0)-1,6)="スリット"),SUMIF('S4'!$D$5:$D$1035,$A476,'S4'!$U$5:$U$1035),""),"")</f>
        <v/>
      </c>
      <c r="AB476" s="177" t="str">
        <f ca="1">IFERROR(IF(OR(OFFSET('S5'!$D$5,MATCH($A476,'S5'!$D$5:$D$1012,0)-1,6)="巻返し",OFFSET('S5'!$D$5,MATCH($A476,'S5'!$D$5:$D$1012,0)-1,6)="スリット"),SUMIF('S5'!$D$5:$D$1012,$A476,'S5'!$T$5:$T$1012),""),"")</f>
        <v/>
      </c>
    </row>
    <row r="477" spans="1:28" s="165" customFormat="1" ht="11.25" x14ac:dyDescent="0.15">
      <c r="A477" s="167"/>
      <c r="B477" s="167"/>
      <c r="C477" s="167"/>
      <c r="D477" s="167"/>
      <c r="E477" s="167"/>
      <c r="F477" s="167"/>
      <c r="G477" s="167"/>
      <c r="H477" s="167"/>
      <c r="I477" s="167"/>
      <c r="J477" s="167"/>
      <c r="K477" s="167"/>
      <c r="L477" s="167"/>
      <c r="M477" s="167"/>
      <c r="N477" s="168"/>
      <c r="O477" s="168"/>
      <c r="P477" s="168"/>
      <c r="Q477" s="167"/>
      <c r="R477" s="167"/>
      <c r="S477" s="167"/>
      <c r="T477" s="169"/>
      <c r="U477" s="169"/>
      <c r="V477" s="167"/>
      <c r="W477" s="167"/>
      <c r="X477" s="167"/>
      <c r="Z477" s="177" t="str">
        <f t="shared" ca="1" si="7"/>
        <v/>
      </c>
      <c r="AA477" s="177" t="str">
        <f ca="1">IFERROR(IF(OR(OFFSET('S4'!$D$5,MATCH($A477,'S4'!$D$5:$D$1035,0)-1,6)="巻返し",OFFSET('S4'!$D$5,MATCH($A477,'S4'!$D$5:$D$1035,0)-1,6)="スリット"),SUMIF('S4'!$D$5:$D$1035,$A477,'S4'!$U$5:$U$1035),""),"")</f>
        <v/>
      </c>
      <c r="AB477" s="177" t="str">
        <f ca="1">IFERROR(IF(OR(OFFSET('S5'!$D$5,MATCH($A477,'S5'!$D$5:$D$1012,0)-1,6)="巻返し",OFFSET('S5'!$D$5,MATCH($A477,'S5'!$D$5:$D$1012,0)-1,6)="スリット"),SUMIF('S5'!$D$5:$D$1012,$A477,'S5'!$T$5:$T$1012),""),"")</f>
        <v/>
      </c>
    </row>
    <row r="478" spans="1:28" s="165" customFormat="1" ht="11.25" x14ac:dyDescent="0.15">
      <c r="A478" s="167"/>
      <c r="B478" s="167"/>
      <c r="C478" s="167"/>
      <c r="D478" s="167"/>
      <c r="E478" s="167"/>
      <c r="F478" s="167"/>
      <c r="G478" s="167"/>
      <c r="H478" s="167"/>
      <c r="I478" s="167"/>
      <c r="J478" s="167"/>
      <c r="K478" s="167"/>
      <c r="L478" s="167"/>
      <c r="M478" s="167"/>
      <c r="N478" s="168"/>
      <c r="O478" s="168"/>
      <c r="P478" s="168"/>
      <c r="Q478" s="167"/>
      <c r="R478" s="167"/>
      <c r="S478" s="167"/>
      <c r="T478" s="169"/>
      <c r="U478" s="169"/>
      <c r="V478" s="167"/>
      <c r="W478" s="167"/>
      <c r="X478" s="167"/>
      <c r="Z478" s="177" t="str">
        <f t="shared" ca="1" si="7"/>
        <v/>
      </c>
      <c r="AA478" s="177" t="str">
        <f ca="1">IFERROR(IF(OR(OFFSET('S4'!$D$5,MATCH($A478,'S4'!$D$5:$D$1035,0)-1,6)="巻返し",OFFSET('S4'!$D$5,MATCH($A478,'S4'!$D$5:$D$1035,0)-1,6)="スリット"),SUMIF('S4'!$D$5:$D$1035,$A478,'S4'!$U$5:$U$1035),""),"")</f>
        <v/>
      </c>
      <c r="AB478" s="177" t="str">
        <f ca="1">IFERROR(IF(OR(OFFSET('S5'!$D$5,MATCH($A478,'S5'!$D$5:$D$1012,0)-1,6)="巻返し",OFFSET('S5'!$D$5,MATCH($A478,'S5'!$D$5:$D$1012,0)-1,6)="スリット"),SUMIF('S5'!$D$5:$D$1012,$A478,'S5'!$T$5:$T$1012),""),"")</f>
        <v/>
      </c>
    </row>
    <row r="479" spans="1:28" s="165" customFormat="1" ht="11.25" x14ac:dyDescent="0.15">
      <c r="A479" s="167"/>
      <c r="B479" s="167"/>
      <c r="C479" s="167"/>
      <c r="D479" s="167"/>
      <c r="E479" s="167"/>
      <c r="F479" s="167"/>
      <c r="G479" s="167"/>
      <c r="H479" s="167"/>
      <c r="I479" s="167"/>
      <c r="J479" s="167"/>
      <c r="K479" s="167"/>
      <c r="L479" s="167"/>
      <c r="M479" s="167"/>
      <c r="N479" s="168"/>
      <c r="O479" s="168"/>
      <c r="P479" s="168"/>
      <c r="Q479" s="167"/>
      <c r="R479" s="167"/>
      <c r="S479" s="167"/>
      <c r="T479" s="169"/>
      <c r="U479" s="169"/>
      <c r="V479" s="167"/>
      <c r="W479" s="167"/>
      <c r="X479" s="167"/>
      <c r="Z479" s="177" t="str">
        <f t="shared" ca="1" si="7"/>
        <v/>
      </c>
      <c r="AA479" s="177" t="str">
        <f ca="1">IFERROR(IF(OR(OFFSET('S4'!$D$5,MATCH($A479,'S4'!$D$5:$D$1035,0)-1,6)="巻返し",OFFSET('S4'!$D$5,MATCH($A479,'S4'!$D$5:$D$1035,0)-1,6)="スリット"),SUMIF('S4'!$D$5:$D$1035,$A479,'S4'!$U$5:$U$1035),""),"")</f>
        <v/>
      </c>
      <c r="AB479" s="177" t="str">
        <f ca="1">IFERROR(IF(OR(OFFSET('S5'!$D$5,MATCH($A479,'S5'!$D$5:$D$1012,0)-1,6)="巻返し",OFFSET('S5'!$D$5,MATCH($A479,'S5'!$D$5:$D$1012,0)-1,6)="スリット"),SUMIF('S5'!$D$5:$D$1012,$A479,'S5'!$T$5:$T$1012),""),"")</f>
        <v/>
      </c>
    </row>
    <row r="480" spans="1:28" s="165" customFormat="1" ht="11.25" x14ac:dyDescent="0.15">
      <c r="A480" s="167"/>
      <c r="B480" s="167"/>
      <c r="C480" s="167"/>
      <c r="D480" s="167"/>
      <c r="E480" s="167"/>
      <c r="F480" s="167"/>
      <c r="G480" s="167"/>
      <c r="H480" s="167"/>
      <c r="I480" s="167"/>
      <c r="J480" s="167"/>
      <c r="K480" s="167"/>
      <c r="L480" s="167"/>
      <c r="M480" s="167"/>
      <c r="N480" s="168"/>
      <c r="O480" s="168"/>
      <c r="P480" s="168"/>
      <c r="Q480" s="167"/>
      <c r="R480" s="167"/>
      <c r="S480" s="167"/>
      <c r="T480" s="169"/>
      <c r="U480" s="169"/>
      <c r="V480" s="167"/>
      <c r="W480" s="167"/>
      <c r="X480" s="167"/>
      <c r="Z480" s="177" t="str">
        <f t="shared" ca="1" si="7"/>
        <v/>
      </c>
      <c r="AA480" s="177" t="str">
        <f ca="1">IFERROR(IF(OR(OFFSET('S4'!$D$5,MATCH($A480,'S4'!$D$5:$D$1035,0)-1,6)="巻返し",OFFSET('S4'!$D$5,MATCH($A480,'S4'!$D$5:$D$1035,0)-1,6)="スリット"),SUMIF('S4'!$D$5:$D$1035,$A480,'S4'!$U$5:$U$1035),""),"")</f>
        <v/>
      </c>
      <c r="AB480" s="177" t="str">
        <f ca="1">IFERROR(IF(OR(OFFSET('S5'!$D$5,MATCH($A480,'S5'!$D$5:$D$1012,0)-1,6)="巻返し",OFFSET('S5'!$D$5,MATCH($A480,'S5'!$D$5:$D$1012,0)-1,6)="スリット"),SUMIF('S5'!$D$5:$D$1012,$A480,'S5'!$T$5:$T$1012),""),"")</f>
        <v/>
      </c>
    </row>
    <row r="481" spans="1:28" s="165" customFormat="1" ht="11.25" x14ac:dyDescent="0.15">
      <c r="A481" s="167"/>
      <c r="B481" s="167"/>
      <c r="C481" s="167"/>
      <c r="D481" s="167"/>
      <c r="E481" s="167"/>
      <c r="F481" s="167"/>
      <c r="G481" s="167"/>
      <c r="H481" s="167"/>
      <c r="I481" s="167"/>
      <c r="J481" s="167"/>
      <c r="K481" s="167"/>
      <c r="L481" s="167"/>
      <c r="M481" s="167"/>
      <c r="N481" s="168"/>
      <c r="O481" s="168"/>
      <c r="P481" s="168"/>
      <c r="Q481" s="167"/>
      <c r="R481" s="167"/>
      <c r="S481" s="167"/>
      <c r="T481" s="169"/>
      <c r="U481" s="169"/>
      <c r="V481" s="167"/>
      <c r="W481" s="167"/>
      <c r="X481" s="167"/>
      <c r="Z481" s="177" t="str">
        <f t="shared" ca="1" si="7"/>
        <v/>
      </c>
      <c r="AA481" s="177" t="str">
        <f ca="1">IFERROR(IF(OR(OFFSET('S4'!$D$5,MATCH($A481,'S4'!$D$5:$D$1035,0)-1,6)="巻返し",OFFSET('S4'!$D$5,MATCH($A481,'S4'!$D$5:$D$1035,0)-1,6)="スリット"),SUMIF('S4'!$D$5:$D$1035,$A481,'S4'!$U$5:$U$1035),""),"")</f>
        <v/>
      </c>
      <c r="AB481" s="177" t="str">
        <f ca="1">IFERROR(IF(OR(OFFSET('S5'!$D$5,MATCH($A481,'S5'!$D$5:$D$1012,0)-1,6)="巻返し",OFFSET('S5'!$D$5,MATCH($A481,'S5'!$D$5:$D$1012,0)-1,6)="スリット"),SUMIF('S5'!$D$5:$D$1012,$A481,'S5'!$T$5:$T$1012),""),"")</f>
        <v/>
      </c>
    </row>
    <row r="482" spans="1:28" s="165" customFormat="1" ht="11.25" x14ac:dyDescent="0.15">
      <c r="A482" s="167"/>
      <c r="B482" s="167"/>
      <c r="C482" s="167"/>
      <c r="D482" s="167"/>
      <c r="E482" s="167"/>
      <c r="F482" s="167"/>
      <c r="G482" s="167"/>
      <c r="H482" s="167"/>
      <c r="I482" s="167"/>
      <c r="J482" s="167"/>
      <c r="K482" s="167"/>
      <c r="L482" s="167"/>
      <c r="M482" s="167"/>
      <c r="N482" s="168"/>
      <c r="O482" s="168"/>
      <c r="P482" s="168"/>
      <c r="Q482" s="167"/>
      <c r="R482" s="167"/>
      <c r="S482" s="167"/>
      <c r="T482" s="169"/>
      <c r="U482" s="169"/>
      <c r="V482" s="167"/>
      <c r="W482" s="167"/>
      <c r="X482" s="167"/>
      <c r="Z482" s="177" t="str">
        <f t="shared" ca="1" si="7"/>
        <v/>
      </c>
      <c r="AA482" s="177" t="str">
        <f ca="1">IFERROR(IF(OR(OFFSET('S4'!$D$5,MATCH($A482,'S4'!$D$5:$D$1035,0)-1,6)="巻返し",OFFSET('S4'!$D$5,MATCH($A482,'S4'!$D$5:$D$1035,0)-1,6)="スリット"),SUMIF('S4'!$D$5:$D$1035,$A482,'S4'!$U$5:$U$1035),""),"")</f>
        <v/>
      </c>
      <c r="AB482" s="177" t="str">
        <f ca="1">IFERROR(IF(OR(OFFSET('S5'!$D$5,MATCH($A482,'S5'!$D$5:$D$1012,0)-1,6)="巻返し",OFFSET('S5'!$D$5,MATCH($A482,'S5'!$D$5:$D$1012,0)-1,6)="スリット"),SUMIF('S5'!$D$5:$D$1012,$A482,'S5'!$T$5:$T$1012),""),"")</f>
        <v/>
      </c>
    </row>
    <row r="483" spans="1:28" s="165" customFormat="1" ht="11.25" x14ac:dyDescent="0.15">
      <c r="A483" s="167"/>
      <c r="B483" s="167"/>
      <c r="C483" s="167"/>
      <c r="D483" s="167"/>
      <c r="E483" s="167"/>
      <c r="F483" s="167"/>
      <c r="G483" s="167"/>
      <c r="H483" s="167"/>
      <c r="I483" s="167"/>
      <c r="J483" s="167"/>
      <c r="K483" s="167"/>
      <c r="L483" s="167"/>
      <c r="M483" s="167"/>
      <c r="N483" s="168"/>
      <c r="O483" s="168"/>
      <c r="P483" s="168"/>
      <c r="Q483" s="167"/>
      <c r="R483" s="167"/>
      <c r="S483" s="167"/>
      <c r="T483" s="169"/>
      <c r="U483" s="169"/>
      <c r="V483" s="167"/>
      <c r="W483" s="167"/>
      <c r="X483" s="167"/>
      <c r="Z483" s="177" t="str">
        <f t="shared" ca="1" si="7"/>
        <v/>
      </c>
      <c r="AA483" s="177" t="str">
        <f ca="1">IFERROR(IF(OR(OFFSET('S4'!$D$5,MATCH($A483,'S4'!$D$5:$D$1035,0)-1,6)="巻返し",OFFSET('S4'!$D$5,MATCH($A483,'S4'!$D$5:$D$1035,0)-1,6)="スリット"),SUMIF('S4'!$D$5:$D$1035,$A483,'S4'!$U$5:$U$1035),""),"")</f>
        <v/>
      </c>
      <c r="AB483" s="177" t="str">
        <f ca="1">IFERROR(IF(OR(OFFSET('S5'!$D$5,MATCH($A483,'S5'!$D$5:$D$1012,0)-1,6)="巻返し",OFFSET('S5'!$D$5,MATCH($A483,'S5'!$D$5:$D$1012,0)-1,6)="スリット"),SUMIF('S5'!$D$5:$D$1012,$A483,'S5'!$T$5:$T$1012),""),"")</f>
        <v/>
      </c>
    </row>
    <row r="484" spans="1:28" s="165" customFormat="1" ht="11.25" x14ac:dyDescent="0.15">
      <c r="A484" s="167"/>
      <c r="B484" s="167"/>
      <c r="C484" s="167"/>
      <c r="D484" s="167"/>
      <c r="E484" s="167"/>
      <c r="F484" s="167"/>
      <c r="G484" s="167"/>
      <c r="H484" s="167"/>
      <c r="I484" s="167"/>
      <c r="J484" s="167"/>
      <c r="K484" s="167"/>
      <c r="L484" s="167"/>
      <c r="M484" s="167"/>
      <c r="N484" s="168"/>
      <c r="O484" s="168"/>
      <c r="P484" s="168"/>
      <c r="Q484" s="167"/>
      <c r="R484" s="167"/>
      <c r="S484" s="167"/>
      <c r="T484" s="169"/>
      <c r="U484" s="169"/>
      <c r="V484" s="167"/>
      <c r="W484" s="167"/>
      <c r="X484" s="167"/>
      <c r="Z484" s="177" t="str">
        <f t="shared" ca="1" si="7"/>
        <v/>
      </c>
      <c r="AA484" s="177" t="str">
        <f ca="1">IFERROR(IF(OR(OFFSET('S4'!$D$5,MATCH($A484,'S4'!$D$5:$D$1035,0)-1,6)="巻返し",OFFSET('S4'!$D$5,MATCH($A484,'S4'!$D$5:$D$1035,0)-1,6)="スリット"),SUMIF('S4'!$D$5:$D$1035,$A484,'S4'!$U$5:$U$1035),""),"")</f>
        <v/>
      </c>
      <c r="AB484" s="177" t="str">
        <f ca="1">IFERROR(IF(OR(OFFSET('S5'!$D$5,MATCH($A484,'S5'!$D$5:$D$1012,0)-1,6)="巻返し",OFFSET('S5'!$D$5,MATCH($A484,'S5'!$D$5:$D$1012,0)-1,6)="スリット"),SUMIF('S5'!$D$5:$D$1012,$A484,'S5'!$T$5:$T$1012),""),"")</f>
        <v/>
      </c>
    </row>
    <row r="485" spans="1:28" s="165" customFormat="1" ht="11.25" x14ac:dyDescent="0.15">
      <c r="A485" s="167"/>
      <c r="B485" s="167"/>
      <c r="C485" s="167"/>
      <c r="D485" s="167"/>
      <c r="E485" s="167"/>
      <c r="F485" s="167"/>
      <c r="G485" s="167"/>
      <c r="H485" s="167"/>
      <c r="I485" s="167"/>
      <c r="J485" s="167"/>
      <c r="K485" s="167"/>
      <c r="L485" s="167"/>
      <c r="M485" s="167"/>
      <c r="N485" s="168"/>
      <c r="O485" s="168"/>
      <c r="P485" s="168"/>
      <c r="Q485" s="167"/>
      <c r="R485" s="167"/>
      <c r="S485" s="167"/>
      <c r="T485" s="169"/>
      <c r="U485" s="169"/>
      <c r="V485" s="167"/>
      <c r="W485" s="167"/>
      <c r="X485" s="167"/>
      <c r="Z485" s="177" t="str">
        <f t="shared" ca="1" si="7"/>
        <v/>
      </c>
      <c r="AA485" s="177" t="str">
        <f ca="1">IFERROR(IF(OR(OFFSET('S4'!$D$5,MATCH($A485,'S4'!$D$5:$D$1035,0)-1,6)="巻返し",OFFSET('S4'!$D$5,MATCH($A485,'S4'!$D$5:$D$1035,0)-1,6)="スリット"),SUMIF('S4'!$D$5:$D$1035,$A485,'S4'!$U$5:$U$1035),""),"")</f>
        <v/>
      </c>
      <c r="AB485" s="177" t="str">
        <f ca="1">IFERROR(IF(OR(OFFSET('S5'!$D$5,MATCH($A485,'S5'!$D$5:$D$1012,0)-1,6)="巻返し",OFFSET('S5'!$D$5,MATCH($A485,'S5'!$D$5:$D$1012,0)-1,6)="スリット"),SUMIF('S5'!$D$5:$D$1012,$A485,'S5'!$T$5:$T$1012),""),"")</f>
        <v/>
      </c>
    </row>
    <row r="486" spans="1:28" s="165" customFormat="1" ht="11.25" x14ac:dyDescent="0.15">
      <c r="A486" s="167"/>
      <c r="B486" s="167"/>
      <c r="C486" s="167"/>
      <c r="D486" s="167"/>
      <c r="E486" s="167"/>
      <c r="F486" s="167"/>
      <c r="G486" s="167"/>
      <c r="H486" s="167"/>
      <c r="I486" s="167"/>
      <c r="J486" s="167"/>
      <c r="K486" s="167"/>
      <c r="L486" s="167"/>
      <c r="M486" s="167"/>
      <c r="N486" s="168"/>
      <c r="O486" s="168"/>
      <c r="P486" s="168"/>
      <c r="Q486" s="167"/>
      <c r="R486" s="167"/>
      <c r="S486" s="167"/>
      <c r="T486" s="169"/>
      <c r="U486" s="169"/>
      <c r="V486" s="167"/>
      <c r="W486" s="167"/>
      <c r="X486" s="167"/>
      <c r="Z486" s="177" t="str">
        <f t="shared" ca="1" si="7"/>
        <v/>
      </c>
      <c r="AA486" s="177" t="str">
        <f ca="1">IFERROR(IF(OR(OFFSET('S4'!$D$5,MATCH($A486,'S4'!$D$5:$D$1035,0)-1,6)="巻返し",OFFSET('S4'!$D$5,MATCH($A486,'S4'!$D$5:$D$1035,0)-1,6)="スリット"),SUMIF('S4'!$D$5:$D$1035,$A486,'S4'!$U$5:$U$1035),""),"")</f>
        <v/>
      </c>
      <c r="AB486" s="177" t="str">
        <f ca="1">IFERROR(IF(OR(OFFSET('S5'!$D$5,MATCH($A486,'S5'!$D$5:$D$1012,0)-1,6)="巻返し",OFFSET('S5'!$D$5,MATCH($A486,'S5'!$D$5:$D$1012,0)-1,6)="スリット"),SUMIF('S5'!$D$5:$D$1012,$A486,'S5'!$T$5:$T$1012),""),"")</f>
        <v/>
      </c>
    </row>
    <row r="487" spans="1:28" s="165" customFormat="1" ht="11.25" x14ac:dyDescent="0.15">
      <c r="A487" s="167"/>
      <c r="B487" s="167"/>
      <c r="C487" s="167"/>
      <c r="D487" s="167"/>
      <c r="E487" s="167"/>
      <c r="F487" s="167"/>
      <c r="G487" s="167"/>
      <c r="H487" s="167"/>
      <c r="I487" s="167"/>
      <c r="J487" s="167"/>
      <c r="K487" s="167"/>
      <c r="L487" s="167"/>
      <c r="M487" s="167"/>
      <c r="N487" s="168"/>
      <c r="O487" s="168"/>
      <c r="P487" s="168"/>
      <c r="Q487" s="167"/>
      <c r="R487" s="167"/>
      <c r="S487" s="167"/>
      <c r="T487" s="169"/>
      <c r="U487" s="169"/>
      <c r="V487" s="167"/>
      <c r="W487" s="167"/>
      <c r="X487" s="167"/>
      <c r="Z487" s="177" t="str">
        <f t="shared" ca="1" si="7"/>
        <v/>
      </c>
      <c r="AA487" s="177" t="str">
        <f ca="1">IFERROR(IF(OR(OFFSET('S4'!$D$5,MATCH($A487,'S4'!$D$5:$D$1035,0)-1,6)="巻返し",OFFSET('S4'!$D$5,MATCH($A487,'S4'!$D$5:$D$1035,0)-1,6)="スリット"),SUMIF('S4'!$D$5:$D$1035,$A487,'S4'!$U$5:$U$1035),""),"")</f>
        <v/>
      </c>
      <c r="AB487" s="177" t="str">
        <f ca="1">IFERROR(IF(OR(OFFSET('S5'!$D$5,MATCH($A487,'S5'!$D$5:$D$1012,0)-1,6)="巻返し",OFFSET('S5'!$D$5,MATCH($A487,'S5'!$D$5:$D$1012,0)-1,6)="スリット"),SUMIF('S5'!$D$5:$D$1012,$A487,'S5'!$T$5:$T$1012),""),"")</f>
        <v/>
      </c>
    </row>
    <row r="488" spans="1:28" s="165" customFormat="1" ht="11.25" x14ac:dyDescent="0.15">
      <c r="A488" s="167"/>
      <c r="B488" s="167"/>
      <c r="C488" s="167"/>
      <c r="D488" s="167"/>
      <c r="E488" s="167"/>
      <c r="F488" s="167"/>
      <c r="G488" s="167"/>
      <c r="H488" s="167"/>
      <c r="I488" s="167"/>
      <c r="J488" s="167"/>
      <c r="K488" s="167"/>
      <c r="L488" s="167"/>
      <c r="M488" s="167"/>
      <c r="N488" s="168"/>
      <c r="O488" s="168"/>
      <c r="P488" s="168"/>
      <c r="Q488" s="167"/>
      <c r="R488" s="167"/>
      <c r="S488" s="167"/>
      <c r="T488" s="169"/>
      <c r="U488" s="169"/>
      <c r="V488" s="167"/>
      <c r="W488" s="167"/>
      <c r="X488" s="167"/>
      <c r="Z488" s="177" t="str">
        <f t="shared" ca="1" si="7"/>
        <v/>
      </c>
      <c r="AA488" s="177" t="str">
        <f ca="1">IFERROR(IF(OR(OFFSET('S4'!$D$5,MATCH($A488,'S4'!$D$5:$D$1035,0)-1,6)="巻返し",OFFSET('S4'!$D$5,MATCH($A488,'S4'!$D$5:$D$1035,0)-1,6)="スリット"),SUMIF('S4'!$D$5:$D$1035,$A488,'S4'!$U$5:$U$1035),""),"")</f>
        <v/>
      </c>
      <c r="AB488" s="177" t="str">
        <f ca="1">IFERROR(IF(OR(OFFSET('S5'!$D$5,MATCH($A488,'S5'!$D$5:$D$1012,0)-1,6)="巻返し",OFFSET('S5'!$D$5,MATCH($A488,'S5'!$D$5:$D$1012,0)-1,6)="スリット"),SUMIF('S5'!$D$5:$D$1012,$A488,'S5'!$T$5:$T$1012),""),"")</f>
        <v/>
      </c>
    </row>
    <row r="489" spans="1:28" s="165" customFormat="1" ht="11.25" x14ac:dyDescent="0.15">
      <c r="A489" s="167"/>
      <c r="B489" s="167"/>
      <c r="C489" s="167"/>
      <c r="D489" s="167"/>
      <c r="E489" s="167"/>
      <c r="F489" s="167"/>
      <c r="G489" s="167"/>
      <c r="H489" s="167"/>
      <c r="I489" s="167"/>
      <c r="J489" s="167"/>
      <c r="K489" s="167"/>
      <c r="L489" s="167"/>
      <c r="M489" s="167"/>
      <c r="N489" s="168"/>
      <c r="O489" s="168"/>
      <c r="P489" s="168"/>
      <c r="Q489" s="167"/>
      <c r="R489" s="167"/>
      <c r="S489" s="167"/>
      <c r="T489" s="169"/>
      <c r="U489" s="169"/>
      <c r="V489" s="167"/>
      <c r="W489" s="167"/>
      <c r="X489" s="167"/>
      <c r="Z489" s="177" t="str">
        <f t="shared" ca="1" si="7"/>
        <v/>
      </c>
      <c r="AA489" s="177" t="str">
        <f ca="1">IFERROR(IF(OR(OFFSET('S4'!$D$5,MATCH($A489,'S4'!$D$5:$D$1035,0)-1,6)="巻返し",OFFSET('S4'!$D$5,MATCH($A489,'S4'!$D$5:$D$1035,0)-1,6)="スリット"),SUMIF('S4'!$D$5:$D$1035,$A489,'S4'!$U$5:$U$1035),""),"")</f>
        <v/>
      </c>
      <c r="AB489" s="177" t="str">
        <f ca="1">IFERROR(IF(OR(OFFSET('S5'!$D$5,MATCH($A489,'S5'!$D$5:$D$1012,0)-1,6)="巻返し",OFFSET('S5'!$D$5,MATCH($A489,'S5'!$D$5:$D$1012,0)-1,6)="スリット"),SUMIF('S5'!$D$5:$D$1012,$A489,'S5'!$T$5:$T$1012),""),"")</f>
        <v/>
      </c>
    </row>
    <row r="490" spans="1:28" s="165" customFormat="1" ht="11.25" x14ac:dyDescent="0.15">
      <c r="A490" s="167"/>
      <c r="B490" s="167"/>
      <c r="C490" s="167"/>
      <c r="D490" s="167"/>
      <c r="E490" s="167"/>
      <c r="F490" s="167"/>
      <c r="G490" s="167"/>
      <c r="H490" s="167"/>
      <c r="I490" s="167"/>
      <c r="J490" s="167"/>
      <c r="K490" s="167"/>
      <c r="L490" s="167"/>
      <c r="M490" s="167"/>
      <c r="N490" s="168"/>
      <c r="O490" s="168"/>
      <c r="P490" s="168"/>
      <c r="Q490" s="167"/>
      <c r="R490" s="167"/>
      <c r="S490" s="167"/>
      <c r="T490" s="169"/>
      <c r="U490" s="169"/>
      <c r="V490" s="167"/>
      <c r="W490" s="167"/>
      <c r="X490" s="167"/>
      <c r="Z490" s="177" t="str">
        <f t="shared" ca="1" si="7"/>
        <v/>
      </c>
      <c r="AA490" s="177" t="str">
        <f ca="1">IFERROR(IF(OR(OFFSET('S4'!$D$5,MATCH($A490,'S4'!$D$5:$D$1035,0)-1,6)="巻返し",OFFSET('S4'!$D$5,MATCH($A490,'S4'!$D$5:$D$1035,0)-1,6)="スリット"),SUMIF('S4'!$D$5:$D$1035,$A490,'S4'!$U$5:$U$1035),""),"")</f>
        <v/>
      </c>
      <c r="AB490" s="177" t="str">
        <f ca="1">IFERROR(IF(OR(OFFSET('S5'!$D$5,MATCH($A490,'S5'!$D$5:$D$1012,0)-1,6)="巻返し",OFFSET('S5'!$D$5,MATCH($A490,'S5'!$D$5:$D$1012,0)-1,6)="スリット"),SUMIF('S5'!$D$5:$D$1012,$A490,'S5'!$T$5:$T$1012),""),"")</f>
        <v/>
      </c>
    </row>
    <row r="491" spans="1:28" s="165" customFormat="1" ht="11.25" x14ac:dyDescent="0.15">
      <c r="A491" s="167"/>
      <c r="B491" s="167"/>
      <c r="C491" s="167"/>
      <c r="D491" s="167"/>
      <c r="E491" s="167"/>
      <c r="F491" s="167"/>
      <c r="G491" s="167"/>
      <c r="H491" s="167"/>
      <c r="I491" s="167"/>
      <c r="J491" s="167"/>
      <c r="K491" s="167"/>
      <c r="L491" s="167"/>
      <c r="M491" s="167"/>
      <c r="N491" s="168"/>
      <c r="O491" s="168"/>
      <c r="P491" s="168"/>
      <c r="Q491" s="167"/>
      <c r="R491" s="167"/>
      <c r="S491" s="167"/>
      <c r="T491" s="169"/>
      <c r="U491" s="169"/>
      <c r="V491" s="167"/>
      <c r="W491" s="167"/>
      <c r="X491" s="167"/>
      <c r="Z491" s="177" t="str">
        <f t="shared" ca="1" si="7"/>
        <v/>
      </c>
      <c r="AA491" s="177" t="str">
        <f ca="1">IFERROR(IF(OR(OFFSET('S4'!$D$5,MATCH($A491,'S4'!$D$5:$D$1035,0)-1,6)="巻返し",OFFSET('S4'!$D$5,MATCH($A491,'S4'!$D$5:$D$1035,0)-1,6)="スリット"),SUMIF('S4'!$D$5:$D$1035,$A491,'S4'!$U$5:$U$1035),""),"")</f>
        <v/>
      </c>
      <c r="AB491" s="177" t="str">
        <f ca="1">IFERROR(IF(OR(OFFSET('S5'!$D$5,MATCH($A491,'S5'!$D$5:$D$1012,0)-1,6)="巻返し",OFFSET('S5'!$D$5,MATCH($A491,'S5'!$D$5:$D$1012,0)-1,6)="スリット"),SUMIF('S5'!$D$5:$D$1012,$A491,'S5'!$T$5:$T$1012),""),"")</f>
        <v/>
      </c>
    </row>
    <row r="492" spans="1:28" s="165" customFormat="1" ht="11.25" x14ac:dyDescent="0.15">
      <c r="A492" s="167"/>
      <c r="B492" s="167"/>
      <c r="C492" s="167"/>
      <c r="D492" s="167"/>
      <c r="E492" s="167"/>
      <c r="F492" s="167"/>
      <c r="G492" s="167"/>
      <c r="H492" s="167"/>
      <c r="I492" s="167"/>
      <c r="J492" s="167"/>
      <c r="K492" s="167"/>
      <c r="L492" s="167"/>
      <c r="M492" s="167"/>
      <c r="N492" s="168"/>
      <c r="O492" s="168"/>
      <c r="P492" s="168"/>
      <c r="Q492" s="167"/>
      <c r="R492" s="167"/>
      <c r="S492" s="167"/>
      <c r="T492" s="169"/>
      <c r="U492" s="169"/>
      <c r="V492" s="167"/>
      <c r="W492" s="167"/>
      <c r="X492" s="167"/>
      <c r="Z492" s="177" t="str">
        <f t="shared" ca="1" si="7"/>
        <v/>
      </c>
      <c r="AA492" s="177" t="str">
        <f ca="1">IFERROR(IF(OR(OFFSET('S4'!$D$5,MATCH($A492,'S4'!$D$5:$D$1035,0)-1,6)="巻返し",OFFSET('S4'!$D$5,MATCH($A492,'S4'!$D$5:$D$1035,0)-1,6)="スリット"),SUMIF('S4'!$D$5:$D$1035,$A492,'S4'!$U$5:$U$1035),""),"")</f>
        <v/>
      </c>
      <c r="AB492" s="177" t="str">
        <f ca="1">IFERROR(IF(OR(OFFSET('S5'!$D$5,MATCH($A492,'S5'!$D$5:$D$1012,0)-1,6)="巻返し",OFFSET('S5'!$D$5,MATCH($A492,'S5'!$D$5:$D$1012,0)-1,6)="スリット"),SUMIF('S5'!$D$5:$D$1012,$A492,'S5'!$T$5:$T$1012),""),"")</f>
        <v/>
      </c>
    </row>
    <row r="493" spans="1:28" s="165" customFormat="1" ht="11.25" x14ac:dyDescent="0.15">
      <c r="A493" s="167"/>
      <c r="B493" s="167"/>
      <c r="C493" s="167"/>
      <c r="D493" s="167"/>
      <c r="E493" s="167"/>
      <c r="F493" s="167"/>
      <c r="G493" s="167"/>
      <c r="H493" s="167"/>
      <c r="I493" s="167"/>
      <c r="J493" s="167"/>
      <c r="K493" s="167"/>
      <c r="L493" s="167"/>
      <c r="M493" s="167"/>
      <c r="N493" s="168"/>
      <c r="O493" s="168"/>
      <c r="P493" s="168"/>
      <c r="Q493" s="167"/>
      <c r="R493" s="167"/>
      <c r="S493" s="167"/>
      <c r="T493" s="169"/>
      <c r="U493" s="169"/>
      <c r="V493" s="167"/>
      <c r="W493" s="167"/>
      <c r="X493" s="167"/>
      <c r="Z493" s="177" t="str">
        <f t="shared" ca="1" si="7"/>
        <v/>
      </c>
      <c r="AA493" s="177" t="str">
        <f ca="1">IFERROR(IF(OR(OFFSET('S4'!$D$5,MATCH($A493,'S4'!$D$5:$D$1035,0)-1,6)="巻返し",OFFSET('S4'!$D$5,MATCH($A493,'S4'!$D$5:$D$1035,0)-1,6)="スリット"),SUMIF('S4'!$D$5:$D$1035,$A493,'S4'!$U$5:$U$1035),""),"")</f>
        <v/>
      </c>
      <c r="AB493" s="177" t="str">
        <f ca="1">IFERROR(IF(OR(OFFSET('S5'!$D$5,MATCH($A493,'S5'!$D$5:$D$1012,0)-1,6)="巻返し",OFFSET('S5'!$D$5,MATCH($A493,'S5'!$D$5:$D$1012,0)-1,6)="スリット"),SUMIF('S5'!$D$5:$D$1012,$A493,'S5'!$T$5:$T$1012),""),"")</f>
        <v/>
      </c>
    </row>
    <row r="494" spans="1:28" s="165" customFormat="1" ht="11.25" x14ac:dyDescent="0.15">
      <c r="A494" s="167"/>
      <c r="B494" s="167"/>
      <c r="C494" s="167"/>
      <c r="D494" s="167"/>
      <c r="E494" s="167"/>
      <c r="F494" s="167"/>
      <c r="G494" s="167"/>
      <c r="H494" s="167"/>
      <c r="I494" s="167"/>
      <c r="J494" s="167"/>
      <c r="K494" s="167"/>
      <c r="L494" s="167"/>
      <c r="M494" s="167"/>
      <c r="N494" s="168"/>
      <c r="O494" s="168"/>
      <c r="P494" s="168"/>
      <c r="Q494" s="167"/>
      <c r="R494" s="167"/>
      <c r="S494" s="167"/>
      <c r="T494" s="169"/>
      <c r="U494" s="169"/>
      <c r="V494" s="167"/>
      <c r="W494" s="167"/>
      <c r="X494" s="167"/>
      <c r="Z494" s="177" t="str">
        <f t="shared" ca="1" si="7"/>
        <v/>
      </c>
      <c r="AA494" s="177" t="str">
        <f ca="1">IFERROR(IF(OR(OFFSET('S4'!$D$5,MATCH($A494,'S4'!$D$5:$D$1035,0)-1,6)="巻返し",OFFSET('S4'!$D$5,MATCH($A494,'S4'!$D$5:$D$1035,0)-1,6)="スリット"),SUMIF('S4'!$D$5:$D$1035,$A494,'S4'!$U$5:$U$1035),""),"")</f>
        <v/>
      </c>
      <c r="AB494" s="177" t="str">
        <f ca="1">IFERROR(IF(OR(OFFSET('S5'!$D$5,MATCH($A494,'S5'!$D$5:$D$1012,0)-1,6)="巻返し",OFFSET('S5'!$D$5,MATCH($A494,'S5'!$D$5:$D$1012,0)-1,6)="スリット"),SUMIF('S5'!$D$5:$D$1012,$A494,'S5'!$T$5:$T$1012),""),"")</f>
        <v/>
      </c>
    </row>
    <row r="495" spans="1:28" s="165" customFormat="1" ht="11.25" x14ac:dyDescent="0.15">
      <c r="A495" s="167"/>
      <c r="B495" s="167"/>
      <c r="C495" s="167"/>
      <c r="D495" s="167"/>
      <c r="E495" s="167"/>
      <c r="F495" s="167"/>
      <c r="G495" s="167"/>
      <c r="H495" s="167"/>
      <c r="I495" s="167"/>
      <c r="J495" s="167"/>
      <c r="K495" s="167"/>
      <c r="L495" s="167"/>
      <c r="M495" s="167"/>
      <c r="N495" s="168"/>
      <c r="O495" s="168"/>
      <c r="P495" s="168"/>
      <c r="Q495" s="167"/>
      <c r="R495" s="167"/>
      <c r="S495" s="167"/>
      <c r="T495" s="169"/>
      <c r="U495" s="169"/>
      <c r="V495" s="167"/>
      <c r="W495" s="167"/>
      <c r="X495" s="167"/>
      <c r="Z495" s="177" t="str">
        <f t="shared" ca="1" si="7"/>
        <v/>
      </c>
      <c r="AA495" s="177" t="str">
        <f ca="1">IFERROR(IF(OR(OFFSET('S4'!$D$5,MATCH($A495,'S4'!$D$5:$D$1035,0)-1,6)="巻返し",OFFSET('S4'!$D$5,MATCH($A495,'S4'!$D$5:$D$1035,0)-1,6)="スリット"),SUMIF('S4'!$D$5:$D$1035,$A495,'S4'!$U$5:$U$1035),""),"")</f>
        <v/>
      </c>
      <c r="AB495" s="177" t="str">
        <f ca="1">IFERROR(IF(OR(OFFSET('S5'!$D$5,MATCH($A495,'S5'!$D$5:$D$1012,0)-1,6)="巻返し",OFFSET('S5'!$D$5,MATCH($A495,'S5'!$D$5:$D$1012,0)-1,6)="スリット"),SUMIF('S5'!$D$5:$D$1012,$A495,'S5'!$T$5:$T$1012),""),"")</f>
        <v/>
      </c>
    </row>
    <row r="496" spans="1:28" s="165" customFormat="1" ht="11.25" x14ac:dyDescent="0.15">
      <c r="A496" s="167"/>
      <c r="B496" s="167"/>
      <c r="C496" s="167"/>
      <c r="D496" s="167"/>
      <c r="E496" s="167"/>
      <c r="F496" s="167"/>
      <c r="G496" s="167"/>
      <c r="H496" s="167"/>
      <c r="I496" s="167"/>
      <c r="J496" s="167"/>
      <c r="K496" s="167"/>
      <c r="L496" s="167"/>
      <c r="M496" s="167"/>
      <c r="N496" s="168"/>
      <c r="O496" s="168"/>
      <c r="P496" s="168"/>
      <c r="Q496" s="167"/>
      <c r="R496" s="167"/>
      <c r="S496" s="167"/>
      <c r="T496" s="169"/>
      <c r="U496" s="169"/>
      <c r="V496" s="167"/>
      <c r="W496" s="167"/>
      <c r="X496" s="167"/>
      <c r="Z496" s="177" t="str">
        <f t="shared" ca="1" si="7"/>
        <v/>
      </c>
      <c r="AA496" s="177" t="str">
        <f ca="1">IFERROR(IF(OR(OFFSET('S4'!$D$5,MATCH($A496,'S4'!$D$5:$D$1035,0)-1,6)="巻返し",OFFSET('S4'!$D$5,MATCH($A496,'S4'!$D$5:$D$1035,0)-1,6)="スリット"),SUMIF('S4'!$D$5:$D$1035,$A496,'S4'!$U$5:$U$1035),""),"")</f>
        <v/>
      </c>
      <c r="AB496" s="177" t="str">
        <f ca="1">IFERROR(IF(OR(OFFSET('S5'!$D$5,MATCH($A496,'S5'!$D$5:$D$1012,0)-1,6)="巻返し",OFFSET('S5'!$D$5,MATCH($A496,'S5'!$D$5:$D$1012,0)-1,6)="スリット"),SUMIF('S5'!$D$5:$D$1012,$A496,'S5'!$T$5:$T$1012),""),"")</f>
        <v/>
      </c>
    </row>
    <row r="497" spans="1:28" s="165" customFormat="1" ht="11.25" x14ac:dyDescent="0.15">
      <c r="A497" s="167"/>
      <c r="B497" s="167"/>
      <c r="C497" s="167"/>
      <c r="D497" s="167"/>
      <c r="E497" s="167"/>
      <c r="F497" s="167"/>
      <c r="G497" s="167"/>
      <c r="H497" s="167"/>
      <c r="I497" s="167"/>
      <c r="J497" s="167"/>
      <c r="K497" s="167"/>
      <c r="L497" s="167"/>
      <c r="M497" s="167"/>
      <c r="N497" s="168"/>
      <c r="O497" s="168"/>
      <c r="P497" s="168"/>
      <c r="Q497" s="167"/>
      <c r="R497" s="167"/>
      <c r="S497" s="167"/>
      <c r="T497" s="169"/>
      <c r="U497" s="169"/>
      <c r="V497" s="167"/>
      <c r="W497" s="167"/>
      <c r="X497" s="167"/>
      <c r="Z497" s="177" t="str">
        <f t="shared" ca="1" si="7"/>
        <v/>
      </c>
      <c r="AA497" s="177" t="str">
        <f ca="1">IFERROR(IF(OR(OFFSET('S4'!$D$5,MATCH($A497,'S4'!$D$5:$D$1035,0)-1,6)="巻返し",OFFSET('S4'!$D$5,MATCH($A497,'S4'!$D$5:$D$1035,0)-1,6)="スリット"),SUMIF('S4'!$D$5:$D$1035,$A497,'S4'!$U$5:$U$1035),""),"")</f>
        <v/>
      </c>
      <c r="AB497" s="177" t="str">
        <f ca="1">IFERROR(IF(OR(OFFSET('S5'!$D$5,MATCH($A497,'S5'!$D$5:$D$1012,0)-1,6)="巻返し",OFFSET('S5'!$D$5,MATCH($A497,'S5'!$D$5:$D$1012,0)-1,6)="スリット"),SUMIF('S5'!$D$5:$D$1012,$A497,'S5'!$T$5:$T$1012),""),"")</f>
        <v/>
      </c>
    </row>
    <row r="498" spans="1:28" s="165" customFormat="1" ht="11.25" x14ac:dyDescent="0.15">
      <c r="A498" s="167"/>
      <c r="B498" s="167"/>
      <c r="C498" s="167"/>
      <c r="D498" s="167"/>
      <c r="E498" s="167"/>
      <c r="F498" s="167"/>
      <c r="G498" s="167"/>
      <c r="H498" s="167"/>
      <c r="I498" s="167"/>
      <c r="J498" s="167"/>
      <c r="K498" s="167"/>
      <c r="L498" s="167"/>
      <c r="M498" s="167"/>
      <c r="N498" s="168"/>
      <c r="O498" s="168"/>
      <c r="P498" s="168"/>
      <c r="Q498" s="167"/>
      <c r="R498" s="167"/>
      <c r="S498" s="167"/>
      <c r="T498" s="169"/>
      <c r="U498" s="169"/>
      <c r="V498" s="167"/>
      <c r="W498" s="167"/>
      <c r="X498" s="167"/>
      <c r="Z498" s="177" t="str">
        <f t="shared" ca="1" si="7"/>
        <v/>
      </c>
      <c r="AA498" s="177" t="str">
        <f ca="1">IFERROR(IF(OR(OFFSET('S4'!$D$5,MATCH($A498,'S4'!$D$5:$D$1035,0)-1,6)="巻返し",OFFSET('S4'!$D$5,MATCH($A498,'S4'!$D$5:$D$1035,0)-1,6)="スリット"),SUMIF('S4'!$D$5:$D$1035,$A498,'S4'!$U$5:$U$1035),""),"")</f>
        <v/>
      </c>
      <c r="AB498" s="177" t="str">
        <f ca="1">IFERROR(IF(OR(OFFSET('S5'!$D$5,MATCH($A498,'S5'!$D$5:$D$1012,0)-1,6)="巻返し",OFFSET('S5'!$D$5,MATCH($A498,'S5'!$D$5:$D$1012,0)-1,6)="スリット"),SUMIF('S5'!$D$5:$D$1012,$A498,'S5'!$T$5:$T$1012),""),"")</f>
        <v/>
      </c>
    </row>
    <row r="499" spans="1:28" s="165" customFormat="1" ht="11.25" x14ac:dyDescent="0.15">
      <c r="A499" s="167"/>
      <c r="B499" s="167"/>
      <c r="C499" s="167"/>
      <c r="D499" s="167"/>
      <c r="E499" s="167"/>
      <c r="F499" s="167"/>
      <c r="G499" s="167"/>
      <c r="H499" s="167"/>
      <c r="I499" s="167"/>
      <c r="J499" s="167"/>
      <c r="K499" s="167"/>
      <c r="L499" s="167"/>
      <c r="M499" s="167"/>
      <c r="N499" s="168"/>
      <c r="O499" s="168"/>
      <c r="P499" s="168"/>
      <c r="Q499" s="167"/>
      <c r="R499" s="167"/>
      <c r="S499" s="167"/>
      <c r="T499" s="169"/>
      <c r="U499" s="169"/>
      <c r="V499" s="167"/>
      <c r="W499" s="167"/>
      <c r="X499" s="167"/>
      <c r="Z499" s="177" t="str">
        <f t="shared" ca="1" si="7"/>
        <v/>
      </c>
      <c r="AA499" s="177" t="str">
        <f ca="1">IFERROR(IF(OR(OFFSET('S4'!$D$5,MATCH($A499,'S4'!$D$5:$D$1035,0)-1,6)="巻返し",OFFSET('S4'!$D$5,MATCH($A499,'S4'!$D$5:$D$1035,0)-1,6)="スリット"),SUMIF('S4'!$D$5:$D$1035,$A499,'S4'!$U$5:$U$1035),""),"")</f>
        <v/>
      </c>
      <c r="AB499" s="177" t="str">
        <f ca="1">IFERROR(IF(OR(OFFSET('S5'!$D$5,MATCH($A499,'S5'!$D$5:$D$1012,0)-1,6)="巻返し",OFFSET('S5'!$D$5,MATCH($A499,'S5'!$D$5:$D$1012,0)-1,6)="スリット"),SUMIF('S5'!$D$5:$D$1012,$A499,'S5'!$T$5:$T$1012),""),"")</f>
        <v/>
      </c>
    </row>
    <row r="500" spans="1:28" s="165" customFormat="1" ht="11.25" x14ac:dyDescent="0.15">
      <c r="A500" s="167"/>
      <c r="B500" s="167"/>
      <c r="C500" s="167"/>
      <c r="D500" s="167"/>
      <c r="E500" s="167"/>
      <c r="F500" s="167"/>
      <c r="G500" s="167"/>
      <c r="H500" s="167"/>
      <c r="I500" s="167"/>
      <c r="J500" s="167"/>
      <c r="K500" s="167"/>
      <c r="L500" s="167"/>
      <c r="M500" s="167"/>
      <c r="N500" s="168"/>
      <c r="O500" s="168"/>
      <c r="P500" s="168"/>
      <c r="Q500" s="167"/>
      <c r="R500" s="167"/>
      <c r="S500" s="167"/>
      <c r="T500" s="169"/>
      <c r="U500" s="169"/>
      <c r="V500" s="167"/>
      <c r="W500" s="167"/>
      <c r="X500" s="167"/>
      <c r="Z500" s="177" t="str">
        <f t="shared" ca="1" si="7"/>
        <v/>
      </c>
      <c r="AA500" s="177" t="str">
        <f ca="1">IFERROR(IF(OR(OFFSET('S4'!$D$5,MATCH($A500,'S4'!$D$5:$D$1035,0)-1,6)="巻返し",OFFSET('S4'!$D$5,MATCH($A500,'S4'!$D$5:$D$1035,0)-1,6)="スリット"),SUMIF('S4'!$D$5:$D$1035,$A500,'S4'!$U$5:$U$1035),""),"")</f>
        <v/>
      </c>
      <c r="AB500" s="177" t="str">
        <f ca="1">IFERROR(IF(OR(OFFSET('S5'!$D$5,MATCH($A500,'S5'!$D$5:$D$1012,0)-1,6)="巻返し",OFFSET('S5'!$D$5,MATCH($A500,'S5'!$D$5:$D$1012,0)-1,6)="スリット"),SUMIF('S5'!$D$5:$D$1012,$A500,'S5'!$T$5:$T$1012),""),"")</f>
        <v/>
      </c>
    </row>
    <row r="501" spans="1:28" s="165" customFormat="1" ht="11.25" x14ac:dyDescent="0.15">
      <c r="A501" s="167"/>
      <c r="B501" s="167"/>
      <c r="C501" s="167"/>
      <c r="D501" s="167"/>
      <c r="E501" s="167"/>
      <c r="F501" s="167"/>
      <c r="G501" s="167"/>
      <c r="H501" s="167"/>
      <c r="I501" s="167"/>
      <c r="J501" s="167"/>
      <c r="K501" s="167"/>
      <c r="L501" s="167"/>
      <c r="M501" s="167"/>
      <c r="N501" s="168"/>
      <c r="O501" s="168"/>
      <c r="P501" s="168"/>
      <c r="Q501" s="167"/>
      <c r="R501" s="167"/>
      <c r="S501" s="167"/>
      <c r="T501" s="169"/>
      <c r="U501" s="169"/>
      <c r="V501" s="167"/>
      <c r="W501" s="167"/>
      <c r="X501" s="167"/>
      <c r="Z501" s="177" t="str">
        <f t="shared" ca="1" si="7"/>
        <v/>
      </c>
      <c r="AA501" s="177" t="str">
        <f ca="1">IFERROR(IF(OR(OFFSET('S4'!$D$5,MATCH($A501,'S4'!$D$5:$D$1035,0)-1,6)="巻返し",OFFSET('S4'!$D$5,MATCH($A501,'S4'!$D$5:$D$1035,0)-1,6)="スリット"),SUMIF('S4'!$D$5:$D$1035,$A501,'S4'!$U$5:$U$1035),""),"")</f>
        <v/>
      </c>
      <c r="AB501" s="177" t="str">
        <f ca="1">IFERROR(IF(OR(OFFSET('S5'!$D$5,MATCH($A501,'S5'!$D$5:$D$1012,0)-1,6)="巻返し",OFFSET('S5'!$D$5,MATCH($A501,'S5'!$D$5:$D$1012,0)-1,6)="スリット"),SUMIF('S5'!$D$5:$D$1012,$A501,'S5'!$T$5:$T$1012),""),"")</f>
        <v/>
      </c>
    </row>
    <row r="502" spans="1:28" s="165" customFormat="1" ht="11.25" x14ac:dyDescent="0.15">
      <c r="A502" s="167"/>
      <c r="B502" s="167"/>
      <c r="C502" s="167"/>
      <c r="D502" s="167"/>
      <c r="E502" s="167"/>
      <c r="F502" s="167"/>
      <c r="G502" s="167"/>
      <c r="H502" s="167"/>
      <c r="I502" s="167"/>
      <c r="J502" s="167"/>
      <c r="K502" s="167"/>
      <c r="L502" s="167"/>
      <c r="M502" s="167"/>
      <c r="N502" s="168"/>
      <c r="O502" s="168"/>
      <c r="P502" s="168"/>
      <c r="Q502" s="167"/>
      <c r="R502" s="167"/>
      <c r="S502" s="167"/>
      <c r="T502" s="169"/>
      <c r="U502" s="169"/>
      <c r="V502" s="167"/>
      <c r="W502" s="167"/>
      <c r="X502" s="167"/>
      <c r="Z502" s="177" t="str">
        <f t="shared" ca="1" si="7"/>
        <v/>
      </c>
      <c r="AA502" s="177" t="str">
        <f ca="1">IFERROR(IF(OR(OFFSET('S4'!$D$5,MATCH($A502,'S4'!$D$5:$D$1035,0)-1,6)="巻返し",OFFSET('S4'!$D$5,MATCH($A502,'S4'!$D$5:$D$1035,0)-1,6)="スリット"),SUMIF('S4'!$D$5:$D$1035,$A502,'S4'!$U$5:$U$1035),""),"")</f>
        <v/>
      </c>
      <c r="AB502" s="177" t="str">
        <f ca="1">IFERROR(IF(OR(OFFSET('S5'!$D$5,MATCH($A502,'S5'!$D$5:$D$1012,0)-1,6)="巻返し",OFFSET('S5'!$D$5,MATCH($A502,'S5'!$D$5:$D$1012,0)-1,6)="スリット"),SUMIF('S5'!$D$5:$D$1012,$A502,'S5'!$T$5:$T$1012),""),"")</f>
        <v/>
      </c>
    </row>
    <row r="503" spans="1:28" s="165" customFormat="1" ht="11.25" x14ac:dyDescent="0.15">
      <c r="A503" s="167"/>
      <c r="B503" s="167"/>
      <c r="C503" s="167"/>
      <c r="D503" s="167"/>
      <c r="E503" s="167"/>
      <c r="F503" s="167"/>
      <c r="G503" s="167"/>
      <c r="H503" s="167"/>
      <c r="I503" s="167"/>
      <c r="J503" s="167"/>
      <c r="K503" s="167"/>
      <c r="L503" s="167"/>
      <c r="M503" s="167"/>
      <c r="N503" s="168"/>
      <c r="O503" s="168"/>
      <c r="P503" s="168"/>
      <c r="Q503" s="167"/>
      <c r="R503" s="167"/>
      <c r="S503" s="167"/>
      <c r="T503" s="169"/>
      <c r="U503" s="169"/>
      <c r="V503" s="167"/>
      <c r="W503" s="167"/>
      <c r="X503" s="167"/>
      <c r="Z503" s="177" t="str">
        <f t="shared" ca="1" si="7"/>
        <v/>
      </c>
      <c r="AA503" s="177" t="str">
        <f ca="1">IFERROR(IF(OR(OFFSET('S4'!$D$5,MATCH($A503,'S4'!$D$5:$D$1035,0)-1,6)="巻返し",OFFSET('S4'!$D$5,MATCH($A503,'S4'!$D$5:$D$1035,0)-1,6)="スリット"),SUMIF('S4'!$D$5:$D$1035,$A503,'S4'!$U$5:$U$1035),""),"")</f>
        <v/>
      </c>
      <c r="AB503" s="177" t="str">
        <f ca="1">IFERROR(IF(OR(OFFSET('S5'!$D$5,MATCH($A503,'S5'!$D$5:$D$1012,0)-1,6)="巻返し",OFFSET('S5'!$D$5,MATCH($A503,'S5'!$D$5:$D$1012,0)-1,6)="スリット"),SUMIF('S5'!$D$5:$D$1012,$A503,'S5'!$T$5:$T$1012),""),"")</f>
        <v/>
      </c>
    </row>
    <row r="504" spans="1:28" s="165" customFormat="1" ht="11.25" x14ac:dyDescent="0.15">
      <c r="A504" s="167"/>
      <c r="B504" s="167"/>
      <c r="C504" s="167"/>
      <c r="D504" s="167"/>
      <c r="E504" s="167"/>
      <c r="F504" s="167"/>
      <c r="G504" s="167"/>
      <c r="H504" s="167"/>
      <c r="I504" s="167"/>
      <c r="J504" s="167"/>
      <c r="K504" s="167"/>
      <c r="L504" s="167"/>
      <c r="M504" s="167"/>
      <c r="N504" s="168"/>
      <c r="O504" s="168"/>
      <c r="P504" s="168"/>
      <c r="Q504" s="167"/>
      <c r="R504" s="167"/>
      <c r="S504" s="167"/>
      <c r="T504" s="169"/>
      <c r="U504" s="169"/>
      <c r="V504" s="167"/>
      <c r="W504" s="167"/>
      <c r="X504" s="167"/>
      <c r="Z504" s="177" t="str">
        <f t="shared" ca="1" si="7"/>
        <v/>
      </c>
      <c r="AA504" s="177" t="str">
        <f ca="1">IFERROR(IF(OR(OFFSET('S4'!$D$5,MATCH($A504,'S4'!$D$5:$D$1035,0)-1,6)="巻返し",OFFSET('S4'!$D$5,MATCH($A504,'S4'!$D$5:$D$1035,0)-1,6)="スリット"),SUMIF('S4'!$D$5:$D$1035,$A504,'S4'!$U$5:$U$1035),""),"")</f>
        <v/>
      </c>
      <c r="AB504" s="177" t="str">
        <f ca="1">IFERROR(IF(OR(OFFSET('S5'!$D$5,MATCH($A504,'S5'!$D$5:$D$1012,0)-1,6)="巻返し",OFFSET('S5'!$D$5,MATCH($A504,'S5'!$D$5:$D$1012,0)-1,6)="スリット"),SUMIF('S5'!$D$5:$D$1012,$A504,'S5'!$T$5:$T$1012),""),"")</f>
        <v/>
      </c>
    </row>
    <row r="505" spans="1:28" s="165" customFormat="1" ht="11.25" x14ac:dyDescent="0.15">
      <c r="A505" s="167"/>
      <c r="B505" s="167"/>
      <c r="C505" s="167"/>
      <c r="D505" s="167"/>
      <c r="E505" s="167"/>
      <c r="F505" s="167"/>
      <c r="G505" s="167"/>
      <c r="H505" s="167"/>
      <c r="I505" s="167"/>
      <c r="J505" s="167"/>
      <c r="K505" s="167"/>
      <c r="L505" s="167"/>
      <c r="M505" s="167"/>
      <c r="N505" s="168"/>
      <c r="O505" s="168"/>
      <c r="P505" s="168"/>
      <c r="Q505" s="167"/>
      <c r="R505" s="167"/>
      <c r="S505" s="167"/>
      <c r="T505" s="169"/>
      <c r="U505" s="169"/>
      <c r="V505" s="167"/>
      <c r="W505" s="167"/>
      <c r="X505" s="167"/>
      <c r="Z505" s="177" t="str">
        <f t="shared" ca="1" si="7"/>
        <v/>
      </c>
      <c r="AA505" s="177" t="str">
        <f ca="1">IFERROR(IF(OR(OFFSET('S4'!$D$5,MATCH($A505,'S4'!$D$5:$D$1035,0)-1,6)="巻返し",OFFSET('S4'!$D$5,MATCH($A505,'S4'!$D$5:$D$1035,0)-1,6)="スリット"),SUMIF('S4'!$D$5:$D$1035,$A505,'S4'!$U$5:$U$1035),""),"")</f>
        <v/>
      </c>
      <c r="AB505" s="177" t="str">
        <f ca="1">IFERROR(IF(OR(OFFSET('S5'!$D$5,MATCH($A505,'S5'!$D$5:$D$1012,0)-1,6)="巻返し",OFFSET('S5'!$D$5,MATCH($A505,'S5'!$D$5:$D$1012,0)-1,6)="スリット"),SUMIF('S5'!$D$5:$D$1012,$A505,'S5'!$T$5:$T$1012),""),"")</f>
        <v/>
      </c>
    </row>
    <row r="506" spans="1:28" s="165" customFormat="1" ht="11.25" x14ac:dyDescent="0.15">
      <c r="A506" s="167"/>
      <c r="B506" s="167"/>
      <c r="C506" s="167"/>
      <c r="D506" s="167"/>
      <c r="E506" s="167"/>
      <c r="F506" s="167"/>
      <c r="G506" s="167"/>
      <c r="H506" s="167"/>
      <c r="I506" s="167"/>
      <c r="J506" s="167"/>
      <c r="K506" s="167"/>
      <c r="L506" s="167"/>
      <c r="M506" s="167"/>
      <c r="N506" s="168"/>
      <c r="O506" s="168"/>
      <c r="P506" s="168"/>
      <c r="Q506" s="167"/>
      <c r="R506" s="167"/>
      <c r="S506" s="167"/>
      <c r="T506" s="169"/>
      <c r="U506" s="169"/>
      <c r="V506" s="167"/>
      <c r="W506" s="167"/>
      <c r="X506" s="167"/>
      <c r="Z506" s="177" t="str">
        <f t="shared" ca="1" si="7"/>
        <v/>
      </c>
      <c r="AA506" s="177" t="str">
        <f ca="1">IFERROR(IF(OR(OFFSET('S4'!$D$5,MATCH($A506,'S4'!$D$5:$D$1035,0)-1,6)="巻返し",OFFSET('S4'!$D$5,MATCH($A506,'S4'!$D$5:$D$1035,0)-1,6)="スリット"),SUMIF('S4'!$D$5:$D$1035,$A506,'S4'!$U$5:$U$1035),""),"")</f>
        <v/>
      </c>
      <c r="AB506" s="177" t="str">
        <f ca="1">IFERROR(IF(OR(OFFSET('S5'!$D$5,MATCH($A506,'S5'!$D$5:$D$1012,0)-1,6)="巻返し",OFFSET('S5'!$D$5,MATCH($A506,'S5'!$D$5:$D$1012,0)-1,6)="スリット"),SUMIF('S5'!$D$5:$D$1012,$A506,'S5'!$T$5:$T$1012),""),"")</f>
        <v/>
      </c>
    </row>
    <row r="507" spans="1:28" s="165" customFormat="1" ht="11.25" x14ac:dyDescent="0.15">
      <c r="A507" s="167"/>
      <c r="B507" s="167"/>
      <c r="C507" s="167"/>
      <c r="D507" s="167"/>
      <c r="E507" s="167"/>
      <c r="F507" s="167"/>
      <c r="G507" s="167"/>
      <c r="H507" s="167"/>
      <c r="I507" s="167"/>
      <c r="J507" s="167"/>
      <c r="K507" s="167"/>
      <c r="L507" s="167"/>
      <c r="M507" s="167"/>
      <c r="N507" s="168"/>
      <c r="O507" s="168"/>
      <c r="P507" s="168"/>
      <c r="Q507" s="167"/>
      <c r="R507" s="167"/>
      <c r="S507" s="167"/>
      <c r="T507" s="169"/>
      <c r="U507" s="169"/>
      <c r="V507" s="167"/>
      <c r="W507" s="167"/>
      <c r="X507" s="167"/>
      <c r="Z507" s="177" t="str">
        <f t="shared" ca="1" si="7"/>
        <v/>
      </c>
      <c r="AA507" s="177" t="str">
        <f ca="1">IFERROR(IF(OR(OFFSET('S4'!$D$5,MATCH($A507,'S4'!$D$5:$D$1035,0)-1,6)="巻返し",OFFSET('S4'!$D$5,MATCH($A507,'S4'!$D$5:$D$1035,0)-1,6)="スリット"),SUMIF('S4'!$D$5:$D$1035,$A507,'S4'!$U$5:$U$1035),""),"")</f>
        <v/>
      </c>
      <c r="AB507" s="177" t="str">
        <f ca="1">IFERROR(IF(OR(OFFSET('S5'!$D$5,MATCH($A507,'S5'!$D$5:$D$1012,0)-1,6)="巻返し",OFFSET('S5'!$D$5,MATCH($A507,'S5'!$D$5:$D$1012,0)-1,6)="スリット"),SUMIF('S5'!$D$5:$D$1012,$A507,'S5'!$T$5:$T$1012),""),"")</f>
        <v/>
      </c>
    </row>
    <row r="508" spans="1:28" s="165" customFormat="1" ht="11.25" x14ac:dyDescent="0.15">
      <c r="A508" s="167"/>
      <c r="B508" s="167"/>
      <c r="C508" s="167"/>
      <c r="D508" s="167"/>
      <c r="E508" s="167"/>
      <c r="F508" s="167"/>
      <c r="G508" s="167"/>
      <c r="H508" s="167"/>
      <c r="I508" s="167"/>
      <c r="J508" s="167"/>
      <c r="K508" s="167"/>
      <c r="L508" s="167"/>
      <c r="M508" s="167"/>
      <c r="N508" s="168"/>
      <c r="O508" s="168"/>
      <c r="P508" s="168"/>
      <c r="Q508" s="167"/>
      <c r="R508" s="167"/>
      <c r="S508" s="167"/>
      <c r="T508" s="169"/>
      <c r="U508" s="169"/>
      <c r="V508" s="167"/>
      <c r="W508" s="167"/>
      <c r="X508" s="167"/>
      <c r="Z508" s="177" t="str">
        <f t="shared" ca="1" si="7"/>
        <v/>
      </c>
      <c r="AA508" s="177" t="str">
        <f ca="1">IFERROR(IF(OR(OFFSET('S4'!$D$5,MATCH($A508,'S4'!$D$5:$D$1035,0)-1,6)="巻返し",OFFSET('S4'!$D$5,MATCH($A508,'S4'!$D$5:$D$1035,0)-1,6)="スリット"),SUMIF('S4'!$D$5:$D$1035,$A508,'S4'!$U$5:$U$1035),""),"")</f>
        <v/>
      </c>
      <c r="AB508" s="177" t="str">
        <f ca="1">IFERROR(IF(OR(OFFSET('S5'!$D$5,MATCH($A508,'S5'!$D$5:$D$1012,0)-1,6)="巻返し",OFFSET('S5'!$D$5,MATCH($A508,'S5'!$D$5:$D$1012,0)-1,6)="スリット"),SUMIF('S5'!$D$5:$D$1012,$A508,'S5'!$T$5:$T$1012),""),"")</f>
        <v/>
      </c>
    </row>
    <row r="509" spans="1:28" s="165" customFormat="1" ht="11.25" x14ac:dyDescent="0.15">
      <c r="A509" s="167"/>
      <c r="B509" s="167"/>
      <c r="C509" s="167"/>
      <c r="D509" s="167"/>
      <c r="E509" s="167"/>
      <c r="F509" s="167"/>
      <c r="G509" s="167"/>
      <c r="H509" s="167"/>
      <c r="I509" s="167"/>
      <c r="J509" s="167"/>
      <c r="K509" s="167"/>
      <c r="L509" s="167"/>
      <c r="M509" s="167"/>
      <c r="N509" s="168"/>
      <c r="O509" s="168"/>
      <c r="P509" s="168"/>
      <c r="Q509" s="167"/>
      <c r="R509" s="167"/>
      <c r="S509" s="167"/>
      <c r="T509" s="169"/>
      <c r="U509" s="169"/>
      <c r="V509" s="167"/>
      <c r="W509" s="167"/>
      <c r="X509" s="167"/>
      <c r="Z509" s="177" t="str">
        <f t="shared" ca="1" si="7"/>
        <v/>
      </c>
      <c r="AA509" s="177" t="str">
        <f ca="1">IFERROR(IF(OR(OFFSET('S4'!$D$5,MATCH($A509,'S4'!$D$5:$D$1035,0)-1,6)="巻返し",OFFSET('S4'!$D$5,MATCH($A509,'S4'!$D$5:$D$1035,0)-1,6)="スリット"),SUMIF('S4'!$D$5:$D$1035,$A509,'S4'!$U$5:$U$1035),""),"")</f>
        <v/>
      </c>
      <c r="AB509" s="177" t="str">
        <f ca="1">IFERROR(IF(OR(OFFSET('S5'!$D$5,MATCH($A509,'S5'!$D$5:$D$1012,0)-1,6)="巻返し",OFFSET('S5'!$D$5,MATCH($A509,'S5'!$D$5:$D$1012,0)-1,6)="スリット"),SUMIF('S5'!$D$5:$D$1012,$A509,'S5'!$T$5:$T$1012),""),"")</f>
        <v/>
      </c>
    </row>
    <row r="510" spans="1:28" s="165" customFormat="1" ht="11.25" x14ac:dyDescent="0.15">
      <c r="A510" s="167"/>
      <c r="B510" s="167"/>
      <c r="C510" s="167"/>
      <c r="D510" s="167"/>
      <c r="E510" s="167"/>
      <c r="F510" s="167"/>
      <c r="G510" s="167"/>
      <c r="H510" s="167"/>
      <c r="I510" s="167"/>
      <c r="J510" s="167"/>
      <c r="K510" s="167"/>
      <c r="L510" s="167"/>
      <c r="M510" s="167"/>
      <c r="N510" s="168"/>
      <c r="O510" s="168"/>
      <c r="P510" s="168"/>
      <c r="Q510" s="167"/>
      <c r="R510" s="167"/>
      <c r="S510" s="167"/>
      <c r="T510" s="169"/>
      <c r="U510" s="169"/>
      <c r="V510" s="167"/>
      <c r="W510" s="167"/>
      <c r="X510" s="167"/>
      <c r="Z510" s="177" t="str">
        <f t="shared" ca="1" si="7"/>
        <v/>
      </c>
      <c r="AA510" s="177" t="str">
        <f ca="1">IFERROR(IF(OR(OFFSET('S4'!$D$5,MATCH($A510,'S4'!$D$5:$D$1035,0)-1,6)="巻返し",OFFSET('S4'!$D$5,MATCH($A510,'S4'!$D$5:$D$1035,0)-1,6)="スリット"),SUMIF('S4'!$D$5:$D$1035,$A510,'S4'!$U$5:$U$1035),""),"")</f>
        <v/>
      </c>
      <c r="AB510" s="177" t="str">
        <f ca="1">IFERROR(IF(OR(OFFSET('S5'!$D$5,MATCH($A510,'S5'!$D$5:$D$1012,0)-1,6)="巻返し",OFFSET('S5'!$D$5,MATCH($A510,'S5'!$D$5:$D$1012,0)-1,6)="スリット"),SUMIF('S5'!$D$5:$D$1012,$A510,'S5'!$T$5:$T$1012),""),"")</f>
        <v/>
      </c>
    </row>
    <row r="511" spans="1:28" s="165" customFormat="1" ht="11.25" x14ac:dyDescent="0.15">
      <c r="A511" s="167"/>
      <c r="B511" s="167"/>
      <c r="C511" s="167"/>
      <c r="D511" s="167"/>
      <c r="E511" s="167"/>
      <c r="F511" s="167"/>
      <c r="G511" s="167"/>
      <c r="H511" s="167"/>
      <c r="I511" s="167"/>
      <c r="J511" s="167"/>
      <c r="K511" s="167"/>
      <c r="L511" s="167"/>
      <c r="M511" s="167"/>
      <c r="N511" s="168"/>
      <c r="O511" s="168"/>
      <c r="P511" s="168"/>
      <c r="Q511" s="167"/>
      <c r="R511" s="167"/>
      <c r="S511" s="167"/>
      <c r="T511" s="169"/>
      <c r="U511" s="169"/>
      <c r="V511" s="167"/>
      <c r="W511" s="167"/>
      <c r="X511" s="167"/>
      <c r="Z511" s="177" t="str">
        <f t="shared" ca="1" si="7"/>
        <v/>
      </c>
      <c r="AA511" s="177" t="str">
        <f ca="1">IFERROR(IF(OR(OFFSET('S4'!$D$5,MATCH($A511,'S4'!$D$5:$D$1035,0)-1,6)="巻返し",OFFSET('S4'!$D$5,MATCH($A511,'S4'!$D$5:$D$1035,0)-1,6)="スリット"),SUMIF('S4'!$D$5:$D$1035,$A511,'S4'!$U$5:$U$1035),""),"")</f>
        <v/>
      </c>
      <c r="AB511" s="177" t="str">
        <f ca="1">IFERROR(IF(OR(OFFSET('S5'!$D$5,MATCH($A511,'S5'!$D$5:$D$1012,0)-1,6)="巻返し",OFFSET('S5'!$D$5,MATCH($A511,'S5'!$D$5:$D$1012,0)-1,6)="スリット"),SUMIF('S5'!$D$5:$D$1012,$A511,'S5'!$T$5:$T$1012),""),"")</f>
        <v/>
      </c>
    </row>
    <row r="512" spans="1:28" s="165" customFormat="1" ht="11.25" x14ac:dyDescent="0.15">
      <c r="A512" s="167"/>
      <c r="B512" s="167"/>
      <c r="C512" s="167"/>
      <c r="D512" s="167"/>
      <c r="E512" s="167"/>
      <c r="F512" s="167"/>
      <c r="G512" s="167"/>
      <c r="H512" s="167"/>
      <c r="I512" s="167"/>
      <c r="J512" s="167"/>
      <c r="K512" s="167"/>
      <c r="L512" s="167"/>
      <c r="M512" s="167"/>
      <c r="N512" s="168"/>
      <c r="O512" s="168"/>
      <c r="P512" s="168"/>
      <c r="Q512" s="167"/>
      <c r="R512" s="167"/>
      <c r="S512" s="167"/>
      <c r="T512" s="169"/>
      <c r="U512" s="169"/>
      <c r="V512" s="167"/>
      <c r="W512" s="167"/>
      <c r="X512" s="167"/>
      <c r="Z512" s="177" t="str">
        <f t="shared" ca="1" si="7"/>
        <v/>
      </c>
      <c r="AA512" s="177" t="str">
        <f ca="1">IFERROR(IF(OR(OFFSET('S4'!$D$5,MATCH($A512,'S4'!$D$5:$D$1035,0)-1,6)="巻返し",OFFSET('S4'!$D$5,MATCH($A512,'S4'!$D$5:$D$1035,0)-1,6)="スリット"),SUMIF('S4'!$D$5:$D$1035,$A512,'S4'!$U$5:$U$1035),""),"")</f>
        <v/>
      </c>
      <c r="AB512" s="177" t="str">
        <f ca="1">IFERROR(IF(OR(OFFSET('S5'!$D$5,MATCH($A512,'S5'!$D$5:$D$1012,0)-1,6)="巻返し",OFFSET('S5'!$D$5,MATCH($A512,'S5'!$D$5:$D$1012,0)-1,6)="スリット"),SUMIF('S5'!$D$5:$D$1012,$A512,'S5'!$T$5:$T$1012),""),"")</f>
        <v/>
      </c>
    </row>
    <row r="513" spans="1:28" s="165" customFormat="1" ht="11.25" x14ac:dyDescent="0.15">
      <c r="A513" s="167"/>
      <c r="B513" s="167"/>
      <c r="C513" s="167"/>
      <c r="D513" s="167"/>
      <c r="E513" s="167"/>
      <c r="F513" s="167"/>
      <c r="G513" s="167"/>
      <c r="H513" s="167"/>
      <c r="I513" s="167"/>
      <c r="J513" s="167"/>
      <c r="K513" s="167"/>
      <c r="L513" s="167"/>
      <c r="M513" s="167"/>
      <c r="N513" s="168"/>
      <c r="O513" s="168"/>
      <c r="P513" s="168"/>
      <c r="Q513" s="167"/>
      <c r="R513" s="167"/>
      <c r="S513" s="167"/>
      <c r="T513" s="169"/>
      <c r="U513" s="169"/>
      <c r="V513" s="167"/>
      <c r="W513" s="167"/>
      <c r="X513" s="167"/>
      <c r="Z513" s="177" t="str">
        <f t="shared" ca="1" si="7"/>
        <v/>
      </c>
      <c r="AA513" s="177" t="str">
        <f ca="1">IFERROR(IF(OR(OFFSET('S4'!$D$5,MATCH($A513,'S4'!$D$5:$D$1035,0)-1,6)="巻返し",OFFSET('S4'!$D$5,MATCH($A513,'S4'!$D$5:$D$1035,0)-1,6)="スリット"),SUMIF('S4'!$D$5:$D$1035,$A513,'S4'!$U$5:$U$1035),""),"")</f>
        <v/>
      </c>
      <c r="AB513" s="177" t="str">
        <f ca="1">IFERROR(IF(OR(OFFSET('S5'!$D$5,MATCH($A513,'S5'!$D$5:$D$1012,0)-1,6)="巻返し",OFFSET('S5'!$D$5,MATCH($A513,'S5'!$D$5:$D$1012,0)-1,6)="スリット"),SUMIF('S5'!$D$5:$D$1012,$A513,'S5'!$T$5:$T$1012),""),"")</f>
        <v/>
      </c>
    </row>
    <row r="514" spans="1:28" s="165" customFormat="1" ht="11.25" x14ac:dyDescent="0.15">
      <c r="A514" s="167"/>
      <c r="B514" s="167"/>
      <c r="C514" s="167"/>
      <c r="D514" s="167"/>
      <c r="E514" s="167"/>
      <c r="F514" s="167"/>
      <c r="G514" s="167"/>
      <c r="H514" s="167"/>
      <c r="I514" s="167"/>
      <c r="J514" s="167"/>
      <c r="K514" s="167"/>
      <c r="L514" s="167"/>
      <c r="M514" s="167"/>
      <c r="N514" s="168"/>
      <c r="O514" s="168"/>
      <c r="P514" s="168"/>
      <c r="Q514" s="167"/>
      <c r="R514" s="167"/>
      <c r="S514" s="167"/>
      <c r="T514" s="169"/>
      <c r="U514" s="169"/>
      <c r="V514" s="170"/>
      <c r="W514" s="171"/>
      <c r="X514" s="167"/>
      <c r="Z514" s="177" t="str">
        <f t="shared" ca="1" si="7"/>
        <v/>
      </c>
      <c r="AA514" s="177" t="str">
        <f ca="1">IFERROR(IF(OR(OFFSET('S4'!$D$5,MATCH($A514,'S4'!$D$5:$D$1035,0)-1,6)="巻返し",OFFSET('S4'!$D$5,MATCH($A514,'S4'!$D$5:$D$1035,0)-1,6)="スリット"),SUMIF('S4'!$D$5:$D$1035,$A514,'S4'!$U$5:$U$1035),""),"")</f>
        <v/>
      </c>
      <c r="AB514" s="177" t="str">
        <f ca="1">IFERROR(IF(OR(OFFSET('S5'!$D$5,MATCH($A514,'S5'!$D$5:$D$1012,0)-1,6)="巻返し",OFFSET('S5'!$D$5,MATCH($A514,'S5'!$D$5:$D$1012,0)-1,6)="スリット"),SUMIF('S5'!$D$5:$D$1012,$A514,'S5'!$T$5:$T$1012),""),"")</f>
        <v/>
      </c>
    </row>
    <row r="515" spans="1:28" s="165" customFormat="1" ht="11.25" x14ac:dyDescent="0.15">
      <c r="A515" s="167"/>
      <c r="B515" s="167"/>
      <c r="C515" s="167"/>
      <c r="D515" s="167"/>
      <c r="E515" s="167"/>
      <c r="F515" s="167"/>
      <c r="G515" s="167"/>
      <c r="H515" s="167"/>
      <c r="I515" s="167"/>
      <c r="J515" s="167"/>
      <c r="K515" s="167"/>
      <c r="L515" s="167"/>
      <c r="M515" s="167"/>
      <c r="N515" s="168"/>
      <c r="O515" s="168"/>
      <c r="P515" s="168"/>
      <c r="Q515" s="167"/>
      <c r="R515" s="167"/>
      <c r="S515" s="167"/>
      <c r="T515" s="169"/>
      <c r="U515" s="169"/>
      <c r="V515" s="170"/>
      <c r="W515" s="171"/>
      <c r="X515" s="167"/>
      <c r="Z515" s="177" t="str">
        <f t="shared" ca="1" si="7"/>
        <v/>
      </c>
      <c r="AA515" s="177" t="str">
        <f ca="1">IFERROR(IF(OR(OFFSET('S4'!$D$5,MATCH($A515,'S4'!$D$5:$D$1035,0)-1,6)="巻返し",OFFSET('S4'!$D$5,MATCH($A515,'S4'!$D$5:$D$1035,0)-1,6)="スリット"),SUMIF('S4'!$D$5:$D$1035,$A515,'S4'!$U$5:$U$1035),""),"")</f>
        <v/>
      </c>
      <c r="AB515" s="177" t="str">
        <f ca="1">IFERROR(IF(OR(OFFSET('S5'!$D$5,MATCH($A515,'S5'!$D$5:$D$1012,0)-1,6)="巻返し",OFFSET('S5'!$D$5,MATCH($A515,'S5'!$D$5:$D$1012,0)-1,6)="スリット"),SUMIF('S5'!$D$5:$D$1012,$A515,'S5'!$T$5:$T$1012),""),"")</f>
        <v/>
      </c>
    </row>
    <row r="516" spans="1:28" s="165" customFormat="1" ht="11.25" x14ac:dyDescent="0.15">
      <c r="A516" s="167"/>
      <c r="B516" s="167"/>
      <c r="C516" s="167"/>
      <c r="D516" s="167"/>
      <c r="E516" s="167"/>
      <c r="F516" s="167"/>
      <c r="G516" s="167"/>
      <c r="H516" s="167"/>
      <c r="I516" s="167"/>
      <c r="J516" s="167"/>
      <c r="K516" s="167"/>
      <c r="L516" s="167"/>
      <c r="M516" s="167"/>
      <c r="N516" s="168"/>
      <c r="O516" s="168"/>
      <c r="P516" s="168"/>
      <c r="Q516" s="167"/>
      <c r="R516" s="167"/>
      <c r="S516" s="167"/>
      <c r="T516" s="169"/>
      <c r="U516" s="169"/>
      <c r="V516" s="170"/>
      <c r="W516" s="171"/>
      <c r="X516" s="167"/>
      <c r="Z516" s="177" t="str">
        <f t="shared" ref="Z516:Z579" ca="1" si="8">IF(SUM(AA516:AB516)=0,"",SUM(AA516:AB516))</f>
        <v/>
      </c>
      <c r="AA516" s="177" t="str">
        <f ca="1">IFERROR(IF(OR(OFFSET('S4'!$D$5,MATCH($A516,'S4'!$D$5:$D$1035,0)-1,6)="巻返し",OFFSET('S4'!$D$5,MATCH($A516,'S4'!$D$5:$D$1035,0)-1,6)="スリット"),SUMIF('S4'!$D$5:$D$1035,$A516,'S4'!$U$5:$U$1035),""),"")</f>
        <v/>
      </c>
      <c r="AB516" s="177" t="str">
        <f ca="1">IFERROR(IF(OR(OFFSET('S5'!$D$5,MATCH($A516,'S5'!$D$5:$D$1012,0)-1,6)="巻返し",OFFSET('S5'!$D$5,MATCH($A516,'S5'!$D$5:$D$1012,0)-1,6)="スリット"),SUMIF('S5'!$D$5:$D$1012,$A516,'S5'!$T$5:$T$1012),""),"")</f>
        <v/>
      </c>
    </row>
    <row r="517" spans="1:28" s="165" customFormat="1" ht="11.25" x14ac:dyDescent="0.15">
      <c r="A517" s="167"/>
      <c r="B517" s="167"/>
      <c r="C517" s="167"/>
      <c r="D517" s="167"/>
      <c r="E517" s="167"/>
      <c r="F517" s="167"/>
      <c r="G517" s="167"/>
      <c r="H517" s="167"/>
      <c r="I517" s="167"/>
      <c r="J517" s="167"/>
      <c r="K517" s="167"/>
      <c r="L517" s="167"/>
      <c r="M517" s="167"/>
      <c r="N517" s="168"/>
      <c r="O517" s="168"/>
      <c r="P517" s="168"/>
      <c r="Q517" s="167"/>
      <c r="R517" s="167"/>
      <c r="S517" s="167"/>
      <c r="T517" s="169"/>
      <c r="U517" s="169"/>
      <c r="V517" s="170"/>
      <c r="W517" s="171"/>
      <c r="X517" s="167"/>
      <c r="Z517" s="177" t="str">
        <f t="shared" ca="1" si="8"/>
        <v/>
      </c>
      <c r="AA517" s="177" t="str">
        <f ca="1">IFERROR(IF(OR(OFFSET('S4'!$D$5,MATCH($A517,'S4'!$D$5:$D$1035,0)-1,6)="巻返し",OFFSET('S4'!$D$5,MATCH($A517,'S4'!$D$5:$D$1035,0)-1,6)="スリット"),SUMIF('S4'!$D$5:$D$1035,$A517,'S4'!$U$5:$U$1035),""),"")</f>
        <v/>
      </c>
      <c r="AB517" s="177" t="str">
        <f ca="1">IFERROR(IF(OR(OFFSET('S5'!$D$5,MATCH($A517,'S5'!$D$5:$D$1012,0)-1,6)="巻返し",OFFSET('S5'!$D$5,MATCH($A517,'S5'!$D$5:$D$1012,0)-1,6)="スリット"),SUMIF('S5'!$D$5:$D$1012,$A517,'S5'!$T$5:$T$1012),""),"")</f>
        <v/>
      </c>
    </row>
    <row r="518" spans="1:28" s="165" customFormat="1" ht="11.25" x14ac:dyDescent="0.15">
      <c r="A518" s="167"/>
      <c r="B518" s="167"/>
      <c r="C518" s="167"/>
      <c r="D518" s="167"/>
      <c r="E518" s="167"/>
      <c r="F518" s="167"/>
      <c r="G518" s="167"/>
      <c r="H518" s="167"/>
      <c r="I518" s="167"/>
      <c r="J518" s="167"/>
      <c r="K518" s="167"/>
      <c r="L518" s="167"/>
      <c r="M518" s="167"/>
      <c r="N518" s="168"/>
      <c r="O518" s="168"/>
      <c r="P518" s="168"/>
      <c r="Q518" s="167"/>
      <c r="R518" s="167"/>
      <c r="S518" s="167"/>
      <c r="T518" s="169"/>
      <c r="U518" s="169"/>
      <c r="V518" s="170"/>
      <c r="W518" s="171"/>
      <c r="X518" s="167"/>
      <c r="Z518" s="177" t="str">
        <f t="shared" ca="1" si="8"/>
        <v/>
      </c>
      <c r="AA518" s="177" t="str">
        <f ca="1">IFERROR(IF(OR(OFFSET('S4'!$D$5,MATCH($A518,'S4'!$D$5:$D$1035,0)-1,6)="巻返し",OFFSET('S4'!$D$5,MATCH($A518,'S4'!$D$5:$D$1035,0)-1,6)="スリット"),SUMIF('S4'!$D$5:$D$1035,$A518,'S4'!$U$5:$U$1035),""),"")</f>
        <v/>
      </c>
      <c r="AB518" s="177" t="str">
        <f ca="1">IFERROR(IF(OR(OFFSET('S5'!$D$5,MATCH($A518,'S5'!$D$5:$D$1012,0)-1,6)="巻返し",OFFSET('S5'!$D$5,MATCH($A518,'S5'!$D$5:$D$1012,0)-1,6)="スリット"),SUMIF('S5'!$D$5:$D$1012,$A518,'S5'!$T$5:$T$1012),""),"")</f>
        <v/>
      </c>
    </row>
    <row r="519" spans="1:28" s="165" customFormat="1" ht="11.25" x14ac:dyDescent="0.15">
      <c r="A519" s="167"/>
      <c r="B519" s="167"/>
      <c r="C519" s="167"/>
      <c r="D519" s="167"/>
      <c r="E519" s="167"/>
      <c r="F519" s="167"/>
      <c r="G519" s="167"/>
      <c r="H519" s="167"/>
      <c r="I519" s="167"/>
      <c r="J519" s="167"/>
      <c r="K519" s="167"/>
      <c r="L519" s="167"/>
      <c r="M519" s="167"/>
      <c r="N519" s="168"/>
      <c r="O519" s="168"/>
      <c r="P519" s="168"/>
      <c r="Q519" s="167"/>
      <c r="R519" s="167"/>
      <c r="S519" s="167"/>
      <c r="T519" s="169"/>
      <c r="U519" s="169"/>
      <c r="V519" s="170"/>
      <c r="W519" s="171"/>
      <c r="X519" s="167"/>
      <c r="Z519" s="177" t="str">
        <f t="shared" ca="1" si="8"/>
        <v/>
      </c>
      <c r="AA519" s="177" t="str">
        <f ca="1">IFERROR(IF(OR(OFFSET('S4'!$D$5,MATCH($A519,'S4'!$D$5:$D$1035,0)-1,6)="巻返し",OFFSET('S4'!$D$5,MATCH($A519,'S4'!$D$5:$D$1035,0)-1,6)="スリット"),SUMIF('S4'!$D$5:$D$1035,$A519,'S4'!$U$5:$U$1035),""),"")</f>
        <v/>
      </c>
      <c r="AB519" s="177" t="str">
        <f ca="1">IFERROR(IF(OR(OFFSET('S5'!$D$5,MATCH($A519,'S5'!$D$5:$D$1012,0)-1,6)="巻返し",OFFSET('S5'!$D$5,MATCH($A519,'S5'!$D$5:$D$1012,0)-1,6)="スリット"),SUMIF('S5'!$D$5:$D$1012,$A519,'S5'!$T$5:$T$1012),""),"")</f>
        <v/>
      </c>
    </row>
    <row r="520" spans="1:28" s="165" customFormat="1" ht="11.25" x14ac:dyDescent="0.15">
      <c r="A520" s="167"/>
      <c r="B520" s="167"/>
      <c r="C520" s="167"/>
      <c r="D520" s="167"/>
      <c r="E520" s="167"/>
      <c r="F520" s="167"/>
      <c r="G520" s="167"/>
      <c r="H520" s="167"/>
      <c r="I520" s="167"/>
      <c r="J520" s="167"/>
      <c r="K520" s="167"/>
      <c r="L520" s="167"/>
      <c r="M520" s="167"/>
      <c r="N520" s="168"/>
      <c r="O520" s="168"/>
      <c r="P520" s="168"/>
      <c r="Q520" s="167"/>
      <c r="R520" s="167"/>
      <c r="S520" s="167"/>
      <c r="T520" s="169"/>
      <c r="U520" s="169"/>
      <c r="V520" s="170"/>
      <c r="W520" s="171"/>
      <c r="X520" s="167"/>
      <c r="Z520" s="177" t="str">
        <f t="shared" ca="1" si="8"/>
        <v/>
      </c>
      <c r="AA520" s="177" t="str">
        <f ca="1">IFERROR(IF(OR(OFFSET('S4'!$D$5,MATCH($A520,'S4'!$D$5:$D$1035,0)-1,6)="巻返し",OFFSET('S4'!$D$5,MATCH($A520,'S4'!$D$5:$D$1035,0)-1,6)="スリット"),SUMIF('S4'!$D$5:$D$1035,$A520,'S4'!$U$5:$U$1035),""),"")</f>
        <v/>
      </c>
      <c r="AB520" s="177" t="str">
        <f ca="1">IFERROR(IF(OR(OFFSET('S5'!$D$5,MATCH($A520,'S5'!$D$5:$D$1012,0)-1,6)="巻返し",OFFSET('S5'!$D$5,MATCH($A520,'S5'!$D$5:$D$1012,0)-1,6)="スリット"),SUMIF('S5'!$D$5:$D$1012,$A520,'S5'!$T$5:$T$1012),""),"")</f>
        <v/>
      </c>
    </row>
    <row r="521" spans="1:28" s="165" customFormat="1" ht="11.25" x14ac:dyDescent="0.15">
      <c r="A521" s="167"/>
      <c r="B521" s="167"/>
      <c r="C521" s="167"/>
      <c r="D521" s="167"/>
      <c r="E521" s="167"/>
      <c r="F521" s="167"/>
      <c r="G521" s="167"/>
      <c r="H521" s="167"/>
      <c r="I521" s="167"/>
      <c r="J521" s="167"/>
      <c r="K521" s="167"/>
      <c r="L521" s="167"/>
      <c r="M521" s="167"/>
      <c r="N521" s="168"/>
      <c r="O521" s="168"/>
      <c r="P521" s="168"/>
      <c r="Q521" s="167"/>
      <c r="R521" s="167"/>
      <c r="S521" s="167"/>
      <c r="T521" s="169"/>
      <c r="U521" s="169"/>
      <c r="V521" s="170"/>
      <c r="W521" s="171"/>
      <c r="X521" s="167"/>
      <c r="Z521" s="177" t="str">
        <f t="shared" ca="1" si="8"/>
        <v/>
      </c>
      <c r="AA521" s="177" t="str">
        <f ca="1">IFERROR(IF(OR(OFFSET('S4'!$D$5,MATCH($A521,'S4'!$D$5:$D$1035,0)-1,6)="巻返し",OFFSET('S4'!$D$5,MATCH($A521,'S4'!$D$5:$D$1035,0)-1,6)="スリット"),SUMIF('S4'!$D$5:$D$1035,$A521,'S4'!$U$5:$U$1035),""),"")</f>
        <v/>
      </c>
      <c r="AB521" s="177" t="str">
        <f ca="1">IFERROR(IF(OR(OFFSET('S5'!$D$5,MATCH($A521,'S5'!$D$5:$D$1012,0)-1,6)="巻返し",OFFSET('S5'!$D$5,MATCH($A521,'S5'!$D$5:$D$1012,0)-1,6)="スリット"),SUMIF('S5'!$D$5:$D$1012,$A521,'S5'!$T$5:$T$1012),""),"")</f>
        <v/>
      </c>
    </row>
    <row r="522" spans="1:28" s="165" customFormat="1" ht="11.25" x14ac:dyDescent="0.15">
      <c r="A522" s="167"/>
      <c r="B522" s="167"/>
      <c r="C522" s="167"/>
      <c r="D522" s="167"/>
      <c r="E522" s="167"/>
      <c r="F522" s="167"/>
      <c r="G522" s="167"/>
      <c r="H522" s="167"/>
      <c r="I522" s="167"/>
      <c r="J522" s="167"/>
      <c r="K522" s="167"/>
      <c r="L522" s="167"/>
      <c r="M522" s="167"/>
      <c r="N522" s="168"/>
      <c r="O522" s="168"/>
      <c r="P522" s="168"/>
      <c r="Q522" s="167"/>
      <c r="R522" s="167"/>
      <c r="S522" s="167"/>
      <c r="T522" s="169"/>
      <c r="U522" s="169"/>
      <c r="V522" s="170"/>
      <c r="W522" s="171"/>
      <c r="X522" s="167"/>
      <c r="Z522" s="177" t="str">
        <f t="shared" ca="1" si="8"/>
        <v/>
      </c>
      <c r="AA522" s="177" t="str">
        <f ca="1">IFERROR(IF(OR(OFFSET('S4'!$D$5,MATCH($A522,'S4'!$D$5:$D$1035,0)-1,6)="巻返し",OFFSET('S4'!$D$5,MATCH($A522,'S4'!$D$5:$D$1035,0)-1,6)="スリット"),SUMIF('S4'!$D$5:$D$1035,$A522,'S4'!$U$5:$U$1035),""),"")</f>
        <v/>
      </c>
      <c r="AB522" s="177" t="str">
        <f ca="1">IFERROR(IF(OR(OFFSET('S5'!$D$5,MATCH($A522,'S5'!$D$5:$D$1012,0)-1,6)="巻返し",OFFSET('S5'!$D$5,MATCH($A522,'S5'!$D$5:$D$1012,0)-1,6)="スリット"),SUMIF('S5'!$D$5:$D$1012,$A522,'S5'!$T$5:$T$1012),""),"")</f>
        <v/>
      </c>
    </row>
    <row r="523" spans="1:28" s="165" customFormat="1" ht="11.25" x14ac:dyDescent="0.15">
      <c r="A523" s="167"/>
      <c r="B523" s="167"/>
      <c r="C523" s="167"/>
      <c r="D523" s="167"/>
      <c r="E523" s="167"/>
      <c r="F523" s="167"/>
      <c r="G523" s="167"/>
      <c r="H523" s="167"/>
      <c r="I523" s="167"/>
      <c r="J523" s="167"/>
      <c r="K523" s="167"/>
      <c r="L523" s="167"/>
      <c r="M523" s="167"/>
      <c r="N523" s="168"/>
      <c r="O523" s="168"/>
      <c r="P523" s="168"/>
      <c r="Q523" s="167"/>
      <c r="R523" s="167"/>
      <c r="S523" s="167"/>
      <c r="T523" s="169"/>
      <c r="U523" s="169"/>
      <c r="V523" s="170"/>
      <c r="W523" s="171"/>
      <c r="X523" s="167"/>
      <c r="Z523" s="177" t="str">
        <f t="shared" ca="1" si="8"/>
        <v/>
      </c>
      <c r="AA523" s="177" t="str">
        <f ca="1">IFERROR(IF(OR(OFFSET('S4'!$D$5,MATCH($A523,'S4'!$D$5:$D$1035,0)-1,6)="巻返し",OFFSET('S4'!$D$5,MATCH($A523,'S4'!$D$5:$D$1035,0)-1,6)="スリット"),SUMIF('S4'!$D$5:$D$1035,$A523,'S4'!$U$5:$U$1035),""),"")</f>
        <v/>
      </c>
      <c r="AB523" s="177" t="str">
        <f ca="1">IFERROR(IF(OR(OFFSET('S5'!$D$5,MATCH($A523,'S5'!$D$5:$D$1012,0)-1,6)="巻返し",OFFSET('S5'!$D$5,MATCH($A523,'S5'!$D$5:$D$1012,0)-1,6)="スリット"),SUMIF('S5'!$D$5:$D$1012,$A523,'S5'!$T$5:$T$1012),""),"")</f>
        <v/>
      </c>
    </row>
    <row r="524" spans="1:28" s="165" customFormat="1" ht="11.25" x14ac:dyDescent="0.15">
      <c r="A524" s="167"/>
      <c r="B524" s="167"/>
      <c r="C524" s="167"/>
      <c r="D524" s="167"/>
      <c r="E524" s="167"/>
      <c r="F524" s="167"/>
      <c r="G524" s="167"/>
      <c r="H524" s="167"/>
      <c r="I524" s="167"/>
      <c r="J524" s="167"/>
      <c r="K524" s="167"/>
      <c r="L524" s="167"/>
      <c r="M524" s="167"/>
      <c r="N524" s="168"/>
      <c r="O524" s="168"/>
      <c r="P524" s="168"/>
      <c r="Q524" s="167"/>
      <c r="R524" s="167"/>
      <c r="S524" s="167"/>
      <c r="T524" s="169"/>
      <c r="U524" s="169"/>
      <c r="V524" s="170"/>
      <c r="W524" s="171"/>
      <c r="X524" s="167"/>
      <c r="Z524" s="177" t="str">
        <f t="shared" ca="1" si="8"/>
        <v/>
      </c>
      <c r="AA524" s="177" t="str">
        <f ca="1">IFERROR(IF(OR(OFFSET('S4'!$D$5,MATCH($A524,'S4'!$D$5:$D$1035,0)-1,6)="巻返し",OFFSET('S4'!$D$5,MATCH($A524,'S4'!$D$5:$D$1035,0)-1,6)="スリット"),SUMIF('S4'!$D$5:$D$1035,$A524,'S4'!$U$5:$U$1035),""),"")</f>
        <v/>
      </c>
      <c r="AB524" s="177" t="str">
        <f ca="1">IFERROR(IF(OR(OFFSET('S5'!$D$5,MATCH($A524,'S5'!$D$5:$D$1012,0)-1,6)="巻返し",OFFSET('S5'!$D$5,MATCH($A524,'S5'!$D$5:$D$1012,0)-1,6)="スリット"),SUMIF('S5'!$D$5:$D$1012,$A524,'S5'!$T$5:$T$1012),""),"")</f>
        <v/>
      </c>
    </row>
    <row r="525" spans="1:28" s="165" customFormat="1" ht="11.25" x14ac:dyDescent="0.15">
      <c r="A525" s="167"/>
      <c r="B525" s="167"/>
      <c r="C525" s="167"/>
      <c r="D525" s="167"/>
      <c r="E525" s="167"/>
      <c r="F525" s="167"/>
      <c r="G525" s="167"/>
      <c r="H525" s="167"/>
      <c r="I525" s="167"/>
      <c r="J525" s="167"/>
      <c r="K525" s="167"/>
      <c r="L525" s="167"/>
      <c r="M525" s="167"/>
      <c r="N525" s="168"/>
      <c r="O525" s="168"/>
      <c r="P525" s="168"/>
      <c r="Q525" s="167"/>
      <c r="R525" s="167"/>
      <c r="S525" s="167"/>
      <c r="T525" s="169"/>
      <c r="U525" s="169"/>
      <c r="V525" s="167"/>
      <c r="W525" s="167"/>
      <c r="X525" s="167"/>
      <c r="Z525" s="177" t="str">
        <f t="shared" ca="1" si="8"/>
        <v/>
      </c>
      <c r="AA525" s="177" t="str">
        <f ca="1">IFERROR(IF(OR(OFFSET('S4'!$D$5,MATCH($A525,'S4'!$D$5:$D$1035,0)-1,6)="巻返し",OFFSET('S4'!$D$5,MATCH($A525,'S4'!$D$5:$D$1035,0)-1,6)="スリット"),SUMIF('S4'!$D$5:$D$1035,$A525,'S4'!$U$5:$U$1035),""),"")</f>
        <v/>
      </c>
      <c r="AB525" s="177" t="str">
        <f ca="1">IFERROR(IF(OR(OFFSET('S5'!$D$5,MATCH($A525,'S5'!$D$5:$D$1012,0)-1,6)="巻返し",OFFSET('S5'!$D$5,MATCH($A525,'S5'!$D$5:$D$1012,0)-1,6)="スリット"),SUMIF('S5'!$D$5:$D$1012,$A525,'S5'!$T$5:$T$1012),""),"")</f>
        <v/>
      </c>
    </row>
    <row r="526" spans="1:28" s="165" customFormat="1" ht="11.25" x14ac:dyDescent="0.15">
      <c r="A526" s="167"/>
      <c r="B526" s="167"/>
      <c r="C526" s="167"/>
      <c r="D526" s="167"/>
      <c r="E526" s="167"/>
      <c r="F526" s="167"/>
      <c r="G526" s="167"/>
      <c r="H526" s="167"/>
      <c r="I526" s="167"/>
      <c r="J526" s="167"/>
      <c r="K526" s="167"/>
      <c r="L526" s="167"/>
      <c r="M526" s="167"/>
      <c r="N526" s="168"/>
      <c r="O526" s="168"/>
      <c r="P526" s="168"/>
      <c r="Q526" s="167"/>
      <c r="R526" s="167"/>
      <c r="S526" s="167"/>
      <c r="T526" s="169"/>
      <c r="U526" s="169"/>
      <c r="V526" s="167"/>
      <c r="W526" s="167"/>
      <c r="X526" s="167"/>
      <c r="Z526" s="177" t="str">
        <f t="shared" ca="1" si="8"/>
        <v/>
      </c>
      <c r="AA526" s="177" t="str">
        <f ca="1">IFERROR(IF(OR(OFFSET('S4'!$D$5,MATCH($A526,'S4'!$D$5:$D$1035,0)-1,6)="巻返し",OFFSET('S4'!$D$5,MATCH($A526,'S4'!$D$5:$D$1035,0)-1,6)="スリット"),SUMIF('S4'!$D$5:$D$1035,$A526,'S4'!$U$5:$U$1035),""),"")</f>
        <v/>
      </c>
      <c r="AB526" s="177" t="str">
        <f ca="1">IFERROR(IF(OR(OFFSET('S5'!$D$5,MATCH($A526,'S5'!$D$5:$D$1012,0)-1,6)="巻返し",OFFSET('S5'!$D$5,MATCH($A526,'S5'!$D$5:$D$1012,0)-1,6)="スリット"),SUMIF('S5'!$D$5:$D$1012,$A526,'S5'!$T$5:$T$1012),""),"")</f>
        <v/>
      </c>
    </row>
    <row r="527" spans="1:28" s="165" customFormat="1" ht="11.25" x14ac:dyDescent="0.15">
      <c r="A527" s="167"/>
      <c r="B527" s="167"/>
      <c r="C527" s="167"/>
      <c r="D527" s="167"/>
      <c r="E527" s="167"/>
      <c r="F527" s="167"/>
      <c r="G527" s="167"/>
      <c r="H527" s="167"/>
      <c r="I527" s="167"/>
      <c r="J527" s="167"/>
      <c r="K527" s="167"/>
      <c r="L527" s="167"/>
      <c r="M527" s="167"/>
      <c r="N527" s="168"/>
      <c r="O527" s="168"/>
      <c r="P527" s="168"/>
      <c r="Q527" s="167"/>
      <c r="R527" s="167"/>
      <c r="S527" s="167"/>
      <c r="T527" s="169"/>
      <c r="U527" s="169"/>
      <c r="V527" s="167"/>
      <c r="W527" s="167"/>
      <c r="X527" s="167"/>
      <c r="Z527" s="177" t="str">
        <f t="shared" ca="1" si="8"/>
        <v/>
      </c>
      <c r="AA527" s="177" t="str">
        <f ca="1">IFERROR(IF(OR(OFFSET('S4'!$D$5,MATCH($A527,'S4'!$D$5:$D$1035,0)-1,6)="巻返し",OFFSET('S4'!$D$5,MATCH($A527,'S4'!$D$5:$D$1035,0)-1,6)="スリット"),SUMIF('S4'!$D$5:$D$1035,$A527,'S4'!$U$5:$U$1035),""),"")</f>
        <v/>
      </c>
      <c r="AB527" s="177" t="str">
        <f ca="1">IFERROR(IF(OR(OFFSET('S5'!$D$5,MATCH($A527,'S5'!$D$5:$D$1012,0)-1,6)="巻返し",OFFSET('S5'!$D$5,MATCH($A527,'S5'!$D$5:$D$1012,0)-1,6)="スリット"),SUMIF('S5'!$D$5:$D$1012,$A527,'S5'!$T$5:$T$1012),""),"")</f>
        <v/>
      </c>
    </row>
    <row r="528" spans="1:28" s="165" customFormat="1" ht="11.25" x14ac:dyDescent="0.15">
      <c r="A528" s="167"/>
      <c r="B528" s="167"/>
      <c r="C528" s="167"/>
      <c r="D528" s="167"/>
      <c r="E528" s="167"/>
      <c r="F528" s="167"/>
      <c r="G528" s="167"/>
      <c r="H528" s="167"/>
      <c r="I528" s="167"/>
      <c r="J528" s="167"/>
      <c r="K528" s="167"/>
      <c r="L528" s="167"/>
      <c r="M528" s="167"/>
      <c r="N528" s="168"/>
      <c r="O528" s="168"/>
      <c r="P528" s="168"/>
      <c r="Q528" s="167"/>
      <c r="R528" s="167"/>
      <c r="S528" s="167"/>
      <c r="T528" s="169"/>
      <c r="U528" s="169"/>
      <c r="V528" s="167"/>
      <c r="W528" s="167"/>
      <c r="X528" s="167"/>
      <c r="Z528" s="177" t="str">
        <f t="shared" ca="1" si="8"/>
        <v/>
      </c>
      <c r="AA528" s="177" t="str">
        <f ca="1">IFERROR(IF(OR(OFFSET('S4'!$D$5,MATCH($A528,'S4'!$D$5:$D$1035,0)-1,6)="巻返し",OFFSET('S4'!$D$5,MATCH($A528,'S4'!$D$5:$D$1035,0)-1,6)="スリット"),SUMIF('S4'!$D$5:$D$1035,$A528,'S4'!$U$5:$U$1035),""),"")</f>
        <v/>
      </c>
      <c r="AB528" s="177" t="str">
        <f ca="1">IFERROR(IF(OR(OFFSET('S5'!$D$5,MATCH($A528,'S5'!$D$5:$D$1012,0)-1,6)="巻返し",OFFSET('S5'!$D$5,MATCH($A528,'S5'!$D$5:$D$1012,0)-1,6)="スリット"),SUMIF('S5'!$D$5:$D$1012,$A528,'S5'!$T$5:$T$1012),""),"")</f>
        <v/>
      </c>
    </row>
    <row r="529" spans="1:28" s="165" customFormat="1" ht="11.25" x14ac:dyDescent="0.15">
      <c r="A529" s="167"/>
      <c r="B529" s="167"/>
      <c r="C529" s="167"/>
      <c r="D529" s="167"/>
      <c r="E529" s="167"/>
      <c r="F529" s="167"/>
      <c r="G529" s="167"/>
      <c r="H529" s="167"/>
      <c r="I529" s="167"/>
      <c r="J529" s="167"/>
      <c r="K529" s="167"/>
      <c r="L529" s="167"/>
      <c r="M529" s="167"/>
      <c r="N529" s="168"/>
      <c r="O529" s="168"/>
      <c r="P529" s="168"/>
      <c r="Q529" s="167"/>
      <c r="R529" s="167"/>
      <c r="S529" s="167"/>
      <c r="T529" s="169"/>
      <c r="U529" s="169"/>
      <c r="V529" s="167"/>
      <c r="W529" s="167"/>
      <c r="X529" s="167"/>
      <c r="Z529" s="177" t="str">
        <f t="shared" ca="1" si="8"/>
        <v/>
      </c>
      <c r="AA529" s="177" t="str">
        <f ca="1">IFERROR(IF(OR(OFFSET('S4'!$D$5,MATCH($A529,'S4'!$D$5:$D$1035,0)-1,6)="巻返し",OFFSET('S4'!$D$5,MATCH($A529,'S4'!$D$5:$D$1035,0)-1,6)="スリット"),SUMIF('S4'!$D$5:$D$1035,$A529,'S4'!$U$5:$U$1035),""),"")</f>
        <v/>
      </c>
      <c r="AB529" s="177" t="str">
        <f ca="1">IFERROR(IF(OR(OFFSET('S5'!$D$5,MATCH($A529,'S5'!$D$5:$D$1012,0)-1,6)="巻返し",OFFSET('S5'!$D$5,MATCH($A529,'S5'!$D$5:$D$1012,0)-1,6)="スリット"),SUMIF('S5'!$D$5:$D$1012,$A529,'S5'!$T$5:$T$1012),""),"")</f>
        <v/>
      </c>
    </row>
    <row r="530" spans="1:28" s="165" customFormat="1" ht="11.25" x14ac:dyDescent="0.15">
      <c r="A530" s="167"/>
      <c r="B530" s="167"/>
      <c r="C530" s="167"/>
      <c r="D530" s="167"/>
      <c r="E530" s="167"/>
      <c r="F530" s="167"/>
      <c r="G530" s="167"/>
      <c r="H530" s="167"/>
      <c r="I530" s="167"/>
      <c r="J530" s="167"/>
      <c r="K530" s="167"/>
      <c r="L530" s="167"/>
      <c r="M530" s="167"/>
      <c r="N530" s="168"/>
      <c r="O530" s="168"/>
      <c r="P530" s="168"/>
      <c r="Q530" s="167"/>
      <c r="R530" s="167"/>
      <c r="S530" s="167"/>
      <c r="T530" s="169"/>
      <c r="U530" s="169"/>
      <c r="V530" s="167"/>
      <c r="W530" s="167"/>
      <c r="X530" s="167"/>
      <c r="Z530" s="177" t="str">
        <f t="shared" ca="1" si="8"/>
        <v/>
      </c>
      <c r="AA530" s="177" t="str">
        <f ca="1">IFERROR(IF(OR(OFFSET('S4'!$D$5,MATCH($A530,'S4'!$D$5:$D$1035,0)-1,6)="巻返し",OFFSET('S4'!$D$5,MATCH($A530,'S4'!$D$5:$D$1035,0)-1,6)="スリット"),SUMIF('S4'!$D$5:$D$1035,$A530,'S4'!$U$5:$U$1035),""),"")</f>
        <v/>
      </c>
      <c r="AB530" s="177" t="str">
        <f ca="1">IFERROR(IF(OR(OFFSET('S5'!$D$5,MATCH($A530,'S5'!$D$5:$D$1012,0)-1,6)="巻返し",OFFSET('S5'!$D$5,MATCH($A530,'S5'!$D$5:$D$1012,0)-1,6)="スリット"),SUMIF('S5'!$D$5:$D$1012,$A530,'S5'!$T$5:$T$1012),""),"")</f>
        <v/>
      </c>
    </row>
    <row r="531" spans="1:28" s="165" customFormat="1" ht="11.25" x14ac:dyDescent="0.15">
      <c r="A531" s="167"/>
      <c r="B531" s="167"/>
      <c r="C531" s="167"/>
      <c r="D531" s="167"/>
      <c r="E531" s="167"/>
      <c r="F531" s="167"/>
      <c r="G531" s="167"/>
      <c r="H531" s="167"/>
      <c r="I531" s="167"/>
      <c r="J531" s="167"/>
      <c r="K531" s="167"/>
      <c r="L531" s="167"/>
      <c r="M531" s="167"/>
      <c r="N531" s="168"/>
      <c r="O531" s="168"/>
      <c r="P531" s="168"/>
      <c r="Q531" s="167"/>
      <c r="R531" s="167"/>
      <c r="S531" s="167"/>
      <c r="T531" s="169"/>
      <c r="U531" s="169"/>
      <c r="V531" s="167"/>
      <c r="W531" s="167"/>
      <c r="X531" s="167"/>
      <c r="Z531" s="177" t="str">
        <f t="shared" ca="1" si="8"/>
        <v/>
      </c>
      <c r="AA531" s="177" t="str">
        <f ca="1">IFERROR(IF(OR(OFFSET('S4'!$D$5,MATCH($A531,'S4'!$D$5:$D$1035,0)-1,6)="巻返し",OFFSET('S4'!$D$5,MATCH($A531,'S4'!$D$5:$D$1035,0)-1,6)="スリット"),SUMIF('S4'!$D$5:$D$1035,$A531,'S4'!$U$5:$U$1035),""),"")</f>
        <v/>
      </c>
      <c r="AB531" s="177" t="str">
        <f ca="1">IFERROR(IF(OR(OFFSET('S5'!$D$5,MATCH($A531,'S5'!$D$5:$D$1012,0)-1,6)="巻返し",OFFSET('S5'!$D$5,MATCH($A531,'S5'!$D$5:$D$1012,0)-1,6)="スリット"),SUMIF('S5'!$D$5:$D$1012,$A531,'S5'!$T$5:$T$1012),""),"")</f>
        <v/>
      </c>
    </row>
    <row r="532" spans="1:28" s="165" customFormat="1" ht="11.25" x14ac:dyDescent="0.15">
      <c r="A532" s="167"/>
      <c r="B532" s="167"/>
      <c r="C532" s="167"/>
      <c r="D532" s="167"/>
      <c r="E532" s="167"/>
      <c r="F532" s="167"/>
      <c r="G532" s="167"/>
      <c r="H532" s="167"/>
      <c r="I532" s="167"/>
      <c r="J532" s="167"/>
      <c r="K532" s="167"/>
      <c r="L532" s="167"/>
      <c r="M532" s="167"/>
      <c r="N532" s="168"/>
      <c r="O532" s="168"/>
      <c r="P532" s="168"/>
      <c r="Q532" s="167"/>
      <c r="R532" s="167"/>
      <c r="S532" s="167"/>
      <c r="T532" s="169"/>
      <c r="U532" s="169"/>
      <c r="V532" s="167"/>
      <c r="W532" s="167"/>
      <c r="X532" s="167"/>
      <c r="Z532" s="177" t="str">
        <f t="shared" ca="1" si="8"/>
        <v/>
      </c>
      <c r="AA532" s="177" t="str">
        <f ca="1">IFERROR(IF(OR(OFFSET('S4'!$D$5,MATCH($A532,'S4'!$D$5:$D$1035,0)-1,6)="巻返し",OFFSET('S4'!$D$5,MATCH($A532,'S4'!$D$5:$D$1035,0)-1,6)="スリット"),SUMIF('S4'!$D$5:$D$1035,$A532,'S4'!$U$5:$U$1035),""),"")</f>
        <v/>
      </c>
      <c r="AB532" s="177" t="str">
        <f ca="1">IFERROR(IF(OR(OFFSET('S5'!$D$5,MATCH($A532,'S5'!$D$5:$D$1012,0)-1,6)="巻返し",OFFSET('S5'!$D$5,MATCH($A532,'S5'!$D$5:$D$1012,0)-1,6)="スリット"),SUMIF('S5'!$D$5:$D$1012,$A532,'S5'!$T$5:$T$1012),""),"")</f>
        <v/>
      </c>
    </row>
    <row r="533" spans="1:28" s="165" customFormat="1" ht="11.25" x14ac:dyDescent="0.15">
      <c r="A533" s="167"/>
      <c r="B533" s="167"/>
      <c r="C533" s="167"/>
      <c r="D533" s="167"/>
      <c r="E533" s="167"/>
      <c r="F533" s="167"/>
      <c r="G533" s="167"/>
      <c r="H533" s="167"/>
      <c r="I533" s="167"/>
      <c r="J533" s="167"/>
      <c r="K533" s="167"/>
      <c r="L533" s="167"/>
      <c r="M533" s="167"/>
      <c r="N533" s="168"/>
      <c r="O533" s="168"/>
      <c r="P533" s="168"/>
      <c r="Q533" s="167"/>
      <c r="R533" s="167"/>
      <c r="S533" s="167"/>
      <c r="T533" s="169"/>
      <c r="U533" s="169"/>
      <c r="V533" s="167"/>
      <c r="W533" s="167"/>
      <c r="X533" s="167"/>
      <c r="Z533" s="177" t="str">
        <f t="shared" ca="1" si="8"/>
        <v/>
      </c>
      <c r="AA533" s="177" t="str">
        <f ca="1">IFERROR(IF(OR(OFFSET('S4'!$D$5,MATCH($A533,'S4'!$D$5:$D$1035,0)-1,6)="巻返し",OFFSET('S4'!$D$5,MATCH($A533,'S4'!$D$5:$D$1035,0)-1,6)="スリット"),SUMIF('S4'!$D$5:$D$1035,$A533,'S4'!$U$5:$U$1035),""),"")</f>
        <v/>
      </c>
      <c r="AB533" s="177" t="str">
        <f ca="1">IFERROR(IF(OR(OFFSET('S5'!$D$5,MATCH($A533,'S5'!$D$5:$D$1012,0)-1,6)="巻返し",OFFSET('S5'!$D$5,MATCH($A533,'S5'!$D$5:$D$1012,0)-1,6)="スリット"),SUMIF('S5'!$D$5:$D$1012,$A533,'S5'!$T$5:$T$1012),""),"")</f>
        <v/>
      </c>
    </row>
    <row r="534" spans="1:28" s="165" customFormat="1" ht="11.25" x14ac:dyDescent="0.15">
      <c r="A534" s="167"/>
      <c r="B534" s="167"/>
      <c r="C534" s="167"/>
      <c r="D534" s="167"/>
      <c r="E534" s="167"/>
      <c r="F534" s="167"/>
      <c r="G534" s="167"/>
      <c r="H534" s="167"/>
      <c r="I534" s="167"/>
      <c r="J534" s="167"/>
      <c r="K534" s="167"/>
      <c r="L534" s="167"/>
      <c r="M534" s="167"/>
      <c r="N534" s="168"/>
      <c r="O534" s="168"/>
      <c r="P534" s="168"/>
      <c r="Q534" s="167"/>
      <c r="R534" s="167"/>
      <c r="S534" s="167"/>
      <c r="T534" s="169"/>
      <c r="U534" s="169"/>
      <c r="V534" s="167"/>
      <c r="W534" s="167"/>
      <c r="X534" s="167"/>
      <c r="Z534" s="177" t="str">
        <f t="shared" ca="1" si="8"/>
        <v/>
      </c>
      <c r="AA534" s="177" t="str">
        <f ca="1">IFERROR(IF(OR(OFFSET('S4'!$D$5,MATCH($A534,'S4'!$D$5:$D$1035,0)-1,6)="巻返し",OFFSET('S4'!$D$5,MATCH($A534,'S4'!$D$5:$D$1035,0)-1,6)="スリット"),SUMIF('S4'!$D$5:$D$1035,$A534,'S4'!$U$5:$U$1035),""),"")</f>
        <v/>
      </c>
      <c r="AB534" s="177" t="str">
        <f ca="1">IFERROR(IF(OR(OFFSET('S5'!$D$5,MATCH($A534,'S5'!$D$5:$D$1012,0)-1,6)="巻返し",OFFSET('S5'!$D$5,MATCH($A534,'S5'!$D$5:$D$1012,0)-1,6)="スリット"),SUMIF('S5'!$D$5:$D$1012,$A534,'S5'!$T$5:$T$1012),""),"")</f>
        <v/>
      </c>
    </row>
    <row r="535" spans="1:28" s="165" customFormat="1" ht="11.25" x14ac:dyDescent="0.15">
      <c r="A535" s="167"/>
      <c r="B535" s="167"/>
      <c r="C535" s="167"/>
      <c r="D535" s="167"/>
      <c r="E535" s="167"/>
      <c r="F535" s="167"/>
      <c r="G535" s="167"/>
      <c r="H535" s="167"/>
      <c r="I535" s="167"/>
      <c r="J535" s="167"/>
      <c r="K535" s="167"/>
      <c r="L535" s="167"/>
      <c r="M535" s="167"/>
      <c r="N535" s="168"/>
      <c r="O535" s="168"/>
      <c r="P535" s="168"/>
      <c r="Q535" s="167"/>
      <c r="R535" s="167"/>
      <c r="S535" s="167"/>
      <c r="T535" s="169"/>
      <c r="U535" s="169"/>
      <c r="V535" s="167"/>
      <c r="W535" s="167"/>
      <c r="X535" s="167"/>
      <c r="Z535" s="177" t="str">
        <f t="shared" ca="1" si="8"/>
        <v/>
      </c>
      <c r="AA535" s="177" t="str">
        <f ca="1">IFERROR(IF(OR(OFFSET('S4'!$D$5,MATCH($A535,'S4'!$D$5:$D$1035,0)-1,6)="巻返し",OFFSET('S4'!$D$5,MATCH($A535,'S4'!$D$5:$D$1035,0)-1,6)="スリット"),SUMIF('S4'!$D$5:$D$1035,$A535,'S4'!$U$5:$U$1035),""),"")</f>
        <v/>
      </c>
      <c r="AB535" s="177" t="str">
        <f ca="1">IFERROR(IF(OR(OFFSET('S5'!$D$5,MATCH($A535,'S5'!$D$5:$D$1012,0)-1,6)="巻返し",OFFSET('S5'!$D$5,MATCH($A535,'S5'!$D$5:$D$1012,0)-1,6)="スリット"),SUMIF('S5'!$D$5:$D$1012,$A535,'S5'!$T$5:$T$1012),""),"")</f>
        <v/>
      </c>
    </row>
    <row r="536" spans="1:28" s="165" customFormat="1" ht="11.25" x14ac:dyDescent="0.15">
      <c r="A536" s="167"/>
      <c r="B536" s="167"/>
      <c r="C536" s="167"/>
      <c r="D536" s="167"/>
      <c r="E536" s="167"/>
      <c r="F536" s="167"/>
      <c r="G536" s="167"/>
      <c r="H536" s="167"/>
      <c r="I536" s="167"/>
      <c r="J536" s="167"/>
      <c r="K536" s="167"/>
      <c r="L536" s="167"/>
      <c r="M536" s="167"/>
      <c r="N536" s="168"/>
      <c r="O536" s="168"/>
      <c r="P536" s="168"/>
      <c r="Q536" s="167"/>
      <c r="R536" s="167"/>
      <c r="S536" s="167"/>
      <c r="T536" s="169"/>
      <c r="U536" s="169"/>
      <c r="V536" s="167"/>
      <c r="W536" s="167"/>
      <c r="X536" s="167"/>
      <c r="Z536" s="177" t="str">
        <f t="shared" ca="1" si="8"/>
        <v/>
      </c>
      <c r="AA536" s="177" t="str">
        <f ca="1">IFERROR(IF(OR(OFFSET('S4'!$D$5,MATCH($A536,'S4'!$D$5:$D$1035,0)-1,6)="巻返し",OFFSET('S4'!$D$5,MATCH($A536,'S4'!$D$5:$D$1035,0)-1,6)="スリット"),SUMIF('S4'!$D$5:$D$1035,$A536,'S4'!$U$5:$U$1035),""),"")</f>
        <v/>
      </c>
      <c r="AB536" s="177" t="str">
        <f ca="1">IFERROR(IF(OR(OFFSET('S5'!$D$5,MATCH($A536,'S5'!$D$5:$D$1012,0)-1,6)="巻返し",OFFSET('S5'!$D$5,MATCH($A536,'S5'!$D$5:$D$1012,0)-1,6)="スリット"),SUMIF('S5'!$D$5:$D$1012,$A536,'S5'!$T$5:$T$1012),""),"")</f>
        <v/>
      </c>
    </row>
    <row r="537" spans="1:28" s="165" customFormat="1" ht="11.25" x14ac:dyDescent="0.15">
      <c r="A537" s="167"/>
      <c r="B537" s="167"/>
      <c r="C537" s="167"/>
      <c r="D537" s="167"/>
      <c r="E537" s="167"/>
      <c r="F537" s="167"/>
      <c r="G537" s="167"/>
      <c r="H537" s="167"/>
      <c r="I537" s="167"/>
      <c r="J537" s="167"/>
      <c r="K537" s="167"/>
      <c r="L537" s="167"/>
      <c r="M537" s="167"/>
      <c r="N537" s="168"/>
      <c r="O537" s="168"/>
      <c r="P537" s="168"/>
      <c r="Q537" s="167"/>
      <c r="R537" s="167"/>
      <c r="S537" s="167"/>
      <c r="T537" s="169"/>
      <c r="U537" s="169"/>
      <c r="V537" s="167"/>
      <c r="W537" s="167"/>
      <c r="X537" s="167"/>
      <c r="Z537" s="177" t="str">
        <f t="shared" ca="1" si="8"/>
        <v/>
      </c>
      <c r="AA537" s="177" t="str">
        <f ca="1">IFERROR(IF(OR(OFFSET('S4'!$D$5,MATCH($A537,'S4'!$D$5:$D$1035,0)-1,6)="巻返し",OFFSET('S4'!$D$5,MATCH($A537,'S4'!$D$5:$D$1035,0)-1,6)="スリット"),SUMIF('S4'!$D$5:$D$1035,$A537,'S4'!$U$5:$U$1035),""),"")</f>
        <v/>
      </c>
      <c r="AB537" s="177" t="str">
        <f ca="1">IFERROR(IF(OR(OFFSET('S5'!$D$5,MATCH($A537,'S5'!$D$5:$D$1012,0)-1,6)="巻返し",OFFSET('S5'!$D$5,MATCH($A537,'S5'!$D$5:$D$1012,0)-1,6)="スリット"),SUMIF('S5'!$D$5:$D$1012,$A537,'S5'!$T$5:$T$1012),""),"")</f>
        <v/>
      </c>
    </row>
    <row r="538" spans="1:28" s="165" customFormat="1" ht="11.25" x14ac:dyDescent="0.15">
      <c r="A538" s="167"/>
      <c r="B538" s="167"/>
      <c r="C538" s="167"/>
      <c r="D538" s="167"/>
      <c r="E538" s="167"/>
      <c r="F538" s="167"/>
      <c r="G538" s="167"/>
      <c r="H538" s="167"/>
      <c r="I538" s="167"/>
      <c r="J538" s="167"/>
      <c r="K538" s="167"/>
      <c r="L538" s="167"/>
      <c r="M538" s="167"/>
      <c r="N538" s="168"/>
      <c r="O538" s="168"/>
      <c r="P538" s="168"/>
      <c r="Q538" s="167"/>
      <c r="R538" s="167"/>
      <c r="S538" s="167"/>
      <c r="T538" s="169"/>
      <c r="U538" s="169"/>
      <c r="V538" s="167"/>
      <c r="W538" s="167"/>
      <c r="X538" s="167"/>
      <c r="Z538" s="177" t="str">
        <f t="shared" ca="1" si="8"/>
        <v/>
      </c>
      <c r="AA538" s="177" t="str">
        <f ca="1">IFERROR(IF(OR(OFFSET('S4'!$D$5,MATCH($A538,'S4'!$D$5:$D$1035,0)-1,6)="巻返し",OFFSET('S4'!$D$5,MATCH($A538,'S4'!$D$5:$D$1035,0)-1,6)="スリット"),SUMIF('S4'!$D$5:$D$1035,$A538,'S4'!$U$5:$U$1035),""),"")</f>
        <v/>
      </c>
      <c r="AB538" s="177" t="str">
        <f ca="1">IFERROR(IF(OR(OFFSET('S5'!$D$5,MATCH($A538,'S5'!$D$5:$D$1012,0)-1,6)="巻返し",OFFSET('S5'!$D$5,MATCH($A538,'S5'!$D$5:$D$1012,0)-1,6)="スリット"),SUMIF('S5'!$D$5:$D$1012,$A538,'S5'!$T$5:$T$1012),""),"")</f>
        <v/>
      </c>
    </row>
    <row r="539" spans="1:28" s="165" customFormat="1" ht="11.25" x14ac:dyDescent="0.15">
      <c r="A539" s="167"/>
      <c r="B539" s="167"/>
      <c r="C539" s="167"/>
      <c r="D539" s="167"/>
      <c r="E539" s="167"/>
      <c r="F539" s="167"/>
      <c r="G539" s="167"/>
      <c r="H539" s="167"/>
      <c r="I539" s="167"/>
      <c r="J539" s="167"/>
      <c r="K539" s="167"/>
      <c r="L539" s="167"/>
      <c r="M539" s="167"/>
      <c r="N539" s="168"/>
      <c r="O539" s="168"/>
      <c r="P539" s="168"/>
      <c r="Q539" s="167"/>
      <c r="R539" s="167"/>
      <c r="S539" s="167"/>
      <c r="T539" s="169"/>
      <c r="U539" s="169"/>
      <c r="V539" s="167"/>
      <c r="W539" s="167"/>
      <c r="X539" s="167"/>
      <c r="Z539" s="177" t="str">
        <f t="shared" ca="1" si="8"/>
        <v/>
      </c>
      <c r="AA539" s="177" t="str">
        <f ca="1">IFERROR(IF(OR(OFFSET('S4'!$D$5,MATCH($A539,'S4'!$D$5:$D$1035,0)-1,6)="巻返し",OFFSET('S4'!$D$5,MATCH($A539,'S4'!$D$5:$D$1035,0)-1,6)="スリット"),SUMIF('S4'!$D$5:$D$1035,$A539,'S4'!$U$5:$U$1035),""),"")</f>
        <v/>
      </c>
      <c r="AB539" s="177" t="str">
        <f ca="1">IFERROR(IF(OR(OFFSET('S5'!$D$5,MATCH($A539,'S5'!$D$5:$D$1012,0)-1,6)="巻返し",OFFSET('S5'!$D$5,MATCH($A539,'S5'!$D$5:$D$1012,0)-1,6)="スリット"),SUMIF('S5'!$D$5:$D$1012,$A539,'S5'!$T$5:$T$1012),""),"")</f>
        <v/>
      </c>
    </row>
    <row r="540" spans="1:28" s="165" customFormat="1" ht="11.25" x14ac:dyDescent="0.15">
      <c r="A540" s="167"/>
      <c r="B540" s="167"/>
      <c r="C540" s="167"/>
      <c r="D540" s="167"/>
      <c r="E540" s="167"/>
      <c r="F540" s="167"/>
      <c r="G540" s="167"/>
      <c r="H540" s="167"/>
      <c r="I540" s="167"/>
      <c r="J540" s="167"/>
      <c r="K540" s="167"/>
      <c r="L540" s="167"/>
      <c r="M540" s="167"/>
      <c r="N540" s="168"/>
      <c r="O540" s="168"/>
      <c r="P540" s="168"/>
      <c r="Q540" s="167"/>
      <c r="R540" s="167"/>
      <c r="S540" s="167"/>
      <c r="T540" s="169"/>
      <c r="U540" s="169"/>
      <c r="V540" s="167"/>
      <c r="W540" s="167"/>
      <c r="X540" s="167"/>
      <c r="Z540" s="177" t="str">
        <f t="shared" ca="1" si="8"/>
        <v/>
      </c>
      <c r="AA540" s="177" t="str">
        <f ca="1">IFERROR(IF(OR(OFFSET('S4'!$D$5,MATCH($A540,'S4'!$D$5:$D$1035,0)-1,6)="巻返し",OFFSET('S4'!$D$5,MATCH($A540,'S4'!$D$5:$D$1035,0)-1,6)="スリット"),SUMIF('S4'!$D$5:$D$1035,$A540,'S4'!$U$5:$U$1035),""),"")</f>
        <v/>
      </c>
      <c r="AB540" s="177" t="str">
        <f ca="1">IFERROR(IF(OR(OFFSET('S5'!$D$5,MATCH($A540,'S5'!$D$5:$D$1012,0)-1,6)="巻返し",OFFSET('S5'!$D$5,MATCH($A540,'S5'!$D$5:$D$1012,0)-1,6)="スリット"),SUMIF('S5'!$D$5:$D$1012,$A540,'S5'!$T$5:$T$1012),""),"")</f>
        <v/>
      </c>
    </row>
    <row r="541" spans="1:28" s="165" customFormat="1" ht="11.25" x14ac:dyDescent="0.15">
      <c r="A541" s="167"/>
      <c r="B541" s="167"/>
      <c r="C541" s="167"/>
      <c r="D541" s="167"/>
      <c r="E541" s="167"/>
      <c r="F541" s="167"/>
      <c r="G541" s="167"/>
      <c r="H541" s="167"/>
      <c r="I541" s="167"/>
      <c r="J541" s="167"/>
      <c r="K541" s="167"/>
      <c r="L541" s="167"/>
      <c r="M541" s="167"/>
      <c r="N541" s="168"/>
      <c r="O541" s="168"/>
      <c r="P541" s="168"/>
      <c r="Q541" s="167"/>
      <c r="R541" s="167"/>
      <c r="S541" s="167"/>
      <c r="T541" s="169"/>
      <c r="U541" s="169"/>
      <c r="V541" s="167"/>
      <c r="W541" s="167"/>
      <c r="X541" s="167"/>
      <c r="Z541" s="177" t="str">
        <f t="shared" ca="1" si="8"/>
        <v/>
      </c>
      <c r="AA541" s="177" t="str">
        <f ca="1">IFERROR(IF(OR(OFFSET('S4'!$D$5,MATCH($A541,'S4'!$D$5:$D$1035,0)-1,6)="巻返し",OFFSET('S4'!$D$5,MATCH($A541,'S4'!$D$5:$D$1035,0)-1,6)="スリット"),SUMIF('S4'!$D$5:$D$1035,$A541,'S4'!$U$5:$U$1035),""),"")</f>
        <v/>
      </c>
      <c r="AB541" s="177" t="str">
        <f ca="1">IFERROR(IF(OR(OFFSET('S5'!$D$5,MATCH($A541,'S5'!$D$5:$D$1012,0)-1,6)="巻返し",OFFSET('S5'!$D$5,MATCH($A541,'S5'!$D$5:$D$1012,0)-1,6)="スリット"),SUMIF('S5'!$D$5:$D$1012,$A541,'S5'!$T$5:$T$1012),""),"")</f>
        <v/>
      </c>
    </row>
    <row r="542" spans="1:28" s="165" customFormat="1" ht="11.25" x14ac:dyDescent="0.15">
      <c r="A542" s="167"/>
      <c r="B542" s="167"/>
      <c r="C542" s="167"/>
      <c r="D542" s="167"/>
      <c r="E542" s="167"/>
      <c r="F542" s="167"/>
      <c r="G542" s="167"/>
      <c r="H542" s="167"/>
      <c r="I542" s="167"/>
      <c r="J542" s="167"/>
      <c r="K542" s="167"/>
      <c r="L542" s="167"/>
      <c r="M542" s="167"/>
      <c r="N542" s="168"/>
      <c r="O542" s="168"/>
      <c r="P542" s="168"/>
      <c r="Q542" s="167"/>
      <c r="R542" s="167"/>
      <c r="S542" s="167"/>
      <c r="T542" s="169"/>
      <c r="U542" s="169"/>
      <c r="V542" s="167"/>
      <c r="W542" s="167"/>
      <c r="X542" s="167"/>
      <c r="Z542" s="177" t="str">
        <f t="shared" ca="1" si="8"/>
        <v/>
      </c>
      <c r="AA542" s="177" t="str">
        <f ca="1">IFERROR(IF(OR(OFFSET('S4'!$D$5,MATCH($A542,'S4'!$D$5:$D$1035,0)-1,6)="巻返し",OFFSET('S4'!$D$5,MATCH($A542,'S4'!$D$5:$D$1035,0)-1,6)="スリット"),SUMIF('S4'!$D$5:$D$1035,$A542,'S4'!$U$5:$U$1035),""),"")</f>
        <v/>
      </c>
      <c r="AB542" s="177" t="str">
        <f ca="1">IFERROR(IF(OR(OFFSET('S5'!$D$5,MATCH($A542,'S5'!$D$5:$D$1012,0)-1,6)="巻返し",OFFSET('S5'!$D$5,MATCH($A542,'S5'!$D$5:$D$1012,0)-1,6)="スリット"),SUMIF('S5'!$D$5:$D$1012,$A542,'S5'!$T$5:$T$1012),""),"")</f>
        <v/>
      </c>
    </row>
    <row r="543" spans="1:28" s="165" customFormat="1" ht="11.25" x14ac:dyDescent="0.15">
      <c r="A543" s="167"/>
      <c r="B543" s="167"/>
      <c r="C543" s="167"/>
      <c r="D543" s="167"/>
      <c r="E543" s="167"/>
      <c r="F543" s="167"/>
      <c r="G543" s="167"/>
      <c r="H543" s="167"/>
      <c r="I543" s="167"/>
      <c r="J543" s="167"/>
      <c r="K543" s="167"/>
      <c r="L543" s="167"/>
      <c r="M543" s="167"/>
      <c r="N543" s="168"/>
      <c r="O543" s="168"/>
      <c r="P543" s="168"/>
      <c r="Q543" s="167"/>
      <c r="R543" s="167"/>
      <c r="S543" s="167"/>
      <c r="T543" s="169"/>
      <c r="U543" s="169"/>
      <c r="V543" s="167"/>
      <c r="W543" s="167"/>
      <c r="X543" s="167"/>
      <c r="Z543" s="177" t="str">
        <f t="shared" ca="1" si="8"/>
        <v/>
      </c>
      <c r="AA543" s="177" t="str">
        <f ca="1">IFERROR(IF(OR(OFFSET('S4'!$D$5,MATCH($A543,'S4'!$D$5:$D$1035,0)-1,6)="巻返し",OFFSET('S4'!$D$5,MATCH($A543,'S4'!$D$5:$D$1035,0)-1,6)="スリット"),SUMIF('S4'!$D$5:$D$1035,$A543,'S4'!$U$5:$U$1035),""),"")</f>
        <v/>
      </c>
      <c r="AB543" s="177" t="str">
        <f ca="1">IFERROR(IF(OR(OFFSET('S5'!$D$5,MATCH($A543,'S5'!$D$5:$D$1012,0)-1,6)="巻返し",OFFSET('S5'!$D$5,MATCH($A543,'S5'!$D$5:$D$1012,0)-1,6)="スリット"),SUMIF('S5'!$D$5:$D$1012,$A543,'S5'!$T$5:$T$1012),""),"")</f>
        <v/>
      </c>
    </row>
    <row r="544" spans="1:28" s="165" customFormat="1" ht="11.25" x14ac:dyDescent="0.15">
      <c r="A544" s="167"/>
      <c r="B544" s="167"/>
      <c r="C544" s="167"/>
      <c r="D544" s="167"/>
      <c r="E544" s="167"/>
      <c r="F544" s="167"/>
      <c r="G544" s="167"/>
      <c r="H544" s="167"/>
      <c r="I544" s="167"/>
      <c r="J544" s="167"/>
      <c r="K544" s="167"/>
      <c r="L544" s="167"/>
      <c r="M544" s="167"/>
      <c r="N544" s="168"/>
      <c r="O544" s="168"/>
      <c r="P544" s="168"/>
      <c r="Q544" s="167"/>
      <c r="R544" s="167"/>
      <c r="S544" s="167"/>
      <c r="T544" s="169"/>
      <c r="U544" s="169"/>
      <c r="V544" s="167"/>
      <c r="W544" s="167"/>
      <c r="X544" s="167"/>
      <c r="Z544" s="177" t="str">
        <f t="shared" ca="1" si="8"/>
        <v/>
      </c>
      <c r="AA544" s="177" t="str">
        <f ca="1">IFERROR(IF(OR(OFFSET('S4'!$D$5,MATCH($A544,'S4'!$D$5:$D$1035,0)-1,6)="巻返し",OFFSET('S4'!$D$5,MATCH($A544,'S4'!$D$5:$D$1035,0)-1,6)="スリット"),SUMIF('S4'!$D$5:$D$1035,$A544,'S4'!$U$5:$U$1035),""),"")</f>
        <v/>
      </c>
      <c r="AB544" s="177" t="str">
        <f ca="1">IFERROR(IF(OR(OFFSET('S5'!$D$5,MATCH($A544,'S5'!$D$5:$D$1012,0)-1,6)="巻返し",OFFSET('S5'!$D$5,MATCH($A544,'S5'!$D$5:$D$1012,0)-1,6)="スリット"),SUMIF('S5'!$D$5:$D$1012,$A544,'S5'!$T$5:$T$1012),""),"")</f>
        <v/>
      </c>
    </row>
    <row r="545" spans="1:28" s="165" customFormat="1" ht="11.25" x14ac:dyDescent="0.15">
      <c r="A545" s="167"/>
      <c r="B545" s="167"/>
      <c r="C545" s="167"/>
      <c r="D545" s="167"/>
      <c r="E545" s="167"/>
      <c r="F545" s="167"/>
      <c r="G545" s="167"/>
      <c r="H545" s="167"/>
      <c r="I545" s="167"/>
      <c r="J545" s="167"/>
      <c r="K545" s="167"/>
      <c r="L545" s="167"/>
      <c r="M545" s="167"/>
      <c r="N545" s="168"/>
      <c r="O545" s="168"/>
      <c r="P545" s="168"/>
      <c r="Q545" s="167"/>
      <c r="R545" s="167"/>
      <c r="S545" s="167"/>
      <c r="T545" s="169"/>
      <c r="U545" s="169"/>
      <c r="V545" s="167"/>
      <c r="W545" s="167"/>
      <c r="X545" s="167"/>
      <c r="Z545" s="177" t="str">
        <f t="shared" ca="1" si="8"/>
        <v/>
      </c>
      <c r="AA545" s="177" t="str">
        <f ca="1">IFERROR(IF(OR(OFFSET('S4'!$D$5,MATCH($A545,'S4'!$D$5:$D$1035,0)-1,6)="巻返し",OFFSET('S4'!$D$5,MATCH($A545,'S4'!$D$5:$D$1035,0)-1,6)="スリット"),SUMIF('S4'!$D$5:$D$1035,$A545,'S4'!$U$5:$U$1035),""),"")</f>
        <v/>
      </c>
      <c r="AB545" s="177" t="str">
        <f ca="1">IFERROR(IF(OR(OFFSET('S5'!$D$5,MATCH($A545,'S5'!$D$5:$D$1012,0)-1,6)="巻返し",OFFSET('S5'!$D$5,MATCH($A545,'S5'!$D$5:$D$1012,0)-1,6)="スリット"),SUMIF('S5'!$D$5:$D$1012,$A545,'S5'!$T$5:$T$1012),""),"")</f>
        <v/>
      </c>
    </row>
    <row r="546" spans="1:28" s="165" customFormat="1" ht="11.25" x14ac:dyDescent="0.15">
      <c r="A546" s="167"/>
      <c r="B546" s="167"/>
      <c r="C546" s="167"/>
      <c r="D546" s="167"/>
      <c r="E546" s="167"/>
      <c r="F546" s="167"/>
      <c r="G546" s="167"/>
      <c r="H546" s="167"/>
      <c r="I546" s="167"/>
      <c r="J546" s="167"/>
      <c r="K546" s="167"/>
      <c r="L546" s="167"/>
      <c r="M546" s="167"/>
      <c r="N546" s="168"/>
      <c r="O546" s="168"/>
      <c r="P546" s="168"/>
      <c r="Q546" s="167"/>
      <c r="R546" s="167"/>
      <c r="S546" s="167"/>
      <c r="T546" s="169"/>
      <c r="U546" s="169"/>
      <c r="V546" s="167"/>
      <c r="W546" s="167"/>
      <c r="X546" s="167"/>
      <c r="Z546" s="177" t="str">
        <f t="shared" ca="1" si="8"/>
        <v/>
      </c>
      <c r="AA546" s="177" t="str">
        <f ca="1">IFERROR(IF(OR(OFFSET('S4'!$D$5,MATCH($A546,'S4'!$D$5:$D$1035,0)-1,6)="巻返し",OFFSET('S4'!$D$5,MATCH($A546,'S4'!$D$5:$D$1035,0)-1,6)="スリット"),SUMIF('S4'!$D$5:$D$1035,$A546,'S4'!$U$5:$U$1035),""),"")</f>
        <v/>
      </c>
      <c r="AB546" s="177" t="str">
        <f ca="1">IFERROR(IF(OR(OFFSET('S5'!$D$5,MATCH($A546,'S5'!$D$5:$D$1012,0)-1,6)="巻返し",OFFSET('S5'!$D$5,MATCH($A546,'S5'!$D$5:$D$1012,0)-1,6)="スリット"),SUMIF('S5'!$D$5:$D$1012,$A546,'S5'!$T$5:$T$1012),""),"")</f>
        <v/>
      </c>
    </row>
    <row r="547" spans="1:28" s="165" customFormat="1" ht="11.25" x14ac:dyDescent="0.15">
      <c r="A547" s="167"/>
      <c r="B547" s="167"/>
      <c r="C547" s="167"/>
      <c r="D547" s="167"/>
      <c r="E547" s="167"/>
      <c r="F547" s="167"/>
      <c r="G547" s="167"/>
      <c r="H547" s="167"/>
      <c r="I547" s="167"/>
      <c r="J547" s="167"/>
      <c r="K547" s="167"/>
      <c r="L547" s="167"/>
      <c r="M547" s="167"/>
      <c r="N547" s="168"/>
      <c r="O547" s="168"/>
      <c r="P547" s="168"/>
      <c r="Q547" s="167"/>
      <c r="R547" s="167"/>
      <c r="S547" s="167"/>
      <c r="T547" s="169"/>
      <c r="U547" s="169"/>
      <c r="V547" s="167"/>
      <c r="W547" s="167"/>
      <c r="X547" s="167"/>
      <c r="Z547" s="177" t="str">
        <f t="shared" ca="1" si="8"/>
        <v/>
      </c>
      <c r="AA547" s="177" t="str">
        <f ca="1">IFERROR(IF(OR(OFFSET('S4'!$D$5,MATCH($A547,'S4'!$D$5:$D$1035,0)-1,6)="巻返し",OFFSET('S4'!$D$5,MATCH($A547,'S4'!$D$5:$D$1035,0)-1,6)="スリット"),SUMIF('S4'!$D$5:$D$1035,$A547,'S4'!$U$5:$U$1035),""),"")</f>
        <v/>
      </c>
      <c r="AB547" s="177" t="str">
        <f ca="1">IFERROR(IF(OR(OFFSET('S5'!$D$5,MATCH($A547,'S5'!$D$5:$D$1012,0)-1,6)="巻返し",OFFSET('S5'!$D$5,MATCH($A547,'S5'!$D$5:$D$1012,0)-1,6)="スリット"),SUMIF('S5'!$D$5:$D$1012,$A547,'S5'!$T$5:$T$1012),""),"")</f>
        <v/>
      </c>
    </row>
    <row r="548" spans="1:28" s="165" customFormat="1" ht="11.25" x14ac:dyDescent="0.15">
      <c r="A548" s="167"/>
      <c r="B548" s="167"/>
      <c r="C548" s="167"/>
      <c r="D548" s="167"/>
      <c r="E548" s="167"/>
      <c r="F548" s="167"/>
      <c r="G548" s="167"/>
      <c r="H548" s="167"/>
      <c r="I548" s="167"/>
      <c r="J548" s="167"/>
      <c r="K548" s="167"/>
      <c r="L548" s="167"/>
      <c r="M548" s="167"/>
      <c r="N548" s="168"/>
      <c r="O548" s="168"/>
      <c r="P548" s="168"/>
      <c r="Q548" s="167"/>
      <c r="R548" s="167"/>
      <c r="S548" s="167"/>
      <c r="T548" s="169"/>
      <c r="U548" s="169"/>
      <c r="V548" s="167"/>
      <c r="W548" s="167"/>
      <c r="X548" s="167"/>
      <c r="Z548" s="177" t="str">
        <f t="shared" ca="1" si="8"/>
        <v/>
      </c>
      <c r="AA548" s="177" t="str">
        <f ca="1">IFERROR(IF(OR(OFFSET('S4'!$D$5,MATCH($A548,'S4'!$D$5:$D$1035,0)-1,6)="巻返し",OFFSET('S4'!$D$5,MATCH($A548,'S4'!$D$5:$D$1035,0)-1,6)="スリット"),SUMIF('S4'!$D$5:$D$1035,$A548,'S4'!$U$5:$U$1035),""),"")</f>
        <v/>
      </c>
      <c r="AB548" s="177" t="str">
        <f ca="1">IFERROR(IF(OR(OFFSET('S5'!$D$5,MATCH($A548,'S5'!$D$5:$D$1012,0)-1,6)="巻返し",OFFSET('S5'!$D$5,MATCH($A548,'S5'!$D$5:$D$1012,0)-1,6)="スリット"),SUMIF('S5'!$D$5:$D$1012,$A548,'S5'!$T$5:$T$1012),""),"")</f>
        <v/>
      </c>
    </row>
    <row r="549" spans="1:28" s="165" customFormat="1" ht="11.25" x14ac:dyDescent="0.15">
      <c r="A549" s="167"/>
      <c r="B549" s="167"/>
      <c r="C549" s="167"/>
      <c r="D549" s="167"/>
      <c r="E549" s="167"/>
      <c r="F549" s="167"/>
      <c r="G549" s="167"/>
      <c r="H549" s="167"/>
      <c r="I549" s="167"/>
      <c r="J549" s="167"/>
      <c r="K549" s="167"/>
      <c r="L549" s="167"/>
      <c r="M549" s="167"/>
      <c r="N549" s="168"/>
      <c r="O549" s="168"/>
      <c r="P549" s="168"/>
      <c r="Q549" s="167"/>
      <c r="R549" s="167"/>
      <c r="S549" s="167"/>
      <c r="T549" s="169"/>
      <c r="U549" s="169"/>
      <c r="V549" s="167"/>
      <c r="W549" s="167"/>
      <c r="X549" s="167"/>
      <c r="Z549" s="177" t="str">
        <f t="shared" ca="1" si="8"/>
        <v/>
      </c>
      <c r="AA549" s="177" t="str">
        <f ca="1">IFERROR(IF(OR(OFFSET('S4'!$D$5,MATCH($A549,'S4'!$D$5:$D$1035,0)-1,6)="巻返し",OFFSET('S4'!$D$5,MATCH($A549,'S4'!$D$5:$D$1035,0)-1,6)="スリット"),SUMIF('S4'!$D$5:$D$1035,$A549,'S4'!$U$5:$U$1035),""),"")</f>
        <v/>
      </c>
      <c r="AB549" s="177" t="str">
        <f ca="1">IFERROR(IF(OR(OFFSET('S5'!$D$5,MATCH($A549,'S5'!$D$5:$D$1012,0)-1,6)="巻返し",OFFSET('S5'!$D$5,MATCH($A549,'S5'!$D$5:$D$1012,0)-1,6)="スリット"),SUMIF('S5'!$D$5:$D$1012,$A549,'S5'!$T$5:$T$1012),""),"")</f>
        <v/>
      </c>
    </row>
    <row r="550" spans="1:28" s="165" customFormat="1" ht="11.25" x14ac:dyDescent="0.15">
      <c r="A550" s="167"/>
      <c r="B550" s="167"/>
      <c r="C550" s="167"/>
      <c r="D550" s="167"/>
      <c r="E550" s="167"/>
      <c r="F550" s="167"/>
      <c r="G550" s="167"/>
      <c r="H550" s="167"/>
      <c r="I550" s="167"/>
      <c r="J550" s="167"/>
      <c r="K550" s="167"/>
      <c r="L550" s="167"/>
      <c r="M550" s="167"/>
      <c r="N550" s="168"/>
      <c r="O550" s="168"/>
      <c r="P550" s="168"/>
      <c r="Q550" s="167"/>
      <c r="R550" s="167"/>
      <c r="S550" s="167"/>
      <c r="T550" s="169"/>
      <c r="U550" s="169"/>
      <c r="V550" s="167"/>
      <c r="W550" s="167"/>
      <c r="X550" s="167"/>
      <c r="Z550" s="177" t="str">
        <f t="shared" ca="1" si="8"/>
        <v/>
      </c>
      <c r="AA550" s="177" t="str">
        <f ca="1">IFERROR(IF(OR(OFFSET('S4'!$D$5,MATCH($A550,'S4'!$D$5:$D$1035,0)-1,6)="巻返し",OFFSET('S4'!$D$5,MATCH($A550,'S4'!$D$5:$D$1035,0)-1,6)="スリット"),SUMIF('S4'!$D$5:$D$1035,$A550,'S4'!$U$5:$U$1035),""),"")</f>
        <v/>
      </c>
      <c r="AB550" s="177" t="str">
        <f ca="1">IFERROR(IF(OR(OFFSET('S5'!$D$5,MATCH($A550,'S5'!$D$5:$D$1012,0)-1,6)="巻返し",OFFSET('S5'!$D$5,MATCH($A550,'S5'!$D$5:$D$1012,0)-1,6)="スリット"),SUMIF('S5'!$D$5:$D$1012,$A550,'S5'!$T$5:$T$1012),""),"")</f>
        <v/>
      </c>
    </row>
    <row r="551" spans="1:28" s="165" customFormat="1" ht="11.25" x14ac:dyDescent="0.15">
      <c r="A551" s="167"/>
      <c r="B551" s="167"/>
      <c r="C551" s="167"/>
      <c r="D551" s="167"/>
      <c r="E551" s="167"/>
      <c r="F551" s="167"/>
      <c r="G551" s="167"/>
      <c r="H551" s="167"/>
      <c r="I551" s="167"/>
      <c r="J551" s="167"/>
      <c r="K551" s="167"/>
      <c r="L551" s="167"/>
      <c r="M551" s="167"/>
      <c r="N551" s="168"/>
      <c r="O551" s="168"/>
      <c r="P551" s="168"/>
      <c r="Q551" s="167"/>
      <c r="R551" s="167"/>
      <c r="S551" s="167"/>
      <c r="T551" s="169"/>
      <c r="U551" s="169"/>
      <c r="V551" s="167"/>
      <c r="W551" s="167"/>
      <c r="X551" s="167"/>
      <c r="Z551" s="177" t="str">
        <f t="shared" ca="1" si="8"/>
        <v/>
      </c>
      <c r="AA551" s="177" t="str">
        <f ca="1">IFERROR(IF(OR(OFFSET('S4'!$D$5,MATCH($A551,'S4'!$D$5:$D$1035,0)-1,6)="巻返し",OFFSET('S4'!$D$5,MATCH($A551,'S4'!$D$5:$D$1035,0)-1,6)="スリット"),SUMIF('S4'!$D$5:$D$1035,$A551,'S4'!$U$5:$U$1035),""),"")</f>
        <v/>
      </c>
      <c r="AB551" s="177" t="str">
        <f ca="1">IFERROR(IF(OR(OFFSET('S5'!$D$5,MATCH($A551,'S5'!$D$5:$D$1012,0)-1,6)="巻返し",OFFSET('S5'!$D$5,MATCH($A551,'S5'!$D$5:$D$1012,0)-1,6)="スリット"),SUMIF('S5'!$D$5:$D$1012,$A551,'S5'!$T$5:$T$1012),""),"")</f>
        <v/>
      </c>
    </row>
    <row r="552" spans="1:28" s="165" customFormat="1" ht="11.25" x14ac:dyDescent="0.15">
      <c r="A552" s="167"/>
      <c r="B552" s="167"/>
      <c r="C552" s="167"/>
      <c r="D552" s="167"/>
      <c r="E552" s="167"/>
      <c r="F552" s="167"/>
      <c r="G552" s="167"/>
      <c r="H552" s="167"/>
      <c r="I552" s="167"/>
      <c r="J552" s="167"/>
      <c r="K552" s="167"/>
      <c r="L552" s="167"/>
      <c r="M552" s="167"/>
      <c r="N552" s="168"/>
      <c r="O552" s="168"/>
      <c r="P552" s="168"/>
      <c r="Q552" s="167"/>
      <c r="R552" s="167"/>
      <c r="S552" s="167"/>
      <c r="T552" s="169"/>
      <c r="U552" s="169"/>
      <c r="V552" s="167"/>
      <c r="W552" s="167"/>
      <c r="X552" s="167"/>
      <c r="Z552" s="177" t="str">
        <f t="shared" ca="1" si="8"/>
        <v/>
      </c>
      <c r="AA552" s="177" t="str">
        <f ca="1">IFERROR(IF(OR(OFFSET('S4'!$D$5,MATCH($A552,'S4'!$D$5:$D$1035,0)-1,6)="巻返し",OFFSET('S4'!$D$5,MATCH($A552,'S4'!$D$5:$D$1035,0)-1,6)="スリット"),SUMIF('S4'!$D$5:$D$1035,$A552,'S4'!$U$5:$U$1035),""),"")</f>
        <v/>
      </c>
      <c r="AB552" s="177" t="str">
        <f ca="1">IFERROR(IF(OR(OFFSET('S5'!$D$5,MATCH($A552,'S5'!$D$5:$D$1012,0)-1,6)="巻返し",OFFSET('S5'!$D$5,MATCH($A552,'S5'!$D$5:$D$1012,0)-1,6)="スリット"),SUMIF('S5'!$D$5:$D$1012,$A552,'S5'!$T$5:$T$1012),""),"")</f>
        <v/>
      </c>
    </row>
    <row r="553" spans="1:28" s="165" customFormat="1" ht="11.25" x14ac:dyDescent="0.15">
      <c r="A553" s="167"/>
      <c r="B553" s="167"/>
      <c r="C553" s="167"/>
      <c r="D553" s="167"/>
      <c r="E553" s="167"/>
      <c r="F553" s="167"/>
      <c r="G553" s="167"/>
      <c r="H553" s="167"/>
      <c r="I553" s="167"/>
      <c r="J553" s="167"/>
      <c r="K553" s="167"/>
      <c r="L553" s="167"/>
      <c r="M553" s="167"/>
      <c r="N553" s="168"/>
      <c r="O553" s="168"/>
      <c r="P553" s="168"/>
      <c r="Q553" s="167"/>
      <c r="R553" s="167"/>
      <c r="S553" s="167"/>
      <c r="T553" s="169"/>
      <c r="U553" s="169"/>
      <c r="V553" s="167"/>
      <c r="W553" s="167"/>
      <c r="X553" s="167"/>
      <c r="Z553" s="177" t="str">
        <f t="shared" ca="1" si="8"/>
        <v/>
      </c>
      <c r="AA553" s="177" t="str">
        <f ca="1">IFERROR(IF(OR(OFFSET('S4'!$D$5,MATCH($A553,'S4'!$D$5:$D$1035,0)-1,6)="巻返し",OFFSET('S4'!$D$5,MATCH($A553,'S4'!$D$5:$D$1035,0)-1,6)="スリット"),SUMIF('S4'!$D$5:$D$1035,$A553,'S4'!$U$5:$U$1035),""),"")</f>
        <v/>
      </c>
      <c r="AB553" s="177" t="str">
        <f ca="1">IFERROR(IF(OR(OFFSET('S5'!$D$5,MATCH($A553,'S5'!$D$5:$D$1012,0)-1,6)="巻返し",OFFSET('S5'!$D$5,MATCH($A553,'S5'!$D$5:$D$1012,0)-1,6)="スリット"),SUMIF('S5'!$D$5:$D$1012,$A553,'S5'!$T$5:$T$1012),""),"")</f>
        <v/>
      </c>
    </row>
    <row r="554" spans="1:28" s="165" customFormat="1" ht="11.25" x14ac:dyDescent="0.15">
      <c r="A554" s="167"/>
      <c r="B554" s="167"/>
      <c r="C554" s="167"/>
      <c r="D554" s="167"/>
      <c r="E554" s="167"/>
      <c r="F554" s="167"/>
      <c r="G554" s="167"/>
      <c r="H554" s="167"/>
      <c r="I554" s="167"/>
      <c r="J554" s="167"/>
      <c r="K554" s="167"/>
      <c r="L554" s="167"/>
      <c r="M554" s="167"/>
      <c r="N554" s="168"/>
      <c r="O554" s="168"/>
      <c r="P554" s="168"/>
      <c r="Q554" s="167"/>
      <c r="R554" s="167"/>
      <c r="S554" s="167"/>
      <c r="T554" s="169"/>
      <c r="U554" s="169"/>
      <c r="V554" s="167"/>
      <c r="W554" s="167"/>
      <c r="X554" s="167"/>
      <c r="Z554" s="177" t="str">
        <f t="shared" ca="1" si="8"/>
        <v/>
      </c>
      <c r="AA554" s="177" t="str">
        <f ca="1">IFERROR(IF(OR(OFFSET('S4'!$D$5,MATCH($A554,'S4'!$D$5:$D$1035,0)-1,6)="巻返し",OFFSET('S4'!$D$5,MATCH($A554,'S4'!$D$5:$D$1035,0)-1,6)="スリット"),SUMIF('S4'!$D$5:$D$1035,$A554,'S4'!$U$5:$U$1035),""),"")</f>
        <v/>
      </c>
      <c r="AB554" s="177" t="str">
        <f ca="1">IFERROR(IF(OR(OFFSET('S5'!$D$5,MATCH($A554,'S5'!$D$5:$D$1012,0)-1,6)="巻返し",OFFSET('S5'!$D$5,MATCH($A554,'S5'!$D$5:$D$1012,0)-1,6)="スリット"),SUMIF('S5'!$D$5:$D$1012,$A554,'S5'!$T$5:$T$1012),""),"")</f>
        <v/>
      </c>
    </row>
    <row r="555" spans="1:28" s="165" customFormat="1" ht="11.25" x14ac:dyDescent="0.15">
      <c r="A555" s="167"/>
      <c r="B555" s="167"/>
      <c r="C555" s="167"/>
      <c r="D555" s="167"/>
      <c r="E555" s="167"/>
      <c r="F555" s="167"/>
      <c r="G555" s="167"/>
      <c r="H555" s="167"/>
      <c r="I555" s="167"/>
      <c r="J555" s="167"/>
      <c r="K555" s="167"/>
      <c r="L555" s="167"/>
      <c r="M555" s="167"/>
      <c r="N555" s="168"/>
      <c r="O555" s="168"/>
      <c r="P555" s="168"/>
      <c r="Q555" s="167"/>
      <c r="R555" s="167"/>
      <c r="S555" s="167"/>
      <c r="T555" s="169"/>
      <c r="U555" s="169"/>
      <c r="V555" s="167"/>
      <c r="W555" s="167"/>
      <c r="X555" s="167"/>
      <c r="Z555" s="177" t="str">
        <f t="shared" ca="1" si="8"/>
        <v/>
      </c>
      <c r="AA555" s="177" t="str">
        <f ca="1">IFERROR(IF(OR(OFFSET('S4'!$D$5,MATCH($A555,'S4'!$D$5:$D$1035,0)-1,6)="巻返し",OFFSET('S4'!$D$5,MATCH($A555,'S4'!$D$5:$D$1035,0)-1,6)="スリット"),SUMIF('S4'!$D$5:$D$1035,$A555,'S4'!$U$5:$U$1035),""),"")</f>
        <v/>
      </c>
      <c r="AB555" s="177" t="str">
        <f ca="1">IFERROR(IF(OR(OFFSET('S5'!$D$5,MATCH($A555,'S5'!$D$5:$D$1012,0)-1,6)="巻返し",OFFSET('S5'!$D$5,MATCH($A555,'S5'!$D$5:$D$1012,0)-1,6)="スリット"),SUMIF('S5'!$D$5:$D$1012,$A555,'S5'!$T$5:$T$1012),""),"")</f>
        <v/>
      </c>
    </row>
    <row r="556" spans="1:28" s="165" customFormat="1" ht="11.25" x14ac:dyDescent="0.15">
      <c r="A556" s="167"/>
      <c r="B556" s="167"/>
      <c r="C556" s="167"/>
      <c r="D556" s="167"/>
      <c r="E556" s="167"/>
      <c r="F556" s="167"/>
      <c r="G556" s="167"/>
      <c r="H556" s="167"/>
      <c r="I556" s="167"/>
      <c r="J556" s="167"/>
      <c r="K556" s="167"/>
      <c r="L556" s="167"/>
      <c r="M556" s="167"/>
      <c r="N556" s="168"/>
      <c r="O556" s="168"/>
      <c r="P556" s="168"/>
      <c r="Q556" s="167"/>
      <c r="R556" s="167"/>
      <c r="S556" s="167"/>
      <c r="T556" s="169"/>
      <c r="U556" s="169"/>
      <c r="V556" s="167"/>
      <c r="W556" s="167"/>
      <c r="X556" s="167"/>
      <c r="Z556" s="177" t="str">
        <f t="shared" ca="1" si="8"/>
        <v/>
      </c>
      <c r="AA556" s="177" t="str">
        <f ca="1">IFERROR(IF(OR(OFFSET('S4'!$D$5,MATCH($A556,'S4'!$D$5:$D$1035,0)-1,6)="巻返し",OFFSET('S4'!$D$5,MATCH($A556,'S4'!$D$5:$D$1035,0)-1,6)="スリット"),SUMIF('S4'!$D$5:$D$1035,$A556,'S4'!$U$5:$U$1035),""),"")</f>
        <v/>
      </c>
      <c r="AB556" s="177" t="str">
        <f ca="1">IFERROR(IF(OR(OFFSET('S5'!$D$5,MATCH($A556,'S5'!$D$5:$D$1012,0)-1,6)="巻返し",OFFSET('S5'!$D$5,MATCH($A556,'S5'!$D$5:$D$1012,0)-1,6)="スリット"),SUMIF('S5'!$D$5:$D$1012,$A556,'S5'!$T$5:$T$1012),""),"")</f>
        <v/>
      </c>
    </row>
    <row r="557" spans="1:28" s="165" customFormat="1" ht="11.25" x14ac:dyDescent="0.15">
      <c r="A557" s="167"/>
      <c r="B557" s="167"/>
      <c r="C557" s="167"/>
      <c r="D557" s="167"/>
      <c r="E557" s="167"/>
      <c r="F557" s="167"/>
      <c r="G557" s="167"/>
      <c r="H557" s="167"/>
      <c r="I557" s="167"/>
      <c r="J557" s="167"/>
      <c r="K557" s="167"/>
      <c r="L557" s="167"/>
      <c r="M557" s="167"/>
      <c r="N557" s="168"/>
      <c r="O557" s="168"/>
      <c r="P557" s="168"/>
      <c r="Q557" s="167"/>
      <c r="R557" s="167"/>
      <c r="S557" s="167"/>
      <c r="T557" s="169"/>
      <c r="U557" s="169"/>
      <c r="V557" s="167"/>
      <c r="W557" s="167"/>
      <c r="X557" s="167"/>
      <c r="Z557" s="177" t="str">
        <f t="shared" ca="1" si="8"/>
        <v/>
      </c>
      <c r="AA557" s="177" t="str">
        <f ca="1">IFERROR(IF(OR(OFFSET('S4'!$D$5,MATCH($A557,'S4'!$D$5:$D$1035,0)-1,6)="巻返し",OFFSET('S4'!$D$5,MATCH($A557,'S4'!$D$5:$D$1035,0)-1,6)="スリット"),SUMIF('S4'!$D$5:$D$1035,$A557,'S4'!$U$5:$U$1035),""),"")</f>
        <v/>
      </c>
      <c r="AB557" s="177" t="str">
        <f ca="1">IFERROR(IF(OR(OFFSET('S5'!$D$5,MATCH($A557,'S5'!$D$5:$D$1012,0)-1,6)="巻返し",OFFSET('S5'!$D$5,MATCH($A557,'S5'!$D$5:$D$1012,0)-1,6)="スリット"),SUMIF('S5'!$D$5:$D$1012,$A557,'S5'!$T$5:$T$1012),""),"")</f>
        <v/>
      </c>
    </row>
    <row r="558" spans="1:28" s="165" customFormat="1" ht="11.25" x14ac:dyDescent="0.15">
      <c r="A558" s="167"/>
      <c r="B558" s="167"/>
      <c r="C558" s="167"/>
      <c r="D558" s="167"/>
      <c r="E558" s="167"/>
      <c r="F558" s="167"/>
      <c r="G558" s="167"/>
      <c r="H558" s="167"/>
      <c r="I558" s="167"/>
      <c r="J558" s="167"/>
      <c r="K558" s="167"/>
      <c r="L558" s="167"/>
      <c r="M558" s="167"/>
      <c r="N558" s="168"/>
      <c r="O558" s="168"/>
      <c r="P558" s="168"/>
      <c r="Q558" s="167"/>
      <c r="R558" s="167"/>
      <c r="S558" s="167"/>
      <c r="T558" s="169"/>
      <c r="U558" s="169"/>
      <c r="V558" s="167"/>
      <c r="W558" s="167"/>
      <c r="X558" s="167"/>
      <c r="Z558" s="177" t="str">
        <f t="shared" ca="1" si="8"/>
        <v/>
      </c>
      <c r="AA558" s="177" t="str">
        <f ca="1">IFERROR(IF(OR(OFFSET('S4'!$D$5,MATCH($A558,'S4'!$D$5:$D$1035,0)-1,6)="巻返し",OFFSET('S4'!$D$5,MATCH($A558,'S4'!$D$5:$D$1035,0)-1,6)="スリット"),SUMIF('S4'!$D$5:$D$1035,$A558,'S4'!$U$5:$U$1035),""),"")</f>
        <v/>
      </c>
      <c r="AB558" s="177" t="str">
        <f ca="1">IFERROR(IF(OR(OFFSET('S5'!$D$5,MATCH($A558,'S5'!$D$5:$D$1012,0)-1,6)="巻返し",OFFSET('S5'!$D$5,MATCH($A558,'S5'!$D$5:$D$1012,0)-1,6)="スリット"),SUMIF('S5'!$D$5:$D$1012,$A558,'S5'!$T$5:$T$1012),""),"")</f>
        <v/>
      </c>
    </row>
    <row r="559" spans="1:28" s="165" customFormat="1" ht="11.25" x14ac:dyDescent="0.15">
      <c r="A559" s="167"/>
      <c r="B559" s="167"/>
      <c r="C559" s="167"/>
      <c r="D559" s="167"/>
      <c r="E559" s="167"/>
      <c r="F559" s="167"/>
      <c r="G559" s="167"/>
      <c r="H559" s="167"/>
      <c r="I559" s="167"/>
      <c r="J559" s="167"/>
      <c r="K559" s="167"/>
      <c r="L559" s="167"/>
      <c r="M559" s="167"/>
      <c r="N559" s="168"/>
      <c r="O559" s="168"/>
      <c r="P559" s="168"/>
      <c r="Q559" s="167"/>
      <c r="R559" s="167"/>
      <c r="S559" s="167"/>
      <c r="T559" s="169"/>
      <c r="U559" s="169"/>
      <c r="V559" s="167"/>
      <c r="W559" s="167"/>
      <c r="X559" s="167"/>
      <c r="Z559" s="177" t="str">
        <f t="shared" ca="1" si="8"/>
        <v/>
      </c>
      <c r="AA559" s="177" t="str">
        <f ca="1">IFERROR(IF(OR(OFFSET('S4'!$D$5,MATCH($A559,'S4'!$D$5:$D$1035,0)-1,6)="巻返し",OFFSET('S4'!$D$5,MATCH($A559,'S4'!$D$5:$D$1035,0)-1,6)="スリット"),SUMIF('S4'!$D$5:$D$1035,$A559,'S4'!$U$5:$U$1035),""),"")</f>
        <v/>
      </c>
      <c r="AB559" s="177" t="str">
        <f ca="1">IFERROR(IF(OR(OFFSET('S5'!$D$5,MATCH($A559,'S5'!$D$5:$D$1012,0)-1,6)="巻返し",OFFSET('S5'!$D$5,MATCH($A559,'S5'!$D$5:$D$1012,0)-1,6)="スリット"),SUMIF('S5'!$D$5:$D$1012,$A559,'S5'!$T$5:$T$1012),""),"")</f>
        <v/>
      </c>
    </row>
    <row r="560" spans="1:28" s="165" customFormat="1" ht="11.25" x14ac:dyDescent="0.15">
      <c r="A560" s="167"/>
      <c r="B560" s="167"/>
      <c r="C560" s="167"/>
      <c r="D560" s="167"/>
      <c r="E560" s="167"/>
      <c r="F560" s="167"/>
      <c r="G560" s="167"/>
      <c r="H560" s="167"/>
      <c r="I560" s="167"/>
      <c r="J560" s="167"/>
      <c r="K560" s="167"/>
      <c r="L560" s="167"/>
      <c r="M560" s="167"/>
      <c r="N560" s="168"/>
      <c r="O560" s="168"/>
      <c r="P560" s="168"/>
      <c r="Q560" s="167"/>
      <c r="R560" s="167"/>
      <c r="S560" s="167"/>
      <c r="T560" s="169"/>
      <c r="U560" s="169"/>
      <c r="V560" s="167"/>
      <c r="W560" s="167"/>
      <c r="X560" s="167"/>
      <c r="Z560" s="177" t="str">
        <f t="shared" ca="1" si="8"/>
        <v/>
      </c>
      <c r="AA560" s="177" t="str">
        <f ca="1">IFERROR(IF(OR(OFFSET('S4'!$D$5,MATCH($A560,'S4'!$D$5:$D$1035,0)-1,6)="巻返し",OFFSET('S4'!$D$5,MATCH($A560,'S4'!$D$5:$D$1035,0)-1,6)="スリット"),SUMIF('S4'!$D$5:$D$1035,$A560,'S4'!$U$5:$U$1035),""),"")</f>
        <v/>
      </c>
      <c r="AB560" s="177" t="str">
        <f ca="1">IFERROR(IF(OR(OFFSET('S5'!$D$5,MATCH($A560,'S5'!$D$5:$D$1012,0)-1,6)="巻返し",OFFSET('S5'!$D$5,MATCH($A560,'S5'!$D$5:$D$1012,0)-1,6)="スリット"),SUMIF('S5'!$D$5:$D$1012,$A560,'S5'!$T$5:$T$1012),""),"")</f>
        <v/>
      </c>
    </row>
    <row r="561" spans="1:28" s="165" customFormat="1" ht="11.25" x14ac:dyDescent="0.15">
      <c r="A561" s="167"/>
      <c r="B561" s="167"/>
      <c r="C561" s="167"/>
      <c r="D561" s="167"/>
      <c r="E561" s="167"/>
      <c r="F561" s="167"/>
      <c r="G561" s="167"/>
      <c r="H561" s="167"/>
      <c r="I561" s="167"/>
      <c r="J561" s="167"/>
      <c r="K561" s="167"/>
      <c r="L561" s="167"/>
      <c r="M561" s="167"/>
      <c r="N561" s="168"/>
      <c r="O561" s="168"/>
      <c r="P561" s="168"/>
      <c r="Q561" s="167"/>
      <c r="R561" s="167"/>
      <c r="S561" s="167"/>
      <c r="T561" s="169"/>
      <c r="U561" s="169"/>
      <c r="V561" s="167"/>
      <c r="W561" s="167"/>
      <c r="X561" s="167"/>
      <c r="Z561" s="177" t="str">
        <f t="shared" ca="1" si="8"/>
        <v/>
      </c>
      <c r="AA561" s="177" t="str">
        <f ca="1">IFERROR(IF(OR(OFFSET('S4'!$D$5,MATCH($A561,'S4'!$D$5:$D$1035,0)-1,6)="巻返し",OFFSET('S4'!$D$5,MATCH($A561,'S4'!$D$5:$D$1035,0)-1,6)="スリット"),SUMIF('S4'!$D$5:$D$1035,$A561,'S4'!$U$5:$U$1035),""),"")</f>
        <v/>
      </c>
      <c r="AB561" s="177" t="str">
        <f ca="1">IFERROR(IF(OR(OFFSET('S5'!$D$5,MATCH($A561,'S5'!$D$5:$D$1012,0)-1,6)="巻返し",OFFSET('S5'!$D$5,MATCH($A561,'S5'!$D$5:$D$1012,0)-1,6)="スリット"),SUMIF('S5'!$D$5:$D$1012,$A561,'S5'!$T$5:$T$1012),""),"")</f>
        <v/>
      </c>
    </row>
    <row r="562" spans="1:28" s="165" customFormat="1" ht="11.25" x14ac:dyDescent="0.15">
      <c r="A562" s="167"/>
      <c r="B562" s="167"/>
      <c r="C562" s="167"/>
      <c r="D562" s="167"/>
      <c r="E562" s="167"/>
      <c r="F562" s="167"/>
      <c r="G562" s="167"/>
      <c r="H562" s="167"/>
      <c r="I562" s="167"/>
      <c r="J562" s="167"/>
      <c r="K562" s="167"/>
      <c r="L562" s="167"/>
      <c r="M562" s="167"/>
      <c r="N562" s="168"/>
      <c r="O562" s="168"/>
      <c r="P562" s="168"/>
      <c r="Q562" s="167"/>
      <c r="R562" s="167"/>
      <c r="S562" s="167"/>
      <c r="T562" s="169"/>
      <c r="U562" s="169"/>
      <c r="V562" s="167"/>
      <c r="W562" s="167"/>
      <c r="X562" s="167"/>
      <c r="Z562" s="177" t="str">
        <f t="shared" ca="1" si="8"/>
        <v/>
      </c>
      <c r="AA562" s="177" t="str">
        <f ca="1">IFERROR(IF(OR(OFFSET('S4'!$D$5,MATCH($A562,'S4'!$D$5:$D$1035,0)-1,6)="巻返し",OFFSET('S4'!$D$5,MATCH($A562,'S4'!$D$5:$D$1035,0)-1,6)="スリット"),SUMIF('S4'!$D$5:$D$1035,$A562,'S4'!$U$5:$U$1035),""),"")</f>
        <v/>
      </c>
      <c r="AB562" s="177" t="str">
        <f ca="1">IFERROR(IF(OR(OFFSET('S5'!$D$5,MATCH($A562,'S5'!$D$5:$D$1012,0)-1,6)="巻返し",OFFSET('S5'!$D$5,MATCH($A562,'S5'!$D$5:$D$1012,0)-1,6)="スリット"),SUMIF('S5'!$D$5:$D$1012,$A562,'S5'!$T$5:$T$1012),""),"")</f>
        <v/>
      </c>
    </row>
    <row r="563" spans="1:28" s="165" customFormat="1" ht="11.25" x14ac:dyDescent="0.15">
      <c r="A563" s="167"/>
      <c r="B563" s="167"/>
      <c r="C563" s="167"/>
      <c r="D563" s="167"/>
      <c r="E563" s="167"/>
      <c r="F563" s="167"/>
      <c r="G563" s="167"/>
      <c r="H563" s="167"/>
      <c r="I563" s="167"/>
      <c r="J563" s="167"/>
      <c r="K563" s="167"/>
      <c r="L563" s="167"/>
      <c r="M563" s="167"/>
      <c r="N563" s="168"/>
      <c r="O563" s="168"/>
      <c r="P563" s="168"/>
      <c r="Q563" s="167"/>
      <c r="R563" s="167"/>
      <c r="S563" s="167"/>
      <c r="T563" s="169"/>
      <c r="U563" s="169"/>
      <c r="V563" s="167"/>
      <c r="W563" s="167"/>
      <c r="X563" s="167"/>
      <c r="Z563" s="177" t="str">
        <f t="shared" ca="1" si="8"/>
        <v/>
      </c>
      <c r="AA563" s="177" t="str">
        <f ca="1">IFERROR(IF(OR(OFFSET('S4'!$D$5,MATCH($A563,'S4'!$D$5:$D$1035,0)-1,6)="巻返し",OFFSET('S4'!$D$5,MATCH($A563,'S4'!$D$5:$D$1035,0)-1,6)="スリット"),SUMIF('S4'!$D$5:$D$1035,$A563,'S4'!$U$5:$U$1035),""),"")</f>
        <v/>
      </c>
      <c r="AB563" s="177" t="str">
        <f ca="1">IFERROR(IF(OR(OFFSET('S5'!$D$5,MATCH($A563,'S5'!$D$5:$D$1012,0)-1,6)="巻返し",OFFSET('S5'!$D$5,MATCH($A563,'S5'!$D$5:$D$1012,0)-1,6)="スリット"),SUMIF('S5'!$D$5:$D$1012,$A563,'S5'!$T$5:$T$1012),""),"")</f>
        <v/>
      </c>
    </row>
    <row r="564" spans="1:28" s="165" customFormat="1" ht="11.25" x14ac:dyDescent="0.15">
      <c r="A564" s="167"/>
      <c r="B564" s="167"/>
      <c r="C564" s="167"/>
      <c r="D564" s="167"/>
      <c r="E564" s="167"/>
      <c r="F564" s="167"/>
      <c r="G564" s="167"/>
      <c r="H564" s="167"/>
      <c r="I564" s="167"/>
      <c r="J564" s="167"/>
      <c r="K564" s="167"/>
      <c r="L564" s="167"/>
      <c r="M564" s="167"/>
      <c r="N564" s="168"/>
      <c r="O564" s="168"/>
      <c r="P564" s="168"/>
      <c r="Q564" s="167"/>
      <c r="R564" s="167"/>
      <c r="S564" s="167"/>
      <c r="T564" s="169"/>
      <c r="U564" s="169"/>
      <c r="V564" s="167"/>
      <c r="W564" s="167"/>
      <c r="X564" s="167"/>
      <c r="Z564" s="177" t="str">
        <f t="shared" ca="1" si="8"/>
        <v/>
      </c>
      <c r="AA564" s="177" t="str">
        <f ca="1">IFERROR(IF(OR(OFFSET('S4'!$D$5,MATCH($A564,'S4'!$D$5:$D$1035,0)-1,6)="巻返し",OFFSET('S4'!$D$5,MATCH($A564,'S4'!$D$5:$D$1035,0)-1,6)="スリット"),SUMIF('S4'!$D$5:$D$1035,$A564,'S4'!$U$5:$U$1035),""),"")</f>
        <v/>
      </c>
      <c r="AB564" s="177" t="str">
        <f ca="1">IFERROR(IF(OR(OFFSET('S5'!$D$5,MATCH($A564,'S5'!$D$5:$D$1012,0)-1,6)="巻返し",OFFSET('S5'!$D$5,MATCH($A564,'S5'!$D$5:$D$1012,0)-1,6)="スリット"),SUMIF('S5'!$D$5:$D$1012,$A564,'S5'!$T$5:$T$1012),""),"")</f>
        <v/>
      </c>
    </row>
    <row r="565" spans="1:28" s="165" customFormat="1" ht="11.25" x14ac:dyDescent="0.15">
      <c r="A565" s="167"/>
      <c r="B565" s="167"/>
      <c r="C565" s="167"/>
      <c r="D565" s="167"/>
      <c r="E565" s="167"/>
      <c r="F565" s="167"/>
      <c r="G565" s="167"/>
      <c r="H565" s="167"/>
      <c r="I565" s="167"/>
      <c r="J565" s="167"/>
      <c r="K565" s="167"/>
      <c r="L565" s="167"/>
      <c r="M565" s="167"/>
      <c r="N565" s="168"/>
      <c r="O565" s="168"/>
      <c r="P565" s="168"/>
      <c r="Q565" s="167"/>
      <c r="R565" s="167"/>
      <c r="S565" s="167"/>
      <c r="T565" s="169"/>
      <c r="U565" s="169"/>
      <c r="V565" s="167"/>
      <c r="W565" s="167"/>
      <c r="X565" s="167"/>
      <c r="Z565" s="177" t="str">
        <f t="shared" ca="1" si="8"/>
        <v/>
      </c>
      <c r="AA565" s="177" t="str">
        <f ca="1">IFERROR(IF(OR(OFFSET('S4'!$D$5,MATCH($A565,'S4'!$D$5:$D$1035,0)-1,6)="巻返し",OFFSET('S4'!$D$5,MATCH($A565,'S4'!$D$5:$D$1035,0)-1,6)="スリット"),SUMIF('S4'!$D$5:$D$1035,$A565,'S4'!$U$5:$U$1035),""),"")</f>
        <v/>
      </c>
      <c r="AB565" s="177" t="str">
        <f ca="1">IFERROR(IF(OR(OFFSET('S5'!$D$5,MATCH($A565,'S5'!$D$5:$D$1012,0)-1,6)="巻返し",OFFSET('S5'!$D$5,MATCH($A565,'S5'!$D$5:$D$1012,0)-1,6)="スリット"),SUMIF('S5'!$D$5:$D$1012,$A565,'S5'!$T$5:$T$1012),""),"")</f>
        <v/>
      </c>
    </row>
    <row r="566" spans="1:28" s="165" customFormat="1" ht="11.25" x14ac:dyDescent="0.15">
      <c r="A566" s="167"/>
      <c r="B566" s="167"/>
      <c r="C566" s="167"/>
      <c r="D566" s="167"/>
      <c r="E566" s="167"/>
      <c r="F566" s="167"/>
      <c r="G566" s="167"/>
      <c r="H566" s="167"/>
      <c r="I566" s="167"/>
      <c r="J566" s="167"/>
      <c r="K566" s="167"/>
      <c r="L566" s="167"/>
      <c r="M566" s="167"/>
      <c r="N566" s="168"/>
      <c r="O566" s="168"/>
      <c r="P566" s="168"/>
      <c r="Q566" s="167"/>
      <c r="R566" s="167"/>
      <c r="S566" s="167"/>
      <c r="T566" s="169"/>
      <c r="U566" s="169"/>
      <c r="V566" s="167"/>
      <c r="W566" s="167"/>
      <c r="X566" s="167"/>
      <c r="Z566" s="177" t="str">
        <f t="shared" ca="1" si="8"/>
        <v/>
      </c>
      <c r="AA566" s="177" t="str">
        <f ca="1">IFERROR(IF(OR(OFFSET('S4'!$D$5,MATCH($A566,'S4'!$D$5:$D$1035,0)-1,6)="巻返し",OFFSET('S4'!$D$5,MATCH($A566,'S4'!$D$5:$D$1035,0)-1,6)="スリット"),SUMIF('S4'!$D$5:$D$1035,$A566,'S4'!$U$5:$U$1035),""),"")</f>
        <v/>
      </c>
      <c r="AB566" s="177" t="str">
        <f ca="1">IFERROR(IF(OR(OFFSET('S5'!$D$5,MATCH($A566,'S5'!$D$5:$D$1012,0)-1,6)="巻返し",OFFSET('S5'!$D$5,MATCH($A566,'S5'!$D$5:$D$1012,0)-1,6)="スリット"),SUMIF('S5'!$D$5:$D$1012,$A566,'S5'!$T$5:$T$1012),""),"")</f>
        <v/>
      </c>
    </row>
    <row r="567" spans="1:28" s="165" customFormat="1" ht="11.25" x14ac:dyDescent="0.15">
      <c r="A567" s="167"/>
      <c r="B567" s="167"/>
      <c r="C567" s="167"/>
      <c r="D567" s="167"/>
      <c r="E567" s="167"/>
      <c r="F567" s="167"/>
      <c r="G567" s="167"/>
      <c r="H567" s="167"/>
      <c r="I567" s="167"/>
      <c r="J567" s="167"/>
      <c r="K567" s="167"/>
      <c r="L567" s="167"/>
      <c r="M567" s="167"/>
      <c r="N567" s="168"/>
      <c r="O567" s="168"/>
      <c r="P567" s="168"/>
      <c r="Q567" s="167"/>
      <c r="R567" s="167"/>
      <c r="S567" s="167"/>
      <c r="T567" s="169"/>
      <c r="U567" s="169"/>
      <c r="V567" s="167"/>
      <c r="W567" s="167"/>
      <c r="X567" s="167"/>
      <c r="Z567" s="177" t="str">
        <f t="shared" ca="1" si="8"/>
        <v/>
      </c>
      <c r="AA567" s="177" t="str">
        <f ca="1">IFERROR(IF(OR(OFFSET('S4'!$D$5,MATCH($A567,'S4'!$D$5:$D$1035,0)-1,6)="巻返し",OFFSET('S4'!$D$5,MATCH($A567,'S4'!$D$5:$D$1035,0)-1,6)="スリット"),SUMIF('S4'!$D$5:$D$1035,$A567,'S4'!$U$5:$U$1035),""),"")</f>
        <v/>
      </c>
      <c r="AB567" s="177" t="str">
        <f ca="1">IFERROR(IF(OR(OFFSET('S5'!$D$5,MATCH($A567,'S5'!$D$5:$D$1012,0)-1,6)="巻返し",OFFSET('S5'!$D$5,MATCH($A567,'S5'!$D$5:$D$1012,0)-1,6)="スリット"),SUMIF('S5'!$D$5:$D$1012,$A567,'S5'!$T$5:$T$1012),""),"")</f>
        <v/>
      </c>
    </row>
    <row r="568" spans="1:28" s="165" customFormat="1" ht="11.25" x14ac:dyDescent="0.15">
      <c r="A568" s="167"/>
      <c r="B568" s="167"/>
      <c r="C568" s="167"/>
      <c r="D568" s="167"/>
      <c r="E568" s="167"/>
      <c r="F568" s="167"/>
      <c r="G568" s="167"/>
      <c r="H568" s="167"/>
      <c r="I568" s="167"/>
      <c r="J568" s="167"/>
      <c r="K568" s="167"/>
      <c r="L568" s="167"/>
      <c r="M568" s="167"/>
      <c r="N568" s="168"/>
      <c r="O568" s="168"/>
      <c r="P568" s="168"/>
      <c r="Q568" s="167"/>
      <c r="R568" s="167"/>
      <c r="S568" s="167"/>
      <c r="T568" s="169"/>
      <c r="U568" s="169"/>
      <c r="V568" s="167"/>
      <c r="W568" s="167"/>
      <c r="X568" s="167"/>
      <c r="Z568" s="177" t="str">
        <f t="shared" ca="1" si="8"/>
        <v/>
      </c>
      <c r="AA568" s="177" t="str">
        <f ca="1">IFERROR(IF(OR(OFFSET('S4'!$D$5,MATCH($A568,'S4'!$D$5:$D$1035,0)-1,6)="巻返し",OFFSET('S4'!$D$5,MATCH($A568,'S4'!$D$5:$D$1035,0)-1,6)="スリット"),SUMIF('S4'!$D$5:$D$1035,$A568,'S4'!$U$5:$U$1035),""),"")</f>
        <v/>
      </c>
      <c r="AB568" s="177" t="str">
        <f ca="1">IFERROR(IF(OR(OFFSET('S5'!$D$5,MATCH($A568,'S5'!$D$5:$D$1012,0)-1,6)="巻返し",OFFSET('S5'!$D$5,MATCH($A568,'S5'!$D$5:$D$1012,0)-1,6)="スリット"),SUMIF('S5'!$D$5:$D$1012,$A568,'S5'!$T$5:$T$1012),""),"")</f>
        <v/>
      </c>
    </row>
    <row r="569" spans="1:28" s="165" customFormat="1" ht="11.25" x14ac:dyDescent="0.15">
      <c r="A569" s="167"/>
      <c r="B569" s="167"/>
      <c r="C569" s="167"/>
      <c r="D569" s="167"/>
      <c r="E569" s="167"/>
      <c r="F569" s="167"/>
      <c r="G569" s="167"/>
      <c r="H569" s="167"/>
      <c r="I569" s="167"/>
      <c r="J569" s="167"/>
      <c r="K569" s="167"/>
      <c r="L569" s="167"/>
      <c r="M569" s="167"/>
      <c r="N569" s="168"/>
      <c r="O569" s="168"/>
      <c r="P569" s="168"/>
      <c r="Q569" s="167"/>
      <c r="R569" s="167"/>
      <c r="S569" s="167"/>
      <c r="T569" s="169"/>
      <c r="U569" s="169"/>
      <c r="V569" s="167"/>
      <c r="W569" s="167"/>
      <c r="X569" s="167"/>
      <c r="Z569" s="177" t="str">
        <f t="shared" ca="1" si="8"/>
        <v/>
      </c>
      <c r="AA569" s="177" t="str">
        <f ca="1">IFERROR(IF(OR(OFFSET('S4'!$D$5,MATCH($A569,'S4'!$D$5:$D$1035,0)-1,6)="巻返し",OFFSET('S4'!$D$5,MATCH($A569,'S4'!$D$5:$D$1035,0)-1,6)="スリット"),SUMIF('S4'!$D$5:$D$1035,$A569,'S4'!$U$5:$U$1035),""),"")</f>
        <v/>
      </c>
      <c r="AB569" s="177" t="str">
        <f ca="1">IFERROR(IF(OR(OFFSET('S5'!$D$5,MATCH($A569,'S5'!$D$5:$D$1012,0)-1,6)="巻返し",OFFSET('S5'!$D$5,MATCH($A569,'S5'!$D$5:$D$1012,0)-1,6)="スリット"),SUMIF('S5'!$D$5:$D$1012,$A569,'S5'!$T$5:$T$1012),""),"")</f>
        <v/>
      </c>
    </row>
    <row r="570" spans="1:28" s="165" customFormat="1" ht="11.25" x14ac:dyDescent="0.15">
      <c r="A570" s="167"/>
      <c r="B570" s="167"/>
      <c r="C570" s="167"/>
      <c r="D570" s="167"/>
      <c r="E570" s="167"/>
      <c r="F570" s="167"/>
      <c r="G570" s="167"/>
      <c r="H570" s="167"/>
      <c r="I570" s="167"/>
      <c r="J570" s="167"/>
      <c r="K570" s="167"/>
      <c r="L570" s="167"/>
      <c r="M570" s="167"/>
      <c r="N570" s="168"/>
      <c r="O570" s="168"/>
      <c r="P570" s="168"/>
      <c r="Q570" s="167"/>
      <c r="R570" s="167"/>
      <c r="S570" s="167"/>
      <c r="T570" s="169"/>
      <c r="U570" s="169"/>
      <c r="V570" s="167"/>
      <c r="W570" s="167"/>
      <c r="X570" s="167"/>
      <c r="Z570" s="177" t="str">
        <f t="shared" ca="1" si="8"/>
        <v/>
      </c>
      <c r="AA570" s="177" t="str">
        <f ca="1">IFERROR(IF(OR(OFFSET('S4'!$D$5,MATCH($A570,'S4'!$D$5:$D$1035,0)-1,6)="巻返し",OFFSET('S4'!$D$5,MATCH($A570,'S4'!$D$5:$D$1035,0)-1,6)="スリット"),SUMIF('S4'!$D$5:$D$1035,$A570,'S4'!$U$5:$U$1035),""),"")</f>
        <v/>
      </c>
      <c r="AB570" s="177" t="str">
        <f ca="1">IFERROR(IF(OR(OFFSET('S5'!$D$5,MATCH($A570,'S5'!$D$5:$D$1012,0)-1,6)="巻返し",OFFSET('S5'!$D$5,MATCH($A570,'S5'!$D$5:$D$1012,0)-1,6)="スリット"),SUMIF('S5'!$D$5:$D$1012,$A570,'S5'!$T$5:$T$1012),""),"")</f>
        <v/>
      </c>
    </row>
    <row r="571" spans="1:28" s="165" customFormat="1" ht="11.25" x14ac:dyDescent="0.15">
      <c r="A571" s="167"/>
      <c r="B571" s="167"/>
      <c r="C571" s="167"/>
      <c r="D571" s="167"/>
      <c r="E571" s="167"/>
      <c r="F571" s="167"/>
      <c r="G571" s="167"/>
      <c r="H571" s="167"/>
      <c r="I571" s="167"/>
      <c r="J571" s="167"/>
      <c r="K571" s="167"/>
      <c r="L571" s="167"/>
      <c r="M571" s="167"/>
      <c r="N571" s="168"/>
      <c r="O571" s="168"/>
      <c r="P571" s="168"/>
      <c r="Q571" s="167"/>
      <c r="R571" s="167"/>
      <c r="S571" s="167"/>
      <c r="T571" s="169"/>
      <c r="U571" s="169"/>
      <c r="V571" s="167"/>
      <c r="W571" s="167"/>
      <c r="X571" s="167"/>
      <c r="Z571" s="177" t="str">
        <f t="shared" ca="1" si="8"/>
        <v/>
      </c>
      <c r="AA571" s="177" t="str">
        <f ca="1">IFERROR(IF(OR(OFFSET('S4'!$D$5,MATCH($A571,'S4'!$D$5:$D$1035,0)-1,6)="巻返し",OFFSET('S4'!$D$5,MATCH($A571,'S4'!$D$5:$D$1035,0)-1,6)="スリット"),SUMIF('S4'!$D$5:$D$1035,$A571,'S4'!$U$5:$U$1035),""),"")</f>
        <v/>
      </c>
      <c r="AB571" s="177" t="str">
        <f ca="1">IFERROR(IF(OR(OFFSET('S5'!$D$5,MATCH($A571,'S5'!$D$5:$D$1012,0)-1,6)="巻返し",OFFSET('S5'!$D$5,MATCH($A571,'S5'!$D$5:$D$1012,0)-1,6)="スリット"),SUMIF('S5'!$D$5:$D$1012,$A571,'S5'!$T$5:$T$1012),""),"")</f>
        <v/>
      </c>
    </row>
    <row r="572" spans="1:28" s="165" customFormat="1" ht="11.25" x14ac:dyDescent="0.15">
      <c r="A572" s="167"/>
      <c r="B572" s="167"/>
      <c r="C572" s="167"/>
      <c r="D572" s="167"/>
      <c r="E572" s="167"/>
      <c r="F572" s="167"/>
      <c r="G572" s="167"/>
      <c r="H572" s="167"/>
      <c r="I572" s="167"/>
      <c r="J572" s="167"/>
      <c r="K572" s="167"/>
      <c r="L572" s="167"/>
      <c r="M572" s="167"/>
      <c r="N572" s="168"/>
      <c r="O572" s="168"/>
      <c r="P572" s="168"/>
      <c r="Q572" s="167"/>
      <c r="R572" s="167"/>
      <c r="S572" s="167"/>
      <c r="T572" s="169"/>
      <c r="U572" s="169"/>
      <c r="V572" s="167"/>
      <c r="W572" s="167"/>
      <c r="X572" s="167"/>
      <c r="Z572" s="177" t="str">
        <f t="shared" ca="1" si="8"/>
        <v/>
      </c>
      <c r="AA572" s="177" t="str">
        <f ca="1">IFERROR(IF(OR(OFFSET('S4'!$D$5,MATCH($A572,'S4'!$D$5:$D$1035,0)-1,6)="巻返し",OFFSET('S4'!$D$5,MATCH($A572,'S4'!$D$5:$D$1035,0)-1,6)="スリット"),SUMIF('S4'!$D$5:$D$1035,$A572,'S4'!$U$5:$U$1035),""),"")</f>
        <v/>
      </c>
      <c r="AB572" s="177" t="str">
        <f ca="1">IFERROR(IF(OR(OFFSET('S5'!$D$5,MATCH($A572,'S5'!$D$5:$D$1012,0)-1,6)="巻返し",OFFSET('S5'!$D$5,MATCH($A572,'S5'!$D$5:$D$1012,0)-1,6)="スリット"),SUMIF('S5'!$D$5:$D$1012,$A572,'S5'!$T$5:$T$1012),""),"")</f>
        <v/>
      </c>
    </row>
    <row r="573" spans="1:28" s="165" customFormat="1" ht="11.25" x14ac:dyDescent="0.15">
      <c r="A573" s="167"/>
      <c r="B573" s="167"/>
      <c r="C573" s="167"/>
      <c r="D573" s="167"/>
      <c r="E573" s="167"/>
      <c r="F573" s="167"/>
      <c r="G573" s="167"/>
      <c r="H573" s="167"/>
      <c r="I573" s="167"/>
      <c r="J573" s="167"/>
      <c r="K573" s="167"/>
      <c r="L573" s="167"/>
      <c r="M573" s="167"/>
      <c r="N573" s="168"/>
      <c r="O573" s="168"/>
      <c r="P573" s="168"/>
      <c r="Q573" s="167"/>
      <c r="R573" s="167"/>
      <c r="S573" s="167"/>
      <c r="T573" s="169"/>
      <c r="U573" s="169"/>
      <c r="V573" s="167"/>
      <c r="W573" s="167"/>
      <c r="X573" s="167"/>
      <c r="Z573" s="177" t="str">
        <f t="shared" ca="1" si="8"/>
        <v/>
      </c>
      <c r="AA573" s="177" t="str">
        <f ca="1">IFERROR(IF(OR(OFFSET('S4'!$D$5,MATCH($A573,'S4'!$D$5:$D$1035,0)-1,6)="巻返し",OFFSET('S4'!$D$5,MATCH($A573,'S4'!$D$5:$D$1035,0)-1,6)="スリット"),SUMIF('S4'!$D$5:$D$1035,$A573,'S4'!$U$5:$U$1035),""),"")</f>
        <v/>
      </c>
      <c r="AB573" s="177" t="str">
        <f ca="1">IFERROR(IF(OR(OFFSET('S5'!$D$5,MATCH($A573,'S5'!$D$5:$D$1012,0)-1,6)="巻返し",OFFSET('S5'!$D$5,MATCH($A573,'S5'!$D$5:$D$1012,0)-1,6)="スリット"),SUMIF('S5'!$D$5:$D$1012,$A573,'S5'!$T$5:$T$1012),""),"")</f>
        <v/>
      </c>
    </row>
    <row r="574" spans="1:28" s="165" customFormat="1" ht="11.25" x14ac:dyDescent="0.15">
      <c r="A574" s="167"/>
      <c r="B574" s="167"/>
      <c r="C574" s="167"/>
      <c r="D574" s="167"/>
      <c r="E574" s="167"/>
      <c r="F574" s="167"/>
      <c r="G574" s="167"/>
      <c r="H574" s="167"/>
      <c r="I574" s="167"/>
      <c r="J574" s="167"/>
      <c r="K574" s="167"/>
      <c r="L574" s="167"/>
      <c r="M574" s="167"/>
      <c r="N574" s="168"/>
      <c r="O574" s="168"/>
      <c r="P574" s="168"/>
      <c r="Q574" s="167"/>
      <c r="R574" s="167"/>
      <c r="S574" s="167"/>
      <c r="T574" s="169"/>
      <c r="U574" s="169"/>
      <c r="V574" s="167"/>
      <c r="W574" s="167"/>
      <c r="X574" s="167"/>
      <c r="Z574" s="177" t="str">
        <f t="shared" ca="1" si="8"/>
        <v/>
      </c>
      <c r="AA574" s="177" t="str">
        <f ca="1">IFERROR(IF(OR(OFFSET('S4'!$D$5,MATCH($A574,'S4'!$D$5:$D$1035,0)-1,6)="巻返し",OFFSET('S4'!$D$5,MATCH($A574,'S4'!$D$5:$D$1035,0)-1,6)="スリット"),SUMIF('S4'!$D$5:$D$1035,$A574,'S4'!$U$5:$U$1035),""),"")</f>
        <v/>
      </c>
      <c r="AB574" s="177" t="str">
        <f ca="1">IFERROR(IF(OR(OFFSET('S5'!$D$5,MATCH($A574,'S5'!$D$5:$D$1012,0)-1,6)="巻返し",OFFSET('S5'!$D$5,MATCH($A574,'S5'!$D$5:$D$1012,0)-1,6)="スリット"),SUMIF('S5'!$D$5:$D$1012,$A574,'S5'!$T$5:$T$1012),""),"")</f>
        <v/>
      </c>
    </row>
    <row r="575" spans="1:28" s="165" customFormat="1" ht="11.25" x14ac:dyDescent="0.15">
      <c r="A575" s="167"/>
      <c r="B575" s="167"/>
      <c r="C575" s="167"/>
      <c r="D575" s="167"/>
      <c r="E575" s="167"/>
      <c r="F575" s="167"/>
      <c r="G575" s="167"/>
      <c r="H575" s="167"/>
      <c r="I575" s="167"/>
      <c r="J575" s="167"/>
      <c r="K575" s="167"/>
      <c r="L575" s="167"/>
      <c r="M575" s="167"/>
      <c r="N575" s="168"/>
      <c r="O575" s="168"/>
      <c r="P575" s="168"/>
      <c r="Q575" s="167"/>
      <c r="R575" s="167"/>
      <c r="S575" s="167"/>
      <c r="T575" s="169"/>
      <c r="U575" s="169"/>
      <c r="V575" s="167"/>
      <c r="W575" s="167"/>
      <c r="X575" s="167"/>
      <c r="Z575" s="177" t="str">
        <f t="shared" ca="1" si="8"/>
        <v/>
      </c>
      <c r="AA575" s="177" t="str">
        <f ca="1">IFERROR(IF(OR(OFFSET('S4'!$D$5,MATCH($A575,'S4'!$D$5:$D$1035,0)-1,6)="巻返し",OFFSET('S4'!$D$5,MATCH($A575,'S4'!$D$5:$D$1035,0)-1,6)="スリット"),SUMIF('S4'!$D$5:$D$1035,$A575,'S4'!$U$5:$U$1035),""),"")</f>
        <v/>
      </c>
      <c r="AB575" s="177" t="str">
        <f ca="1">IFERROR(IF(OR(OFFSET('S5'!$D$5,MATCH($A575,'S5'!$D$5:$D$1012,0)-1,6)="巻返し",OFFSET('S5'!$D$5,MATCH($A575,'S5'!$D$5:$D$1012,0)-1,6)="スリット"),SUMIF('S5'!$D$5:$D$1012,$A575,'S5'!$T$5:$T$1012),""),"")</f>
        <v/>
      </c>
    </row>
    <row r="576" spans="1:28" s="165" customFormat="1" ht="11.25" x14ac:dyDescent="0.15">
      <c r="A576" s="167"/>
      <c r="B576" s="167"/>
      <c r="C576" s="167"/>
      <c r="D576" s="167"/>
      <c r="E576" s="167"/>
      <c r="F576" s="167"/>
      <c r="G576" s="167"/>
      <c r="H576" s="167"/>
      <c r="I576" s="167"/>
      <c r="J576" s="167"/>
      <c r="K576" s="167"/>
      <c r="L576" s="167"/>
      <c r="M576" s="167"/>
      <c r="N576" s="168"/>
      <c r="O576" s="168"/>
      <c r="P576" s="168"/>
      <c r="Q576" s="167"/>
      <c r="R576" s="167"/>
      <c r="S576" s="167"/>
      <c r="T576" s="169"/>
      <c r="U576" s="169"/>
      <c r="V576" s="167"/>
      <c r="W576" s="167"/>
      <c r="X576" s="167"/>
      <c r="Z576" s="177" t="str">
        <f t="shared" ca="1" si="8"/>
        <v/>
      </c>
      <c r="AA576" s="177" t="str">
        <f ca="1">IFERROR(IF(OR(OFFSET('S4'!$D$5,MATCH($A576,'S4'!$D$5:$D$1035,0)-1,6)="巻返し",OFFSET('S4'!$D$5,MATCH($A576,'S4'!$D$5:$D$1035,0)-1,6)="スリット"),SUMIF('S4'!$D$5:$D$1035,$A576,'S4'!$U$5:$U$1035),""),"")</f>
        <v/>
      </c>
      <c r="AB576" s="177" t="str">
        <f ca="1">IFERROR(IF(OR(OFFSET('S5'!$D$5,MATCH($A576,'S5'!$D$5:$D$1012,0)-1,6)="巻返し",OFFSET('S5'!$D$5,MATCH($A576,'S5'!$D$5:$D$1012,0)-1,6)="スリット"),SUMIF('S5'!$D$5:$D$1012,$A576,'S5'!$T$5:$T$1012),""),"")</f>
        <v/>
      </c>
    </row>
    <row r="577" spans="1:28" s="165" customFormat="1" ht="11.25" x14ac:dyDescent="0.15">
      <c r="A577" s="167"/>
      <c r="B577" s="167"/>
      <c r="C577" s="167"/>
      <c r="D577" s="167"/>
      <c r="E577" s="167"/>
      <c r="F577" s="167"/>
      <c r="G577" s="167"/>
      <c r="H577" s="167"/>
      <c r="I577" s="167"/>
      <c r="J577" s="167"/>
      <c r="K577" s="167"/>
      <c r="L577" s="167"/>
      <c r="M577" s="167"/>
      <c r="N577" s="168"/>
      <c r="O577" s="168"/>
      <c r="P577" s="168"/>
      <c r="Q577" s="167"/>
      <c r="R577" s="167"/>
      <c r="S577" s="167"/>
      <c r="T577" s="169"/>
      <c r="U577" s="169"/>
      <c r="V577" s="167"/>
      <c r="W577" s="167"/>
      <c r="X577" s="167"/>
      <c r="Z577" s="177" t="str">
        <f t="shared" ca="1" si="8"/>
        <v/>
      </c>
      <c r="AA577" s="177" t="str">
        <f ca="1">IFERROR(IF(OR(OFFSET('S4'!$D$5,MATCH($A577,'S4'!$D$5:$D$1035,0)-1,6)="巻返し",OFFSET('S4'!$D$5,MATCH($A577,'S4'!$D$5:$D$1035,0)-1,6)="スリット"),SUMIF('S4'!$D$5:$D$1035,$A577,'S4'!$U$5:$U$1035),""),"")</f>
        <v/>
      </c>
      <c r="AB577" s="177" t="str">
        <f ca="1">IFERROR(IF(OR(OFFSET('S5'!$D$5,MATCH($A577,'S5'!$D$5:$D$1012,0)-1,6)="巻返し",OFFSET('S5'!$D$5,MATCH($A577,'S5'!$D$5:$D$1012,0)-1,6)="スリット"),SUMIF('S5'!$D$5:$D$1012,$A577,'S5'!$T$5:$T$1012),""),"")</f>
        <v/>
      </c>
    </row>
    <row r="578" spans="1:28" s="165" customFormat="1" ht="11.25" x14ac:dyDescent="0.15">
      <c r="A578" s="167"/>
      <c r="B578" s="167"/>
      <c r="C578" s="167"/>
      <c r="D578" s="167"/>
      <c r="E578" s="167"/>
      <c r="F578" s="167"/>
      <c r="G578" s="167"/>
      <c r="H578" s="167"/>
      <c r="I578" s="167"/>
      <c r="J578" s="167"/>
      <c r="K578" s="167"/>
      <c r="L578" s="167"/>
      <c r="M578" s="167"/>
      <c r="N578" s="168"/>
      <c r="O578" s="168"/>
      <c r="P578" s="168"/>
      <c r="Q578" s="167"/>
      <c r="R578" s="167"/>
      <c r="S578" s="167"/>
      <c r="T578" s="169"/>
      <c r="U578" s="169"/>
      <c r="V578" s="167"/>
      <c r="W578" s="167"/>
      <c r="X578" s="167"/>
      <c r="Z578" s="177" t="str">
        <f t="shared" ca="1" si="8"/>
        <v/>
      </c>
      <c r="AA578" s="177" t="str">
        <f ca="1">IFERROR(IF(OR(OFFSET('S4'!$D$5,MATCH($A578,'S4'!$D$5:$D$1035,0)-1,6)="巻返し",OFFSET('S4'!$D$5,MATCH($A578,'S4'!$D$5:$D$1035,0)-1,6)="スリット"),SUMIF('S4'!$D$5:$D$1035,$A578,'S4'!$U$5:$U$1035),""),"")</f>
        <v/>
      </c>
      <c r="AB578" s="177" t="str">
        <f ca="1">IFERROR(IF(OR(OFFSET('S5'!$D$5,MATCH($A578,'S5'!$D$5:$D$1012,0)-1,6)="巻返し",OFFSET('S5'!$D$5,MATCH($A578,'S5'!$D$5:$D$1012,0)-1,6)="スリット"),SUMIF('S5'!$D$5:$D$1012,$A578,'S5'!$T$5:$T$1012),""),"")</f>
        <v/>
      </c>
    </row>
    <row r="579" spans="1:28" s="165" customFormat="1" ht="11.25" x14ac:dyDescent="0.15">
      <c r="A579" s="167"/>
      <c r="B579" s="167"/>
      <c r="C579" s="167"/>
      <c r="D579" s="167"/>
      <c r="E579" s="167"/>
      <c r="F579" s="167"/>
      <c r="G579" s="167"/>
      <c r="H579" s="167"/>
      <c r="I579" s="167"/>
      <c r="J579" s="167"/>
      <c r="K579" s="167"/>
      <c r="L579" s="167"/>
      <c r="M579" s="167"/>
      <c r="N579" s="168"/>
      <c r="O579" s="168"/>
      <c r="P579" s="168"/>
      <c r="Q579" s="167"/>
      <c r="R579" s="167"/>
      <c r="S579" s="167"/>
      <c r="T579" s="169"/>
      <c r="U579" s="169"/>
      <c r="V579" s="167"/>
      <c r="W579" s="167"/>
      <c r="X579" s="167"/>
      <c r="Z579" s="177" t="str">
        <f t="shared" ca="1" si="8"/>
        <v/>
      </c>
      <c r="AA579" s="177" t="str">
        <f ca="1">IFERROR(IF(OR(OFFSET('S4'!$D$5,MATCH($A579,'S4'!$D$5:$D$1035,0)-1,6)="巻返し",OFFSET('S4'!$D$5,MATCH($A579,'S4'!$D$5:$D$1035,0)-1,6)="スリット"),SUMIF('S4'!$D$5:$D$1035,$A579,'S4'!$U$5:$U$1035),""),"")</f>
        <v/>
      </c>
      <c r="AB579" s="177" t="str">
        <f ca="1">IFERROR(IF(OR(OFFSET('S5'!$D$5,MATCH($A579,'S5'!$D$5:$D$1012,0)-1,6)="巻返し",OFFSET('S5'!$D$5,MATCH($A579,'S5'!$D$5:$D$1012,0)-1,6)="スリット"),SUMIF('S5'!$D$5:$D$1012,$A579,'S5'!$T$5:$T$1012),""),"")</f>
        <v/>
      </c>
    </row>
    <row r="580" spans="1:28" s="165" customFormat="1" ht="11.25" x14ac:dyDescent="0.15">
      <c r="A580" s="167"/>
      <c r="B580" s="167"/>
      <c r="C580" s="167"/>
      <c r="D580" s="167"/>
      <c r="E580" s="167"/>
      <c r="F580" s="167"/>
      <c r="G580" s="167"/>
      <c r="H580" s="167"/>
      <c r="I580" s="167"/>
      <c r="J580" s="167"/>
      <c r="K580" s="167"/>
      <c r="L580" s="167"/>
      <c r="M580" s="167"/>
      <c r="N580" s="168"/>
      <c r="O580" s="168"/>
      <c r="P580" s="168"/>
      <c r="Q580" s="167"/>
      <c r="R580" s="167"/>
      <c r="S580" s="167"/>
      <c r="T580" s="169"/>
      <c r="U580" s="169"/>
      <c r="V580" s="167"/>
      <c r="W580" s="167"/>
      <c r="X580" s="167"/>
      <c r="Z580" s="177" t="str">
        <f t="shared" ref="Z580:Z643" ca="1" si="9">IF(SUM(AA580:AB580)=0,"",SUM(AA580:AB580))</f>
        <v/>
      </c>
      <c r="AA580" s="177" t="str">
        <f ca="1">IFERROR(IF(OR(OFFSET('S4'!$D$5,MATCH($A580,'S4'!$D$5:$D$1035,0)-1,6)="巻返し",OFFSET('S4'!$D$5,MATCH($A580,'S4'!$D$5:$D$1035,0)-1,6)="スリット"),SUMIF('S4'!$D$5:$D$1035,$A580,'S4'!$U$5:$U$1035),""),"")</f>
        <v/>
      </c>
      <c r="AB580" s="177" t="str">
        <f ca="1">IFERROR(IF(OR(OFFSET('S5'!$D$5,MATCH($A580,'S5'!$D$5:$D$1012,0)-1,6)="巻返し",OFFSET('S5'!$D$5,MATCH($A580,'S5'!$D$5:$D$1012,0)-1,6)="スリット"),SUMIF('S5'!$D$5:$D$1012,$A580,'S5'!$T$5:$T$1012),""),"")</f>
        <v/>
      </c>
    </row>
    <row r="581" spans="1:28" s="165" customFormat="1" ht="11.25" x14ac:dyDescent="0.15">
      <c r="A581" s="167"/>
      <c r="B581" s="167"/>
      <c r="C581" s="167"/>
      <c r="D581" s="167"/>
      <c r="E581" s="167"/>
      <c r="F581" s="167"/>
      <c r="G581" s="167"/>
      <c r="H581" s="167"/>
      <c r="I581" s="167"/>
      <c r="J581" s="167"/>
      <c r="K581" s="167"/>
      <c r="L581" s="167"/>
      <c r="M581" s="167"/>
      <c r="N581" s="168"/>
      <c r="O581" s="168"/>
      <c r="P581" s="168"/>
      <c r="Q581" s="167"/>
      <c r="R581" s="167"/>
      <c r="S581" s="167"/>
      <c r="T581" s="169"/>
      <c r="U581" s="169"/>
      <c r="V581" s="167"/>
      <c r="W581" s="167"/>
      <c r="X581" s="167"/>
      <c r="Z581" s="177" t="str">
        <f t="shared" ca="1" si="9"/>
        <v/>
      </c>
      <c r="AA581" s="177" t="str">
        <f ca="1">IFERROR(IF(OR(OFFSET('S4'!$D$5,MATCH($A581,'S4'!$D$5:$D$1035,0)-1,6)="巻返し",OFFSET('S4'!$D$5,MATCH($A581,'S4'!$D$5:$D$1035,0)-1,6)="スリット"),SUMIF('S4'!$D$5:$D$1035,$A581,'S4'!$U$5:$U$1035),""),"")</f>
        <v/>
      </c>
      <c r="AB581" s="177" t="str">
        <f ca="1">IFERROR(IF(OR(OFFSET('S5'!$D$5,MATCH($A581,'S5'!$D$5:$D$1012,0)-1,6)="巻返し",OFFSET('S5'!$D$5,MATCH($A581,'S5'!$D$5:$D$1012,0)-1,6)="スリット"),SUMIF('S5'!$D$5:$D$1012,$A581,'S5'!$T$5:$T$1012),""),"")</f>
        <v/>
      </c>
    </row>
    <row r="582" spans="1:28" s="165" customFormat="1" ht="11.25" x14ac:dyDescent="0.15">
      <c r="A582" s="167"/>
      <c r="B582" s="167"/>
      <c r="C582" s="167"/>
      <c r="D582" s="167"/>
      <c r="E582" s="167"/>
      <c r="F582" s="167"/>
      <c r="G582" s="167"/>
      <c r="H582" s="167"/>
      <c r="I582" s="167"/>
      <c r="J582" s="167"/>
      <c r="K582" s="167"/>
      <c r="L582" s="167"/>
      <c r="M582" s="167"/>
      <c r="N582" s="168"/>
      <c r="O582" s="168"/>
      <c r="P582" s="168"/>
      <c r="Q582" s="167"/>
      <c r="R582" s="167"/>
      <c r="S582" s="167"/>
      <c r="T582" s="169"/>
      <c r="U582" s="169"/>
      <c r="V582" s="167"/>
      <c r="W582" s="167"/>
      <c r="X582" s="167"/>
      <c r="Z582" s="177" t="str">
        <f t="shared" ca="1" si="9"/>
        <v/>
      </c>
      <c r="AA582" s="177" t="str">
        <f ca="1">IFERROR(IF(OR(OFFSET('S4'!$D$5,MATCH($A582,'S4'!$D$5:$D$1035,0)-1,6)="巻返し",OFFSET('S4'!$D$5,MATCH($A582,'S4'!$D$5:$D$1035,0)-1,6)="スリット"),SUMIF('S4'!$D$5:$D$1035,$A582,'S4'!$U$5:$U$1035),""),"")</f>
        <v/>
      </c>
      <c r="AB582" s="177" t="str">
        <f ca="1">IFERROR(IF(OR(OFFSET('S5'!$D$5,MATCH($A582,'S5'!$D$5:$D$1012,0)-1,6)="巻返し",OFFSET('S5'!$D$5,MATCH($A582,'S5'!$D$5:$D$1012,0)-1,6)="スリット"),SUMIF('S5'!$D$5:$D$1012,$A582,'S5'!$T$5:$T$1012),""),"")</f>
        <v/>
      </c>
    </row>
    <row r="583" spans="1:28" s="165" customFormat="1" ht="11.25" x14ac:dyDescent="0.15">
      <c r="A583" s="167"/>
      <c r="B583" s="167"/>
      <c r="C583" s="167"/>
      <c r="D583" s="167"/>
      <c r="E583" s="167"/>
      <c r="F583" s="167"/>
      <c r="G583" s="167"/>
      <c r="H583" s="167"/>
      <c r="I583" s="167"/>
      <c r="J583" s="167"/>
      <c r="K583" s="167"/>
      <c r="L583" s="167"/>
      <c r="M583" s="167"/>
      <c r="N583" s="168"/>
      <c r="O583" s="168"/>
      <c r="P583" s="168"/>
      <c r="Q583" s="167"/>
      <c r="R583" s="167"/>
      <c r="S583" s="167"/>
      <c r="T583" s="169"/>
      <c r="U583" s="169"/>
      <c r="V583" s="167"/>
      <c r="W583" s="167"/>
      <c r="X583" s="167"/>
      <c r="Z583" s="177" t="str">
        <f t="shared" ca="1" si="9"/>
        <v/>
      </c>
      <c r="AA583" s="177" t="str">
        <f ca="1">IFERROR(IF(OR(OFFSET('S4'!$D$5,MATCH($A583,'S4'!$D$5:$D$1035,0)-1,6)="巻返し",OFFSET('S4'!$D$5,MATCH($A583,'S4'!$D$5:$D$1035,0)-1,6)="スリット"),SUMIF('S4'!$D$5:$D$1035,$A583,'S4'!$U$5:$U$1035),""),"")</f>
        <v/>
      </c>
      <c r="AB583" s="177" t="str">
        <f ca="1">IFERROR(IF(OR(OFFSET('S5'!$D$5,MATCH($A583,'S5'!$D$5:$D$1012,0)-1,6)="巻返し",OFFSET('S5'!$D$5,MATCH($A583,'S5'!$D$5:$D$1012,0)-1,6)="スリット"),SUMIF('S5'!$D$5:$D$1012,$A583,'S5'!$T$5:$T$1012),""),"")</f>
        <v/>
      </c>
    </row>
    <row r="584" spans="1:28" s="165" customFormat="1" ht="11.25" x14ac:dyDescent="0.15">
      <c r="A584" s="167"/>
      <c r="B584" s="167"/>
      <c r="C584" s="167"/>
      <c r="D584" s="167"/>
      <c r="E584" s="167"/>
      <c r="F584" s="167"/>
      <c r="G584" s="167"/>
      <c r="H584" s="167"/>
      <c r="I584" s="167"/>
      <c r="J584" s="167"/>
      <c r="K584" s="167"/>
      <c r="L584" s="167"/>
      <c r="M584" s="167"/>
      <c r="N584" s="168"/>
      <c r="O584" s="168"/>
      <c r="P584" s="168"/>
      <c r="Q584" s="167"/>
      <c r="R584" s="167"/>
      <c r="S584" s="167"/>
      <c r="T584" s="169"/>
      <c r="U584" s="169"/>
      <c r="V584" s="167"/>
      <c r="W584" s="167"/>
      <c r="X584" s="167"/>
      <c r="Z584" s="177" t="str">
        <f t="shared" ca="1" si="9"/>
        <v/>
      </c>
      <c r="AA584" s="177" t="str">
        <f ca="1">IFERROR(IF(OR(OFFSET('S4'!$D$5,MATCH($A584,'S4'!$D$5:$D$1035,0)-1,6)="巻返し",OFFSET('S4'!$D$5,MATCH($A584,'S4'!$D$5:$D$1035,0)-1,6)="スリット"),SUMIF('S4'!$D$5:$D$1035,$A584,'S4'!$U$5:$U$1035),""),"")</f>
        <v/>
      </c>
      <c r="AB584" s="177" t="str">
        <f ca="1">IFERROR(IF(OR(OFFSET('S5'!$D$5,MATCH($A584,'S5'!$D$5:$D$1012,0)-1,6)="巻返し",OFFSET('S5'!$D$5,MATCH($A584,'S5'!$D$5:$D$1012,0)-1,6)="スリット"),SUMIF('S5'!$D$5:$D$1012,$A584,'S5'!$T$5:$T$1012),""),"")</f>
        <v/>
      </c>
    </row>
    <row r="585" spans="1:28" s="165" customFormat="1" ht="11.25" x14ac:dyDescent="0.15">
      <c r="A585" s="167"/>
      <c r="B585" s="167"/>
      <c r="C585" s="167"/>
      <c r="D585" s="167"/>
      <c r="E585" s="167"/>
      <c r="F585" s="167"/>
      <c r="G585" s="167"/>
      <c r="H585" s="167"/>
      <c r="I585" s="167"/>
      <c r="J585" s="167"/>
      <c r="K585" s="167"/>
      <c r="L585" s="167"/>
      <c r="M585" s="167"/>
      <c r="N585" s="168"/>
      <c r="O585" s="168"/>
      <c r="P585" s="168"/>
      <c r="Q585" s="167"/>
      <c r="R585" s="167"/>
      <c r="S585" s="167"/>
      <c r="T585" s="169"/>
      <c r="U585" s="169"/>
      <c r="V585" s="167"/>
      <c r="W585" s="167"/>
      <c r="X585" s="167"/>
      <c r="Z585" s="177" t="str">
        <f t="shared" ca="1" si="9"/>
        <v/>
      </c>
      <c r="AA585" s="177" t="str">
        <f ca="1">IFERROR(IF(OR(OFFSET('S4'!$D$5,MATCH($A585,'S4'!$D$5:$D$1035,0)-1,6)="巻返し",OFFSET('S4'!$D$5,MATCH($A585,'S4'!$D$5:$D$1035,0)-1,6)="スリット"),SUMIF('S4'!$D$5:$D$1035,$A585,'S4'!$U$5:$U$1035),""),"")</f>
        <v/>
      </c>
      <c r="AB585" s="177" t="str">
        <f ca="1">IFERROR(IF(OR(OFFSET('S5'!$D$5,MATCH($A585,'S5'!$D$5:$D$1012,0)-1,6)="巻返し",OFFSET('S5'!$D$5,MATCH($A585,'S5'!$D$5:$D$1012,0)-1,6)="スリット"),SUMIF('S5'!$D$5:$D$1012,$A585,'S5'!$T$5:$T$1012),""),"")</f>
        <v/>
      </c>
    </row>
    <row r="586" spans="1:28" s="165" customFormat="1" ht="11.25" x14ac:dyDescent="0.15">
      <c r="A586" s="167"/>
      <c r="B586" s="167"/>
      <c r="C586" s="167"/>
      <c r="D586" s="167"/>
      <c r="E586" s="167"/>
      <c r="F586" s="167"/>
      <c r="G586" s="167"/>
      <c r="H586" s="167"/>
      <c r="I586" s="167"/>
      <c r="J586" s="167"/>
      <c r="K586" s="167"/>
      <c r="L586" s="167"/>
      <c r="M586" s="167"/>
      <c r="N586" s="168"/>
      <c r="O586" s="168"/>
      <c r="P586" s="168"/>
      <c r="Q586" s="167"/>
      <c r="R586" s="167"/>
      <c r="S586" s="167"/>
      <c r="T586" s="169"/>
      <c r="U586" s="169"/>
      <c r="V586" s="167"/>
      <c r="W586" s="167"/>
      <c r="X586" s="167"/>
      <c r="Z586" s="177" t="str">
        <f t="shared" ca="1" si="9"/>
        <v/>
      </c>
      <c r="AA586" s="177" t="str">
        <f ca="1">IFERROR(IF(OR(OFFSET('S4'!$D$5,MATCH($A586,'S4'!$D$5:$D$1035,0)-1,6)="巻返し",OFFSET('S4'!$D$5,MATCH($A586,'S4'!$D$5:$D$1035,0)-1,6)="スリット"),SUMIF('S4'!$D$5:$D$1035,$A586,'S4'!$U$5:$U$1035),""),"")</f>
        <v/>
      </c>
      <c r="AB586" s="177" t="str">
        <f ca="1">IFERROR(IF(OR(OFFSET('S5'!$D$5,MATCH($A586,'S5'!$D$5:$D$1012,0)-1,6)="巻返し",OFFSET('S5'!$D$5,MATCH($A586,'S5'!$D$5:$D$1012,0)-1,6)="スリット"),SUMIF('S5'!$D$5:$D$1012,$A586,'S5'!$T$5:$T$1012),""),"")</f>
        <v/>
      </c>
    </row>
    <row r="587" spans="1:28" s="165" customFormat="1" ht="11.25" x14ac:dyDescent="0.15">
      <c r="A587" s="167"/>
      <c r="B587" s="167"/>
      <c r="C587" s="167"/>
      <c r="D587" s="167"/>
      <c r="E587" s="167"/>
      <c r="F587" s="167"/>
      <c r="G587" s="167"/>
      <c r="H587" s="167"/>
      <c r="I587" s="167"/>
      <c r="J587" s="167"/>
      <c r="K587" s="167"/>
      <c r="L587" s="167"/>
      <c r="M587" s="167"/>
      <c r="N587" s="168"/>
      <c r="O587" s="168"/>
      <c r="P587" s="168"/>
      <c r="Q587" s="167"/>
      <c r="R587" s="167"/>
      <c r="S587" s="167"/>
      <c r="T587" s="169"/>
      <c r="U587" s="169"/>
      <c r="V587" s="167"/>
      <c r="W587" s="167"/>
      <c r="X587" s="167"/>
      <c r="Z587" s="177" t="str">
        <f t="shared" ca="1" si="9"/>
        <v/>
      </c>
      <c r="AA587" s="177" t="str">
        <f ca="1">IFERROR(IF(OR(OFFSET('S4'!$D$5,MATCH($A587,'S4'!$D$5:$D$1035,0)-1,6)="巻返し",OFFSET('S4'!$D$5,MATCH($A587,'S4'!$D$5:$D$1035,0)-1,6)="スリット"),SUMIF('S4'!$D$5:$D$1035,$A587,'S4'!$U$5:$U$1035),""),"")</f>
        <v/>
      </c>
      <c r="AB587" s="177" t="str">
        <f ca="1">IFERROR(IF(OR(OFFSET('S5'!$D$5,MATCH($A587,'S5'!$D$5:$D$1012,0)-1,6)="巻返し",OFFSET('S5'!$D$5,MATCH($A587,'S5'!$D$5:$D$1012,0)-1,6)="スリット"),SUMIF('S5'!$D$5:$D$1012,$A587,'S5'!$T$5:$T$1012),""),"")</f>
        <v/>
      </c>
    </row>
    <row r="588" spans="1:28" s="165" customFormat="1" ht="11.25" x14ac:dyDescent="0.15">
      <c r="A588" s="167"/>
      <c r="B588" s="167"/>
      <c r="C588" s="167"/>
      <c r="D588" s="167"/>
      <c r="E588" s="167"/>
      <c r="F588" s="167"/>
      <c r="G588" s="167"/>
      <c r="H588" s="167"/>
      <c r="I588" s="167"/>
      <c r="J588" s="167"/>
      <c r="K588" s="167"/>
      <c r="L588" s="167"/>
      <c r="M588" s="167"/>
      <c r="N588" s="168"/>
      <c r="O588" s="168"/>
      <c r="P588" s="168"/>
      <c r="Q588" s="167"/>
      <c r="R588" s="167"/>
      <c r="S588" s="167"/>
      <c r="T588" s="169"/>
      <c r="U588" s="169"/>
      <c r="V588" s="167"/>
      <c r="W588" s="167"/>
      <c r="X588" s="167"/>
      <c r="Z588" s="177" t="str">
        <f t="shared" ca="1" si="9"/>
        <v/>
      </c>
      <c r="AA588" s="177" t="str">
        <f ca="1">IFERROR(IF(OR(OFFSET('S4'!$D$5,MATCH($A588,'S4'!$D$5:$D$1035,0)-1,6)="巻返し",OFFSET('S4'!$D$5,MATCH($A588,'S4'!$D$5:$D$1035,0)-1,6)="スリット"),SUMIF('S4'!$D$5:$D$1035,$A588,'S4'!$U$5:$U$1035),""),"")</f>
        <v/>
      </c>
      <c r="AB588" s="177" t="str">
        <f ca="1">IFERROR(IF(OR(OFFSET('S5'!$D$5,MATCH($A588,'S5'!$D$5:$D$1012,0)-1,6)="巻返し",OFFSET('S5'!$D$5,MATCH($A588,'S5'!$D$5:$D$1012,0)-1,6)="スリット"),SUMIF('S5'!$D$5:$D$1012,$A588,'S5'!$T$5:$T$1012),""),"")</f>
        <v/>
      </c>
    </row>
    <row r="589" spans="1:28" s="165" customFormat="1" ht="11.25" x14ac:dyDescent="0.15">
      <c r="A589" s="167"/>
      <c r="B589" s="167"/>
      <c r="C589" s="167"/>
      <c r="D589" s="167"/>
      <c r="E589" s="167"/>
      <c r="F589" s="167"/>
      <c r="G589" s="167"/>
      <c r="H589" s="167"/>
      <c r="I589" s="167"/>
      <c r="J589" s="167"/>
      <c r="K589" s="167"/>
      <c r="L589" s="167"/>
      <c r="M589" s="167"/>
      <c r="N589" s="168"/>
      <c r="O589" s="168"/>
      <c r="P589" s="168"/>
      <c r="Q589" s="167"/>
      <c r="R589" s="167"/>
      <c r="S589" s="167"/>
      <c r="T589" s="169"/>
      <c r="U589" s="169"/>
      <c r="V589" s="167"/>
      <c r="W589" s="167"/>
      <c r="X589" s="167"/>
      <c r="Z589" s="177" t="str">
        <f t="shared" ca="1" si="9"/>
        <v/>
      </c>
      <c r="AA589" s="177" t="str">
        <f ca="1">IFERROR(IF(OR(OFFSET('S4'!$D$5,MATCH($A589,'S4'!$D$5:$D$1035,0)-1,6)="巻返し",OFFSET('S4'!$D$5,MATCH($A589,'S4'!$D$5:$D$1035,0)-1,6)="スリット"),SUMIF('S4'!$D$5:$D$1035,$A589,'S4'!$U$5:$U$1035),""),"")</f>
        <v/>
      </c>
      <c r="AB589" s="177" t="str">
        <f ca="1">IFERROR(IF(OR(OFFSET('S5'!$D$5,MATCH($A589,'S5'!$D$5:$D$1012,0)-1,6)="巻返し",OFFSET('S5'!$D$5,MATCH($A589,'S5'!$D$5:$D$1012,0)-1,6)="スリット"),SUMIF('S5'!$D$5:$D$1012,$A589,'S5'!$T$5:$T$1012),""),"")</f>
        <v/>
      </c>
    </row>
    <row r="590" spans="1:28" s="165" customFormat="1" ht="11.25" x14ac:dyDescent="0.15">
      <c r="A590" s="167"/>
      <c r="B590" s="167"/>
      <c r="C590" s="167"/>
      <c r="D590" s="167"/>
      <c r="E590" s="167"/>
      <c r="F590" s="167"/>
      <c r="G590" s="167"/>
      <c r="H590" s="167"/>
      <c r="I590" s="167"/>
      <c r="J590" s="167"/>
      <c r="K590" s="167"/>
      <c r="L590" s="167"/>
      <c r="M590" s="167"/>
      <c r="N590" s="168"/>
      <c r="O590" s="168"/>
      <c r="P590" s="168"/>
      <c r="Q590" s="167"/>
      <c r="R590" s="167"/>
      <c r="S590" s="167"/>
      <c r="T590" s="169"/>
      <c r="U590" s="169"/>
      <c r="V590" s="167"/>
      <c r="W590" s="167"/>
      <c r="X590" s="167"/>
      <c r="Z590" s="177" t="str">
        <f t="shared" ca="1" si="9"/>
        <v/>
      </c>
      <c r="AA590" s="177" t="str">
        <f ca="1">IFERROR(IF(OR(OFFSET('S4'!$D$5,MATCH($A590,'S4'!$D$5:$D$1035,0)-1,6)="巻返し",OFFSET('S4'!$D$5,MATCH($A590,'S4'!$D$5:$D$1035,0)-1,6)="スリット"),SUMIF('S4'!$D$5:$D$1035,$A590,'S4'!$U$5:$U$1035),""),"")</f>
        <v/>
      </c>
      <c r="AB590" s="177" t="str">
        <f ca="1">IFERROR(IF(OR(OFFSET('S5'!$D$5,MATCH($A590,'S5'!$D$5:$D$1012,0)-1,6)="巻返し",OFFSET('S5'!$D$5,MATCH($A590,'S5'!$D$5:$D$1012,0)-1,6)="スリット"),SUMIF('S5'!$D$5:$D$1012,$A590,'S5'!$T$5:$T$1012),""),"")</f>
        <v/>
      </c>
    </row>
    <row r="591" spans="1:28" s="165" customFormat="1" ht="11.25" x14ac:dyDescent="0.15">
      <c r="A591" s="167"/>
      <c r="B591" s="167"/>
      <c r="C591" s="167"/>
      <c r="D591" s="167"/>
      <c r="E591" s="167"/>
      <c r="F591" s="167"/>
      <c r="G591" s="167"/>
      <c r="H591" s="167"/>
      <c r="I591" s="167"/>
      <c r="J591" s="167"/>
      <c r="K591" s="167"/>
      <c r="L591" s="167"/>
      <c r="M591" s="167"/>
      <c r="N591" s="168"/>
      <c r="O591" s="168"/>
      <c r="P591" s="168"/>
      <c r="Q591" s="167"/>
      <c r="R591" s="167"/>
      <c r="S591" s="167"/>
      <c r="T591" s="169"/>
      <c r="U591" s="169"/>
      <c r="V591" s="167"/>
      <c r="W591" s="167"/>
      <c r="X591" s="167"/>
      <c r="Z591" s="177" t="str">
        <f t="shared" ca="1" si="9"/>
        <v/>
      </c>
      <c r="AA591" s="177" t="str">
        <f ca="1">IFERROR(IF(OR(OFFSET('S4'!$D$5,MATCH($A591,'S4'!$D$5:$D$1035,0)-1,6)="巻返し",OFFSET('S4'!$D$5,MATCH($A591,'S4'!$D$5:$D$1035,0)-1,6)="スリット"),SUMIF('S4'!$D$5:$D$1035,$A591,'S4'!$U$5:$U$1035),""),"")</f>
        <v/>
      </c>
      <c r="AB591" s="177" t="str">
        <f ca="1">IFERROR(IF(OR(OFFSET('S5'!$D$5,MATCH($A591,'S5'!$D$5:$D$1012,0)-1,6)="巻返し",OFFSET('S5'!$D$5,MATCH($A591,'S5'!$D$5:$D$1012,0)-1,6)="スリット"),SUMIF('S5'!$D$5:$D$1012,$A591,'S5'!$T$5:$T$1012),""),"")</f>
        <v/>
      </c>
    </row>
    <row r="592" spans="1:28" s="165" customFormat="1" ht="11.25" x14ac:dyDescent="0.15">
      <c r="A592" s="167"/>
      <c r="B592" s="167"/>
      <c r="C592" s="167"/>
      <c r="D592" s="167"/>
      <c r="E592" s="167"/>
      <c r="F592" s="167"/>
      <c r="G592" s="167"/>
      <c r="H592" s="167"/>
      <c r="I592" s="167"/>
      <c r="J592" s="167"/>
      <c r="K592" s="167"/>
      <c r="L592" s="167"/>
      <c r="M592" s="167"/>
      <c r="N592" s="168"/>
      <c r="O592" s="168"/>
      <c r="P592" s="168"/>
      <c r="Q592" s="167"/>
      <c r="R592" s="167"/>
      <c r="S592" s="167"/>
      <c r="T592" s="169"/>
      <c r="U592" s="169"/>
      <c r="V592" s="167"/>
      <c r="W592" s="167"/>
      <c r="X592" s="167"/>
      <c r="Z592" s="177" t="str">
        <f t="shared" ca="1" si="9"/>
        <v/>
      </c>
      <c r="AA592" s="177" t="str">
        <f ca="1">IFERROR(IF(OR(OFFSET('S4'!$D$5,MATCH($A592,'S4'!$D$5:$D$1035,0)-1,6)="巻返し",OFFSET('S4'!$D$5,MATCH($A592,'S4'!$D$5:$D$1035,0)-1,6)="スリット"),SUMIF('S4'!$D$5:$D$1035,$A592,'S4'!$U$5:$U$1035),""),"")</f>
        <v/>
      </c>
      <c r="AB592" s="177" t="str">
        <f ca="1">IFERROR(IF(OR(OFFSET('S5'!$D$5,MATCH($A592,'S5'!$D$5:$D$1012,0)-1,6)="巻返し",OFFSET('S5'!$D$5,MATCH($A592,'S5'!$D$5:$D$1012,0)-1,6)="スリット"),SUMIF('S5'!$D$5:$D$1012,$A592,'S5'!$T$5:$T$1012),""),"")</f>
        <v/>
      </c>
    </row>
    <row r="593" spans="1:28" s="165" customFormat="1" ht="11.25" x14ac:dyDescent="0.15">
      <c r="A593" s="167"/>
      <c r="B593" s="167"/>
      <c r="C593" s="167"/>
      <c r="D593" s="167"/>
      <c r="E593" s="167"/>
      <c r="F593" s="167"/>
      <c r="G593" s="167"/>
      <c r="H593" s="167"/>
      <c r="I593" s="167"/>
      <c r="J593" s="167"/>
      <c r="K593" s="167"/>
      <c r="L593" s="167"/>
      <c r="M593" s="167"/>
      <c r="N593" s="168"/>
      <c r="O593" s="168"/>
      <c r="P593" s="168"/>
      <c r="Q593" s="167"/>
      <c r="R593" s="167"/>
      <c r="S593" s="167"/>
      <c r="T593" s="169"/>
      <c r="U593" s="169"/>
      <c r="V593" s="167"/>
      <c r="W593" s="167"/>
      <c r="X593" s="167"/>
      <c r="Z593" s="177" t="str">
        <f t="shared" ca="1" si="9"/>
        <v/>
      </c>
      <c r="AA593" s="177" t="str">
        <f ca="1">IFERROR(IF(OR(OFFSET('S4'!$D$5,MATCH($A593,'S4'!$D$5:$D$1035,0)-1,6)="巻返し",OFFSET('S4'!$D$5,MATCH($A593,'S4'!$D$5:$D$1035,0)-1,6)="スリット"),SUMIF('S4'!$D$5:$D$1035,$A593,'S4'!$U$5:$U$1035),""),"")</f>
        <v/>
      </c>
      <c r="AB593" s="177" t="str">
        <f ca="1">IFERROR(IF(OR(OFFSET('S5'!$D$5,MATCH($A593,'S5'!$D$5:$D$1012,0)-1,6)="巻返し",OFFSET('S5'!$D$5,MATCH($A593,'S5'!$D$5:$D$1012,0)-1,6)="スリット"),SUMIF('S5'!$D$5:$D$1012,$A593,'S5'!$T$5:$T$1012),""),"")</f>
        <v/>
      </c>
    </row>
    <row r="594" spans="1:28" s="165" customFormat="1" ht="11.25" x14ac:dyDescent="0.15">
      <c r="A594" s="167"/>
      <c r="B594" s="167"/>
      <c r="C594" s="167"/>
      <c r="D594" s="167"/>
      <c r="E594" s="167"/>
      <c r="F594" s="167"/>
      <c r="G594" s="167"/>
      <c r="H594" s="167"/>
      <c r="I594" s="167"/>
      <c r="J594" s="167"/>
      <c r="K594" s="167"/>
      <c r="L594" s="167"/>
      <c r="M594" s="167"/>
      <c r="N594" s="168"/>
      <c r="O594" s="168"/>
      <c r="P594" s="168"/>
      <c r="Q594" s="167"/>
      <c r="R594" s="167"/>
      <c r="S594" s="167"/>
      <c r="T594" s="169"/>
      <c r="U594" s="169"/>
      <c r="V594" s="167"/>
      <c r="W594" s="167"/>
      <c r="X594" s="167"/>
      <c r="Z594" s="177" t="str">
        <f t="shared" ca="1" si="9"/>
        <v/>
      </c>
      <c r="AA594" s="177" t="str">
        <f ca="1">IFERROR(IF(OR(OFFSET('S4'!$D$5,MATCH($A594,'S4'!$D$5:$D$1035,0)-1,6)="巻返し",OFFSET('S4'!$D$5,MATCH($A594,'S4'!$D$5:$D$1035,0)-1,6)="スリット"),SUMIF('S4'!$D$5:$D$1035,$A594,'S4'!$U$5:$U$1035),""),"")</f>
        <v/>
      </c>
      <c r="AB594" s="177" t="str">
        <f ca="1">IFERROR(IF(OR(OFFSET('S5'!$D$5,MATCH($A594,'S5'!$D$5:$D$1012,0)-1,6)="巻返し",OFFSET('S5'!$D$5,MATCH($A594,'S5'!$D$5:$D$1012,0)-1,6)="スリット"),SUMIF('S5'!$D$5:$D$1012,$A594,'S5'!$T$5:$T$1012),""),"")</f>
        <v/>
      </c>
    </row>
    <row r="595" spans="1:28" s="165" customFormat="1" ht="11.25" x14ac:dyDescent="0.15">
      <c r="A595" s="167"/>
      <c r="B595" s="167"/>
      <c r="C595" s="167"/>
      <c r="D595" s="167"/>
      <c r="E595" s="167"/>
      <c r="F595" s="167"/>
      <c r="G595" s="167"/>
      <c r="H595" s="167"/>
      <c r="I595" s="167"/>
      <c r="J595" s="167"/>
      <c r="K595" s="167"/>
      <c r="L595" s="167"/>
      <c r="M595" s="167"/>
      <c r="N595" s="168"/>
      <c r="O595" s="168"/>
      <c r="P595" s="168"/>
      <c r="Q595" s="167"/>
      <c r="R595" s="167"/>
      <c r="S595" s="167"/>
      <c r="T595" s="169"/>
      <c r="U595" s="169"/>
      <c r="V595" s="167"/>
      <c r="W595" s="167"/>
      <c r="X595" s="167"/>
      <c r="Z595" s="177" t="str">
        <f t="shared" ca="1" si="9"/>
        <v/>
      </c>
      <c r="AA595" s="177" t="str">
        <f ca="1">IFERROR(IF(OR(OFFSET('S4'!$D$5,MATCH($A595,'S4'!$D$5:$D$1035,0)-1,6)="巻返し",OFFSET('S4'!$D$5,MATCH($A595,'S4'!$D$5:$D$1035,0)-1,6)="スリット"),SUMIF('S4'!$D$5:$D$1035,$A595,'S4'!$U$5:$U$1035),""),"")</f>
        <v/>
      </c>
      <c r="AB595" s="177" t="str">
        <f ca="1">IFERROR(IF(OR(OFFSET('S5'!$D$5,MATCH($A595,'S5'!$D$5:$D$1012,0)-1,6)="巻返し",OFFSET('S5'!$D$5,MATCH($A595,'S5'!$D$5:$D$1012,0)-1,6)="スリット"),SUMIF('S5'!$D$5:$D$1012,$A595,'S5'!$T$5:$T$1012),""),"")</f>
        <v/>
      </c>
    </row>
    <row r="596" spans="1:28" s="165" customFormat="1" ht="11.25" x14ac:dyDescent="0.15">
      <c r="A596" s="167"/>
      <c r="B596" s="167"/>
      <c r="C596" s="167"/>
      <c r="D596" s="167"/>
      <c r="E596" s="167"/>
      <c r="F596" s="167"/>
      <c r="G596" s="167"/>
      <c r="H596" s="167"/>
      <c r="I596" s="167"/>
      <c r="J596" s="167"/>
      <c r="K596" s="167"/>
      <c r="L596" s="167"/>
      <c r="M596" s="167"/>
      <c r="N596" s="168"/>
      <c r="O596" s="168"/>
      <c r="P596" s="168"/>
      <c r="Q596" s="167"/>
      <c r="R596" s="167"/>
      <c r="S596" s="167"/>
      <c r="T596" s="169"/>
      <c r="U596" s="169"/>
      <c r="V596" s="167"/>
      <c r="W596" s="167"/>
      <c r="X596" s="167"/>
      <c r="Z596" s="177" t="str">
        <f t="shared" ca="1" si="9"/>
        <v/>
      </c>
      <c r="AA596" s="177" t="str">
        <f ca="1">IFERROR(IF(OR(OFFSET('S4'!$D$5,MATCH($A596,'S4'!$D$5:$D$1035,0)-1,6)="巻返し",OFFSET('S4'!$D$5,MATCH($A596,'S4'!$D$5:$D$1035,0)-1,6)="スリット"),SUMIF('S4'!$D$5:$D$1035,$A596,'S4'!$U$5:$U$1035),""),"")</f>
        <v/>
      </c>
      <c r="AB596" s="177" t="str">
        <f ca="1">IFERROR(IF(OR(OFFSET('S5'!$D$5,MATCH($A596,'S5'!$D$5:$D$1012,0)-1,6)="巻返し",OFFSET('S5'!$D$5,MATCH($A596,'S5'!$D$5:$D$1012,0)-1,6)="スリット"),SUMIF('S5'!$D$5:$D$1012,$A596,'S5'!$T$5:$T$1012),""),"")</f>
        <v/>
      </c>
    </row>
    <row r="597" spans="1:28" s="165" customFormat="1" ht="11.25" x14ac:dyDescent="0.15">
      <c r="A597" s="167"/>
      <c r="B597" s="167"/>
      <c r="C597" s="167"/>
      <c r="D597" s="167"/>
      <c r="E597" s="167"/>
      <c r="F597" s="167"/>
      <c r="G597" s="167"/>
      <c r="H597" s="167"/>
      <c r="I597" s="167"/>
      <c r="J597" s="167"/>
      <c r="K597" s="167"/>
      <c r="L597" s="167"/>
      <c r="M597" s="167"/>
      <c r="N597" s="168"/>
      <c r="O597" s="168"/>
      <c r="P597" s="168"/>
      <c r="Q597" s="167"/>
      <c r="R597" s="167"/>
      <c r="S597" s="167"/>
      <c r="T597" s="169"/>
      <c r="U597" s="169"/>
      <c r="V597" s="167"/>
      <c r="W597" s="167"/>
      <c r="X597" s="167"/>
      <c r="Z597" s="177" t="str">
        <f t="shared" ca="1" si="9"/>
        <v/>
      </c>
      <c r="AA597" s="177" t="str">
        <f ca="1">IFERROR(IF(OR(OFFSET('S4'!$D$5,MATCH($A597,'S4'!$D$5:$D$1035,0)-1,6)="巻返し",OFFSET('S4'!$D$5,MATCH($A597,'S4'!$D$5:$D$1035,0)-1,6)="スリット"),SUMIF('S4'!$D$5:$D$1035,$A597,'S4'!$U$5:$U$1035),""),"")</f>
        <v/>
      </c>
      <c r="AB597" s="177" t="str">
        <f ca="1">IFERROR(IF(OR(OFFSET('S5'!$D$5,MATCH($A597,'S5'!$D$5:$D$1012,0)-1,6)="巻返し",OFFSET('S5'!$D$5,MATCH($A597,'S5'!$D$5:$D$1012,0)-1,6)="スリット"),SUMIF('S5'!$D$5:$D$1012,$A597,'S5'!$T$5:$T$1012),""),"")</f>
        <v/>
      </c>
    </row>
    <row r="598" spans="1:28" s="165" customFormat="1" ht="11.25" x14ac:dyDescent="0.15">
      <c r="A598" s="167"/>
      <c r="B598" s="167"/>
      <c r="C598" s="167"/>
      <c r="D598" s="167"/>
      <c r="E598" s="167"/>
      <c r="F598" s="167"/>
      <c r="G598" s="167"/>
      <c r="H598" s="167"/>
      <c r="I598" s="167"/>
      <c r="J598" s="167"/>
      <c r="K598" s="167"/>
      <c r="L598" s="167"/>
      <c r="M598" s="167"/>
      <c r="N598" s="168"/>
      <c r="O598" s="168"/>
      <c r="P598" s="168"/>
      <c r="Q598" s="167"/>
      <c r="R598" s="167"/>
      <c r="S598" s="167"/>
      <c r="T598" s="169"/>
      <c r="U598" s="169"/>
      <c r="V598" s="167"/>
      <c r="W598" s="167"/>
      <c r="X598" s="167"/>
      <c r="Z598" s="177" t="str">
        <f t="shared" ca="1" si="9"/>
        <v/>
      </c>
      <c r="AA598" s="177" t="str">
        <f ca="1">IFERROR(IF(OR(OFFSET('S4'!$D$5,MATCH($A598,'S4'!$D$5:$D$1035,0)-1,6)="巻返し",OFFSET('S4'!$D$5,MATCH($A598,'S4'!$D$5:$D$1035,0)-1,6)="スリット"),SUMIF('S4'!$D$5:$D$1035,$A598,'S4'!$U$5:$U$1035),""),"")</f>
        <v/>
      </c>
      <c r="AB598" s="177" t="str">
        <f ca="1">IFERROR(IF(OR(OFFSET('S5'!$D$5,MATCH($A598,'S5'!$D$5:$D$1012,0)-1,6)="巻返し",OFFSET('S5'!$D$5,MATCH($A598,'S5'!$D$5:$D$1012,0)-1,6)="スリット"),SUMIF('S5'!$D$5:$D$1012,$A598,'S5'!$T$5:$T$1012),""),"")</f>
        <v/>
      </c>
    </row>
    <row r="599" spans="1:28" s="165" customFormat="1" ht="11.25" x14ac:dyDescent="0.15">
      <c r="A599" s="167"/>
      <c r="B599" s="167"/>
      <c r="C599" s="167"/>
      <c r="D599" s="167"/>
      <c r="E599" s="167"/>
      <c r="F599" s="167"/>
      <c r="G599" s="167"/>
      <c r="H599" s="167"/>
      <c r="I599" s="167"/>
      <c r="J599" s="167"/>
      <c r="K599" s="167"/>
      <c r="L599" s="167"/>
      <c r="M599" s="167"/>
      <c r="N599" s="168"/>
      <c r="O599" s="168"/>
      <c r="P599" s="168"/>
      <c r="Q599" s="167"/>
      <c r="R599" s="167"/>
      <c r="S599" s="167"/>
      <c r="T599" s="169"/>
      <c r="U599" s="169"/>
      <c r="V599" s="167"/>
      <c r="W599" s="167"/>
      <c r="X599" s="167"/>
      <c r="Z599" s="177" t="str">
        <f t="shared" ca="1" si="9"/>
        <v/>
      </c>
      <c r="AA599" s="177" t="str">
        <f ca="1">IFERROR(IF(OR(OFFSET('S4'!$D$5,MATCH($A599,'S4'!$D$5:$D$1035,0)-1,6)="巻返し",OFFSET('S4'!$D$5,MATCH($A599,'S4'!$D$5:$D$1035,0)-1,6)="スリット"),SUMIF('S4'!$D$5:$D$1035,$A599,'S4'!$U$5:$U$1035),""),"")</f>
        <v/>
      </c>
      <c r="AB599" s="177" t="str">
        <f ca="1">IFERROR(IF(OR(OFFSET('S5'!$D$5,MATCH($A599,'S5'!$D$5:$D$1012,0)-1,6)="巻返し",OFFSET('S5'!$D$5,MATCH($A599,'S5'!$D$5:$D$1012,0)-1,6)="スリット"),SUMIF('S5'!$D$5:$D$1012,$A599,'S5'!$T$5:$T$1012),""),"")</f>
        <v/>
      </c>
    </row>
    <row r="600" spans="1:28" s="165" customFormat="1" ht="11.25" x14ac:dyDescent="0.15">
      <c r="A600" s="167"/>
      <c r="B600" s="167"/>
      <c r="C600" s="167"/>
      <c r="D600" s="167"/>
      <c r="E600" s="167"/>
      <c r="F600" s="167"/>
      <c r="G600" s="167"/>
      <c r="H600" s="167"/>
      <c r="I600" s="167"/>
      <c r="J600" s="167"/>
      <c r="K600" s="167"/>
      <c r="L600" s="167"/>
      <c r="M600" s="167"/>
      <c r="N600" s="168"/>
      <c r="O600" s="168"/>
      <c r="P600" s="168"/>
      <c r="Q600" s="167"/>
      <c r="R600" s="167"/>
      <c r="S600" s="167"/>
      <c r="T600" s="169"/>
      <c r="U600" s="169"/>
      <c r="V600" s="167"/>
      <c r="W600" s="167"/>
      <c r="X600" s="167"/>
      <c r="Z600" s="177" t="str">
        <f t="shared" ca="1" si="9"/>
        <v/>
      </c>
      <c r="AA600" s="177" t="str">
        <f ca="1">IFERROR(IF(OR(OFFSET('S4'!$D$5,MATCH($A600,'S4'!$D$5:$D$1035,0)-1,6)="巻返し",OFFSET('S4'!$D$5,MATCH($A600,'S4'!$D$5:$D$1035,0)-1,6)="スリット"),SUMIF('S4'!$D$5:$D$1035,$A600,'S4'!$U$5:$U$1035),""),"")</f>
        <v/>
      </c>
      <c r="AB600" s="177" t="str">
        <f ca="1">IFERROR(IF(OR(OFFSET('S5'!$D$5,MATCH($A600,'S5'!$D$5:$D$1012,0)-1,6)="巻返し",OFFSET('S5'!$D$5,MATCH($A600,'S5'!$D$5:$D$1012,0)-1,6)="スリット"),SUMIF('S5'!$D$5:$D$1012,$A600,'S5'!$T$5:$T$1012),""),"")</f>
        <v/>
      </c>
    </row>
    <row r="601" spans="1:28" s="165" customFormat="1" ht="11.25" x14ac:dyDescent="0.15">
      <c r="A601" s="167"/>
      <c r="B601" s="167"/>
      <c r="C601" s="167"/>
      <c r="D601" s="167"/>
      <c r="E601" s="167"/>
      <c r="F601" s="167"/>
      <c r="G601" s="167"/>
      <c r="H601" s="167"/>
      <c r="I601" s="167"/>
      <c r="J601" s="167"/>
      <c r="K601" s="167"/>
      <c r="L601" s="167"/>
      <c r="M601" s="167"/>
      <c r="N601" s="168"/>
      <c r="O601" s="168"/>
      <c r="P601" s="168"/>
      <c r="Q601" s="167"/>
      <c r="R601" s="167"/>
      <c r="S601" s="167"/>
      <c r="T601" s="169"/>
      <c r="U601" s="169"/>
      <c r="V601" s="167"/>
      <c r="W601" s="167"/>
      <c r="X601" s="167"/>
      <c r="Z601" s="177" t="str">
        <f t="shared" ca="1" si="9"/>
        <v/>
      </c>
      <c r="AA601" s="177" t="str">
        <f ca="1">IFERROR(IF(OR(OFFSET('S4'!$D$5,MATCH($A601,'S4'!$D$5:$D$1035,0)-1,6)="巻返し",OFFSET('S4'!$D$5,MATCH($A601,'S4'!$D$5:$D$1035,0)-1,6)="スリット"),SUMIF('S4'!$D$5:$D$1035,$A601,'S4'!$U$5:$U$1035),""),"")</f>
        <v/>
      </c>
      <c r="AB601" s="177" t="str">
        <f ca="1">IFERROR(IF(OR(OFFSET('S5'!$D$5,MATCH($A601,'S5'!$D$5:$D$1012,0)-1,6)="巻返し",OFFSET('S5'!$D$5,MATCH($A601,'S5'!$D$5:$D$1012,0)-1,6)="スリット"),SUMIF('S5'!$D$5:$D$1012,$A601,'S5'!$T$5:$T$1012),""),"")</f>
        <v/>
      </c>
    </row>
    <row r="602" spans="1:28" s="165" customFormat="1" ht="11.25" x14ac:dyDescent="0.15">
      <c r="A602" s="167"/>
      <c r="B602" s="167"/>
      <c r="C602" s="167"/>
      <c r="D602" s="167"/>
      <c r="E602" s="167"/>
      <c r="F602" s="167"/>
      <c r="G602" s="167"/>
      <c r="H602" s="167"/>
      <c r="I602" s="167"/>
      <c r="J602" s="167"/>
      <c r="K602" s="167"/>
      <c r="L602" s="167"/>
      <c r="M602" s="167"/>
      <c r="N602" s="168"/>
      <c r="O602" s="168"/>
      <c r="P602" s="168"/>
      <c r="Q602" s="167"/>
      <c r="R602" s="167"/>
      <c r="S602" s="167"/>
      <c r="T602" s="169"/>
      <c r="U602" s="169"/>
      <c r="V602" s="167"/>
      <c r="W602" s="167"/>
      <c r="X602" s="167"/>
      <c r="Z602" s="177" t="str">
        <f t="shared" ca="1" si="9"/>
        <v/>
      </c>
      <c r="AA602" s="177" t="str">
        <f ca="1">IFERROR(IF(OR(OFFSET('S4'!$D$5,MATCH($A602,'S4'!$D$5:$D$1035,0)-1,6)="巻返し",OFFSET('S4'!$D$5,MATCH($A602,'S4'!$D$5:$D$1035,0)-1,6)="スリット"),SUMIF('S4'!$D$5:$D$1035,$A602,'S4'!$U$5:$U$1035),""),"")</f>
        <v/>
      </c>
      <c r="AB602" s="177" t="str">
        <f ca="1">IFERROR(IF(OR(OFFSET('S5'!$D$5,MATCH($A602,'S5'!$D$5:$D$1012,0)-1,6)="巻返し",OFFSET('S5'!$D$5,MATCH($A602,'S5'!$D$5:$D$1012,0)-1,6)="スリット"),SUMIF('S5'!$D$5:$D$1012,$A602,'S5'!$T$5:$T$1012),""),"")</f>
        <v/>
      </c>
    </row>
    <row r="603" spans="1:28" s="165" customFormat="1" ht="11.25" x14ac:dyDescent="0.15">
      <c r="A603" s="167"/>
      <c r="B603" s="167"/>
      <c r="C603" s="167"/>
      <c r="D603" s="167"/>
      <c r="E603" s="167"/>
      <c r="F603" s="167"/>
      <c r="G603" s="167"/>
      <c r="H603" s="167"/>
      <c r="I603" s="167"/>
      <c r="J603" s="167"/>
      <c r="K603" s="167"/>
      <c r="L603" s="167"/>
      <c r="M603" s="167"/>
      <c r="N603" s="168"/>
      <c r="O603" s="168"/>
      <c r="P603" s="168"/>
      <c r="Q603" s="167"/>
      <c r="R603" s="167"/>
      <c r="S603" s="167"/>
      <c r="T603" s="169"/>
      <c r="U603" s="169"/>
      <c r="V603" s="167"/>
      <c r="W603" s="167"/>
      <c r="X603" s="167"/>
      <c r="Z603" s="177" t="str">
        <f t="shared" ca="1" si="9"/>
        <v/>
      </c>
      <c r="AA603" s="177" t="str">
        <f ca="1">IFERROR(IF(OR(OFFSET('S4'!$D$5,MATCH($A603,'S4'!$D$5:$D$1035,0)-1,6)="巻返し",OFFSET('S4'!$D$5,MATCH($A603,'S4'!$D$5:$D$1035,0)-1,6)="スリット"),SUMIF('S4'!$D$5:$D$1035,$A603,'S4'!$U$5:$U$1035),""),"")</f>
        <v/>
      </c>
      <c r="AB603" s="177" t="str">
        <f ca="1">IFERROR(IF(OR(OFFSET('S5'!$D$5,MATCH($A603,'S5'!$D$5:$D$1012,0)-1,6)="巻返し",OFFSET('S5'!$D$5,MATCH($A603,'S5'!$D$5:$D$1012,0)-1,6)="スリット"),SUMIF('S5'!$D$5:$D$1012,$A603,'S5'!$T$5:$T$1012),""),"")</f>
        <v/>
      </c>
    </row>
    <row r="604" spans="1:28" s="165" customFormat="1" ht="11.25" x14ac:dyDescent="0.15">
      <c r="A604" s="167"/>
      <c r="B604" s="167"/>
      <c r="C604" s="167"/>
      <c r="D604" s="167"/>
      <c r="E604" s="167"/>
      <c r="F604" s="167"/>
      <c r="G604" s="167"/>
      <c r="H604" s="167"/>
      <c r="I604" s="167"/>
      <c r="J604" s="167"/>
      <c r="K604" s="167"/>
      <c r="L604" s="167"/>
      <c r="M604" s="167"/>
      <c r="N604" s="168"/>
      <c r="O604" s="168"/>
      <c r="P604" s="168"/>
      <c r="Q604" s="167"/>
      <c r="R604" s="167"/>
      <c r="S604" s="167"/>
      <c r="T604" s="169"/>
      <c r="U604" s="169"/>
      <c r="V604" s="167"/>
      <c r="W604" s="167"/>
      <c r="X604" s="167"/>
      <c r="Z604" s="177" t="str">
        <f t="shared" ca="1" si="9"/>
        <v/>
      </c>
      <c r="AA604" s="177" t="str">
        <f ca="1">IFERROR(IF(OR(OFFSET('S4'!$D$5,MATCH($A604,'S4'!$D$5:$D$1035,0)-1,6)="巻返し",OFFSET('S4'!$D$5,MATCH($A604,'S4'!$D$5:$D$1035,0)-1,6)="スリット"),SUMIF('S4'!$D$5:$D$1035,$A604,'S4'!$U$5:$U$1035),""),"")</f>
        <v/>
      </c>
      <c r="AB604" s="177" t="str">
        <f ca="1">IFERROR(IF(OR(OFFSET('S5'!$D$5,MATCH($A604,'S5'!$D$5:$D$1012,0)-1,6)="巻返し",OFFSET('S5'!$D$5,MATCH($A604,'S5'!$D$5:$D$1012,0)-1,6)="スリット"),SUMIF('S5'!$D$5:$D$1012,$A604,'S5'!$T$5:$T$1012),""),"")</f>
        <v/>
      </c>
    </row>
    <row r="605" spans="1:28" s="165" customFormat="1" ht="11.25" x14ac:dyDescent="0.15">
      <c r="A605" s="167"/>
      <c r="B605" s="167"/>
      <c r="C605" s="167"/>
      <c r="D605" s="167"/>
      <c r="E605" s="167"/>
      <c r="F605" s="167"/>
      <c r="G605" s="167"/>
      <c r="H605" s="167"/>
      <c r="I605" s="167"/>
      <c r="J605" s="167"/>
      <c r="K605" s="167"/>
      <c r="L605" s="167"/>
      <c r="M605" s="167"/>
      <c r="N605" s="168"/>
      <c r="O605" s="168"/>
      <c r="P605" s="168"/>
      <c r="Q605" s="167"/>
      <c r="R605" s="167"/>
      <c r="S605" s="167"/>
      <c r="T605" s="169"/>
      <c r="U605" s="169"/>
      <c r="V605" s="167"/>
      <c r="W605" s="167"/>
      <c r="X605" s="167"/>
      <c r="Z605" s="177" t="str">
        <f t="shared" ca="1" si="9"/>
        <v/>
      </c>
      <c r="AA605" s="177" t="str">
        <f ca="1">IFERROR(IF(OR(OFFSET('S4'!$D$5,MATCH($A605,'S4'!$D$5:$D$1035,0)-1,6)="巻返し",OFFSET('S4'!$D$5,MATCH($A605,'S4'!$D$5:$D$1035,0)-1,6)="スリット"),SUMIF('S4'!$D$5:$D$1035,$A605,'S4'!$U$5:$U$1035),""),"")</f>
        <v/>
      </c>
      <c r="AB605" s="177" t="str">
        <f ca="1">IFERROR(IF(OR(OFFSET('S5'!$D$5,MATCH($A605,'S5'!$D$5:$D$1012,0)-1,6)="巻返し",OFFSET('S5'!$D$5,MATCH($A605,'S5'!$D$5:$D$1012,0)-1,6)="スリット"),SUMIF('S5'!$D$5:$D$1012,$A605,'S5'!$T$5:$T$1012),""),"")</f>
        <v/>
      </c>
    </row>
    <row r="606" spans="1:28" s="165" customFormat="1" ht="11.25" x14ac:dyDescent="0.15">
      <c r="A606" s="167"/>
      <c r="B606" s="167"/>
      <c r="C606" s="167"/>
      <c r="D606" s="167"/>
      <c r="E606" s="167"/>
      <c r="F606" s="167"/>
      <c r="G606" s="167"/>
      <c r="H606" s="167"/>
      <c r="I606" s="167"/>
      <c r="J606" s="167"/>
      <c r="K606" s="167"/>
      <c r="L606" s="167"/>
      <c r="M606" s="167"/>
      <c r="N606" s="168"/>
      <c r="O606" s="168"/>
      <c r="P606" s="168"/>
      <c r="Q606" s="167"/>
      <c r="R606" s="167"/>
      <c r="S606" s="167"/>
      <c r="T606" s="169"/>
      <c r="U606" s="169"/>
      <c r="V606" s="167"/>
      <c r="W606" s="167"/>
      <c r="X606" s="167"/>
      <c r="Z606" s="177" t="str">
        <f t="shared" ca="1" si="9"/>
        <v/>
      </c>
      <c r="AA606" s="177" t="str">
        <f ca="1">IFERROR(IF(OR(OFFSET('S4'!$D$5,MATCH($A606,'S4'!$D$5:$D$1035,0)-1,6)="巻返し",OFFSET('S4'!$D$5,MATCH($A606,'S4'!$D$5:$D$1035,0)-1,6)="スリット"),SUMIF('S4'!$D$5:$D$1035,$A606,'S4'!$U$5:$U$1035),""),"")</f>
        <v/>
      </c>
      <c r="AB606" s="177" t="str">
        <f ca="1">IFERROR(IF(OR(OFFSET('S5'!$D$5,MATCH($A606,'S5'!$D$5:$D$1012,0)-1,6)="巻返し",OFFSET('S5'!$D$5,MATCH($A606,'S5'!$D$5:$D$1012,0)-1,6)="スリット"),SUMIF('S5'!$D$5:$D$1012,$A606,'S5'!$T$5:$T$1012),""),"")</f>
        <v/>
      </c>
    </row>
    <row r="607" spans="1:28" s="165" customFormat="1" ht="11.25" x14ac:dyDescent="0.15">
      <c r="A607" s="167"/>
      <c r="B607" s="167"/>
      <c r="C607" s="167"/>
      <c r="D607" s="167"/>
      <c r="E607" s="167"/>
      <c r="F607" s="167"/>
      <c r="G607" s="167"/>
      <c r="H607" s="167"/>
      <c r="I607" s="167"/>
      <c r="J607" s="167"/>
      <c r="K607" s="167"/>
      <c r="L607" s="167"/>
      <c r="M607" s="167"/>
      <c r="N607" s="168"/>
      <c r="O607" s="168"/>
      <c r="P607" s="168"/>
      <c r="Q607" s="167"/>
      <c r="R607" s="167"/>
      <c r="S607" s="167"/>
      <c r="T607" s="169"/>
      <c r="U607" s="169"/>
      <c r="V607" s="167"/>
      <c r="W607" s="167"/>
      <c r="X607" s="167"/>
      <c r="Z607" s="177" t="str">
        <f t="shared" ca="1" si="9"/>
        <v/>
      </c>
      <c r="AA607" s="177" t="str">
        <f ca="1">IFERROR(IF(OR(OFFSET('S4'!$D$5,MATCH($A607,'S4'!$D$5:$D$1035,0)-1,6)="巻返し",OFFSET('S4'!$D$5,MATCH($A607,'S4'!$D$5:$D$1035,0)-1,6)="スリット"),SUMIF('S4'!$D$5:$D$1035,$A607,'S4'!$U$5:$U$1035),""),"")</f>
        <v/>
      </c>
      <c r="AB607" s="177" t="str">
        <f ca="1">IFERROR(IF(OR(OFFSET('S5'!$D$5,MATCH($A607,'S5'!$D$5:$D$1012,0)-1,6)="巻返し",OFFSET('S5'!$D$5,MATCH($A607,'S5'!$D$5:$D$1012,0)-1,6)="スリット"),SUMIF('S5'!$D$5:$D$1012,$A607,'S5'!$T$5:$T$1012),""),"")</f>
        <v/>
      </c>
    </row>
    <row r="608" spans="1:28" s="165" customFormat="1" ht="11.25" x14ac:dyDescent="0.15">
      <c r="A608" s="167"/>
      <c r="B608" s="167"/>
      <c r="C608" s="167"/>
      <c r="D608" s="167"/>
      <c r="E608" s="167"/>
      <c r="F608" s="167"/>
      <c r="G608" s="167"/>
      <c r="H608" s="167"/>
      <c r="I608" s="167"/>
      <c r="J608" s="167"/>
      <c r="K608" s="167"/>
      <c r="L608" s="167"/>
      <c r="M608" s="167"/>
      <c r="N608" s="168"/>
      <c r="O608" s="168"/>
      <c r="P608" s="168"/>
      <c r="Q608" s="167"/>
      <c r="R608" s="167"/>
      <c r="S608" s="167"/>
      <c r="T608" s="169"/>
      <c r="U608" s="169"/>
      <c r="V608" s="167"/>
      <c r="W608" s="167"/>
      <c r="X608" s="167"/>
      <c r="Z608" s="177" t="str">
        <f t="shared" ca="1" si="9"/>
        <v/>
      </c>
      <c r="AA608" s="177" t="str">
        <f ca="1">IFERROR(IF(OR(OFFSET('S4'!$D$5,MATCH($A608,'S4'!$D$5:$D$1035,0)-1,6)="巻返し",OFFSET('S4'!$D$5,MATCH($A608,'S4'!$D$5:$D$1035,0)-1,6)="スリット"),SUMIF('S4'!$D$5:$D$1035,$A608,'S4'!$U$5:$U$1035),""),"")</f>
        <v/>
      </c>
      <c r="AB608" s="177" t="str">
        <f ca="1">IFERROR(IF(OR(OFFSET('S5'!$D$5,MATCH($A608,'S5'!$D$5:$D$1012,0)-1,6)="巻返し",OFFSET('S5'!$D$5,MATCH($A608,'S5'!$D$5:$D$1012,0)-1,6)="スリット"),SUMIF('S5'!$D$5:$D$1012,$A608,'S5'!$T$5:$T$1012),""),"")</f>
        <v/>
      </c>
    </row>
    <row r="609" spans="1:28" s="165" customFormat="1" ht="11.25" x14ac:dyDescent="0.15">
      <c r="A609" s="167"/>
      <c r="B609" s="167"/>
      <c r="C609" s="167"/>
      <c r="D609" s="167"/>
      <c r="E609" s="167"/>
      <c r="F609" s="167"/>
      <c r="G609" s="167"/>
      <c r="H609" s="167"/>
      <c r="I609" s="167"/>
      <c r="J609" s="167"/>
      <c r="K609" s="167"/>
      <c r="L609" s="167"/>
      <c r="M609" s="167"/>
      <c r="N609" s="168"/>
      <c r="O609" s="168"/>
      <c r="P609" s="168"/>
      <c r="Q609" s="167"/>
      <c r="R609" s="167"/>
      <c r="S609" s="167"/>
      <c r="T609" s="169"/>
      <c r="U609" s="169"/>
      <c r="V609" s="167"/>
      <c r="W609" s="167"/>
      <c r="X609" s="167"/>
      <c r="Z609" s="177" t="str">
        <f t="shared" ca="1" si="9"/>
        <v/>
      </c>
      <c r="AA609" s="177" t="str">
        <f ca="1">IFERROR(IF(OR(OFFSET('S4'!$D$5,MATCH($A609,'S4'!$D$5:$D$1035,0)-1,6)="巻返し",OFFSET('S4'!$D$5,MATCH($A609,'S4'!$D$5:$D$1035,0)-1,6)="スリット"),SUMIF('S4'!$D$5:$D$1035,$A609,'S4'!$U$5:$U$1035),""),"")</f>
        <v/>
      </c>
      <c r="AB609" s="177" t="str">
        <f ca="1">IFERROR(IF(OR(OFFSET('S5'!$D$5,MATCH($A609,'S5'!$D$5:$D$1012,0)-1,6)="巻返し",OFFSET('S5'!$D$5,MATCH($A609,'S5'!$D$5:$D$1012,0)-1,6)="スリット"),SUMIF('S5'!$D$5:$D$1012,$A609,'S5'!$T$5:$T$1012),""),"")</f>
        <v/>
      </c>
    </row>
    <row r="610" spans="1:28" s="165" customFormat="1" ht="11.25" x14ac:dyDescent="0.15">
      <c r="A610" s="167"/>
      <c r="B610" s="167"/>
      <c r="C610" s="167"/>
      <c r="D610" s="167"/>
      <c r="E610" s="167"/>
      <c r="F610" s="167"/>
      <c r="G610" s="167"/>
      <c r="H610" s="167"/>
      <c r="I610" s="167"/>
      <c r="J610" s="167"/>
      <c r="K610" s="167"/>
      <c r="L610" s="167"/>
      <c r="M610" s="167"/>
      <c r="N610" s="168"/>
      <c r="O610" s="168"/>
      <c r="P610" s="168"/>
      <c r="Q610" s="167"/>
      <c r="R610" s="167"/>
      <c r="S610" s="167"/>
      <c r="T610" s="169"/>
      <c r="U610" s="169"/>
      <c r="V610" s="167"/>
      <c r="W610" s="167"/>
      <c r="X610" s="167"/>
      <c r="Z610" s="177" t="str">
        <f t="shared" ca="1" si="9"/>
        <v/>
      </c>
      <c r="AA610" s="177" t="str">
        <f ca="1">IFERROR(IF(OR(OFFSET('S4'!$D$5,MATCH($A610,'S4'!$D$5:$D$1035,0)-1,6)="巻返し",OFFSET('S4'!$D$5,MATCH($A610,'S4'!$D$5:$D$1035,0)-1,6)="スリット"),SUMIF('S4'!$D$5:$D$1035,$A610,'S4'!$U$5:$U$1035),""),"")</f>
        <v/>
      </c>
      <c r="AB610" s="177" t="str">
        <f ca="1">IFERROR(IF(OR(OFFSET('S5'!$D$5,MATCH($A610,'S5'!$D$5:$D$1012,0)-1,6)="巻返し",OFFSET('S5'!$D$5,MATCH($A610,'S5'!$D$5:$D$1012,0)-1,6)="スリット"),SUMIF('S5'!$D$5:$D$1012,$A610,'S5'!$T$5:$T$1012),""),"")</f>
        <v/>
      </c>
    </row>
    <row r="611" spans="1:28" s="165" customFormat="1" ht="11.25" x14ac:dyDescent="0.15">
      <c r="A611" s="167"/>
      <c r="B611" s="167"/>
      <c r="C611" s="167"/>
      <c r="D611" s="167"/>
      <c r="E611" s="167"/>
      <c r="F611" s="167"/>
      <c r="G611" s="167"/>
      <c r="H611" s="167"/>
      <c r="I611" s="167"/>
      <c r="J611" s="167"/>
      <c r="K611" s="167"/>
      <c r="L611" s="167"/>
      <c r="M611" s="167"/>
      <c r="N611" s="168"/>
      <c r="O611" s="168"/>
      <c r="P611" s="168"/>
      <c r="Q611" s="167"/>
      <c r="R611" s="167"/>
      <c r="S611" s="167"/>
      <c r="T611" s="169"/>
      <c r="U611" s="169"/>
      <c r="V611" s="167"/>
      <c r="W611" s="167"/>
      <c r="X611" s="167"/>
      <c r="Z611" s="177" t="str">
        <f t="shared" ca="1" si="9"/>
        <v/>
      </c>
      <c r="AA611" s="177" t="str">
        <f ca="1">IFERROR(IF(OR(OFFSET('S4'!$D$5,MATCH($A611,'S4'!$D$5:$D$1035,0)-1,6)="巻返し",OFFSET('S4'!$D$5,MATCH($A611,'S4'!$D$5:$D$1035,0)-1,6)="スリット"),SUMIF('S4'!$D$5:$D$1035,$A611,'S4'!$U$5:$U$1035),""),"")</f>
        <v/>
      </c>
      <c r="AB611" s="177" t="str">
        <f ca="1">IFERROR(IF(OR(OFFSET('S5'!$D$5,MATCH($A611,'S5'!$D$5:$D$1012,0)-1,6)="巻返し",OFFSET('S5'!$D$5,MATCH($A611,'S5'!$D$5:$D$1012,0)-1,6)="スリット"),SUMIF('S5'!$D$5:$D$1012,$A611,'S5'!$T$5:$T$1012),""),"")</f>
        <v/>
      </c>
    </row>
    <row r="612" spans="1:28" s="165" customFormat="1" ht="11.25" x14ac:dyDescent="0.15">
      <c r="A612" s="167"/>
      <c r="B612" s="167"/>
      <c r="C612" s="167"/>
      <c r="D612" s="167"/>
      <c r="E612" s="167"/>
      <c r="F612" s="167"/>
      <c r="G612" s="167"/>
      <c r="H612" s="167"/>
      <c r="I612" s="167"/>
      <c r="J612" s="167"/>
      <c r="K612" s="167"/>
      <c r="L612" s="167"/>
      <c r="M612" s="167"/>
      <c r="N612" s="168"/>
      <c r="O612" s="168"/>
      <c r="P612" s="168"/>
      <c r="Q612" s="167"/>
      <c r="R612" s="167"/>
      <c r="S612" s="167"/>
      <c r="T612" s="169"/>
      <c r="U612" s="169"/>
      <c r="V612" s="167"/>
      <c r="W612" s="167"/>
      <c r="X612" s="167"/>
      <c r="Z612" s="177" t="str">
        <f t="shared" ca="1" si="9"/>
        <v/>
      </c>
      <c r="AA612" s="177" t="str">
        <f ca="1">IFERROR(IF(OR(OFFSET('S4'!$D$5,MATCH($A612,'S4'!$D$5:$D$1035,0)-1,6)="巻返し",OFFSET('S4'!$D$5,MATCH($A612,'S4'!$D$5:$D$1035,0)-1,6)="スリット"),SUMIF('S4'!$D$5:$D$1035,$A612,'S4'!$U$5:$U$1035),""),"")</f>
        <v/>
      </c>
      <c r="AB612" s="177" t="str">
        <f ca="1">IFERROR(IF(OR(OFFSET('S5'!$D$5,MATCH($A612,'S5'!$D$5:$D$1012,0)-1,6)="巻返し",OFFSET('S5'!$D$5,MATCH($A612,'S5'!$D$5:$D$1012,0)-1,6)="スリット"),SUMIF('S5'!$D$5:$D$1012,$A612,'S5'!$T$5:$T$1012),""),"")</f>
        <v/>
      </c>
    </row>
    <row r="613" spans="1:28" s="165" customFormat="1" ht="11.25" x14ac:dyDescent="0.15">
      <c r="A613" s="167"/>
      <c r="B613" s="167"/>
      <c r="C613" s="167"/>
      <c r="D613" s="167"/>
      <c r="E613" s="167"/>
      <c r="F613" s="167"/>
      <c r="G613" s="167"/>
      <c r="H613" s="167"/>
      <c r="I613" s="167"/>
      <c r="J613" s="167"/>
      <c r="K613" s="167"/>
      <c r="L613" s="167"/>
      <c r="M613" s="167"/>
      <c r="N613" s="168"/>
      <c r="O613" s="168"/>
      <c r="P613" s="168"/>
      <c r="Q613" s="167"/>
      <c r="R613" s="167"/>
      <c r="S613" s="167"/>
      <c r="T613" s="169"/>
      <c r="U613" s="169"/>
      <c r="V613" s="167"/>
      <c r="W613" s="167"/>
      <c r="X613" s="167"/>
      <c r="Z613" s="177" t="str">
        <f t="shared" ca="1" si="9"/>
        <v/>
      </c>
      <c r="AA613" s="177" t="str">
        <f ca="1">IFERROR(IF(OR(OFFSET('S4'!$D$5,MATCH($A613,'S4'!$D$5:$D$1035,0)-1,6)="巻返し",OFFSET('S4'!$D$5,MATCH($A613,'S4'!$D$5:$D$1035,0)-1,6)="スリット"),SUMIF('S4'!$D$5:$D$1035,$A613,'S4'!$U$5:$U$1035),""),"")</f>
        <v/>
      </c>
      <c r="AB613" s="177" t="str">
        <f ca="1">IFERROR(IF(OR(OFFSET('S5'!$D$5,MATCH($A613,'S5'!$D$5:$D$1012,0)-1,6)="巻返し",OFFSET('S5'!$D$5,MATCH($A613,'S5'!$D$5:$D$1012,0)-1,6)="スリット"),SUMIF('S5'!$D$5:$D$1012,$A613,'S5'!$T$5:$T$1012),""),"")</f>
        <v/>
      </c>
    </row>
    <row r="614" spans="1:28" s="165" customFormat="1" ht="11.25" x14ac:dyDescent="0.15">
      <c r="A614" s="167"/>
      <c r="B614" s="167"/>
      <c r="C614" s="167"/>
      <c r="D614" s="167"/>
      <c r="E614" s="167"/>
      <c r="F614" s="167"/>
      <c r="G614" s="167"/>
      <c r="H614" s="167"/>
      <c r="I614" s="167"/>
      <c r="J614" s="167"/>
      <c r="K614" s="167"/>
      <c r="L614" s="167"/>
      <c r="M614" s="167"/>
      <c r="N614" s="168"/>
      <c r="O614" s="168"/>
      <c r="P614" s="168"/>
      <c r="Q614" s="167"/>
      <c r="R614" s="167"/>
      <c r="S614" s="167"/>
      <c r="T614" s="169"/>
      <c r="U614" s="169"/>
      <c r="V614" s="167"/>
      <c r="W614" s="167"/>
      <c r="X614" s="167"/>
      <c r="Z614" s="177" t="str">
        <f t="shared" ca="1" si="9"/>
        <v/>
      </c>
      <c r="AA614" s="177" t="str">
        <f ca="1">IFERROR(IF(OR(OFFSET('S4'!$D$5,MATCH($A614,'S4'!$D$5:$D$1035,0)-1,6)="巻返し",OFFSET('S4'!$D$5,MATCH($A614,'S4'!$D$5:$D$1035,0)-1,6)="スリット"),SUMIF('S4'!$D$5:$D$1035,$A614,'S4'!$U$5:$U$1035),""),"")</f>
        <v/>
      </c>
      <c r="AB614" s="177" t="str">
        <f ca="1">IFERROR(IF(OR(OFFSET('S5'!$D$5,MATCH($A614,'S5'!$D$5:$D$1012,0)-1,6)="巻返し",OFFSET('S5'!$D$5,MATCH($A614,'S5'!$D$5:$D$1012,0)-1,6)="スリット"),SUMIF('S5'!$D$5:$D$1012,$A614,'S5'!$T$5:$T$1012),""),"")</f>
        <v/>
      </c>
    </row>
    <row r="615" spans="1:28" s="165" customFormat="1" ht="11.25" x14ac:dyDescent="0.15">
      <c r="A615" s="167"/>
      <c r="B615" s="167"/>
      <c r="C615" s="167"/>
      <c r="D615" s="167"/>
      <c r="E615" s="167"/>
      <c r="F615" s="167"/>
      <c r="G615" s="167"/>
      <c r="H615" s="167"/>
      <c r="I615" s="167"/>
      <c r="J615" s="167"/>
      <c r="K615" s="167"/>
      <c r="L615" s="167"/>
      <c r="M615" s="167"/>
      <c r="N615" s="168"/>
      <c r="O615" s="168"/>
      <c r="P615" s="168"/>
      <c r="Q615" s="167"/>
      <c r="R615" s="167"/>
      <c r="S615" s="167"/>
      <c r="T615" s="169"/>
      <c r="U615" s="169"/>
      <c r="V615" s="167"/>
      <c r="W615" s="167"/>
      <c r="X615" s="167"/>
      <c r="Z615" s="177" t="str">
        <f t="shared" ca="1" si="9"/>
        <v/>
      </c>
      <c r="AA615" s="177" t="str">
        <f ca="1">IFERROR(IF(OR(OFFSET('S4'!$D$5,MATCH($A615,'S4'!$D$5:$D$1035,0)-1,6)="巻返し",OFFSET('S4'!$D$5,MATCH($A615,'S4'!$D$5:$D$1035,0)-1,6)="スリット"),SUMIF('S4'!$D$5:$D$1035,$A615,'S4'!$U$5:$U$1035),""),"")</f>
        <v/>
      </c>
      <c r="AB615" s="177" t="str">
        <f ca="1">IFERROR(IF(OR(OFFSET('S5'!$D$5,MATCH($A615,'S5'!$D$5:$D$1012,0)-1,6)="巻返し",OFFSET('S5'!$D$5,MATCH($A615,'S5'!$D$5:$D$1012,0)-1,6)="スリット"),SUMIF('S5'!$D$5:$D$1012,$A615,'S5'!$T$5:$T$1012),""),"")</f>
        <v/>
      </c>
    </row>
    <row r="616" spans="1:28" s="165" customFormat="1" ht="11.25" x14ac:dyDescent="0.15">
      <c r="A616" s="167"/>
      <c r="B616" s="167"/>
      <c r="C616" s="167"/>
      <c r="D616" s="167"/>
      <c r="E616" s="167"/>
      <c r="F616" s="167"/>
      <c r="G616" s="167"/>
      <c r="H616" s="167"/>
      <c r="I616" s="167"/>
      <c r="J616" s="167"/>
      <c r="K616" s="167"/>
      <c r="L616" s="167"/>
      <c r="M616" s="167"/>
      <c r="N616" s="168"/>
      <c r="O616" s="168"/>
      <c r="P616" s="168"/>
      <c r="Q616" s="167"/>
      <c r="R616" s="167"/>
      <c r="S616" s="167"/>
      <c r="T616" s="169"/>
      <c r="U616" s="169"/>
      <c r="V616" s="167"/>
      <c r="W616" s="167"/>
      <c r="X616" s="167"/>
      <c r="Z616" s="177" t="str">
        <f t="shared" ca="1" si="9"/>
        <v/>
      </c>
      <c r="AA616" s="177" t="str">
        <f ca="1">IFERROR(IF(OR(OFFSET('S4'!$D$5,MATCH($A616,'S4'!$D$5:$D$1035,0)-1,6)="巻返し",OFFSET('S4'!$D$5,MATCH($A616,'S4'!$D$5:$D$1035,0)-1,6)="スリット"),SUMIF('S4'!$D$5:$D$1035,$A616,'S4'!$U$5:$U$1035),""),"")</f>
        <v/>
      </c>
      <c r="AB616" s="177" t="str">
        <f ca="1">IFERROR(IF(OR(OFFSET('S5'!$D$5,MATCH($A616,'S5'!$D$5:$D$1012,0)-1,6)="巻返し",OFFSET('S5'!$D$5,MATCH($A616,'S5'!$D$5:$D$1012,0)-1,6)="スリット"),SUMIF('S5'!$D$5:$D$1012,$A616,'S5'!$T$5:$T$1012),""),"")</f>
        <v/>
      </c>
    </row>
    <row r="617" spans="1:28" s="165" customFormat="1" ht="11.25" x14ac:dyDescent="0.15">
      <c r="A617" s="167"/>
      <c r="B617" s="167"/>
      <c r="C617" s="167"/>
      <c r="D617" s="167"/>
      <c r="E617" s="167"/>
      <c r="F617" s="167"/>
      <c r="G617" s="167"/>
      <c r="H617" s="167"/>
      <c r="I617" s="167"/>
      <c r="J617" s="167"/>
      <c r="K617" s="167"/>
      <c r="L617" s="167"/>
      <c r="M617" s="167"/>
      <c r="N617" s="168"/>
      <c r="O617" s="168"/>
      <c r="P617" s="168"/>
      <c r="Q617" s="167"/>
      <c r="R617" s="167"/>
      <c r="S617" s="167"/>
      <c r="T617" s="169"/>
      <c r="U617" s="169"/>
      <c r="V617" s="167"/>
      <c r="W617" s="167"/>
      <c r="X617" s="167"/>
      <c r="Z617" s="177" t="str">
        <f t="shared" ca="1" si="9"/>
        <v/>
      </c>
      <c r="AA617" s="177" t="str">
        <f ca="1">IFERROR(IF(OR(OFFSET('S4'!$D$5,MATCH($A617,'S4'!$D$5:$D$1035,0)-1,6)="巻返し",OFFSET('S4'!$D$5,MATCH($A617,'S4'!$D$5:$D$1035,0)-1,6)="スリット"),SUMIF('S4'!$D$5:$D$1035,$A617,'S4'!$U$5:$U$1035),""),"")</f>
        <v/>
      </c>
      <c r="AB617" s="177" t="str">
        <f ca="1">IFERROR(IF(OR(OFFSET('S5'!$D$5,MATCH($A617,'S5'!$D$5:$D$1012,0)-1,6)="巻返し",OFFSET('S5'!$D$5,MATCH($A617,'S5'!$D$5:$D$1012,0)-1,6)="スリット"),SUMIF('S5'!$D$5:$D$1012,$A617,'S5'!$T$5:$T$1012),""),"")</f>
        <v/>
      </c>
    </row>
    <row r="618" spans="1:28" s="165" customFormat="1" ht="11.25" x14ac:dyDescent="0.15">
      <c r="A618" s="167"/>
      <c r="B618" s="167"/>
      <c r="C618" s="167"/>
      <c r="D618" s="167"/>
      <c r="E618" s="167"/>
      <c r="F618" s="167"/>
      <c r="G618" s="167"/>
      <c r="H618" s="167"/>
      <c r="I618" s="167"/>
      <c r="J618" s="167"/>
      <c r="K618" s="167"/>
      <c r="L618" s="167"/>
      <c r="M618" s="167"/>
      <c r="N618" s="168"/>
      <c r="O618" s="168"/>
      <c r="P618" s="168"/>
      <c r="Q618" s="167"/>
      <c r="R618" s="167"/>
      <c r="S618" s="167"/>
      <c r="T618" s="169"/>
      <c r="U618" s="169"/>
      <c r="V618" s="167"/>
      <c r="W618" s="167"/>
      <c r="X618" s="167"/>
      <c r="Z618" s="177" t="str">
        <f t="shared" ca="1" si="9"/>
        <v/>
      </c>
      <c r="AA618" s="177" t="str">
        <f ca="1">IFERROR(IF(OR(OFFSET('S4'!$D$5,MATCH($A618,'S4'!$D$5:$D$1035,0)-1,6)="巻返し",OFFSET('S4'!$D$5,MATCH($A618,'S4'!$D$5:$D$1035,0)-1,6)="スリット"),SUMIF('S4'!$D$5:$D$1035,$A618,'S4'!$U$5:$U$1035),""),"")</f>
        <v/>
      </c>
      <c r="AB618" s="177" t="str">
        <f ca="1">IFERROR(IF(OR(OFFSET('S5'!$D$5,MATCH($A618,'S5'!$D$5:$D$1012,0)-1,6)="巻返し",OFFSET('S5'!$D$5,MATCH($A618,'S5'!$D$5:$D$1012,0)-1,6)="スリット"),SUMIF('S5'!$D$5:$D$1012,$A618,'S5'!$T$5:$T$1012),""),"")</f>
        <v/>
      </c>
    </row>
    <row r="619" spans="1:28" s="165" customFormat="1" ht="11.25" x14ac:dyDescent="0.15">
      <c r="A619" s="167"/>
      <c r="B619" s="167"/>
      <c r="C619" s="167"/>
      <c r="D619" s="167"/>
      <c r="E619" s="167"/>
      <c r="F619" s="167"/>
      <c r="G619" s="167"/>
      <c r="H619" s="167"/>
      <c r="I619" s="167"/>
      <c r="J619" s="167"/>
      <c r="K619" s="167"/>
      <c r="L619" s="167"/>
      <c r="M619" s="167"/>
      <c r="N619" s="168"/>
      <c r="O619" s="168"/>
      <c r="P619" s="168"/>
      <c r="Q619" s="167"/>
      <c r="R619" s="167"/>
      <c r="S619" s="167"/>
      <c r="T619" s="169"/>
      <c r="U619" s="169"/>
      <c r="V619" s="167"/>
      <c r="W619" s="167"/>
      <c r="X619" s="167"/>
      <c r="Z619" s="177" t="str">
        <f t="shared" ca="1" si="9"/>
        <v/>
      </c>
      <c r="AA619" s="177" t="str">
        <f ca="1">IFERROR(IF(OR(OFFSET('S4'!$D$5,MATCH($A619,'S4'!$D$5:$D$1035,0)-1,6)="巻返し",OFFSET('S4'!$D$5,MATCH($A619,'S4'!$D$5:$D$1035,0)-1,6)="スリット"),SUMIF('S4'!$D$5:$D$1035,$A619,'S4'!$U$5:$U$1035),""),"")</f>
        <v/>
      </c>
      <c r="AB619" s="177" t="str">
        <f ca="1">IFERROR(IF(OR(OFFSET('S5'!$D$5,MATCH($A619,'S5'!$D$5:$D$1012,0)-1,6)="巻返し",OFFSET('S5'!$D$5,MATCH($A619,'S5'!$D$5:$D$1012,0)-1,6)="スリット"),SUMIF('S5'!$D$5:$D$1012,$A619,'S5'!$T$5:$T$1012),""),"")</f>
        <v/>
      </c>
    </row>
    <row r="620" spans="1:28" s="165" customFormat="1" ht="11.25" x14ac:dyDescent="0.15">
      <c r="A620" s="167"/>
      <c r="B620" s="167"/>
      <c r="C620" s="167"/>
      <c r="D620" s="167"/>
      <c r="E620" s="167"/>
      <c r="F620" s="167"/>
      <c r="G620" s="167"/>
      <c r="H620" s="167"/>
      <c r="I620" s="167"/>
      <c r="J620" s="167"/>
      <c r="K620" s="167"/>
      <c r="L620" s="167"/>
      <c r="M620" s="167"/>
      <c r="N620" s="168"/>
      <c r="O620" s="168"/>
      <c r="P620" s="168"/>
      <c r="Q620" s="167"/>
      <c r="R620" s="167"/>
      <c r="S620" s="167"/>
      <c r="T620" s="169"/>
      <c r="U620" s="169"/>
      <c r="V620" s="167"/>
      <c r="W620" s="167"/>
      <c r="X620" s="167"/>
      <c r="Z620" s="177" t="str">
        <f t="shared" ca="1" si="9"/>
        <v/>
      </c>
      <c r="AA620" s="177" t="str">
        <f ca="1">IFERROR(IF(OR(OFFSET('S4'!$D$5,MATCH($A620,'S4'!$D$5:$D$1035,0)-1,6)="巻返し",OFFSET('S4'!$D$5,MATCH($A620,'S4'!$D$5:$D$1035,0)-1,6)="スリット"),SUMIF('S4'!$D$5:$D$1035,$A620,'S4'!$U$5:$U$1035),""),"")</f>
        <v/>
      </c>
      <c r="AB620" s="177" t="str">
        <f ca="1">IFERROR(IF(OR(OFFSET('S5'!$D$5,MATCH($A620,'S5'!$D$5:$D$1012,0)-1,6)="巻返し",OFFSET('S5'!$D$5,MATCH($A620,'S5'!$D$5:$D$1012,0)-1,6)="スリット"),SUMIF('S5'!$D$5:$D$1012,$A620,'S5'!$T$5:$T$1012),""),"")</f>
        <v/>
      </c>
    </row>
    <row r="621" spans="1:28" s="165" customFormat="1" ht="11.25" x14ac:dyDescent="0.15">
      <c r="A621" s="167"/>
      <c r="B621" s="167"/>
      <c r="C621" s="167"/>
      <c r="D621" s="167"/>
      <c r="E621" s="167"/>
      <c r="F621" s="167"/>
      <c r="G621" s="167"/>
      <c r="H621" s="167"/>
      <c r="I621" s="167"/>
      <c r="J621" s="167"/>
      <c r="K621" s="167"/>
      <c r="L621" s="167"/>
      <c r="M621" s="167"/>
      <c r="N621" s="168"/>
      <c r="O621" s="168"/>
      <c r="P621" s="168"/>
      <c r="Q621" s="167"/>
      <c r="R621" s="167"/>
      <c r="S621" s="167"/>
      <c r="T621" s="169"/>
      <c r="U621" s="169"/>
      <c r="V621" s="167"/>
      <c r="W621" s="167"/>
      <c r="X621" s="167"/>
      <c r="Z621" s="177" t="str">
        <f t="shared" ca="1" si="9"/>
        <v/>
      </c>
      <c r="AA621" s="177" t="str">
        <f ca="1">IFERROR(IF(OR(OFFSET('S4'!$D$5,MATCH($A621,'S4'!$D$5:$D$1035,0)-1,6)="巻返し",OFFSET('S4'!$D$5,MATCH($A621,'S4'!$D$5:$D$1035,0)-1,6)="スリット"),SUMIF('S4'!$D$5:$D$1035,$A621,'S4'!$U$5:$U$1035),""),"")</f>
        <v/>
      </c>
      <c r="AB621" s="177" t="str">
        <f ca="1">IFERROR(IF(OR(OFFSET('S5'!$D$5,MATCH($A621,'S5'!$D$5:$D$1012,0)-1,6)="巻返し",OFFSET('S5'!$D$5,MATCH($A621,'S5'!$D$5:$D$1012,0)-1,6)="スリット"),SUMIF('S5'!$D$5:$D$1012,$A621,'S5'!$T$5:$T$1012),""),"")</f>
        <v/>
      </c>
    </row>
    <row r="622" spans="1:28" s="165" customFormat="1" ht="11.25" x14ac:dyDescent="0.15">
      <c r="A622" s="167"/>
      <c r="B622" s="167"/>
      <c r="C622" s="167"/>
      <c r="D622" s="167"/>
      <c r="E622" s="167"/>
      <c r="F622" s="167"/>
      <c r="G622" s="167"/>
      <c r="H622" s="167"/>
      <c r="I622" s="167"/>
      <c r="J622" s="167"/>
      <c r="K622" s="167"/>
      <c r="L622" s="167"/>
      <c r="M622" s="167"/>
      <c r="N622" s="168"/>
      <c r="O622" s="168"/>
      <c r="P622" s="168"/>
      <c r="Q622" s="167"/>
      <c r="R622" s="167"/>
      <c r="S622" s="167"/>
      <c r="T622" s="169"/>
      <c r="U622" s="169"/>
      <c r="V622" s="167"/>
      <c r="W622" s="167"/>
      <c r="X622" s="167"/>
      <c r="Z622" s="177" t="str">
        <f t="shared" ca="1" si="9"/>
        <v/>
      </c>
      <c r="AA622" s="177" t="str">
        <f ca="1">IFERROR(IF(OR(OFFSET('S4'!$D$5,MATCH($A622,'S4'!$D$5:$D$1035,0)-1,6)="巻返し",OFFSET('S4'!$D$5,MATCH($A622,'S4'!$D$5:$D$1035,0)-1,6)="スリット"),SUMIF('S4'!$D$5:$D$1035,$A622,'S4'!$U$5:$U$1035),""),"")</f>
        <v/>
      </c>
      <c r="AB622" s="177" t="str">
        <f ca="1">IFERROR(IF(OR(OFFSET('S5'!$D$5,MATCH($A622,'S5'!$D$5:$D$1012,0)-1,6)="巻返し",OFFSET('S5'!$D$5,MATCH($A622,'S5'!$D$5:$D$1012,0)-1,6)="スリット"),SUMIF('S5'!$D$5:$D$1012,$A622,'S5'!$T$5:$T$1012),""),"")</f>
        <v/>
      </c>
    </row>
    <row r="623" spans="1:28" s="165" customFormat="1" ht="11.25" x14ac:dyDescent="0.15">
      <c r="A623" s="167"/>
      <c r="B623" s="167"/>
      <c r="C623" s="167"/>
      <c r="D623" s="167"/>
      <c r="E623" s="167"/>
      <c r="F623" s="167"/>
      <c r="G623" s="167"/>
      <c r="H623" s="167"/>
      <c r="I623" s="167"/>
      <c r="J623" s="167"/>
      <c r="K623" s="167"/>
      <c r="L623" s="167"/>
      <c r="M623" s="167"/>
      <c r="N623" s="168"/>
      <c r="O623" s="168"/>
      <c r="P623" s="168"/>
      <c r="Q623" s="167"/>
      <c r="R623" s="167"/>
      <c r="S623" s="167"/>
      <c r="T623" s="169"/>
      <c r="U623" s="169"/>
      <c r="V623" s="167"/>
      <c r="W623" s="167"/>
      <c r="X623" s="167"/>
      <c r="Z623" s="177" t="str">
        <f t="shared" ca="1" si="9"/>
        <v/>
      </c>
      <c r="AA623" s="177" t="str">
        <f ca="1">IFERROR(IF(OR(OFFSET('S4'!$D$5,MATCH($A623,'S4'!$D$5:$D$1035,0)-1,6)="巻返し",OFFSET('S4'!$D$5,MATCH($A623,'S4'!$D$5:$D$1035,0)-1,6)="スリット"),SUMIF('S4'!$D$5:$D$1035,$A623,'S4'!$U$5:$U$1035),""),"")</f>
        <v/>
      </c>
      <c r="AB623" s="177" t="str">
        <f ca="1">IFERROR(IF(OR(OFFSET('S5'!$D$5,MATCH($A623,'S5'!$D$5:$D$1012,0)-1,6)="巻返し",OFFSET('S5'!$D$5,MATCH($A623,'S5'!$D$5:$D$1012,0)-1,6)="スリット"),SUMIF('S5'!$D$5:$D$1012,$A623,'S5'!$T$5:$T$1012),""),"")</f>
        <v/>
      </c>
    </row>
    <row r="624" spans="1:28" s="165" customFormat="1" ht="11.25" x14ac:dyDescent="0.15">
      <c r="A624" s="167"/>
      <c r="B624" s="167"/>
      <c r="C624" s="167"/>
      <c r="D624" s="167"/>
      <c r="E624" s="167"/>
      <c r="F624" s="167"/>
      <c r="G624" s="167"/>
      <c r="H624" s="167"/>
      <c r="I624" s="167"/>
      <c r="J624" s="167"/>
      <c r="K624" s="167"/>
      <c r="L624" s="167"/>
      <c r="M624" s="167"/>
      <c r="N624" s="168"/>
      <c r="O624" s="168"/>
      <c r="P624" s="168"/>
      <c r="Q624" s="167"/>
      <c r="R624" s="167"/>
      <c r="S624" s="167"/>
      <c r="T624" s="169"/>
      <c r="U624" s="169"/>
      <c r="V624" s="167"/>
      <c r="W624" s="167"/>
      <c r="X624" s="167"/>
      <c r="Z624" s="177" t="str">
        <f t="shared" ca="1" si="9"/>
        <v/>
      </c>
      <c r="AA624" s="177" t="str">
        <f ca="1">IFERROR(IF(OR(OFFSET('S4'!$D$5,MATCH($A624,'S4'!$D$5:$D$1035,0)-1,6)="巻返し",OFFSET('S4'!$D$5,MATCH($A624,'S4'!$D$5:$D$1035,0)-1,6)="スリット"),SUMIF('S4'!$D$5:$D$1035,$A624,'S4'!$U$5:$U$1035),""),"")</f>
        <v/>
      </c>
      <c r="AB624" s="177" t="str">
        <f ca="1">IFERROR(IF(OR(OFFSET('S5'!$D$5,MATCH($A624,'S5'!$D$5:$D$1012,0)-1,6)="巻返し",OFFSET('S5'!$D$5,MATCH($A624,'S5'!$D$5:$D$1012,0)-1,6)="スリット"),SUMIF('S5'!$D$5:$D$1012,$A624,'S5'!$T$5:$T$1012),""),"")</f>
        <v/>
      </c>
    </row>
    <row r="625" spans="1:28" s="165" customFormat="1" ht="11.25" x14ac:dyDescent="0.15">
      <c r="A625" s="167"/>
      <c r="B625" s="167"/>
      <c r="C625" s="167"/>
      <c r="D625" s="167"/>
      <c r="E625" s="167"/>
      <c r="F625" s="167"/>
      <c r="G625" s="167"/>
      <c r="H625" s="167"/>
      <c r="I625" s="167"/>
      <c r="J625" s="167"/>
      <c r="K625" s="167"/>
      <c r="L625" s="167"/>
      <c r="M625" s="167"/>
      <c r="N625" s="168"/>
      <c r="O625" s="168"/>
      <c r="P625" s="168"/>
      <c r="Q625" s="167"/>
      <c r="R625" s="167"/>
      <c r="S625" s="167"/>
      <c r="T625" s="169"/>
      <c r="U625" s="169"/>
      <c r="V625" s="167"/>
      <c r="W625" s="167"/>
      <c r="X625" s="167"/>
      <c r="Z625" s="177" t="str">
        <f t="shared" ca="1" si="9"/>
        <v/>
      </c>
      <c r="AA625" s="177" t="str">
        <f ca="1">IFERROR(IF(OR(OFFSET('S4'!$D$5,MATCH($A625,'S4'!$D$5:$D$1035,0)-1,6)="巻返し",OFFSET('S4'!$D$5,MATCH($A625,'S4'!$D$5:$D$1035,0)-1,6)="スリット"),SUMIF('S4'!$D$5:$D$1035,$A625,'S4'!$U$5:$U$1035),""),"")</f>
        <v/>
      </c>
      <c r="AB625" s="177" t="str">
        <f ca="1">IFERROR(IF(OR(OFFSET('S5'!$D$5,MATCH($A625,'S5'!$D$5:$D$1012,0)-1,6)="巻返し",OFFSET('S5'!$D$5,MATCH($A625,'S5'!$D$5:$D$1012,0)-1,6)="スリット"),SUMIF('S5'!$D$5:$D$1012,$A625,'S5'!$T$5:$T$1012),""),"")</f>
        <v/>
      </c>
    </row>
    <row r="626" spans="1:28" s="165" customFormat="1" ht="11.25" x14ac:dyDescent="0.15">
      <c r="A626" s="167"/>
      <c r="B626" s="167"/>
      <c r="C626" s="167"/>
      <c r="D626" s="167"/>
      <c r="E626" s="167"/>
      <c r="F626" s="167"/>
      <c r="G626" s="167"/>
      <c r="H626" s="167"/>
      <c r="I626" s="167"/>
      <c r="J626" s="167"/>
      <c r="K626" s="167"/>
      <c r="L626" s="167"/>
      <c r="M626" s="167"/>
      <c r="N626" s="168"/>
      <c r="O626" s="168"/>
      <c r="P626" s="168"/>
      <c r="Q626" s="167"/>
      <c r="R626" s="167"/>
      <c r="S626" s="167"/>
      <c r="T626" s="169"/>
      <c r="U626" s="169"/>
      <c r="V626" s="167"/>
      <c r="W626" s="167"/>
      <c r="X626" s="167"/>
      <c r="Z626" s="177" t="str">
        <f t="shared" ca="1" si="9"/>
        <v/>
      </c>
      <c r="AA626" s="177" t="str">
        <f ca="1">IFERROR(IF(OR(OFFSET('S4'!$D$5,MATCH($A626,'S4'!$D$5:$D$1035,0)-1,6)="巻返し",OFFSET('S4'!$D$5,MATCH($A626,'S4'!$D$5:$D$1035,0)-1,6)="スリット"),SUMIF('S4'!$D$5:$D$1035,$A626,'S4'!$U$5:$U$1035),""),"")</f>
        <v/>
      </c>
      <c r="AB626" s="177" t="str">
        <f ca="1">IFERROR(IF(OR(OFFSET('S5'!$D$5,MATCH($A626,'S5'!$D$5:$D$1012,0)-1,6)="巻返し",OFFSET('S5'!$D$5,MATCH($A626,'S5'!$D$5:$D$1012,0)-1,6)="スリット"),SUMIF('S5'!$D$5:$D$1012,$A626,'S5'!$T$5:$T$1012),""),"")</f>
        <v/>
      </c>
    </row>
    <row r="627" spans="1:28" s="165" customFormat="1" ht="11.25" x14ac:dyDescent="0.15">
      <c r="A627" s="167"/>
      <c r="B627" s="167"/>
      <c r="C627" s="167"/>
      <c r="D627" s="167"/>
      <c r="E627" s="167"/>
      <c r="F627" s="167"/>
      <c r="G627" s="167"/>
      <c r="H627" s="167"/>
      <c r="I627" s="167"/>
      <c r="J627" s="167"/>
      <c r="K627" s="167"/>
      <c r="L627" s="167"/>
      <c r="M627" s="167"/>
      <c r="N627" s="168"/>
      <c r="O627" s="168"/>
      <c r="P627" s="168"/>
      <c r="Q627" s="167"/>
      <c r="R627" s="167"/>
      <c r="S627" s="167"/>
      <c r="T627" s="169"/>
      <c r="U627" s="169"/>
      <c r="V627" s="167"/>
      <c r="W627" s="167"/>
      <c r="X627" s="167"/>
      <c r="Z627" s="177" t="str">
        <f t="shared" ca="1" si="9"/>
        <v/>
      </c>
      <c r="AA627" s="177" t="str">
        <f ca="1">IFERROR(IF(OR(OFFSET('S4'!$D$5,MATCH($A627,'S4'!$D$5:$D$1035,0)-1,6)="巻返し",OFFSET('S4'!$D$5,MATCH($A627,'S4'!$D$5:$D$1035,0)-1,6)="スリット"),SUMIF('S4'!$D$5:$D$1035,$A627,'S4'!$U$5:$U$1035),""),"")</f>
        <v/>
      </c>
      <c r="AB627" s="177" t="str">
        <f ca="1">IFERROR(IF(OR(OFFSET('S5'!$D$5,MATCH($A627,'S5'!$D$5:$D$1012,0)-1,6)="巻返し",OFFSET('S5'!$D$5,MATCH($A627,'S5'!$D$5:$D$1012,0)-1,6)="スリット"),SUMIF('S5'!$D$5:$D$1012,$A627,'S5'!$T$5:$T$1012),""),"")</f>
        <v/>
      </c>
    </row>
    <row r="628" spans="1:28" s="165" customFormat="1" ht="11.25" x14ac:dyDescent="0.15">
      <c r="A628" s="167"/>
      <c r="B628" s="167"/>
      <c r="C628" s="167"/>
      <c r="D628" s="167"/>
      <c r="E628" s="167"/>
      <c r="F628" s="167"/>
      <c r="G628" s="167"/>
      <c r="H628" s="167"/>
      <c r="I628" s="167"/>
      <c r="J628" s="167"/>
      <c r="K628" s="167"/>
      <c r="L628" s="167"/>
      <c r="M628" s="167"/>
      <c r="N628" s="168"/>
      <c r="O628" s="168"/>
      <c r="P628" s="168"/>
      <c r="Q628" s="167"/>
      <c r="R628" s="167"/>
      <c r="S628" s="167"/>
      <c r="T628" s="169"/>
      <c r="U628" s="169"/>
      <c r="V628" s="167"/>
      <c r="W628" s="167"/>
      <c r="X628" s="167"/>
      <c r="Z628" s="177" t="str">
        <f t="shared" ca="1" si="9"/>
        <v/>
      </c>
      <c r="AA628" s="177" t="str">
        <f ca="1">IFERROR(IF(OR(OFFSET('S4'!$D$5,MATCH($A628,'S4'!$D$5:$D$1035,0)-1,6)="巻返し",OFFSET('S4'!$D$5,MATCH($A628,'S4'!$D$5:$D$1035,0)-1,6)="スリット"),SUMIF('S4'!$D$5:$D$1035,$A628,'S4'!$U$5:$U$1035),""),"")</f>
        <v/>
      </c>
      <c r="AB628" s="177" t="str">
        <f ca="1">IFERROR(IF(OR(OFFSET('S5'!$D$5,MATCH($A628,'S5'!$D$5:$D$1012,0)-1,6)="巻返し",OFFSET('S5'!$D$5,MATCH($A628,'S5'!$D$5:$D$1012,0)-1,6)="スリット"),SUMIF('S5'!$D$5:$D$1012,$A628,'S5'!$T$5:$T$1012),""),"")</f>
        <v/>
      </c>
    </row>
    <row r="629" spans="1:28" s="165" customFormat="1" ht="11.25" x14ac:dyDescent="0.15">
      <c r="A629" s="167"/>
      <c r="B629" s="167"/>
      <c r="C629" s="167"/>
      <c r="D629" s="167"/>
      <c r="E629" s="167"/>
      <c r="F629" s="167"/>
      <c r="G629" s="167"/>
      <c r="H629" s="167"/>
      <c r="I629" s="167"/>
      <c r="J629" s="167"/>
      <c r="K629" s="167"/>
      <c r="L629" s="167"/>
      <c r="M629" s="167"/>
      <c r="N629" s="168"/>
      <c r="O629" s="168"/>
      <c r="P629" s="168"/>
      <c r="Q629" s="167"/>
      <c r="R629" s="167"/>
      <c r="S629" s="167"/>
      <c r="T629" s="169"/>
      <c r="U629" s="169"/>
      <c r="V629" s="167"/>
      <c r="W629" s="167"/>
      <c r="X629" s="167"/>
      <c r="Z629" s="177" t="str">
        <f t="shared" ca="1" si="9"/>
        <v/>
      </c>
      <c r="AA629" s="177" t="str">
        <f ca="1">IFERROR(IF(OR(OFFSET('S4'!$D$5,MATCH($A629,'S4'!$D$5:$D$1035,0)-1,6)="巻返し",OFFSET('S4'!$D$5,MATCH($A629,'S4'!$D$5:$D$1035,0)-1,6)="スリット"),SUMIF('S4'!$D$5:$D$1035,$A629,'S4'!$U$5:$U$1035),""),"")</f>
        <v/>
      </c>
      <c r="AB629" s="177" t="str">
        <f ca="1">IFERROR(IF(OR(OFFSET('S5'!$D$5,MATCH($A629,'S5'!$D$5:$D$1012,0)-1,6)="巻返し",OFFSET('S5'!$D$5,MATCH($A629,'S5'!$D$5:$D$1012,0)-1,6)="スリット"),SUMIF('S5'!$D$5:$D$1012,$A629,'S5'!$T$5:$T$1012),""),"")</f>
        <v/>
      </c>
    </row>
    <row r="630" spans="1:28" s="165" customFormat="1" ht="11.25" x14ac:dyDescent="0.15">
      <c r="A630" s="167"/>
      <c r="B630" s="167"/>
      <c r="C630" s="167"/>
      <c r="D630" s="167"/>
      <c r="E630" s="167"/>
      <c r="F630" s="167"/>
      <c r="G630" s="167"/>
      <c r="H630" s="167"/>
      <c r="I630" s="167"/>
      <c r="J630" s="167"/>
      <c r="K630" s="167"/>
      <c r="L630" s="167"/>
      <c r="M630" s="167"/>
      <c r="N630" s="168"/>
      <c r="O630" s="168"/>
      <c r="P630" s="168"/>
      <c r="Q630" s="167"/>
      <c r="R630" s="167"/>
      <c r="S630" s="167"/>
      <c r="T630" s="169"/>
      <c r="U630" s="169"/>
      <c r="V630" s="167"/>
      <c r="W630" s="167"/>
      <c r="X630" s="167"/>
      <c r="Z630" s="177" t="str">
        <f t="shared" ca="1" si="9"/>
        <v/>
      </c>
      <c r="AA630" s="177" t="str">
        <f ca="1">IFERROR(IF(OR(OFFSET('S4'!$D$5,MATCH($A630,'S4'!$D$5:$D$1035,0)-1,6)="巻返し",OFFSET('S4'!$D$5,MATCH($A630,'S4'!$D$5:$D$1035,0)-1,6)="スリット"),SUMIF('S4'!$D$5:$D$1035,$A630,'S4'!$U$5:$U$1035),""),"")</f>
        <v/>
      </c>
      <c r="AB630" s="177" t="str">
        <f ca="1">IFERROR(IF(OR(OFFSET('S5'!$D$5,MATCH($A630,'S5'!$D$5:$D$1012,0)-1,6)="巻返し",OFFSET('S5'!$D$5,MATCH($A630,'S5'!$D$5:$D$1012,0)-1,6)="スリット"),SUMIF('S5'!$D$5:$D$1012,$A630,'S5'!$T$5:$T$1012),""),"")</f>
        <v/>
      </c>
    </row>
    <row r="631" spans="1:28" s="165" customFormat="1" ht="11.25" x14ac:dyDescent="0.15">
      <c r="A631" s="167"/>
      <c r="B631" s="167"/>
      <c r="C631" s="167"/>
      <c r="D631" s="167"/>
      <c r="E631" s="167"/>
      <c r="F631" s="167"/>
      <c r="G631" s="167"/>
      <c r="H631" s="167"/>
      <c r="I631" s="167"/>
      <c r="J631" s="167"/>
      <c r="K631" s="167"/>
      <c r="L631" s="167"/>
      <c r="M631" s="167"/>
      <c r="N631" s="168"/>
      <c r="O631" s="168"/>
      <c r="P631" s="168"/>
      <c r="Q631" s="167"/>
      <c r="R631" s="167"/>
      <c r="S631" s="167"/>
      <c r="T631" s="169"/>
      <c r="U631" s="169"/>
      <c r="V631" s="167"/>
      <c r="W631" s="167"/>
      <c r="X631" s="167"/>
      <c r="Z631" s="177" t="str">
        <f t="shared" ca="1" si="9"/>
        <v/>
      </c>
      <c r="AA631" s="177" t="str">
        <f ca="1">IFERROR(IF(OR(OFFSET('S4'!$D$5,MATCH($A631,'S4'!$D$5:$D$1035,0)-1,6)="巻返し",OFFSET('S4'!$D$5,MATCH($A631,'S4'!$D$5:$D$1035,0)-1,6)="スリット"),SUMIF('S4'!$D$5:$D$1035,$A631,'S4'!$U$5:$U$1035),""),"")</f>
        <v/>
      </c>
      <c r="AB631" s="177" t="str">
        <f ca="1">IFERROR(IF(OR(OFFSET('S5'!$D$5,MATCH($A631,'S5'!$D$5:$D$1012,0)-1,6)="巻返し",OFFSET('S5'!$D$5,MATCH($A631,'S5'!$D$5:$D$1012,0)-1,6)="スリット"),SUMIF('S5'!$D$5:$D$1012,$A631,'S5'!$T$5:$T$1012),""),"")</f>
        <v/>
      </c>
    </row>
    <row r="632" spans="1:28" s="165" customFormat="1" ht="11.25" x14ac:dyDescent="0.15">
      <c r="A632" s="167"/>
      <c r="B632" s="167"/>
      <c r="C632" s="167"/>
      <c r="D632" s="167"/>
      <c r="E632" s="167"/>
      <c r="F632" s="167"/>
      <c r="G632" s="167"/>
      <c r="H632" s="167"/>
      <c r="I632" s="167"/>
      <c r="J632" s="167"/>
      <c r="K632" s="167"/>
      <c r="L632" s="167"/>
      <c r="M632" s="167"/>
      <c r="N632" s="168"/>
      <c r="O632" s="168"/>
      <c r="P632" s="168"/>
      <c r="Q632" s="167"/>
      <c r="R632" s="167"/>
      <c r="S632" s="167"/>
      <c r="T632" s="169"/>
      <c r="U632" s="169"/>
      <c r="V632" s="167"/>
      <c r="W632" s="167"/>
      <c r="X632" s="167"/>
      <c r="Z632" s="177" t="str">
        <f t="shared" ca="1" si="9"/>
        <v/>
      </c>
      <c r="AA632" s="177" t="str">
        <f ca="1">IFERROR(IF(OR(OFFSET('S4'!$D$5,MATCH($A632,'S4'!$D$5:$D$1035,0)-1,6)="巻返し",OFFSET('S4'!$D$5,MATCH($A632,'S4'!$D$5:$D$1035,0)-1,6)="スリット"),SUMIF('S4'!$D$5:$D$1035,$A632,'S4'!$U$5:$U$1035),""),"")</f>
        <v/>
      </c>
      <c r="AB632" s="177" t="str">
        <f ca="1">IFERROR(IF(OR(OFFSET('S5'!$D$5,MATCH($A632,'S5'!$D$5:$D$1012,0)-1,6)="巻返し",OFFSET('S5'!$D$5,MATCH($A632,'S5'!$D$5:$D$1012,0)-1,6)="スリット"),SUMIF('S5'!$D$5:$D$1012,$A632,'S5'!$T$5:$T$1012),""),"")</f>
        <v/>
      </c>
    </row>
    <row r="633" spans="1:28" s="165" customFormat="1" ht="11.25" x14ac:dyDescent="0.15">
      <c r="A633" s="167"/>
      <c r="B633" s="167"/>
      <c r="C633" s="167"/>
      <c r="D633" s="167"/>
      <c r="E633" s="167"/>
      <c r="F633" s="167"/>
      <c r="G633" s="167"/>
      <c r="H633" s="167"/>
      <c r="I633" s="167"/>
      <c r="J633" s="167"/>
      <c r="K633" s="167"/>
      <c r="L633" s="167"/>
      <c r="M633" s="167"/>
      <c r="N633" s="168"/>
      <c r="O633" s="168"/>
      <c r="P633" s="168"/>
      <c r="Q633" s="167"/>
      <c r="R633" s="167"/>
      <c r="S633" s="167"/>
      <c r="T633" s="169"/>
      <c r="U633" s="169"/>
      <c r="V633" s="167"/>
      <c r="W633" s="167"/>
      <c r="X633" s="167"/>
      <c r="Z633" s="177" t="str">
        <f t="shared" ca="1" si="9"/>
        <v/>
      </c>
      <c r="AA633" s="177" t="str">
        <f ca="1">IFERROR(IF(OR(OFFSET('S4'!$D$5,MATCH($A633,'S4'!$D$5:$D$1035,0)-1,6)="巻返し",OFFSET('S4'!$D$5,MATCH($A633,'S4'!$D$5:$D$1035,0)-1,6)="スリット"),SUMIF('S4'!$D$5:$D$1035,$A633,'S4'!$U$5:$U$1035),""),"")</f>
        <v/>
      </c>
      <c r="AB633" s="177" t="str">
        <f ca="1">IFERROR(IF(OR(OFFSET('S5'!$D$5,MATCH($A633,'S5'!$D$5:$D$1012,0)-1,6)="巻返し",OFFSET('S5'!$D$5,MATCH($A633,'S5'!$D$5:$D$1012,0)-1,6)="スリット"),SUMIF('S5'!$D$5:$D$1012,$A633,'S5'!$T$5:$T$1012),""),"")</f>
        <v/>
      </c>
    </row>
    <row r="634" spans="1:28" s="165" customFormat="1" ht="11.25" x14ac:dyDescent="0.15">
      <c r="A634" s="167"/>
      <c r="B634" s="167"/>
      <c r="C634" s="167"/>
      <c r="D634" s="167"/>
      <c r="E634" s="167"/>
      <c r="F634" s="167"/>
      <c r="G634" s="167"/>
      <c r="H634" s="167"/>
      <c r="I634" s="167"/>
      <c r="J634" s="167"/>
      <c r="K634" s="167"/>
      <c r="L634" s="167"/>
      <c r="M634" s="167"/>
      <c r="N634" s="168"/>
      <c r="O634" s="168"/>
      <c r="P634" s="168"/>
      <c r="Q634" s="167"/>
      <c r="R634" s="167"/>
      <c r="S634" s="167"/>
      <c r="T634" s="169"/>
      <c r="U634" s="169"/>
      <c r="V634" s="167"/>
      <c r="W634" s="167"/>
      <c r="X634" s="167"/>
      <c r="Z634" s="177" t="str">
        <f t="shared" ca="1" si="9"/>
        <v/>
      </c>
      <c r="AA634" s="177" t="str">
        <f ca="1">IFERROR(IF(OR(OFFSET('S4'!$D$5,MATCH($A634,'S4'!$D$5:$D$1035,0)-1,6)="巻返し",OFFSET('S4'!$D$5,MATCH($A634,'S4'!$D$5:$D$1035,0)-1,6)="スリット"),SUMIF('S4'!$D$5:$D$1035,$A634,'S4'!$U$5:$U$1035),""),"")</f>
        <v/>
      </c>
      <c r="AB634" s="177" t="str">
        <f ca="1">IFERROR(IF(OR(OFFSET('S5'!$D$5,MATCH($A634,'S5'!$D$5:$D$1012,0)-1,6)="巻返し",OFFSET('S5'!$D$5,MATCH($A634,'S5'!$D$5:$D$1012,0)-1,6)="スリット"),SUMIF('S5'!$D$5:$D$1012,$A634,'S5'!$T$5:$T$1012),""),"")</f>
        <v/>
      </c>
    </row>
    <row r="635" spans="1:28" s="165" customFormat="1" ht="11.25" x14ac:dyDescent="0.15">
      <c r="A635" s="167"/>
      <c r="B635" s="167"/>
      <c r="C635" s="167"/>
      <c r="D635" s="167"/>
      <c r="E635" s="167"/>
      <c r="F635" s="167"/>
      <c r="G635" s="167"/>
      <c r="H635" s="167"/>
      <c r="I635" s="167"/>
      <c r="J635" s="167"/>
      <c r="K635" s="167"/>
      <c r="L635" s="167"/>
      <c r="M635" s="167"/>
      <c r="N635" s="168"/>
      <c r="O635" s="168"/>
      <c r="P635" s="168"/>
      <c r="Q635" s="167"/>
      <c r="R635" s="167"/>
      <c r="S635" s="167"/>
      <c r="T635" s="169"/>
      <c r="U635" s="169"/>
      <c r="V635" s="167"/>
      <c r="W635" s="167"/>
      <c r="X635" s="167"/>
      <c r="Z635" s="177" t="str">
        <f t="shared" ca="1" si="9"/>
        <v/>
      </c>
      <c r="AA635" s="177" t="str">
        <f ca="1">IFERROR(IF(OR(OFFSET('S4'!$D$5,MATCH($A635,'S4'!$D$5:$D$1035,0)-1,6)="巻返し",OFFSET('S4'!$D$5,MATCH($A635,'S4'!$D$5:$D$1035,0)-1,6)="スリット"),SUMIF('S4'!$D$5:$D$1035,$A635,'S4'!$U$5:$U$1035),""),"")</f>
        <v/>
      </c>
      <c r="AB635" s="177" t="str">
        <f ca="1">IFERROR(IF(OR(OFFSET('S5'!$D$5,MATCH($A635,'S5'!$D$5:$D$1012,0)-1,6)="巻返し",OFFSET('S5'!$D$5,MATCH($A635,'S5'!$D$5:$D$1012,0)-1,6)="スリット"),SUMIF('S5'!$D$5:$D$1012,$A635,'S5'!$T$5:$T$1012),""),"")</f>
        <v/>
      </c>
    </row>
    <row r="636" spans="1:28" s="165" customFormat="1" ht="11.25" x14ac:dyDescent="0.15">
      <c r="A636" s="167"/>
      <c r="B636" s="167"/>
      <c r="C636" s="167"/>
      <c r="D636" s="167"/>
      <c r="E636" s="167"/>
      <c r="F636" s="167"/>
      <c r="G636" s="167"/>
      <c r="H636" s="167"/>
      <c r="I636" s="167"/>
      <c r="J636" s="167"/>
      <c r="K636" s="167"/>
      <c r="L636" s="167"/>
      <c r="M636" s="167"/>
      <c r="N636" s="168"/>
      <c r="O636" s="168"/>
      <c r="P636" s="168"/>
      <c r="Q636" s="167"/>
      <c r="R636" s="167"/>
      <c r="S636" s="167"/>
      <c r="T636" s="169"/>
      <c r="U636" s="169"/>
      <c r="V636" s="167"/>
      <c r="W636" s="167"/>
      <c r="X636" s="167"/>
      <c r="Z636" s="177" t="str">
        <f t="shared" ca="1" si="9"/>
        <v/>
      </c>
      <c r="AA636" s="177" t="str">
        <f ca="1">IFERROR(IF(OR(OFFSET('S4'!$D$5,MATCH($A636,'S4'!$D$5:$D$1035,0)-1,6)="巻返し",OFFSET('S4'!$D$5,MATCH($A636,'S4'!$D$5:$D$1035,0)-1,6)="スリット"),SUMIF('S4'!$D$5:$D$1035,$A636,'S4'!$U$5:$U$1035),""),"")</f>
        <v/>
      </c>
      <c r="AB636" s="177" t="str">
        <f ca="1">IFERROR(IF(OR(OFFSET('S5'!$D$5,MATCH($A636,'S5'!$D$5:$D$1012,0)-1,6)="巻返し",OFFSET('S5'!$D$5,MATCH($A636,'S5'!$D$5:$D$1012,0)-1,6)="スリット"),SUMIF('S5'!$D$5:$D$1012,$A636,'S5'!$T$5:$T$1012),""),"")</f>
        <v/>
      </c>
    </row>
    <row r="637" spans="1:28" s="165" customFormat="1" ht="11.25" x14ac:dyDescent="0.15">
      <c r="A637" s="167"/>
      <c r="B637" s="167"/>
      <c r="C637" s="167"/>
      <c r="D637" s="167"/>
      <c r="E637" s="167"/>
      <c r="F637" s="167"/>
      <c r="G637" s="167"/>
      <c r="H637" s="167"/>
      <c r="I637" s="167"/>
      <c r="J637" s="167"/>
      <c r="K637" s="167"/>
      <c r="L637" s="167"/>
      <c r="M637" s="167"/>
      <c r="N637" s="168"/>
      <c r="O637" s="168"/>
      <c r="P637" s="168"/>
      <c r="Q637" s="167"/>
      <c r="R637" s="167"/>
      <c r="S637" s="167"/>
      <c r="T637" s="169"/>
      <c r="U637" s="169"/>
      <c r="V637" s="167"/>
      <c r="W637" s="167"/>
      <c r="X637" s="167"/>
      <c r="Z637" s="177" t="str">
        <f t="shared" ca="1" si="9"/>
        <v/>
      </c>
      <c r="AA637" s="177" t="str">
        <f ca="1">IFERROR(IF(OR(OFFSET('S4'!$D$5,MATCH($A637,'S4'!$D$5:$D$1035,0)-1,6)="巻返し",OFFSET('S4'!$D$5,MATCH($A637,'S4'!$D$5:$D$1035,0)-1,6)="スリット"),SUMIF('S4'!$D$5:$D$1035,$A637,'S4'!$U$5:$U$1035),""),"")</f>
        <v/>
      </c>
      <c r="AB637" s="177" t="str">
        <f ca="1">IFERROR(IF(OR(OFFSET('S5'!$D$5,MATCH($A637,'S5'!$D$5:$D$1012,0)-1,6)="巻返し",OFFSET('S5'!$D$5,MATCH($A637,'S5'!$D$5:$D$1012,0)-1,6)="スリット"),SUMIF('S5'!$D$5:$D$1012,$A637,'S5'!$T$5:$T$1012),""),"")</f>
        <v/>
      </c>
    </row>
    <row r="638" spans="1:28" s="165" customFormat="1" ht="11.25" x14ac:dyDescent="0.15">
      <c r="A638" s="167"/>
      <c r="B638" s="167"/>
      <c r="C638" s="167"/>
      <c r="D638" s="167"/>
      <c r="E638" s="167"/>
      <c r="F638" s="167"/>
      <c r="G638" s="167"/>
      <c r="H638" s="167"/>
      <c r="I638" s="167"/>
      <c r="J638" s="167"/>
      <c r="K638" s="167"/>
      <c r="L638" s="167"/>
      <c r="M638" s="167"/>
      <c r="N638" s="168"/>
      <c r="O638" s="168"/>
      <c r="P638" s="168"/>
      <c r="Q638" s="167"/>
      <c r="R638" s="167"/>
      <c r="S638" s="167"/>
      <c r="T638" s="169"/>
      <c r="U638" s="169"/>
      <c r="V638" s="167"/>
      <c r="W638" s="167"/>
      <c r="X638" s="167"/>
      <c r="Z638" s="177" t="str">
        <f t="shared" ca="1" si="9"/>
        <v/>
      </c>
      <c r="AA638" s="177" t="str">
        <f ca="1">IFERROR(IF(OR(OFFSET('S4'!$D$5,MATCH($A638,'S4'!$D$5:$D$1035,0)-1,6)="巻返し",OFFSET('S4'!$D$5,MATCH($A638,'S4'!$D$5:$D$1035,0)-1,6)="スリット"),SUMIF('S4'!$D$5:$D$1035,$A638,'S4'!$U$5:$U$1035),""),"")</f>
        <v/>
      </c>
      <c r="AB638" s="177" t="str">
        <f ca="1">IFERROR(IF(OR(OFFSET('S5'!$D$5,MATCH($A638,'S5'!$D$5:$D$1012,0)-1,6)="巻返し",OFFSET('S5'!$D$5,MATCH($A638,'S5'!$D$5:$D$1012,0)-1,6)="スリット"),SUMIF('S5'!$D$5:$D$1012,$A638,'S5'!$T$5:$T$1012),""),"")</f>
        <v/>
      </c>
    </row>
    <row r="639" spans="1:28" s="165" customFormat="1" ht="11.25" x14ac:dyDescent="0.15">
      <c r="A639" s="167"/>
      <c r="B639" s="167"/>
      <c r="C639" s="167"/>
      <c r="D639" s="167"/>
      <c r="E639" s="167"/>
      <c r="F639" s="167"/>
      <c r="G639" s="167"/>
      <c r="H639" s="167"/>
      <c r="I639" s="167"/>
      <c r="J639" s="167"/>
      <c r="K639" s="167"/>
      <c r="L639" s="167"/>
      <c r="M639" s="167"/>
      <c r="N639" s="168"/>
      <c r="O639" s="168"/>
      <c r="P639" s="168"/>
      <c r="Q639" s="167"/>
      <c r="R639" s="167"/>
      <c r="S639" s="167"/>
      <c r="T639" s="169"/>
      <c r="U639" s="169"/>
      <c r="V639" s="167"/>
      <c r="W639" s="167"/>
      <c r="X639" s="167"/>
      <c r="Z639" s="177" t="str">
        <f t="shared" ca="1" si="9"/>
        <v/>
      </c>
      <c r="AA639" s="177" t="str">
        <f ca="1">IFERROR(IF(OR(OFFSET('S4'!$D$5,MATCH($A639,'S4'!$D$5:$D$1035,0)-1,6)="巻返し",OFFSET('S4'!$D$5,MATCH($A639,'S4'!$D$5:$D$1035,0)-1,6)="スリット"),SUMIF('S4'!$D$5:$D$1035,$A639,'S4'!$U$5:$U$1035),""),"")</f>
        <v/>
      </c>
      <c r="AB639" s="177" t="str">
        <f ca="1">IFERROR(IF(OR(OFFSET('S5'!$D$5,MATCH($A639,'S5'!$D$5:$D$1012,0)-1,6)="巻返し",OFFSET('S5'!$D$5,MATCH($A639,'S5'!$D$5:$D$1012,0)-1,6)="スリット"),SUMIF('S5'!$D$5:$D$1012,$A639,'S5'!$T$5:$T$1012),""),"")</f>
        <v/>
      </c>
    </row>
    <row r="640" spans="1:28" s="165" customFormat="1" ht="11.25" x14ac:dyDescent="0.15">
      <c r="A640" s="167"/>
      <c r="B640" s="167"/>
      <c r="C640" s="167"/>
      <c r="D640" s="167"/>
      <c r="E640" s="167"/>
      <c r="F640" s="167"/>
      <c r="G640" s="167"/>
      <c r="H640" s="167"/>
      <c r="I640" s="167"/>
      <c r="J640" s="167"/>
      <c r="K640" s="167"/>
      <c r="L640" s="167"/>
      <c r="M640" s="167"/>
      <c r="N640" s="168"/>
      <c r="O640" s="168"/>
      <c r="P640" s="168"/>
      <c r="Q640" s="167"/>
      <c r="R640" s="167"/>
      <c r="S640" s="167"/>
      <c r="T640" s="169"/>
      <c r="U640" s="169"/>
      <c r="V640" s="167"/>
      <c r="W640" s="167"/>
      <c r="X640" s="167"/>
      <c r="Z640" s="177" t="str">
        <f t="shared" ca="1" si="9"/>
        <v/>
      </c>
      <c r="AA640" s="177" t="str">
        <f ca="1">IFERROR(IF(OR(OFFSET('S4'!$D$5,MATCH($A640,'S4'!$D$5:$D$1035,0)-1,6)="巻返し",OFFSET('S4'!$D$5,MATCH($A640,'S4'!$D$5:$D$1035,0)-1,6)="スリット"),SUMIF('S4'!$D$5:$D$1035,$A640,'S4'!$U$5:$U$1035),""),"")</f>
        <v/>
      </c>
      <c r="AB640" s="177" t="str">
        <f ca="1">IFERROR(IF(OR(OFFSET('S5'!$D$5,MATCH($A640,'S5'!$D$5:$D$1012,0)-1,6)="巻返し",OFFSET('S5'!$D$5,MATCH($A640,'S5'!$D$5:$D$1012,0)-1,6)="スリット"),SUMIF('S5'!$D$5:$D$1012,$A640,'S5'!$T$5:$T$1012),""),"")</f>
        <v/>
      </c>
    </row>
    <row r="641" spans="1:28" s="165" customFormat="1" ht="11.25" x14ac:dyDescent="0.15">
      <c r="A641" s="167"/>
      <c r="B641" s="167"/>
      <c r="C641" s="167"/>
      <c r="D641" s="167"/>
      <c r="E641" s="167"/>
      <c r="F641" s="167"/>
      <c r="G641" s="167"/>
      <c r="H641" s="167"/>
      <c r="I641" s="167"/>
      <c r="J641" s="167"/>
      <c r="K641" s="167"/>
      <c r="L641" s="167"/>
      <c r="M641" s="167"/>
      <c r="N641" s="168"/>
      <c r="O641" s="168"/>
      <c r="P641" s="168"/>
      <c r="Q641" s="167"/>
      <c r="R641" s="167"/>
      <c r="S641" s="167"/>
      <c r="T641" s="169"/>
      <c r="U641" s="169"/>
      <c r="V641" s="167"/>
      <c r="W641" s="167"/>
      <c r="X641" s="167"/>
      <c r="Z641" s="177" t="str">
        <f t="shared" ca="1" si="9"/>
        <v/>
      </c>
      <c r="AA641" s="177" t="str">
        <f ca="1">IFERROR(IF(OR(OFFSET('S4'!$D$5,MATCH($A641,'S4'!$D$5:$D$1035,0)-1,6)="巻返し",OFFSET('S4'!$D$5,MATCH($A641,'S4'!$D$5:$D$1035,0)-1,6)="スリット"),SUMIF('S4'!$D$5:$D$1035,$A641,'S4'!$U$5:$U$1035),""),"")</f>
        <v/>
      </c>
      <c r="AB641" s="177" t="str">
        <f ca="1">IFERROR(IF(OR(OFFSET('S5'!$D$5,MATCH($A641,'S5'!$D$5:$D$1012,0)-1,6)="巻返し",OFFSET('S5'!$D$5,MATCH($A641,'S5'!$D$5:$D$1012,0)-1,6)="スリット"),SUMIF('S5'!$D$5:$D$1012,$A641,'S5'!$T$5:$T$1012),""),"")</f>
        <v/>
      </c>
    </row>
    <row r="642" spans="1:28" s="165" customFormat="1" ht="11.25" x14ac:dyDescent="0.15">
      <c r="A642" s="167"/>
      <c r="B642" s="167"/>
      <c r="C642" s="167"/>
      <c r="D642" s="170"/>
      <c r="E642" s="171"/>
      <c r="F642" s="167"/>
      <c r="G642" s="167"/>
      <c r="H642" s="167"/>
      <c r="I642" s="167"/>
      <c r="J642" s="167"/>
      <c r="K642" s="167"/>
      <c r="L642" s="167"/>
      <c r="M642" s="167"/>
      <c r="N642" s="168"/>
      <c r="O642" s="168"/>
      <c r="P642" s="168"/>
      <c r="Q642" s="167"/>
      <c r="R642" s="167"/>
      <c r="S642" s="167"/>
      <c r="T642" s="169"/>
      <c r="U642" s="169"/>
      <c r="V642" s="170"/>
      <c r="W642" s="172"/>
      <c r="X642" s="171"/>
      <c r="Z642" s="177" t="str">
        <f t="shared" ca="1" si="9"/>
        <v/>
      </c>
      <c r="AA642" s="177" t="str">
        <f ca="1">IFERROR(IF(OR(OFFSET('S4'!$D$5,MATCH($A642,'S4'!$D$5:$D$1035,0)-1,6)="巻返し",OFFSET('S4'!$D$5,MATCH($A642,'S4'!$D$5:$D$1035,0)-1,6)="スリット"),SUMIF('S4'!$D$5:$D$1035,$A642,'S4'!$U$5:$U$1035),""),"")</f>
        <v/>
      </c>
      <c r="AB642" s="177" t="str">
        <f ca="1">IFERROR(IF(OR(OFFSET('S5'!$D$5,MATCH($A642,'S5'!$D$5:$D$1012,0)-1,6)="巻返し",OFFSET('S5'!$D$5,MATCH($A642,'S5'!$D$5:$D$1012,0)-1,6)="スリット"),SUMIF('S5'!$D$5:$D$1012,$A642,'S5'!$T$5:$T$1012),""),"")</f>
        <v/>
      </c>
    </row>
    <row r="643" spans="1:28" s="165" customFormat="1" ht="11.25" x14ac:dyDescent="0.15">
      <c r="A643" s="167"/>
      <c r="B643" s="167"/>
      <c r="C643" s="167"/>
      <c r="D643" s="167"/>
      <c r="E643" s="167"/>
      <c r="F643" s="167"/>
      <c r="G643" s="167"/>
      <c r="H643" s="167"/>
      <c r="I643" s="167"/>
      <c r="J643" s="167"/>
      <c r="K643" s="167"/>
      <c r="L643" s="167"/>
      <c r="M643" s="167"/>
      <c r="N643" s="168"/>
      <c r="O643" s="168"/>
      <c r="P643" s="168"/>
      <c r="Q643" s="167"/>
      <c r="R643" s="167"/>
      <c r="S643" s="167"/>
      <c r="T643" s="169"/>
      <c r="U643" s="169"/>
      <c r="V643" s="167"/>
      <c r="W643" s="167"/>
      <c r="X643" s="167"/>
      <c r="Z643" s="177" t="str">
        <f t="shared" ca="1" si="9"/>
        <v/>
      </c>
      <c r="AA643" s="177" t="str">
        <f ca="1">IFERROR(IF(OR(OFFSET('S4'!$D$5,MATCH($A643,'S4'!$D$5:$D$1035,0)-1,6)="巻返し",OFFSET('S4'!$D$5,MATCH($A643,'S4'!$D$5:$D$1035,0)-1,6)="スリット"),SUMIF('S4'!$D$5:$D$1035,$A643,'S4'!$U$5:$U$1035),""),"")</f>
        <v/>
      </c>
      <c r="AB643" s="177" t="str">
        <f ca="1">IFERROR(IF(OR(OFFSET('S5'!$D$5,MATCH($A643,'S5'!$D$5:$D$1012,0)-1,6)="巻返し",OFFSET('S5'!$D$5,MATCH($A643,'S5'!$D$5:$D$1012,0)-1,6)="スリット"),SUMIF('S5'!$D$5:$D$1012,$A643,'S5'!$T$5:$T$1012),""),"")</f>
        <v/>
      </c>
    </row>
    <row r="644" spans="1:28" s="165" customFormat="1" ht="11.25" x14ac:dyDescent="0.15">
      <c r="A644" s="167"/>
      <c r="B644" s="167"/>
      <c r="C644" s="167"/>
      <c r="D644" s="167"/>
      <c r="E644" s="167"/>
      <c r="F644" s="167"/>
      <c r="G644" s="167"/>
      <c r="H644" s="167"/>
      <c r="I644" s="167"/>
      <c r="J644" s="167"/>
      <c r="K644" s="167"/>
      <c r="L644" s="167"/>
      <c r="M644" s="167"/>
      <c r="N644" s="168"/>
      <c r="O644" s="168"/>
      <c r="P644" s="168"/>
      <c r="Q644" s="167"/>
      <c r="R644" s="167"/>
      <c r="S644" s="167"/>
      <c r="T644" s="169"/>
      <c r="U644" s="169"/>
      <c r="V644" s="167"/>
      <c r="W644" s="167"/>
      <c r="X644" s="167"/>
      <c r="Z644" s="177" t="str">
        <f t="shared" ref="Z644:Z707" ca="1" si="10">IF(SUM(AA644:AB644)=0,"",SUM(AA644:AB644))</f>
        <v/>
      </c>
      <c r="AA644" s="177" t="str">
        <f ca="1">IFERROR(IF(OR(OFFSET('S4'!$D$5,MATCH($A644,'S4'!$D$5:$D$1035,0)-1,6)="巻返し",OFFSET('S4'!$D$5,MATCH($A644,'S4'!$D$5:$D$1035,0)-1,6)="スリット"),SUMIF('S4'!$D$5:$D$1035,$A644,'S4'!$U$5:$U$1035),""),"")</f>
        <v/>
      </c>
      <c r="AB644" s="177" t="str">
        <f ca="1">IFERROR(IF(OR(OFFSET('S5'!$D$5,MATCH($A644,'S5'!$D$5:$D$1012,0)-1,6)="巻返し",OFFSET('S5'!$D$5,MATCH($A644,'S5'!$D$5:$D$1012,0)-1,6)="スリット"),SUMIF('S5'!$D$5:$D$1012,$A644,'S5'!$T$5:$T$1012),""),"")</f>
        <v/>
      </c>
    </row>
    <row r="645" spans="1:28" s="165" customFormat="1" ht="11.25" x14ac:dyDescent="0.15">
      <c r="A645" s="167"/>
      <c r="B645" s="167"/>
      <c r="C645" s="167"/>
      <c r="D645" s="167"/>
      <c r="E645" s="167"/>
      <c r="F645" s="167"/>
      <c r="G645" s="167"/>
      <c r="H645" s="167"/>
      <c r="I645" s="167"/>
      <c r="J645" s="167"/>
      <c r="K645" s="167"/>
      <c r="L645" s="167"/>
      <c r="M645" s="167"/>
      <c r="N645" s="168"/>
      <c r="O645" s="168"/>
      <c r="P645" s="168"/>
      <c r="Q645" s="167"/>
      <c r="R645" s="167"/>
      <c r="S645" s="167"/>
      <c r="T645" s="169"/>
      <c r="U645" s="169"/>
      <c r="V645" s="167"/>
      <c r="W645" s="167"/>
      <c r="X645" s="167"/>
      <c r="Z645" s="177" t="str">
        <f t="shared" ca="1" si="10"/>
        <v/>
      </c>
      <c r="AA645" s="177" t="str">
        <f ca="1">IFERROR(IF(OR(OFFSET('S4'!$D$5,MATCH($A645,'S4'!$D$5:$D$1035,0)-1,6)="巻返し",OFFSET('S4'!$D$5,MATCH($A645,'S4'!$D$5:$D$1035,0)-1,6)="スリット"),SUMIF('S4'!$D$5:$D$1035,$A645,'S4'!$U$5:$U$1035),""),"")</f>
        <v/>
      </c>
      <c r="AB645" s="177" t="str">
        <f ca="1">IFERROR(IF(OR(OFFSET('S5'!$D$5,MATCH($A645,'S5'!$D$5:$D$1012,0)-1,6)="巻返し",OFFSET('S5'!$D$5,MATCH($A645,'S5'!$D$5:$D$1012,0)-1,6)="スリット"),SUMIF('S5'!$D$5:$D$1012,$A645,'S5'!$T$5:$T$1012),""),"")</f>
        <v/>
      </c>
    </row>
    <row r="646" spans="1:28" s="165" customFormat="1" ht="11.25" x14ac:dyDescent="0.15">
      <c r="A646" s="167"/>
      <c r="B646" s="167"/>
      <c r="C646" s="167"/>
      <c r="D646" s="167"/>
      <c r="E646" s="167"/>
      <c r="F646" s="167"/>
      <c r="G646" s="167"/>
      <c r="H646" s="167"/>
      <c r="I646" s="167"/>
      <c r="J646" s="167"/>
      <c r="K646" s="167"/>
      <c r="L646" s="167"/>
      <c r="M646" s="167"/>
      <c r="N646" s="168"/>
      <c r="O646" s="168"/>
      <c r="P646" s="168"/>
      <c r="Q646" s="167"/>
      <c r="R646" s="167"/>
      <c r="S646" s="167"/>
      <c r="T646" s="169"/>
      <c r="U646" s="169"/>
      <c r="V646" s="167"/>
      <c r="W646" s="167"/>
      <c r="X646" s="167"/>
      <c r="Z646" s="177" t="str">
        <f t="shared" ca="1" si="10"/>
        <v/>
      </c>
      <c r="AA646" s="177" t="str">
        <f ca="1">IFERROR(IF(OR(OFFSET('S4'!$D$5,MATCH($A646,'S4'!$D$5:$D$1035,0)-1,6)="巻返し",OFFSET('S4'!$D$5,MATCH($A646,'S4'!$D$5:$D$1035,0)-1,6)="スリット"),SUMIF('S4'!$D$5:$D$1035,$A646,'S4'!$U$5:$U$1035),""),"")</f>
        <v/>
      </c>
      <c r="AB646" s="177" t="str">
        <f ca="1">IFERROR(IF(OR(OFFSET('S5'!$D$5,MATCH($A646,'S5'!$D$5:$D$1012,0)-1,6)="巻返し",OFFSET('S5'!$D$5,MATCH($A646,'S5'!$D$5:$D$1012,0)-1,6)="スリット"),SUMIF('S5'!$D$5:$D$1012,$A646,'S5'!$T$5:$T$1012),""),"")</f>
        <v/>
      </c>
    </row>
    <row r="647" spans="1:28" s="165" customFormat="1" ht="11.25" x14ac:dyDescent="0.15">
      <c r="A647" s="167"/>
      <c r="B647" s="167"/>
      <c r="C647" s="167"/>
      <c r="D647" s="167"/>
      <c r="E647" s="167"/>
      <c r="F647" s="167"/>
      <c r="G647" s="167"/>
      <c r="H647" s="167"/>
      <c r="I647" s="167"/>
      <c r="J647" s="167"/>
      <c r="K647" s="167"/>
      <c r="L647" s="167"/>
      <c r="M647" s="167"/>
      <c r="N647" s="168"/>
      <c r="O647" s="168"/>
      <c r="P647" s="168"/>
      <c r="Q647" s="167"/>
      <c r="R647" s="167"/>
      <c r="S647" s="167"/>
      <c r="T647" s="169"/>
      <c r="U647" s="169"/>
      <c r="V647" s="167"/>
      <c r="W647" s="167"/>
      <c r="X647" s="167"/>
      <c r="Z647" s="177" t="str">
        <f t="shared" ca="1" si="10"/>
        <v/>
      </c>
      <c r="AA647" s="177" t="str">
        <f ca="1">IFERROR(IF(OR(OFFSET('S4'!$D$5,MATCH($A647,'S4'!$D$5:$D$1035,0)-1,6)="巻返し",OFFSET('S4'!$D$5,MATCH($A647,'S4'!$D$5:$D$1035,0)-1,6)="スリット"),SUMIF('S4'!$D$5:$D$1035,$A647,'S4'!$U$5:$U$1035),""),"")</f>
        <v/>
      </c>
      <c r="AB647" s="177" t="str">
        <f ca="1">IFERROR(IF(OR(OFFSET('S5'!$D$5,MATCH($A647,'S5'!$D$5:$D$1012,0)-1,6)="巻返し",OFFSET('S5'!$D$5,MATCH($A647,'S5'!$D$5:$D$1012,0)-1,6)="スリット"),SUMIF('S5'!$D$5:$D$1012,$A647,'S5'!$T$5:$T$1012),""),"")</f>
        <v/>
      </c>
    </row>
    <row r="648" spans="1:28" s="165" customFormat="1" ht="11.25" x14ac:dyDescent="0.15">
      <c r="A648" s="167"/>
      <c r="B648" s="167"/>
      <c r="C648" s="167"/>
      <c r="D648" s="167"/>
      <c r="E648" s="167"/>
      <c r="F648" s="167"/>
      <c r="G648" s="167"/>
      <c r="H648" s="167"/>
      <c r="I648" s="167"/>
      <c r="J648" s="167"/>
      <c r="K648" s="167"/>
      <c r="L648" s="167"/>
      <c r="M648" s="167"/>
      <c r="N648" s="168"/>
      <c r="O648" s="168"/>
      <c r="P648" s="168"/>
      <c r="Q648" s="167"/>
      <c r="R648" s="167"/>
      <c r="S648" s="167"/>
      <c r="T648" s="169"/>
      <c r="U648" s="169"/>
      <c r="V648" s="167"/>
      <c r="W648" s="167"/>
      <c r="X648" s="167"/>
      <c r="Z648" s="177" t="str">
        <f t="shared" ca="1" si="10"/>
        <v/>
      </c>
      <c r="AA648" s="177" t="str">
        <f ca="1">IFERROR(IF(OR(OFFSET('S4'!$D$5,MATCH($A648,'S4'!$D$5:$D$1035,0)-1,6)="巻返し",OFFSET('S4'!$D$5,MATCH($A648,'S4'!$D$5:$D$1035,0)-1,6)="スリット"),SUMIF('S4'!$D$5:$D$1035,$A648,'S4'!$U$5:$U$1035),""),"")</f>
        <v/>
      </c>
      <c r="AB648" s="177" t="str">
        <f ca="1">IFERROR(IF(OR(OFFSET('S5'!$D$5,MATCH($A648,'S5'!$D$5:$D$1012,0)-1,6)="巻返し",OFFSET('S5'!$D$5,MATCH($A648,'S5'!$D$5:$D$1012,0)-1,6)="スリット"),SUMIF('S5'!$D$5:$D$1012,$A648,'S5'!$T$5:$T$1012),""),"")</f>
        <v/>
      </c>
    </row>
    <row r="649" spans="1:28" s="165" customFormat="1" ht="11.25" x14ac:dyDescent="0.15">
      <c r="A649" s="167"/>
      <c r="B649" s="167"/>
      <c r="C649" s="167"/>
      <c r="D649" s="167"/>
      <c r="E649" s="167"/>
      <c r="F649" s="167"/>
      <c r="G649" s="167"/>
      <c r="H649" s="167"/>
      <c r="I649" s="167"/>
      <c r="J649" s="167"/>
      <c r="K649" s="167"/>
      <c r="L649" s="167"/>
      <c r="M649" s="167"/>
      <c r="N649" s="168"/>
      <c r="O649" s="168"/>
      <c r="P649" s="168"/>
      <c r="Q649" s="167"/>
      <c r="R649" s="167"/>
      <c r="S649" s="167"/>
      <c r="T649" s="169"/>
      <c r="U649" s="169"/>
      <c r="V649" s="167"/>
      <c r="W649" s="167"/>
      <c r="X649" s="167"/>
      <c r="Z649" s="177" t="str">
        <f t="shared" ca="1" si="10"/>
        <v/>
      </c>
      <c r="AA649" s="177" t="str">
        <f ca="1">IFERROR(IF(OR(OFFSET('S4'!$D$5,MATCH($A649,'S4'!$D$5:$D$1035,0)-1,6)="巻返し",OFFSET('S4'!$D$5,MATCH($A649,'S4'!$D$5:$D$1035,0)-1,6)="スリット"),SUMIF('S4'!$D$5:$D$1035,$A649,'S4'!$U$5:$U$1035),""),"")</f>
        <v/>
      </c>
      <c r="AB649" s="177" t="str">
        <f ca="1">IFERROR(IF(OR(OFFSET('S5'!$D$5,MATCH($A649,'S5'!$D$5:$D$1012,0)-1,6)="巻返し",OFFSET('S5'!$D$5,MATCH($A649,'S5'!$D$5:$D$1012,0)-1,6)="スリット"),SUMIF('S5'!$D$5:$D$1012,$A649,'S5'!$T$5:$T$1012),""),"")</f>
        <v/>
      </c>
    </row>
    <row r="650" spans="1:28" s="165" customFormat="1" ht="11.25" x14ac:dyDescent="0.15">
      <c r="A650" s="167"/>
      <c r="B650" s="167"/>
      <c r="C650" s="167"/>
      <c r="D650" s="167"/>
      <c r="E650" s="167"/>
      <c r="F650" s="167"/>
      <c r="G650" s="167"/>
      <c r="H650" s="167"/>
      <c r="I650" s="167"/>
      <c r="J650" s="167"/>
      <c r="K650" s="167"/>
      <c r="L650" s="167"/>
      <c r="M650" s="167"/>
      <c r="N650" s="168"/>
      <c r="O650" s="168"/>
      <c r="P650" s="168"/>
      <c r="Q650" s="167"/>
      <c r="R650" s="167"/>
      <c r="S650" s="167"/>
      <c r="T650" s="169"/>
      <c r="U650" s="169"/>
      <c r="V650" s="167"/>
      <c r="W650" s="167"/>
      <c r="X650" s="167"/>
      <c r="Z650" s="177" t="str">
        <f t="shared" ca="1" si="10"/>
        <v/>
      </c>
      <c r="AA650" s="177" t="str">
        <f ca="1">IFERROR(IF(OR(OFFSET('S4'!$D$5,MATCH($A650,'S4'!$D$5:$D$1035,0)-1,6)="巻返し",OFFSET('S4'!$D$5,MATCH($A650,'S4'!$D$5:$D$1035,0)-1,6)="スリット"),SUMIF('S4'!$D$5:$D$1035,$A650,'S4'!$U$5:$U$1035),""),"")</f>
        <v/>
      </c>
      <c r="AB650" s="177" t="str">
        <f ca="1">IFERROR(IF(OR(OFFSET('S5'!$D$5,MATCH($A650,'S5'!$D$5:$D$1012,0)-1,6)="巻返し",OFFSET('S5'!$D$5,MATCH($A650,'S5'!$D$5:$D$1012,0)-1,6)="スリット"),SUMIF('S5'!$D$5:$D$1012,$A650,'S5'!$T$5:$T$1012),""),"")</f>
        <v/>
      </c>
    </row>
    <row r="651" spans="1:28" s="165" customFormat="1" ht="11.25" x14ac:dyDescent="0.15">
      <c r="A651" s="167"/>
      <c r="B651" s="167"/>
      <c r="C651" s="167"/>
      <c r="D651" s="167"/>
      <c r="E651" s="167"/>
      <c r="F651" s="167"/>
      <c r="G651" s="167"/>
      <c r="H651" s="167"/>
      <c r="I651" s="167"/>
      <c r="J651" s="167"/>
      <c r="K651" s="167"/>
      <c r="L651" s="167"/>
      <c r="M651" s="167"/>
      <c r="N651" s="168"/>
      <c r="O651" s="168"/>
      <c r="P651" s="168"/>
      <c r="Q651" s="167"/>
      <c r="R651" s="167"/>
      <c r="S651" s="167"/>
      <c r="T651" s="169"/>
      <c r="U651" s="169"/>
      <c r="V651" s="167"/>
      <c r="W651" s="167"/>
      <c r="X651" s="167"/>
      <c r="Z651" s="177" t="str">
        <f t="shared" ca="1" si="10"/>
        <v/>
      </c>
      <c r="AA651" s="177" t="str">
        <f ca="1">IFERROR(IF(OR(OFFSET('S4'!$D$5,MATCH($A651,'S4'!$D$5:$D$1035,0)-1,6)="巻返し",OFFSET('S4'!$D$5,MATCH($A651,'S4'!$D$5:$D$1035,0)-1,6)="スリット"),SUMIF('S4'!$D$5:$D$1035,$A651,'S4'!$U$5:$U$1035),""),"")</f>
        <v/>
      </c>
      <c r="AB651" s="177" t="str">
        <f ca="1">IFERROR(IF(OR(OFFSET('S5'!$D$5,MATCH($A651,'S5'!$D$5:$D$1012,0)-1,6)="巻返し",OFFSET('S5'!$D$5,MATCH($A651,'S5'!$D$5:$D$1012,0)-1,6)="スリット"),SUMIF('S5'!$D$5:$D$1012,$A651,'S5'!$T$5:$T$1012),""),"")</f>
        <v/>
      </c>
    </row>
    <row r="652" spans="1:28" s="165" customFormat="1" ht="11.25" x14ac:dyDescent="0.15">
      <c r="A652" s="167"/>
      <c r="B652" s="167"/>
      <c r="C652" s="167"/>
      <c r="D652" s="167"/>
      <c r="E652" s="167"/>
      <c r="F652" s="167"/>
      <c r="G652" s="167"/>
      <c r="H652" s="167"/>
      <c r="I652" s="167"/>
      <c r="J652" s="167"/>
      <c r="K652" s="167"/>
      <c r="L652" s="167"/>
      <c r="M652" s="167"/>
      <c r="N652" s="168"/>
      <c r="O652" s="168"/>
      <c r="P652" s="168"/>
      <c r="Q652" s="167"/>
      <c r="R652" s="167"/>
      <c r="S652" s="167"/>
      <c r="T652" s="169"/>
      <c r="U652" s="169"/>
      <c r="V652" s="167"/>
      <c r="W652" s="167"/>
      <c r="X652" s="167"/>
      <c r="Z652" s="177" t="str">
        <f t="shared" ca="1" si="10"/>
        <v/>
      </c>
      <c r="AA652" s="177" t="str">
        <f ca="1">IFERROR(IF(OR(OFFSET('S4'!$D$5,MATCH($A652,'S4'!$D$5:$D$1035,0)-1,6)="巻返し",OFFSET('S4'!$D$5,MATCH($A652,'S4'!$D$5:$D$1035,0)-1,6)="スリット"),SUMIF('S4'!$D$5:$D$1035,$A652,'S4'!$U$5:$U$1035),""),"")</f>
        <v/>
      </c>
      <c r="AB652" s="177" t="str">
        <f ca="1">IFERROR(IF(OR(OFFSET('S5'!$D$5,MATCH($A652,'S5'!$D$5:$D$1012,0)-1,6)="巻返し",OFFSET('S5'!$D$5,MATCH($A652,'S5'!$D$5:$D$1012,0)-1,6)="スリット"),SUMIF('S5'!$D$5:$D$1012,$A652,'S5'!$T$5:$T$1012),""),"")</f>
        <v/>
      </c>
    </row>
    <row r="653" spans="1:28" s="165" customFormat="1" ht="11.25" x14ac:dyDescent="0.15">
      <c r="A653" s="167"/>
      <c r="B653" s="167"/>
      <c r="C653" s="167"/>
      <c r="D653" s="167"/>
      <c r="E653" s="167"/>
      <c r="F653" s="167"/>
      <c r="G653" s="167"/>
      <c r="H653" s="167"/>
      <c r="I653" s="167"/>
      <c r="J653" s="167"/>
      <c r="K653" s="167"/>
      <c r="L653" s="167"/>
      <c r="M653" s="167"/>
      <c r="N653" s="168"/>
      <c r="O653" s="168"/>
      <c r="P653" s="168"/>
      <c r="Q653" s="167"/>
      <c r="R653" s="167"/>
      <c r="S653" s="167"/>
      <c r="T653" s="169"/>
      <c r="U653" s="169"/>
      <c r="V653" s="167"/>
      <c r="W653" s="167"/>
      <c r="X653" s="167"/>
      <c r="Z653" s="177" t="str">
        <f t="shared" ca="1" si="10"/>
        <v/>
      </c>
      <c r="AA653" s="177" t="str">
        <f ca="1">IFERROR(IF(OR(OFFSET('S4'!$D$5,MATCH($A653,'S4'!$D$5:$D$1035,0)-1,6)="巻返し",OFFSET('S4'!$D$5,MATCH($A653,'S4'!$D$5:$D$1035,0)-1,6)="スリット"),SUMIF('S4'!$D$5:$D$1035,$A653,'S4'!$U$5:$U$1035),""),"")</f>
        <v/>
      </c>
      <c r="AB653" s="177" t="str">
        <f ca="1">IFERROR(IF(OR(OFFSET('S5'!$D$5,MATCH($A653,'S5'!$D$5:$D$1012,0)-1,6)="巻返し",OFFSET('S5'!$D$5,MATCH($A653,'S5'!$D$5:$D$1012,0)-1,6)="スリット"),SUMIF('S5'!$D$5:$D$1012,$A653,'S5'!$T$5:$T$1012),""),"")</f>
        <v/>
      </c>
    </row>
    <row r="654" spans="1:28" s="165" customFormat="1" ht="11.25" x14ac:dyDescent="0.15">
      <c r="A654" s="167"/>
      <c r="B654" s="167"/>
      <c r="C654" s="167"/>
      <c r="D654" s="167"/>
      <c r="E654" s="167"/>
      <c r="F654" s="167"/>
      <c r="G654" s="167"/>
      <c r="H654" s="167"/>
      <c r="I654" s="167"/>
      <c r="J654" s="167"/>
      <c r="K654" s="167"/>
      <c r="L654" s="167"/>
      <c r="M654" s="167"/>
      <c r="N654" s="168"/>
      <c r="O654" s="168"/>
      <c r="P654" s="168"/>
      <c r="Q654" s="167"/>
      <c r="R654" s="167"/>
      <c r="S654" s="167"/>
      <c r="T654" s="169"/>
      <c r="U654" s="169"/>
      <c r="V654" s="167"/>
      <c r="W654" s="167"/>
      <c r="X654" s="167"/>
      <c r="Z654" s="177" t="str">
        <f t="shared" ca="1" si="10"/>
        <v/>
      </c>
      <c r="AA654" s="177" t="str">
        <f ca="1">IFERROR(IF(OR(OFFSET('S4'!$D$5,MATCH($A654,'S4'!$D$5:$D$1035,0)-1,6)="巻返し",OFFSET('S4'!$D$5,MATCH($A654,'S4'!$D$5:$D$1035,0)-1,6)="スリット"),SUMIF('S4'!$D$5:$D$1035,$A654,'S4'!$U$5:$U$1035),""),"")</f>
        <v/>
      </c>
      <c r="AB654" s="177" t="str">
        <f ca="1">IFERROR(IF(OR(OFFSET('S5'!$D$5,MATCH($A654,'S5'!$D$5:$D$1012,0)-1,6)="巻返し",OFFSET('S5'!$D$5,MATCH($A654,'S5'!$D$5:$D$1012,0)-1,6)="スリット"),SUMIF('S5'!$D$5:$D$1012,$A654,'S5'!$T$5:$T$1012),""),"")</f>
        <v/>
      </c>
    </row>
    <row r="655" spans="1:28" s="165" customFormat="1" ht="11.25" x14ac:dyDescent="0.15">
      <c r="A655" s="167"/>
      <c r="B655" s="167"/>
      <c r="C655" s="167"/>
      <c r="D655" s="167"/>
      <c r="E655" s="167"/>
      <c r="F655" s="167"/>
      <c r="G655" s="167"/>
      <c r="H655" s="167"/>
      <c r="I655" s="167"/>
      <c r="J655" s="167"/>
      <c r="K655" s="167"/>
      <c r="L655" s="167"/>
      <c r="M655" s="167"/>
      <c r="N655" s="168"/>
      <c r="O655" s="168"/>
      <c r="P655" s="168"/>
      <c r="Q655" s="167"/>
      <c r="R655" s="167"/>
      <c r="S655" s="167"/>
      <c r="T655" s="169"/>
      <c r="U655" s="169"/>
      <c r="V655" s="167"/>
      <c r="W655" s="167"/>
      <c r="X655" s="167"/>
      <c r="Z655" s="177" t="str">
        <f t="shared" ca="1" si="10"/>
        <v/>
      </c>
      <c r="AA655" s="177" t="str">
        <f ca="1">IFERROR(IF(OR(OFFSET('S4'!$D$5,MATCH($A655,'S4'!$D$5:$D$1035,0)-1,6)="巻返し",OFFSET('S4'!$D$5,MATCH($A655,'S4'!$D$5:$D$1035,0)-1,6)="スリット"),SUMIF('S4'!$D$5:$D$1035,$A655,'S4'!$U$5:$U$1035),""),"")</f>
        <v/>
      </c>
      <c r="AB655" s="177" t="str">
        <f ca="1">IFERROR(IF(OR(OFFSET('S5'!$D$5,MATCH($A655,'S5'!$D$5:$D$1012,0)-1,6)="巻返し",OFFSET('S5'!$D$5,MATCH($A655,'S5'!$D$5:$D$1012,0)-1,6)="スリット"),SUMIF('S5'!$D$5:$D$1012,$A655,'S5'!$T$5:$T$1012),""),"")</f>
        <v/>
      </c>
    </row>
    <row r="656" spans="1:28" s="165" customFormat="1" ht="11.25" x14ac:dyDescent="0.15">
      <c r="A656" s="167"/>
      <c r="B656" s="167"/>
      <c r="C656" s="167"/>
      <c r="D656" s="167"/>
      <c r="E656" s="167"/>
      <c r="F656" s="167"/>
      <c r="G656" s="167"/>
      <c r="H656" s="167"/>
      <c r="I656" s="167"/>
      <c r="J656" s="167"/>
      <c r="K656" s="167"/>
      <c r="L656" s="167"/>
      <c r="M656" s="167"/>
      <c r="N656" s="168"/>
      <c r="O656" s="168"/>
      <c r="P656" s="168"/>
      <c r="Q656" s="167"/>
      <c r="R656" s="167"/>
      <c r="S656" s="167"/>
      <c r="T656" s="169"/>
      <c r="U656" s="169"/>
      <c r="V656" s="167"/>
      <c r="W656" s="167"/>
      <c r="X656" s="167"/>
      <c r="Z656" s="177" t="str">
        <f t="shared" ca="1" si="10"/>
        <v/>
      </c>
      <c r="AA656" s="177" t="str">
        <f ca="1">IFERROR(IF(OR(OFFSET('S4'!$D$5,MATCH($A656,'S4'!$D$5:$D$1035,0)-1,6)="巻返し",OFFSET('S4'!$D$5,MATCH($A656,'S4'!$D$5:$D$1035,0)-1,6)="スリット"),SUMIF('S4'!$D$5:$D$1035,$A656,'S4'!$U$5:$U$1035),""),"")</f>
        <v/>
      </c>
      <c r="AB656" s="177" t="str">
        <f ca="1">IFERROR(IF(OR(OFFSET('S5'!$D$5,MATCH($A656,'S5'!$D$5:$D$1012,0)-1,6)="巻返し",OFFSET('S5'!$D$5,MATCH($A656,'S5'!$D$5:$D$1012,0)-1,6)="スリット"),SUMIF('S5'!$D$5:$D$1012,$A656,'S5'!$T$5:$T$1012),""),"")</f>
        <v/>
      </c>
    </row>
    <row r="657" spans="1:28" s="165" customFormat="1" ht="11.25" x14ac:dyDescent="0.15">
      <c r="A657" s="167"/>
      <c r="B657" s="167"/>
      <c r="C657" s="167"/>
      <c r="D657" s="167"/>
      <c r="E657" s="167"/>
      <c r="F657" s="167"/>
      <c r="G657" s="167"/>
      <c r="H657" s="167"/>
      <c r="I657" s="167"/>
      <c r="J657" s="167"/>
      <c r="K657" s="167"/>
      <c r="L657" s="167"/>
      <c r="M657" s="167"/>
      <c r="N657" s="168"/>
      <c r="O657" s="168"/>
      <c r="P657" s="168"/>
      <c r="Q657" s="167"/>
      <c r="R657" s="167"/>
      <c r="S657" s="167"/>
      <c r="T657" s="169"/>
      <c r="U657" s="169"/>
      <c r="V657" s="167"/>
      <c r="W657" s="167"/>
      <c r="X657" s="167"/>
      <c r="Z657" s="177" t="str">
        <f t="shared" ca="1" si="10"/>
        <v/>
      </c>
      <c r="AA657" s="177" t="str">
        <f ca="1">IFERROR(IF(OR(OFFSET('S4'!$D$5,MATCH($A657,'S4'!$D$5:$D$1035,0)-1,6)="巻返し",OFFSET('S4'!$D$5,MATCH($A657,'S4'!$D$5:$D$1035,0)-1,6)="スリット"),SUMIF('S4'!$D$5:$D$1035,$A657,'S4'!$U$5:$U$1035),""),"")</f>
        <v/>
      </c>
      <c r="AB657" s="177" t="str">
        <f ca="1">IFERROR(IF(OR(OFFSET('S5'!$D$5,MATCH($A657,'S5'!$D$5:$D$1012,0)-1,6)="巻返し",OFFSET('S5'!$D$5,MATCH($A657,'S5'!$D$5:$D$1012,0)-1,6)="スリット"),SUMIF('S5'!$D$5:$D$1012,$A657,'S5'!$T$5:$T$1012),""),"")</f>
        <v/>
      </c>
    </row>
    <row r="658" spans="1:28" s="165" customFormat="1" ht="11.25" x14ac:dyDescent="0.15">
      <c r="A658" s="167"/>
      <c r="B658" s="167"/>
      <c r="C658" s="167"/>
      <c r="D658" s="167"/>
      <c r="E658" s="167"/>
      <c r="F658" s="167"/>
      <c r="G658" s="167"/>
      <c r="H658" s="167"/>
      <c r="I658" s="167"/>
      <c r="J658" s="167"/>
      <c r="K658" s="167"/>
      <c r="L658" s="167"/>
      <c r="M658" s="167"/>
      <c r="N658" s="168"/>
      <c r="O658" s="168"/>
      <c r="P658" s="168"/>
      <c r="Q658" s="167"/>
      <c r="R658" s="167"/>
      <c r="S658" s="167"/>
      <c r="T658" s="169"/>
      <c r="U658" s="169"/>
      <c r="V658" s="167"/>
      <c r="W658" s="167"/>
      <c r="X658" s="167"/>
      <c r="Z658" s="177" t="str">
        <f t="shared" ca="1" si="10"/>
        <v/>
      </c>
      <c r="AA658" s="177" t="str">
        <f ca="1">IFERROR(IF(OR(OFFSET('S4'!$D$5,MATCH($A658,'S4'!$D$5:$D$1035,0)-1,6)="巻返し",OFFSET('S4'!$D$5,MATCH($A658,'S4'!$D$5:$D$1035,0)-1,6)="スリット"),SUMIF('S4'!$D$5:$D$1035,$A658,'S4'!$U$5:$U$1035),""),"")</f>
        <v/>
      </c>
      <c r="AB658" s="177" t="str">
        <f ca="1">IFERROR(IF(OR(OFFSET('S5'!$D$5,MATCH($A658,'S5'!$D$5:$D$1012,0)-1,6)="巻返し",OFFSET('S5'!$D$5,MATCH($A658,'S5'!$D$5:$D$1012,0)-1,6)="スリット"),SUMIF('S5'!$D$5:$D$1012,$A658,'S5'!$T$5:$T$1012),""),"")</f>
        <v/>
      </c>
    </row>
    <row r="659" spans="1:28" s="165" customFormat="1" ht="11.25" x14ac:dyDescent="0.15">
      <c r="A659" s="167"/>
      <c r="B659" s="167"/>
      <c r="C659" s="167"/>
      <c r="D659" s="167"/>
      <c r="E659" s="167"/>
      <c r="F659" s="167"/>
      <c r="G659" s="167"/>
      <c r="H659" s="167"/>
      <c r="I659" s="167"/>
      <c r="J659" s="167"/>
      <c r="K659" s="167"/>
      <c r="L659" s="167"/>
      <c r="M659" s="167"/>
      <c r="N659" s="168"/>
      <c r="O659" s="168"/>
      <c r="P659" s="168"/>
      <c r="Q659" s="167"/>
      <c r="R659" s="167"/>
      <c r="S659" s="167"/>
      <c r="T659" s="169"/>
      <c r="U659" s="169"/>
      <c r="V659" s="167"/>
      <c r="W659" s="167"/>
      <c r="X659" s="167"/>
      <c r="Z659" s="177" t="str">
        <f t="shared" ca="1" si="10"/>
        <v/>
      </c>
      <c r="AA659" s="177" t="str">
        <f ca="1">IFERROR(IF(OR(OFFSET('S4'!$D$5,MATCH($A659,'S4'!$D$5:$D$1035,0)-1,6)="巻返し",OFFSET('S4'!$D$5,MATCH($A659,'S4'!$D$5:$D$1035,0)-1,6)="スリット"),SUMIF('S4'!$D$5:$D$1035,$A659,'S4'!$U$5:$U$1035),""),"")</f>
        <v/>
      </c>
      <c r="AB659" s="177" t="str">
        <f ca="1">IFERROR(IF(OR(OFFSET('S5'!$D$5,MATCH($A659,'S5'!$D$5:$D$1012,0)-1,6)="巻返し",OFFSET('S5'!$D$5,MATCH($A659,'S5'!$D$5:$D$1012,0)-1,6)="スリット"),SUMIF('S5'!$D$5:$D$1012,$A659,'S5'!$T$5:$T$1012),""),"")</f>
        <v/>
      </c>
    </row>
    <row r="660" spans="1:28" s="165" customFormat="1" ht="11.25" x14ac:dyDescent="0.15">
      <c r="A660" s="167"/>
      <c r="B660" s="167"/>
      <c r="C660" s="167"/>
      <c r="D660" s="167"/>
      <c r="E660" s="167"/>
      <c r="F660" s="167"/>
      <c r="G660" s="167"/>
      <c r="H660" s="167"/>
      <c r="I660" s="167"/>
      <c r="J660" s="167"/>
      <c r="K660" s="167"/>
      <c r="L660" s="167"/>
      <c r="M660" s="167"/>
      <c r="N660" s="168"/>
      <c r="O660" s="168"/>
      <c r="P660" s="168"/>
      <c r="Q660" s="167"/>
      <c r="R660" s="167"/>
      <c r="S660" s="167"/>
      <c r="T660" s="169"/>
      <c r="U660" s="169"/>
      <c r="V660" s="167"/>
      <c r="W660" s="167"/>
      <c r="X660" s="167"/>
      <c r="Z660" s="177" t="str">
        <f t="shared" ca="1" si="10"/>
        <v/>
      </c>
      <c r="AA660" s="177" t="str">
        <f ca="1">IFERROR(IF(OR(OFFSET('S4'!$D$5,MATCH($A660,'S4'!$D$5:$D$1035,0)-1,6)="巻返し",OFFSET('S4'!$D$5,MATCH($A660,'S4'!$D$5:$D$1035,0)-1,6)="スリット"),SUMIF('S4'!$D$5:$D$1035,$A660,'S4'!$U$5:$U$1035),""),"")</f>
        <v/>
      </c>
      <c r="AB660" s="177" t="str">
        <f ca="1">IFERROR(IF(OR(OFFSET('S5'!$D$5,MATCH($A660,'S5'!$D$5:$D$1012,0)-1,6)="巻返し",OFFSET('S5'!$D$5,MATCH($A660,'S5'!$D$5:$D$1012,0)-1,6)="スリット"),SUMIF('S5'!$D$5:$D$1012,$A660,'S5'!$T$5:$T$1012),""),"")</f>
        <v/>
      </c>
    </row>
    <row r="661" spans="1:28" s="165" customFormat="1" ht="11.25" x14ac:dyDescent="0.15">
      <c r="A661" s="167"/>
      <c r="B661" s="167"/>
      <c r="C661" s="167"/>
      <c r="D661" s="167"/>
      <c r="E661" s="167"/>
      <c r="F661" s="167"/>
      <c r="G661" s="167"/>
      <c r="H661" s="167"/>
      <c r="I661" s="167"/>
      <c r="J661" s="167"/>
      <c r="K661" s="167"/>
      <c r="L661" s="167"/>
      <c r="M661" s="167"/>
      <c r="N661" s="168"/>
      <c r="O661" s="168"/>
      <c r="P661" s="168"/>
      <c r="Q661" s="167"/>
      <c r="R661" s="167"/>
      <c r="S661" s="167"/>
      <c r="T661" s="169"/>
      <c r="U661" s="169"/>
      <c r="V661" s="167"/>
      <c r="W661" s="167"/>
      <c r="X661" s="167"/>
      <c r="Z661" s="177" t="str">
        <f t="shared" ca="1" si="10"/>
        <v/>
      </c>
      <c r="AA661" s="177" t="str">
        <f ca="1">IFERROR(IF(OR(OFFSET('S4'!$D$5,MATCH($A661,'S4'!$D$5:$D$1035,0)-1,6)="巻返し",OFFSET('S4'!$D$5,MATCH($A661,'S4'!$D$5:$D$1035,0)-1,6)="スリット"),SUMIF('S4'!$D$5:$D$1035,$A661,'S4'!$U$5:$U$1035),""),"")</f>
        <v/>
      </c>
      <c r="AB661" s="177" t="str">
        <f ca="1">IFERROR(IF(OR(OFFSET('S5'!$D$5,MATCH($A661,'S5'!$D$5:$D$1012,0)-1,6)="巻返し",OFFSET('S5'!$D$5,MATCH($A661,'S5'!$D$5:$D$1012,0)-1,6)="スリット"),SUMIF('S5'!$D$5:$D$1012,$A661,'S5'!$T$5:$T$1012),""),"")</f>
        <v/>
      </c>
    </row>
    <row r="662" spans="1:28" s="165" customFormat="1" ht="11.25" x14ac:dyDescent="0.15">
      <c r="A662" s="167"/>
      <c r="B662" s="167"/>
      <c r="C662" s="167"/>
      <c r="D662" s="167"/>
      <c r="E662" s="167"/>
      <c r="F662" s="167"/>
      <c r="G662" s="167"/>
      <c r="H662" s="167"/>
      <c r="I662" s="167"/>
      <c r="J662" s="167"/>
      <c r="K662" s="167"/>
      <c r="L662" s="167"/>
      <c r="M662" s="167"/>
      <c r="N662" s="168"/>
      <c r="O662" s="168"/>
      <c r="P662" s="168"/>
      <c r="Q662" s="167"/>
      <c r="R662" s="167"/>
      <c r="S662" s="167"/>
      <c r="T662" s="169"/>
      <c r="U662" s="169"/>
      <c r="V662" s="167"/>
      <c r="W662" s="167"/>
      <c r="X662" s="167"/>
      <c r="Z662" s="177" t="str">
        <f t="shared" ca="1" si="10"/>
        <v/>
      </c>
      <c r="AA662" s="177" t="str">
        <f ca="1">IFERROR(IF(OR(OFFSET('S4'!$D$5,MATCH($A662,'S4'!$D$5:$D$1035,0)-1,6)="巻返し",OFFSET('S4'!$D$5,MATCH($A662,'S4'!$D$5:$D$1035,0)-1,6)="スリット"),SUMIF('S4'!$D$5:$D$1035,$A662,'S4'!$U$5:$U$1035),""),"")</f>
        <v/>
      </c>
      <c r="AB662" s="177" t="str">
        <f ca="1">IFERROR(IF(OR(OFFSET('S5'!$D$5,MATCH($A662,'S5'!$D$5:$D$1012,0)-1,6)="巻返し",OFFSET('S5'!$D$5,MATCH($A662,'S5'!$D$5:$D$1012,0)-1,6)="スリット"),SUMIF('S5'!$D$5:$D$1012,$A662,'S5'!$T$5:$T$1012),""),"")</f>
        <v/>
      </c>
    </row>
    <row r="663" spans="1:28" s="165" customFormat="1" ht="11.25" x14ac:dyDescent="0.15">
      <c r="A663" s="167"/>
      <c r="B663" s="167"/>
      <c r="C663" s="167"/>
      <c r="D663" s="167"/>
      <c r="E663" s="167"/>
      <c r="F663" s="167"/>
      <c r="G663" s="167"/>
      <c r="H663" s="167"/>
      <c r="I663" s="167"/>
      <c r="J663" s="167"/>
      <c r="K663" s="167"/>
      <c r="L663" s="167"/>
      <c r="M663" s="167"/>
      <c r="N663" s="168"/>
      <c r="O663" s="168"/>
      <c r="P663" s="168"/>
      <c r="Q663" s="167"/>
      <c r="R663" s="167"/>
      <c r="S663" s="167"/>
      <c r="T663" s="169"/>
      <c r="U663" s="169"/>
      <c r="V663" s="167"/>
      <c r="W663" s="167"/>
      <c r="X663" s="167"/>
      <c r="Z663" s="177" t="str">
        <f t="shared" ca="1" si="10"/>
        <v/>
      </c>
      <c r="AA663" s="177" t="str">
        <f ca="1">IFERROR(IF(OR(OFFSET('S4'!$D$5,MATCH($A663,'S4'!$D$5:$D$1035,0)-1,6)="巻返し",OFFSET('S4'!$D$5,MATCH($A663,'S4'!$D$5:$D$1035,0)-1,6)="スリット"),SUMIF('S4'!$D$5:$D$1035,$A663,'S4'!$U$5:$U$1035),""),"")</f>
        <v/>
      </c>
      <c r="AB663" s="177" t="str">
        <f ca="1">IFERROR(IF(OR(OFFSET('S5'!$D$5,MATCH($A663,'S5'!$D$5:$D$1012,0)-1,6)="巻返し",OFFSET('S5'!$D$5,MATCH($A663,'S5'!$D$5:$D$1012,0)-1,6)="スリット"),SUMIF('S5'!$D$5:$D$1012,$A663,'S5'!$T$5:$T$1012),""),"")</f>
        <v/>
      </c>
    </row>
    <row r="664" spans="1:28" s="165" customFormat="1" ht="11.25" x14ac:dyDescent="0.15">
      <c r="A664" s="167"/>
      <c r="B664" s="167"/>
      <c r="C664" s="167"/>
      <c r="D664" s="167"/>
      <c r="E664" s="167"/>
      <c r="F664" s="167"/>
      <c r="G664" s="167"/>
      <c r="H664" s="167"/>
      <c r="I664" s="167"/>
      <c r="J664" s="167"/>
      <c r="K664" s="167"/>
      <c r="L664" s="167"/>
      <c r="M664" s="167"/>
      <c r="N664" s="168"/>
      <c r="O664" s="168"/>
      <c r="P664" s="168"/>
      <c r="Q664" s="167"/>
      <c r="R664" s="167"/>
      <c r="S664" s="167"/>
      <c r="T664" s="169"/>
      <c r="U664" s="169"/>
      <c r="V664" s="167"/>
      <c r="W664" s="167"/>
      <c r="X664" s="167"/>
      <c r="Z664" s="177" t="str">
        <f t="shared" ca="1" si="10"/>
        <v/>
      </c>
      <c r="AA664" s="177" t="str">
        <f ca="1">IFERROR(IF(OR(OFFSET('S4'!$D$5,MATCH($A664,'S4'!$D$5:$D$1035,0)-1,6)="巻返し",OFFSET('S4'!$D$5,MATCH($A664,'S4'!$D$5:$D$1035,0)-1,6)="スリット"),SUMIF('S4'!$D$5:$D$1035,$A664,'S4'!$U$5:$U$1035),""),"")</f>
        <v/>
      </c>
      <c r="AB664" s="177" t="str">
        <f ca="1">IFERROR(IF(OR(OFFSET('S5'!$D$5,MATCH($A664,'S5'!$D$5:$D$1012,0)-1,6)="巻返し",OFFSET('S5'!$D$5,MATCH($A664,'S5'!$D$5:$D$1012,0)-1,6)="スリット"),SUMIF('S5'!$D$5:$D$1012,$A664,'S5'!$T$5:$T$1012),""),"")</f>
        <v/>
      </c>
    </row>
    <row r="665" spans="1:28" s="165" customFormat="1" ht="11.25" x14ac:dyDescent="0.15">
      <c r="A665" s="167"/>
      <c r="B665" s="167"/>
      <c r="C665" s="167"/>
      <c r="D665" s="167"/>
      <c r="E665" s="167"/>
      <c r="F665" s="167"/>
      <c r="G665" s="167"/>
      <c r="H665" s="167"/>
      <c r="I665" s="167"/>
      <c r="J665" s="167"/>
      <c r="K665" s="167"/>
      <c r="L665" s="167"/>
      <c r="M665" s="167"/>
      <c r="N665" s="168"/>
      <c r="O665" s="168"/>
      <c r="P665" s="168"/>
      <c r="Q665" s="167"/>
      <c r="R665" s="167"/>
      <c r="S665" s="167"/>
      <c r="T665" s="169"/>
      <c r="U665" s="169"/>
      <c r="V665" s="167"/>
      <c r="W665" s="167"/>
      <c r="X665" s="167"/>
      <c r="Z665" s="177" t="str">
        <f t="shared" ca="1" si="10"/>
        <v/>
      </c>
      <c r="AA665" s="177" t="str">
        <f ca="1">IFERROR(IF(OR(OFFSET('S4'!$D$5,MATCH($A665,'S4'!$D$5:$D$1035,0)-1,6)="巻返し",OFFSET('S4'!$D$5,MATCH($A665,'S4'!$D$5:$D$1035,0)-1,6)="スリット"),SUMIF('S4'!$D$5:$D$1035,$A665,'S4'!$U$5:$U$1035),""),"")</f>
        <v/>
      </c>
      <c r="AB665" s="177" t="str">
        <f ca="1">IFERROR(IF(OR(OFFSET('S5'!$D$5,MATCH($A665,'S5'!$D$5:$D$1012,0)-1,6)="巻返し",OFFSET('S5'!$D$5,MATCH($A665,'S5'!$D$5:$D$1012,0)-1,6)="スリット"),SUMIF('S5'!$D$5:$D$1012,$A665,'S5'!$T$5:$T$1012),""),"")</f>
        <v/>
      </c>
    </row>
    <row r="666" spans="1:28" s="165" customFormat="1" ht="11.25" x14ac:dyDescent="0.15">
      <c r="A666" s="167"/>
      <c r="B666" s="167"/>
      <c r="C666" s="167"/>
      <c r="D666" s="167"/>
      <c r="E666" s="167"/>
      <c r="F666" s="167"/>
      <c r="G666" s="167"/>
      <c r="H666" s="167"/>
      <c r="I666" s="167"/>
      <c r="J666" s="167"/>
      <c r="K666" s="167"/>
      <c r="L666" s="167"/>
      <c r="M666" s="167"/>
      <c r="N666" s="168"/>
      <c r="O666" s="168"/>
      <c r="P666" s="168"/>
      <c r="Q666" s="167"/>
      <c r="R666" s="167"/>
      <c r="S666" s="167"/>
      <c r="T666" s="169"/>
      <c r="U666" s="169"/>
      <c r="V666" s="167"/>
      <c r="W666" s="167"/>
      <c r="X666" s="167"/>
      <c r="Z666" s="177" t="str">
        <f t="shared" ca="1" si="10"/>
        <v/>
      </c>
      <c r="AA666" s="177" t="str">
        <f ca="1">IFERROR(IF(OR(OFFSET('S4'!$D$5,MATCH($A666,'S4'!$D$5:$D$1035,0)-1,6)="巻返し",OFFSET('S4'!$D$5,MATCH($A666,'S4'!$D$5:$D$1035,0)-1,6)="スリット"),SUMIF('S4'!$D$5:$D$1035,$A666,'S4'!$U$5:$U$1035),""),"")</f>
        <v/>
      </c>
      <c r="AB666" s="177" t="str">
        <f ca="1">IFERROR(IF(OR(OFFSET('S5'!$D$5,MATCH($A666,'S5'!$D$5:$D$1012,0)-1,6)="巻返し",OFFSET('S5'!$D$5,MATCH($A666,'S5'!$D$5:$D$1012,0)-1,6)="スリット"),SUMIF('S5'!$D$5:$D$1012,$A666,'S5'!$T$5:$T$1012),""),"")</f>
        <v/>
      </c>
    </row>
    <row r="667" spans="1:28" s="165" customFormat="1" ht="11.25" x14ac:dyDescent="0.15">
      <c r="A667" s="167"/>
      <c r="B667" s="167"/>
      <c r="C667" s="167"/>
      <c r="D667" s="167"/>
      <c r="E667" s="167"/>
      <c r="F667" s="167"/>
      <c r="G667" s="167"/>
      <c r="H667" s="167"/>
      <c r="I667" s="167"/>
      <c r="J667" s="167"/>
      <c r="K667" s="167"/>
      <c r="L667" s="167"/>
      <c r="M667" s="167"/>
      <c r="N667" s="168"/>
      <c r="O667" s="168"/>
      <c r="P667" s="168"/>
      <c r="Q667" s="167"/>
      <c r="R667" s="167"/>
      <c r="S667" s="167"/>
      <c r="T667" s="169"/>
      <c r="U667" s="169"/>
      <c r="V667" s="167"/>
      <c r="W667" s="167"/>
      <c r="X667" s="167"/>
      <c r="Z667" s="177" t="str">
        <f t="shared" ca="1" si="10"/>
        <v/>
      </c>
      <c r="AA667" s="177" t="str">
        <f ca="1">IFERROR(IF(OR(OFFSET('S4'!$D$5,MATCH($A667,'S4'!$D$5:$D$1035,0)-1,6)="巻返し",OFFSET('S4'!$D$5,MATCH($A667,'S4'!$D$5:$D$1035,0)-1,6)="スリット"),SUMIF('S4'!$D$5:$D$1035,$A667,'S4'!$U$5:$U$1035),""),"")</f>
        <v/>
      </c>
      <c r="AB667" s="177" t="str">
        <f ca="1">IFERROR(IF(OR(OFFSET('S5'!$D$5,MATCH($A667,'S5'!$D$5:$D$1012,0)-1,6)="巻返し",OFFSET('S5'!$D$5,MATCH($A667,'S5'!$D$5:$D$1012,0)-1,6)="スリット"),SUMIF('S5'!$D$5:$D$1012,$A667,'S5'!$T$5:$T$1012),""),"")</f>
        <v/>
      </c>
    </row>
    <row r="668" spans="1:28" s="165" customFormat="1" ht="11.25" x14ac:dyDescent="0.15">
      <c r="A668" s="167"/>
      <c r="B668" s="167"/>
      <c r="C668" s="167"/>
      <c r="D668" s="167"/>
      <c r="E668" s="167"/>
      <c r="F668" s="167"/>
      <c r="G668" s="167"/>
      <c r="H668" s="167"/>
      <c r="I668" s="167"/>
      <c r="J668" s="167"/>
      <c r="K668" s="167"/>
      <c r="L668" s="167"/>
      <c r="M668" s="167"/>
      <c r="N668" s="168"/>
      <c r="O668" s="168"/>
      <c r="P668" s="168"/>
      <c r="Q668" s="167"/>
      <c r="R668" s="167"/>
      <c r="S668" s="167"/>
      <c r="T668" s="169"/>
      <c r="U668" s="169"/>
      <c r="V668" s="167"/>
      <c r="W668" s="167"/>
      <c r="X668" s="167"/>
      <c r="Z668" s="177" t="str">
        <f t="shared" ca="1" si="10"/>
        <v/>
      </c>
      <c r="AA668" s="177" t="str">
        <f ca="1">IFERROR(IF(OR(OFFSET('S4'!$D$5,MATCH($A668,'S4'!$D$5:$D$1035,0)-1,6)="巻返し",OFFSET('S4'!$D$5,MATCH($A668,'S4'!$D$5:$D$1035,0)-1,6)="スリット"),SUMIF('S4'!$D$5:$D$1035,$A668,'S4'!$U$5:$U$1035),""),"")</f>
        <v/>
      </c>
      <c r="AB668" s="177" t="str">
        <f ca="1">IFERROR(IF(OR(OFFSET('S5'!$D$5,MATCH($A668,'S5'!$D$5:$D$1012,0)-1,6)="巻返し",OFFSET('S5'!$D$5,MATCH($A668,'S5'!$D$5:$D$1012,0)-1,6)="スリット"),SUMIF('S5'!$D$5:$D$1012,$A668,'S5'!$T$5:$T$1012),""),"")</f>
        <v/>
      </c>
    </row>
    <row r="669" spans="1:28" s="165" customFormat="1" ht="11.25" x14ac:dyDescent="0.15">
      <c r="A669" s="167"/>
      <c r="B669" s="167"/>
      <c r="C669" s="167"/>
      <c r="D669" s="167"/>
      <c r="E669" s="167"/>
      <c r="F669" s="167"/>
      <c r="G669" s="167"/>
      <c r="H669" s="167"/>
      <c r="I669" s="167"/>
      <c r="J669" s="167"/>
      <c r="K669" s="167"/>
      <c r="L669" s="167"/>
      <c r="M669" s="167"/>
      <c r="N669" s="168"/>
      <c r="O669" s="168"/>
      <c r="P669" s="168"/>
      <c r="Q669" s="167"/>
      <c r="R669" s="167"/>
      <c r="S669" s="167"/>
      <c r="T669" s="169"/>
      <c r="U669" s="169"/>
      <c r="V669" s="167"/>
      <c r="W669" s="167"/>
      <c r="X669" s="167"/>
      <c r="Z669" s="177" t="str">
        <f t="shared" ca="1" si="10"/>
        <v/>
      </c>
      <c r="AA669" s="177" t="str">
        <f ca="1">IFERROR(IF(OR(OFFSET('S4'!$D$5,MATCH($A669,'S4'!$D$5:$D$1035,0)-1,6)="巻返し",OFFSET('S4'!$D$5,MATCH($A669,'S4'!$D$5:$D$1035,0)-1,6)="スリット"),SUMIF('S4'!$D$5:$D$1035,$A669,'S4'!$U$5:$U$1035),""),"")</f>
        <v/>
      </c>
      <c r="AB669" s="177" t="str">
        <f ca="1">IFERROR(IF(OR(OFFSET('S5'!$D$5,MATCH($A669,'S5'!$D$5:$D$1012,0)-1,6)="巻返し",OFFSET('S5'!$D$5,MATCH($A669,'S5'!$D$5:$D$1012,0)-1,6)="スリット"),SUMIF('S5'!$D$5:$D$1012,$A669,'S5'!$T$5:$T$1012),""),"")</f>
        <v/>
      </c>
    </row>
    <row r="670" spans="1:28" s="165" customFormat="1" ht="11.25" x14ac:dyDescent="0.15">
      <c r="A670" s="167"/>
      <c r="B670" s="167"/>
      <c r="C670" s="167"/>
      <c r="D670" s="167"/>
      <c r="E670" s="167"/>
      <c r="F670" s="167"/>
      <c r="G670" s="167"/>
      <c r="H670" s="167"/>
      <c r="I670" s="167"/>
      <c r="J670" s="167"/>
      <c r="K670" s="167"/>
      <c r="L670" s="167"/>
      <c r="M670" s="167"/>
      <c r="N670" s="168"/>
      <c r="O670" s="168"/>
      <c r="P670" s="168"/>
      <c r="Q670" s="167"/>
      <c r="R670" s="167"/>
      <c r="S670" s="167"/>
      <c r="T670" s="169"/>
      <c r="U670" s="169"/>
      <c r="V670" s="167"/>
      <c r="W670" s="167"/>
      <c r="X670" s="167"/>
      <c r="Z670" s="177" t="str">
        <f t="shared" ca="1" si="10"/>
        <v/>
      </c>
      <c r="AA670" s="177" t="str">
        <f ca="1">IFERROR(IF(OR(OFFSET('S4'!$D$5,MATCH($A670,'S4'!$D$5:$D$1035,0)-1,6)="巻返し",OFFSET('S4'!$D$5,MATCH($A670,'S4'!$D$5:$D$1035,0)-1,6)="スリット"),SUMIF('S4'!$D$5:$D$1035,$A670,'S4'!$U$5:$U$1035),""),"")</f>
        <v/>
      </c>
      <c r="AB670" s="177" t="str">
        <f ca="1">IFERROR(IF(OR(OFFSET('S5'!$D$5,MATCH($A670,'S5'!$D$5:$D$1012,0)-1,6)="巻返し",OFFSET('S5'!$D$5,MATCH($A670,'S5'!$D$5:$D$1012,0)-1,6)="スリット"),SUMIF('S5'!$D$5:$D$1012,$A670,'S5'!$T$5:$T$1012),""),"")</f>
        <v/>
      </c>
    </row>
    <row r="671" spans="1:28" s="165" customFormat="1" ht="11.25" x14ac:dyDescent="0.15">
      <c r="A671" s="167"/>
      <c r="B671" s="167"/>
      <c r="C671" s="167"/>
      <c r="D671" s="167"/>
      <c r="E671" s="167"/>
      <c r="F671" s="167"/>
      <c r="G671" s="167"/>
      <c r="H671" s="167"/>
      <c r="I671" s="167"/>
      <c r="J671" s="167"/>
      <c r="K671" s="167"/>
      <c r="L671" s="167"/>
      <c r="M671" s="167"/>
      <c r="N671" s="168"/>
      <c r="O671" s="168"/>
      <c r="P671" s="168"/>
      <c r="Q671" s="167"/>
      <c r="R671" s="167"/>
      <c r="S671" s="167"/>
      <c r="T671" s="169"/>
      <c r="U671" s="169"/>
      <c r="V671" s="167"/>
      <c r="W671" s="167"/>
      <c r="X671" s="167"/>
      <c r="Z671" s="177" t="str">
        <f t="shared" ca="1" si="10"/>
        <v/>
      </c>
      <c r="AA671" s="177" t="str">
        <f ca="1">IFERROR(IF(OR(OFFSET('S4'!$D$5,MATCH($A671,'S4'!$D$5:$D$1035,0)-1,6)="巻返し",OFFSET('S4'!$D$5,MATCH($A671,'S4'!$D$5:$D$1035,0)-1,6)="スリット"),SUMIF('S4'!$D$5:$D$1035,$A671,'S4'!$U$5:$U$1035),""),"")</f>
        <v/>
      </c>
      <c r="AB671" s="177" t="str">
        <f ca="1">IFERROR(IF(OR(OFFSET('S5'!$D$5,MATCH($A671,'S5'!$D$5:$D$1012,0)-1,6)="巻返し",OFFSET('S5'!$D$5,MATCH($A671,'S5'!$D$5:$D$1012,0)-1,6)="スリット"),SUMIF('S5'!$D$5:$D$1012,$A671,'S5'!$T$5:$T$1012),""),"")</f>
        <v/>
      </c>
    </row>
    <row r="672" spans="1:28" s="165" customFormat="1" ht="11.25" x14ac:dyDescent="0.15">
      <c r="A672" s="167"/>
      <c r="B672" s="167"/>
      <c r="C672" s="167"/>
      <c r="D672" s="167"/>
      <c r="E672" s="167"/>
      <c r="F672" s="167"/>
      <c r="G672" s="167"/>
      <c r="H672" s="167"/>
      <c r="I672" s="167"/>
      <c r="J672" s="167"/>
      <c r="K672" s="167"/>
      <c r="L672" s="167"/>
      <c r="M672" s="167"/>
      <c r="N672" s="168"/>
      <c r="O672" s="168"/>
      <c r="P672" s="168"/>
      <c r="Q672" s="167"/>
      <c r="R672" s="167"/>
      <c r="S672" s="167"/>
      <c r="T672" s="169"/>
      <c r="U672" s="169"/>
      <c r="V672" s="167"/>
      <c r="W672" s="167"/>
      <c r="X672" s="167"/>
      <c r="Z672" s="177" t="str">
        <f t="shared" ca="1" si="10"/>
        <v/>
      </c>
      <c r="AA672" s="177" t="str">
        <f ca="1">IFERROR(IF(OR(OFFSET('S4'!$D$5,MATCH($A672,'S4'!$D$5:$D$1035,0)-1,6)="巻返し",OFFSET('S4'!$D$5,MATCH($A672,'S4'!$D$5:$D$1035,0)-1,6)="スリット"),SUMIF('S4'!$D$5:$D$1035,$A672,'S4'!$U$5:$U$1035),""),"")</f>
        <v/>
      </c>
      <c r="AB672" s="177" t="str">
        <f ca="1">IFERROR(IF(OR(OFFSET('S5'!$D$5,MATCH($A672,'S5'!$D$5:$D$1012,0)-1,6)="巻返し",OFFSET('S5'!$D$5,MATCH($A672,'S5'!$D$5:$D$1012,0)-1,6)="スリット"),SUMIF('S5'!$D$5:$D$1012,$A672,'S5'!$T$5:$T$1012),""),"")</f>
        <v/>
      </c>
    </row>
    <row r="673" spans="1:28" s="165" customFormat="1" ht="11.25" x14ac:dyDescent="0.15">
      <c r="A673" s="167"/>
      <c r="B673" s="167"/>
      <c r="C673" s="167"/>
      <c r="D673" s="167"/>
      <c r="E673" s="167"/>
      <c r="F673" s="167"/>
      <c r="G673" s="167"/>
      <c r="H673" s="167"/>
      <c r="I673" s="167"/>
      <c r="J673" s="167"/>
      <c r="K673" s="167"/>
      <c r="L673" s="167"/>
      <c r="M673" s="167"/>
      <c r="N673" s="168"/>
      <c r="O673" s="168"/>
      <c r="P673" s="168"/>
      <c r="Q673" s="167"/>
      <c r="R673" s="167"/>
      <c r="S673" s="167"/>
      <c r="T673" s="169"/>
      <c r="U673" s="169"/>
      <c r="V673" s="167"/>
      <c r="W673" s="167"/>
      <c r="X673" s="167"/>
      <c r="Z673" s="177" t="str">
        <f t="shared" ca="1" si="10"/>
        <v/>
      </c>
      <c r="AA673" s="177" t="str">
        <f ca="1">IFERROR(IF(OR(OFFSET('S4'!$D$5,MATCH($A673,'S4'!$D$5:$D$1035,0)-1,6)="巻返し",OFFSET('S4'!$D$5,MATCH($A673,'S4'!$D$5:$D$1035,0)-1,6)="スリット"),SUMIF('S4'!$D$5:$D$1035,$A673,'S4'!$U$5:$U$1035),""),"")</f>
        <v/>
      </c>
      <c r="AB673" s="177" t="str">
        <f ca="1">IFERROR(IF(OR(OFFSET('S5'!$D$5,MATCH($A673,'S5'!$D$5:$D$1012,0)-1,6)="巻返し",OFFSET('S5'!$D$5,MATCH($A673,'S5'!$D$5:$D$1012,0)-1,6)="スリット"),SUMIF('S5'!$D$5:$D$1012,$A673,'S5'!$T$5:$T$1012),""),"")</f>
        <v/>
      </c>
    </row>
    <row r="674" spans="1:28" s="165" customFormat="1" ht="11.25" x14ac:dyDescent="0.15">
      <c r="A674" s="167"/>
      <c r="B674" s="167"/>
      <c r="C674" s="167"/>
      <c r="D674" s="167"/>
      <c r="E674" s="167"/>
      <c r="F674" s="167"/>
      <c r="G674" s="167"/>
      <c r="H674" s="167"/>
      <c r="I674" s="167"/>
      <c r="J674" s="167"/>
      <c r="K674" s="167"/>
      <c r="L674" s="167"/>
      <c r="M674" s="167"/>
      <c r="N674" s="168"/>
      <c r="O674" s="168"/>
      <c r="P674" s="168"/>
      <c r="Q674" s="167"/>
      <c r="R674" s="167"/>
      <c r="S674" s="167"/>
      <c r="T674" s="169"/>
      <c r="U674" s="169"/>
      <c r="V674" s="167"/>
      <c r="W674" s="167"/>
      <c r="X674" s="167"/>
      <c r="Z674" s="177" t="str">
        <f t="shared" ca="1" si="10"/>
        <v/>
      </c>
      <c r="AA674" s="177" t="str">
        <f ca="1">IFERROR(IF(OR(OFFSET('S4'!$D$5,MATCH($A674,'S4'!$D$5:$D$1035,0)-1,6)="巻返し",OFFSET('S4'!$D$5,MATCH($A674,'S4'!$D$5:$D$1035,0)-1,6)="スリット"),SUMIF('S4'!$D$5:$D$1035,$A674,'S4'!$U$5:$U$1035),""),"")</f>
        <v/>
      </c>
      <c r="AB674" s="177" t="str">
        <f ca="1">IFERROR(IF(OR(OFFSET('S5'!$D$5,MATCH($A674,'S5'!$D$5:$D$1012,0)-1,6)="巻返し",OFFSET('S5'!$D$5,MATCH($A674,'S5'!$D$5:$D$1012,0)-1,6)="スリット"),SUMIF('S5'!$D$5:$D$1012,$A674,'S5'!$T$5:$T$1012),""),"")</f>
        <v/>
      </c>
    </row>
    <row r="675" spans="1:28" s="165" customFormat="1" ht="11.25" x14ac:dyDescent="0.15">
      <c r="A675" s="167"/>
      <c r="B675" s="167"/>
      <c r="C675" s="167"/>
      <c r="D675" s="167"/>
      <c r="E675" s="167"/>
      <c r="F675" s="167"/>
      <c r="G675" s="167"/>
      <c r="H675" s="167"/>
      <c r="I675" s="167"/>
      <c r="J675" s="167"/>
      <c r="K675" s="167"/>
      <c r="L675" s="167"/>
      <c r="M675" s="167"/>
      <c r="N675" s="168"/>
      <c r="O675" s="168"/>
      <c r="P675" s="168"/>
      <c r="Q675" s="167"/>
      <c r="R675" s="167"/>
      <c r="S675" s="167"/>
      <c r="T675" s="169"/>
      <c r="U675" s="169"/>
      <c r="V675" s="167"/>
      <c r="W675" s="167"/>
      <c r="X675" s="167"/>
      <c r="Z675" s="177" t="str">
        <f t="shared" ca="1" si="10"/>
        <v/>
      </c>
      <c r="AA675" s="177" t="str">
        <f ca="1">IFERROR(IF(OR(OFFSET('S4'!$D$5,MATCH($A675,'S4'!$D$5:$D$1035,0)-1,6)="巻返し",OFFSET('S4'!$D$5,MATCH($A675,'S4'!$D$5:$D$1035,0)-1,6)="スリット"),SUMIF('S4'!$D$5:$D$1035,$A675,'S4'!$U$5:$U$1035),""),"")</f>
        <v/>
      </c>
      <c r="AB675" s="177" t="str">
        <f ca="1">IFERROR(IF(OR(OFFSET('S5'!$D$5,MATCH($A675,'S5'!$D$5:$D$1012,0)-1,6)="巻返し",OFFSET('S5'!$D$5,MATCH($A675,'S5'!$D$5:$D$1012,0)-1,6)="スリット"),SUMIF('S5'!$D$5:$D$1012,$A675,'S5'!$T$5:$T$1012),""),"")</f>
        <v/>
      </c>
    </row>
    <row r="676" spans="1:28" s="165" customFormat="1" ht="11.25" x14ac:dyDescent="0.15">
      <c r="A676" s="167"/>
      <c r="B676" s="167"/>
      <c r="C676" s="167"/>
      <c r="D676" s="167"/>
      <c r="E676" s="167"/>
      <c r="F676" s="167"/>
      <c r="G676" s="167"/>
      <c r="H676" s="167"/>
      <c r="I676" s="167"/>
      <c r="J676" s="167"/>
      <c r="K676" s="167"/>
      <c r="L676" s="167"/>
      <c r="M676" s="167"/>
      <c r="N676" s="168"/>
      <c r="O676" s="168"/>
      <c r="P676" s="168"/>
      <c r="Q676" s="167"/>
      <c r="R676" s="167"/>
      <c r="S676" s="167"/>
      <c r="T676" s="169"/>
      <c r="U676" s="169"/>
      <c r="V676" s="167"/>
      <c r="W676" s="167"/>
      <c r="X676" s="167"/>
      <c r="Z676" s="177" t="str">
        <f t="shared" ca="1" si="10"/>
        <v/>
      </c>
      <c r="AA676" s="177" t="str">
        <f ca="1">IFERROR(IF(OR(OFFSET('S4'!$D$5,MATCH($A676,'S4'!$D$5:$D$1035,0)-1,6)="巻返し",OFFSET('S4'!$D$5,MATCH($A676,'S4'!$D$5:$D$1035,0)-1,6)="スリット"),SUMIF('S4'!$D$5:$D$1035,$A676,'S4'!$U$5:$U$1035),""),"")</f>
        <v/>
      </c>
      <c r="AB676" s="177" t="str">
        <f ca="1">IFERROR(IF(OR(OFFSET('S5'!$D$5,MATCH($A676,'S5'!$D$5:$D$1012,0)-1,6)="巻返し",OFFSET('S5'!$D$5,MATCH($A676,'S5'!$D$5:$D$1012,0)-1,6)="スリット"),SUMIF('S5'!$D$5:$D$1012,$A676,'S5'!$T$5:$T$1012),""),"")</f>
        <v/>
      </c>
    </row>
    <row r="677" spans="1:28" s="165" customFormat="1" ht="11.25" x14ac:dyDescent="0.15">
      <c r="A677" s="167"/>
      <c r="B677" s="167"/>
      <c r="C677" s="167"/>
      <c r="D677" s="167"/>
      <c r="E677" s="167"/>
      <c r="F677" s="167"/>
      <c r="G677" s="167"/>
      <c r="H677" s="167"/>
      <c r="I677" s="167"/>
      <c r="J677" s="167"/>
      <c r="K677" s="167"/>
      <c r="L677" s="167"/>
      <c r="M677" s="167"/>
      <c r="N677" s="168"/>
      <c r="O677" s="168"/>
      <c r="P677" s="168"/>
      <c r="Q677" s="167"/>
      <c r="R677" s="167"/>
      <c r="S677" s="167"/>
      <c r="T677" s="169"/>
      <c r="U677" s="169"/>
      <c r="V677" s="167"/>
      <c r="W677" s="167"/>
      <c r="X677" s="167"/>
      <c r="Z677" s="177" t="str">
        <f t="shared" ca="1" si="10"/>
        <v/>
      </c>
      <c r="AA677" s="177" t="str">
        <f ca="1">IFERROR(IF(OR(OFFSET('S4'!$D$5,MATCH($A677,'S4'!$D$5:$D$1035,0)-1,6)="巻返し",OFFSET('S4'!$D$5,MATCH($A677,'S4'!$D$5:$D$1035,0)-1,6)="スリット"),SUMIF('S4'!$D$5:$D$1035,$A677,'S4'!$U$5:$U$1035),""),"")</f>
        <v/>
      </c>
      <c r="AB677" s="177" t="str">
        <f ca="1">IFERROR(IF(OR(OFFSET('S5'!$D$5,MATCH($A677,'S5'!$D$5:$D$1012,0)-1,6)="巻返し",OFFSET('S5'!$D$5,MATCH($A677,'S5'!$D$5:$D$1012,0)-1,6)="スリット"),SUMIF('S5'!$D$5:$D$1012,$A677,'S5'!$T$5:$T$1012),""),"")</f>
        <v/>
      </c>
    </row>
    <row r="678" spans="1:28" s="165" customFormat="1" ht="11.25" x14ac:dyDescent="0.15">
      <c r="A678" s="167"/>
      <c r="B678" s="167"/>
      <c r="C678" s="167"/>
      <c r="D678" s="167"/>
      <c r="E678" s="167"/>
      <c r="F678" s="167"/>
      <c r="G678" s="167"/>
      <c r="H678" s="167"/>
      <c r="I678" s="167"/>
      <c r="J678" s="167"/>
      <c r="K678" s="167"/>
      <c r="L678" s="167"/>
      <c r="M678" s="167"/>
      <c r="N678" s="168"/>
      <c r="O678" s="168"/>
      <c r="P678" s="168"/>
      <c r="Q678" s="167"/>
      <c r="R678" s="167"/>
      <c r="S678" s="167"/>
      <c r="T678" s="169"/>
      <c r="U678" s="169"/>
      <c r="V678" s="167"/>
      <c r="W678" s="167"/>
      <c r="X678" s="167"/>
      <c r="Z678" s="177" t="str">
        <f t="shared" ca="1" si="10"/>
        <v/>
      </c>
      <c r="AA678" s="177" t="str">
        <f ca="1">IFERROR(IF(OR(OFFSET('S4'!$D$5,MATCH($A678,'S4'!$D$5:$D$1035,0)-1,6)="巻返し",OFFSET('S4'!$D$5,MATCH($A678,'S4'!$D$5:$D$1035,0)-1,6)="スリット"),SUMIF('S4'!$D$5:$D$1035,$A678,'S4'!$U$5:$U$1035),""),"")</f>
        <v/>
      </c>
      <c r="AB678" s="177" t="str">
        <f ca="1">IFERROR(IF(OR(OFFSET('S5'!$D$5,MATCH($A678,'S5'!$D$5:$D$1012,0)-1,6)="巻返し",OFFSET('S5'!$D$5,MATCH($A678,'S5'!$D$5:$D$1012,0)-1,6)="スリット"),SUMIF('S5'!$D$5:$D$1012,$A678,'S5'!$T$5:$T$1012),""),"")</f>
        <v/>
      </c>
    </row>
    <row r="679" spans="1:28" s="165" customFormat="1" ht="11.25" x14ac:dyDescent="0.15">
      <c r="A679" s="167"/>
      <c r="B679" s="167"/>
      <c r="C679" s="167"/>
      <c r="D679" s="167"/>
      <c r="E679" s="167"/>
      <c r="F679" s="167"/>
      <c r="G679" s="167"/>
      <c r="H679" s="167"/>
      <c r="I679" s="167"/>
      <c r="J679" s="167"/>
      <c r="K679" s="167"/>
      <c r="L679" s="167"/>
      <c r="M679" s="167"/>
      <c r="N679" s="168"/>
      <c r="O679" s="168"/>
      <c r="P679" s="168"/>
      <c r="Q679" s="167"/>
      <c r="R679" s="167"/>
      <c r="S679" s="167"/>
      <c r="T679" s="169"/>
      <c r="U679" s="169"/>
      <c r="V679" s="167"/>
      <c r="W679" s="167"/>
      <c r="X679" s="167"/>
      <c r="Z679" s="177" t="str">
        <f t="shared" ca="1" si="10"/>
        <v/>
      </c>
      <c r="AA679" s="177" t="str">
        <f ca="1">IFERROR(IF(OR(OFFSET('S4'!$D$5,MATCH($A679,'S4'!$D$5:$D$1035,0)-1,6)="巻返し",OFFSET('S4'!$D$5,MATCH($A679,'S4'!$D$5:$D$1035,0)-1,6)="スリット"),SUMIF('S4'!$D$5:$D$1035,$A679,'S4'!$U$5:$U$1035),""),"")</f>
        <v/>
      </c>
      <c r="AB679" s="177" t="str">
        <f ca="1">IFERROR(IF(OR(OFFSET('S5'!$D$5,MATCH($A679,'S5'!$D$5:$D$1012,0)-1,6)="巻返し",OFFSET('S5'!$D$5,MATCH($A679,'S5'!$D$5:$D$1012,0)-1,6)="スリット"),SUMIF('S5'!$D$5:$D$1012,$A679,'S5'!$T$5:$T$1012),""),"")</f>
        <v/>
      </c>
    </row>
    <row r="680" spans="1:28" s="165" customFormat="1" ht="11.25" x14ac:dyDescent="0.15">
      <c r="A680" s="167"/>
      <c r="B680" s="167"/>
      <c r="C680" s="167"/>
      <c r="D680" s="167"/>
      <c r="E680" s="167"/>
      <c r="F680" s="167"/>
      <c r="G680" s="167"/>
      <c r="H680" s="167"/>
      <c r="I680" s="167"/>
      <c r="J680" s="167"/>
      <c r="K680" s="167"/>
      <c r="L680" s="167"/>
      <c r="M680" s="167"/>
      <c r="N680" s="168"/>
      <c r="O680" s="168"/>
      <c r="P680" s="168"/>
      <c r="Q680" s="167"/>
      <c r="R680" s="167"/>
      <c r="S680" s="167"/>
      <c r="T680" s="169"/>
      <c r="U680" s="169"/>
      <c r="V680" s="167"/>
      <c r="W680" s="167"/>
      <c r="X680" s="167"/>
      <c r="Z680" s="177" t="str">
        <f t="shared" ca="1" si="10"/>
        <v/>
      </c>
      <c r="AA680" s="177" t="str">
        <f ca="1">IFERROR(IF(OR(OFFSET('S4'!$D$5,MATCH($A680,'S4'!$D$5:$D$1035,0)-1,6)="巻返し",OFFSET('S4'!$D$5,MATCH($A680,'S4'!$D$5:$D$1035,0)-1,6)="スリット"),SUMIF('S4'!$D$5:$D$1035,$A680,'S4'!$U$5:$U$1035),""),"")</f>
        <v/>
      </c>
      <c r="AB680" s="177" t="str">
        <f ca="1">IFERROR(IF(OR(OFFSET('S5'!$D$5,MATCH($A680,'S5'!$D$5:$D$1012,0)-1,6)="巻返し",OFFSET('S5'!$D$5,MATCH($A680,'S5'!$D$5:$D$1012,0)-1,6)="スリット"),SUMIF('S5'!$D$5:$D$1012,$A680,'S5'!$T$5:$T$1012),""),"")</f>
        <v/>
      </c>
    </row>
    <row r="681" spans="1:28" s="165" customFormat="1" ht="11.25" x14ac:dyDescent="0.15">
      <c r="A681" s="167"/>
      <c r="B681" s="167"/>
      <c r="C681" s="167"/>
      <c r="D681" s="167"/>
      <c r="E681" s="167"/>
      <c r="F681" s="167"/>
      <c r="G681" s="167"/>
      <c r="H681" s="167"/>
      <c r="I681" s="167"/>
      <c r="J681" s="167"/>
      <c r="K681" s="167"/>
      <c r="L681" s="167"/>
      <c r="M681" s="167"/>
      <c r="N681" s="168"/>
      <c r="O681" s="168"/>
      <c r="P681" s="168"/>
      <c r="Q681" s="167"/>
      <c r="R681" s="167"/>
      <c r="S681" s="167"/>
      <c r="T681" s="169"/>
      <c r="U681" s="169"/>
      <c r="V681" s="167"/>
      <c r="W681" s="167"/>
      <c r="X681" s="167"/>
      <c r="Z681" s="177" t="str">
        <f t="shared" ca="1" si="10"/>
        <v/>
      </c>
      <c r="AA681" s="177" t="str">
        <f ca="1">IFERROR(IF(OR(OFFSET('S4'!$D$5,MATCH($A681,'S4'!$D$5:$D$1035,0)-1,6)="巻返し",OFFSET('S4'!$D$5,MATCH($A681,'S4'!$D$5:$D$1035,0)-1,6)="スリット"),SUMIF('S4'!$D$5:$D$1035,$A681,'S4'!$U$5:$U$1035),""),"")</f>
        <v/>
      </c>
      <c r="AB681" s="177" t="str">
        <f ca="1">IFERROR(IF(OR(OFFSET('S5'!$D$5,MATCH($A681,'S5'!$D$5:$D$1012,0)-1,6)="巻返し",OFFSET('S5'!$D$5,MATCH($A681,'S5'!$D$5:$D$1012,0)-1,6)="スリット"),SUMIF('S5'!$D$5:$D$1012,$A681,'S5'!$T$5:$T$1012),""),"")</f>
        <v/>
      </c>
    </row>
    <row r="682" spans="1:28" s="165" customFormat="1" ht="11.25" x14ac:dyDescent="0.15">
      <c r="A682" s="167"/>
      <c r="B682" s="167"/>
      <c r="C682" s="167"/>
      <c r="D682" s="167"/>
      <c r="E682" s="167"/>
      <c r="F682" s="167"/>
      <c r="G682" s="167"/>
      <c r="H682" s="167"/>
      <c r="I682" s="167"/>
      <c r="J682" s="167"/>
      <c r="K682" s="167"/>
      <c r="L682" s="167"/>
      <c r="M682" s="167"/>
      <c r="N682" s="168"/>
      <c r="O682" s="168"/>
      <c r="P682" s="168"/>
      <c r="Q682" s="167"/>
      <c r="R682" s="167"/>
      <c r="S682" s="167"/>
      <c r="T682" s="169"/>
      <c r="U682" s="169"/>
      <c r="V682" s="167"/>
      <c r="W682" s="167"/>
      <c r="X682" s="167"/>
      <c r="Z682" s="177" t="str">
        <f t="shared" ca="1" si="10"/>
        <v/>
      </c>
      <c r="AA682" s="177" t="str">
        <f ca="1">IFERROR(IF(OR(OFFSET('S4'!$D$5,MATCH($A682,'S4'!$D$5:$D$1035,0)-1,6)="巻返し",OFFSET('S4'!$D$5,MATCH($A682,'S4'!$D$5:$D$1035,0)-1,6)="スリット"),SUMIF('S4'!$D$5:$D$1035,$A682,'S4'!$U$5:$U$1035),""),"")</f>
        <v/>
      </c>
      <c r="AB682" s="177" t="str">
        <f ca="1">IFERROR(IF(OR(OFFSET('S5'!$D$5,MATCH($A682,'S5'!$D$5:$D$1012,0)-1,6)="巻返し",OFFSET('S5'!$D$5,MATCH($A682,'S5'!$D$5:$D$1012,0)-1,6)="スリット"),SUMIF('S5'!$D$5:$D$1012,$A682,'S5'!$T$5:$T$1012),""),"")</f>
        <v/>
      </c>
    </row>
    <row r="683" spans="1:28" s="165" customFormat="1" ht="11.25" x14ac:dyDescent="0.15">
      <c r="A683" s="167"/>
      <c r="B683" s="167"/>
      <c r="C683" s="167"/>
      <c r="D683" s="167"/>
      <c r="E683" s="167"/>
      <c r="F683" s="167"/>
      <c r="G683" s="167"/>
      <c r="H683" s="167"/>
      <c r="I683" s="167"/>
      <c r="J683" s="167"/>
      <c r="K683" s="167"/>
      <c r="L683" s="167"/>
      <c r="M683" s="167"/>
      <c r="N683" s="168"/>
      <c r="O683" s="168"/>
      <c r="P683" s="168"/>
      <c r="Q683" s="167"/>
      <c r="R683" s="167"/>
      <c r="S683" s="167"/>
      <c r="T683" s="169"/>
      <c r="U683" s="169"/>
      <c r="V683" s="167"/>
      <c r="W683" s="167"/>
      <c r="X683" s="167"/>
      <c r="Z683" s="177" t="str">
        <f t="shared" ca="1" si="10"/>
        <v/>
      </c>
      <c r="AA683" s="177" t="str">
        <f ca="1">IFERROR(IF(OR(OFFSET('S4'!$D$5,MATCH($A683,'S4'!$D$5:$D$1035,0)-1,6)="巻返し",OFFSET('S4'!$D$5,MATCH($A683,'S4'!$D$5:$D$1035,0)-1,6)="スリット"),SUMIF('S4'!$D$5:$D$1035,$A683,'S4'!$U$5:$U$1035),""),"")</f>
        <v/>
      </c>
      <c r="AB683" s="177" t="str">
        <f ca="1">IFERROR(IF(OR(OFFSET('S5'!$D$5,MATCH($A683,'S5'!$D$5:$D$1012,0)-1,6)="巻返し",OFFSET('S5'!$D$5,MATCH($A683,'S5'!$D$5:$D$1012,0)-1,6)="スリット"),SUMIF('S5'!$D$5:$D$1012,$A683,'S5'!$T$5:$T$1012),""),"")</f>
        <v/>
      </c>
    </row>
    <row r="684" spans="1:28" s="165" customFormat="1" ht="11.25" x14ac:dyDescent="0.15">
      <c r="A684" s="167"/>
      <c r="B684" s="167"/>
      <c r="C684" s="167"/>
      <c r="D684" s="167"/>
      <c r="E684" s="167"/>
      <c r="F684" s="167"/>
      <c r="G684" s="167"/>
      <c r="H684" s="167"/>
      <c r="I684" s="167"/>
      <c r="J684" s="167"/>
      <c r="K684" s="167"/>
      <c r="L684" s="167"/>
      <c r="M684" s="167"/>
      <c r="N684" s="168"/>
      <c r="O684" s="168"/>
      <c r="P684" s="168"/>
      <c r="Q684" s="167"/>
      <c r="R684" s="167"/>
      <c r="S684" s="167"/>
      <c r="T684" s="169"/>
      <c r="U684" s="169"/>
      <c r="V684" s="167"/>
      <c r="W684" s="167"/>
      <c r="X684" s="167"/>
      <c r="Z684" s="177" t="str">
        <f t="shared" ca="1" si="10"/>
        <v/>
      </c>
      <c r="AA684" s="177" t="str">
        <f ca="1">IFERROR(IF(OR(OFFSET('S4'!$D$5,MATCH($A684,'S4'!$D$5:$D$1035,0)-1,6)="巻返し",OFFSET('S4'!$D$5,MATCH($A684,'S4'!$D$5:$D$1035,0)-1,6)="スリット"),SUMIF('S4'!$D$5:$D$1035,$A684,'S4'!$U$5:$U$1035),""),"")</f>
        <v/>
      </c>
      <c r="AB684" s="177" t="str">
        <f ca="1">IFERROR(IF(OR(OFFSET('S5'!$D$5,MATCH($A684,'S5'!$D$5:$D$1012,0)-1,6)="巻返し",OFFSET('S5'!$D$5,MATCH($A684,'S5'!$D$5:$D$1012,0)-1,6)="スリット"),SUMIF('S5'!$D$5:$D$1012,$A684,'S5'!$T$5:$T$1012),""),"")</f>
        <v/>
      </c>
    </row>
    <row r="685" spans="1:28" s="165" customFormat="1" ht="11.25" x14ac:dyDescent="0.15">
      <c r="A685" s="167"/>
      <c r="B685" s="167"/>
      <c r="C685" s="167"/>
      <c r="D685" s="167"/>
      <c r="E685" s="167"/>
      <c r="F685" s="167"/>
      <c r="G685" s="167"/>
      <c r="H685" s="167"/>
      <c r="I685" s="167"/>
      <c r="J685" s="167"/>
      <c r="K685" s="167"/>
      <c r="L685" s="167"/>
      <c r="M685" s="167"/>
      <c r="N685" s="168"/>
      <c r="O685" s="168"/>
      <c r="P685" s="168"/>
      <c r="Q685" s="167"/>
      <c r="R685" s="167"/>
      <c r="S685" s="167"/>
      <c r="T685" s="169"/>
      <c r="U685" s="169"/>
      <c r="V685" s="167"/>
      <c r="W685" s="167"/>
      <c r="X685" s="167"/>
      <c r="Z685" s="177" t="str">
        <f t="shared" ca="1" si="10"/>
        <v/>
      </c>
      <c r="AA685" s="177" t="str">
        <f ca="1">IFERROR(IF(OR(OFFSET('S4'!$D$5,MATCH($A685,'S4'!$D$5:$D$1035,0)-1,6)="巻返し",OFFSET('S4'!$D$5,MATCH($A685,'S4'!$D$5:$D$1035,0)-1,6)="スリット"),SUMIF('S4'!$D$5:$D$1035,$A685,'S4'!$U$5:$U$1035),""),"")</f>
        <v/>
      </c>
      <c r="AB685" s="177" t="str">
        <f ca="1">IFERROR(IF(OR(OFFSET('S5'!$D$5,MATCH($A685,'S5'!$D$5:$D$1012,0)-1,6)="巻返し",OFFSET('S5'!$D$5,MATCH($A685,'S5'!$D$5:$D$1012,0)-1,6)="スリット"),SUMIF('S5'!$D$5:$D$1012,$A685,'S5'!$T$5:$T$1012),""),"")</f>
        <v/>
      </c>
    </row>
    <row r="686" spans="1:28" s="165" customFormat="1" ht="11.25" x14ac:dyDescent="0.15">
      <c r="A686" s="167"/>
      <c r="B686" s="167"/>
      <c r="C686" s="167"/>
      <c r="D686" s="167"/>
      <c r="E686" s="167"/>
      <c r="F686" s="167"/>
      <c r="G686" s="167"/>
      <c r="H686" s="167"/>
      <c r="I686" s="167"/>
      <c r="J686" s="167"/>
      <c r="K686" s="167"/>
      <c r="L686" s="167"/>
      <c r="M686" s="167"/>
      <c r="N686" s="168"/>
      <c r="O686" s="168"/>
      <c r="P686" s="168"/>
      <c r="Q686" s="167"/>
      <c r="R686" s="167"/>
      <c r="S686" s="167"/>
      <c r="T686" s="169"/>
      <c r="U686" s="169"/>
      <c r="V686" s="167"/>
      <c r="W686" s="167"/>
      <c r="X686" s="167"/>
      <c r="Z686" s="177" t="str">
        <f t="shared" ca="1" si="10"/>
        <v/>
      </c>
      <c r="AA686" s="177" t="str">
        <f ca="1">IFERROR(IF(OR(OFFSET('S4'!$D$5,MATCH($A686,'S4'!$D$5:$D$1035,0)-1,6)="巻返し",OFFSET('S4'!$D$5,MATCH($A686,'S4'!$D$5:$D$1035,0)-1,6)="スリット"),SUMIF('S4'!$D$5:$D$1035,$A686,'S4'!$U$5:$U$1035),""),"")</f>
        <v/>
      </c>
      <c r="AB686" s="177" t="str">
        <f ca="1">IFERROR(IF(OR(OFFSET('S5'!$D$5,MATCH($A686,'S5'!$D$5:$D$1012,0)-1,6)="巻返し",OFFSET('S5'!$D$5,MATCH($A686,'S5'!$D$5:$D$1012,0)-1,6)="スリット"),SUMIF('S5'!$D$5:$D$1012,$A686,'S5'!$T$5:$T$1012),""),"")</f>
        <v/>
      </c>
    </row>
    <row r="687" spans="1:28" s="165" customFormat="1" ht="11.25" x14ac:dyDescent="0.15">
      <c r="A687" s="167"/>
      <c r="B687" s="167"/>
      <c r="C687" s="167"/>
      <c r="D687" s="167"/>
      <c r="E687" s="167"/>
      <c r="F687" s="167"/>
      <c r="G687" s="167"/>
      <c r="H687" s="167"/>
      <c r="I687" s="167"/>
      <c r="J687" s="167"/>
      <c r="K687" s="167"/>
      <c r="L687" s="167"/>
      <c r="M687" s="167"/>
      <c r="N687" s="168"/>
      <c r="O687" s="168"/>
      <c r="P687" s="168"/>
      <c r="Q687" s="167"/>
      <c r="R687" s="167"/>
      <c r="S687" s="167"/>
      <c r="T687" s="169"/>
      <c r="U687" s="169"/>
      <c r="V687" s="167"/>
      <c r="W687" s="167"/>
      <c r="X687" s="167"/>
      <c r="Z687" s="177" t="str">
        <f t="shared" ca="1" si="10"/>
        <v/>
      </c>
      <c r="AA687" s="177" t="str">
        <f ca="1">IFERROR(IF(OR(OFFSET('S4'!$D$5,MATCH($A687,'S4'!$D$5:$D$1035,0)-1,6)="巻返し",OFFSET('S4'!$D$5,MATCH($A687,'S4'!$D$5:$D$1035,0)-1,6)="スリット"),SUMIF('S4'!$D$5:$D$1035,$A687,'S4'!$U$5:$U$1035),""),"")</f>
        <v/>
      </c>
      <c r="AB687" s="177" t="str">
        <f ca="1">IFERROR(IF(OR(OFFSET('S5'!$D$5,MATCH($A687,'S5'!$D$5:$D$1012,0)-1,6)="巻返し",OFFSET('S5'!$D$5,MATCH($A687,'S5'!$D$5:$D$1012,0)-1,6)="スリット"),SUMIF('S5'!$D$5:$D$1012,$A687,'S5'!$T$5:$T$1012),""),"")</f>
        <v/>
      </c>
    </row>
    <row r="688" spans="1:28" s="165" customFormat="1" ht="11.25" x14ac:dyDescent="0.15">
      <c r="A688" s="167"/>
      <c r="B688" s="167"/>
      <c r="C688" s="167"/>
      <c r="D688" s="167"/>
      <c r="E688" s="167"/>
      <c r="F688" s="167"/>
      <c r="G688" s="167"/>
      <c r="H688" s="167"/>
      <c r="I688" s="167"/>
      <c r="J688" s="167"/>
      <c r="K688" s="167"/>
      <c r="L688" s="167"/>
      <c r="M688" s="167"/>
      <c r="N688" s="168"/>
      <c r="O688" s="168"/>
      <c r="P688" s="168"/>
      <c r="Q688" s="167"/>
      <c r="R688" s="167"/>
      <c r="S688" s="167"/>
      <c r="T688" s="169"/>
      <c r="U688" s="169"/>
      <c r="V688" s="167"/>
      <c r="W688" s="167"/>
      <c r="X688" s="167"/>
      <c r="Z688" s="177" t="str">
        <f t="shared" ca="1" si="10"/>
        <v/>
      </c>
      <c r="AA688" s="177" t="str">
        <f ca="1">IFERROR(IF(OR(OFFSET('S4'!$D$5,MATCH($A688,'S4'!$D$5:$D$1035,0)-1,6)="巻返し",OFFSET('S4'!$D$5,MATCH($A688,'S4'!$D$5:$D$1035,0)-1,6)="スリット"),SUMIF('S4'!$D$5:$D$1035,$A688,'S4'!$U$5:$U$1035),""),"")</f>
        <v/>
      </c>
      <c r="AB688" s="177" t="str">
        <f ca="1">IFERROR(IF(OR(OFFSET('S5'!$D$5,MATCH($A688,'S5'!$D$5:$D$1012,0)-1,6)="巻返し",OFFSET('S5'!$D$5,MATCH($A688,'S5'!$D$5:$D$1012,0)-1,6)="スリット"),SUMIF('S5'!$D$5:$D$1012,$A688,'S5'!$T$5:$T$1012),""),"")</f>
        <v/>
      </c>
    </row>
    <row r="689" spans="1:28" s="165" customFormat="1" ht="11.25" x14ac:dyDescent="0.15">
      <c r="A689" s="167"/>
      <c r="B689" s="167"/>
      <c r="C689" s="167"/>
      <c r="D689" s="167"/>
      <c r="E689" s="167"/>
      <c r="F689" s="167"/>
      <c r="G689" s="167"/>
      <c r="H689" s="167"/>
      <c r="I689" s="167"/>
      <c r="J689" s="167"/>
      <c r="K689" s="167"/>
      <c r="L689" s="167"/>
      <c r="M689" s="167"/>
      <c r="N689" s="168"/>
      <c r="O689" s="168"/>
      <c r="P689" s="168"/>
      <c r="Q689" s="167"/>
      <c r="R689" s="167"/>
      <c r="S689" s="167"/>
      <c r="T689" s="169"/>
      <c r="U689" s="169"/>
      <c r="V689" s="167"/>
      <c r="W689" s="167"/>
      <c r="X689" s="167"/>
      <c r="Z689" s="177" t="str">
        <f t="shared" ca="1" si="10"/>
        <v/>
      </c>
      <c r="AA689" s="177" t="str">
        <f ca="1">IFERROR(IF(OR(OFFSET('S4'!$D$5,MATCH($A689,'S4'!$D$5:$D$1035,0)-1,6)="巻返し",OFFSET('S4'!$D$5,MATCH($A689,'S4'!$D$5:$D$1035,0)-1,6)="スリット"),SUMIF('S4'!$D$5:$D$1035,$A689,'S4'!$U$5:$U$1035),""),"")</f>
        <v/>
      </c>
      <c r="AB689" s="177" t="str">
        <f ca="1">IFERROR(IF(OR(OFFSET('S5'!$D$5,MATCH($A689,'S5'!$D$5:$D$1012,0)-1,6)="巻返し",OFFSET('S5'!$D$5,MATCH($A689,'S5'!$D$5:$D$1012,0)-1,6)="スリット"),SUMIF('S5'!$D$5:$D$1012,$A689,'S5'!$T$5:$T$1012),""),"")</f>
        <v/>
      </c>
    </row>
    <row r="690" spans="1:28" s="165" customFormat="1" ht="11.25" x14ac:dyDescent="0.15">
      <c r="A690" s="167"/>
      <c r="B690" s="167"/>
      <c r="C690" s="167"/>
      <c r="D690" s="167"/>
      <c r="E690" s="167"/>
      <c r="F690" s="167"/>
      <c r="G690" s="167"/>
      <c r="H690" s="167"/>
      <c r="I690" s="167"/>
      <c r="J690" s="167"/>
      <c r="K690" s="167"/>
      <c r="L690" s="167"/>
      <c r="M690" s="167"/>
      <c r="N690" s="168"/>
      <c r="O690" s="168"/>
      <c r="P690" s="168"/>
      <c r="Q690" s="167"/>
      <c r="R690" s="167"/>
      <c r="S690" s="167"/>
      <c r="T690" s="169"/>
      <c r="U690" s="169"/>
      <c r="V690" s="167"/>
      <c r="W690" s="167"/>
      <c r="X690" s="167"/>
      <c r="Z690" s="177" t="str">
        <f t="shared" ca="1" si="10"/>
        <v/>
      </c>
      <c r="AA690" s="177" t="str">
        <f ca="1">IFERROR(IF(OR(OFFSET('S4'!$D$5,MATCH($A690,'S4'!$D$5:$D$1035,0)-1,6)="巻返し",OFFSET('S4'!$D$5,MATCH($A690,'S4'!$D$5:$D$1035,0)-1,6)="スリット"),SUMIF('S4'!$D$5:$D$1035,$A690,'S4'!$U$5:$U$1035),""),"")</f>
        <v/>
      </c>
      <c r="AB690" s="177" t="str">
        <f ca="1">IFERROR(IF(OR(OFFSET('S5'!$D$5,MATCH($A690,'S5'!$D$5:$D$1012,0)-1,6)="巻返し",OFFSET('S5'!$D$5,MATCH($A690,'S5'!$D$5:$D$1012,0)-1,6)="スリット"),SUMIF('S5'!$D$5:$D$1012,$A690,'S5'!$T$5:$T$1012),""),"")</f>
        <v/>
      </c>
    </row>
    <row r="691" spans="1:28" s="165" customFormat="1" ht="11.25" x14ac:dyDescent="0.15">
      <c r="A691" s="167"/>
      <c r="B691" s="167"/>
      <c r="C691" s="167"/>
      <c r="D691" s="167"/>
      <c r="E691" s="167"/>
      <c r="F691" s="167"/>
      <c r="G691" s="167"/>
      <c r="H691" s="167"/>
      <c r="I691" s="167"/>
      <c r="J691" s="167"/>
      <c r="K691" s="167"/>
      <c r="L691" s="167"/>
      <c r="M691" s="167"/>
      <c r="N691" s="168"/>
      <c r="O691" s="168"/>
      <c r="P691" s="168"/>
      <c r="Q691" s="167"/>
      <c r="R691" s="167"/>
      <c r="S691" s="167"/>
      <c r="T691" s="169"/>
      <c r="U691" s="169"/>
      <c r="V691" s="167"/>
      <c r="W691" s="167"/>
      <c r="X691" s="167"/>
      <c r="Z691" s="177" t="str">
        <f t="shared" ca="1" si="10"/>
        <v/>
      </c>
      <c r="AA691" s="177" t="str">
        <f ca="1">IFERROR(IF(OR(OFFSET('S4'!$D$5,MATCH($A691,'S4'!$D$5:$D$1035,0)-1,6)="巻返し",OFFSET('S4'!$D$5,MATCH($A691,'S4'!$D$5:$D$1035,0)-1,6)="スリット"),SUMIF('S4'!$D$5:$D$1035,$A691,'S4'!$U$5:$U$1035),""),"")</f>
        <v/>
      </c>
      <c r="AB691" s="177" t="str">
        <f ca="1">IFERROR(IF(OR(OFFSET('S5'!$D$5,MATCH($A691,'S5'!$D$5:$D$1012,0)-1,6)="巻返し",OFFSET('S5'!$D$5,MATCH($A691,'S5'!$D$5:$D$1012,0)-1,6)="スリット"),SUMIF('S5'!$D$5:$D$1012,$A691,'S5'!$T$5:$T$1012),""),"")</f>
        <v/>
      </c>
    </row>
    <row r="692" spans="1:28" s="165" customFormat="1" ht="11.25" x14ac:dyDescent="0.15">
      <c r="A692" s="167"/>
      <c r="B692" s="167"/>
      <c r="C692" s="167"/>
      <c r="D692" s="167"/>
      <c r="E692" s="167"/>
      <c r="F692" s="167"/>
      <c r="G692" s="167"/>
      <c r="H692" s="167"/>
      <c r="I692" s="167"/>
      <c r="J692" s="167"/>
      <c r="K692" s="167"/>
      <c r="L692" s="167"/>
      <c r="M692" s="167"/>
      <c r="N692" s="168"/>
      <c r="O692" s="168"/>
      <c r="P692" s="168"/>
      <c r="Q692" s="167"/>
      <c r="R692" s="167"/>
      <c r="S692" s="167"/>
      <c r="T692" s="169"/>
      <c r="U692" s="169"/>
      <c r="V692" s="167"/>
      <c r="W692" s="167"/>
      <c r="X692" s="167"/>
      <c r="Z692" s="177" t="str">
        <f t="shared" ca="1" si="10"/>
        <v/>
      </c>
      <c r="AA692" s="177" t="str">
        <f ca="1">IFERROR(IF(OR(OFFSET('S4'!$D$5,MATCH($A692,'S4'!$D$5:$D$1035,0)-1,6)="巻返し",OFFSET('S4'!$D$5,MATCH($A692,'S4'!$D$5:$D$1035,0)-1,6)="スリット"),SUMIF('S4'!$D$5:$D$1035,$A692,'S4'!$U$5:$U$1035),""),"")</f>
        <v/>
      </c>
      <c r="AB692" s="177" t="str">
        <f ca="1">IFERROR(IF(OR(OFFSET('S5'!$D$5,MATCH($A692,'S5'!$D$5:$D$1012,0)-1,6)="巻返し",OFFSET('S5'!$D$5,MATCH($A692,'S5'!$D$5:$D$1012,0)-1,6)="スリット"),SUMIF('S5'!$D$5:$D$1012,$A692,'S5'!$T$5:$T$1012),""),"")</f>
        <v/>
      </c>
    </row>
    <row r="693" spans="1:28" s="165" customFormat="1" ht="11.25" x14ac:dyDescent="0.15">
      <c r="A693" s="167"/>
      <c r="B693" s="167"/>
      <c r="C693" s="167"/>
      <c r="D693" s="167"/>
      <c r="E693" s="167"/>
      <c r="F693" s="167"/>
      <c r="G693" s="167"/>
      <c r="H693" s="167"/>
      <c r="I693" s="167"/>
      <c r="J693" s="167"/>
      <c r="K693" s="167"/>
      <c r="L693" s="167"/>
      <c r="M693" s="167"/>
      <c r="N693" s="168"/>
      <c r="O693" s="168"/>
      <c r="P693" s="168"/>
      <c r="Q693" s="167"/>
      <c r="R693" s="167"/>
      <c r="S693" s="167"/>
      <c r="T693" s="169"/>
      <c r="U693" s="169"/>
      <c r="V693" s="167"/>
      <c r="W693" s="167"/>
      <c r="X693" s="167"/>
      <c r="Z693" s="177" t="str">
        <f t="shared" ca="1" si="10"/>
        <v/>
      </c>
      <c r="AA693" s="177" t="str">
        <f ca="1">IFERROR(IF(OR(OFFSET('S4'!$D$5,MATCH($A693,'S4'!$D$5:$D$1035,0)-1,6)="巻返し",OFFSET('S4'!$D$5,MATCH($A693,'S4'!$D$5:$D$1035,0)-1,6)="スリット"),SUMIF('S4'!$D$5:$D$1035,$A693,'S4'!$U$5:$U$1035),""),"")</f>
        <v/>
      </c>
      <c r="AB693" s="177" t="str">
        <f ca="1">IFERROR(IF(OR(OFFSET('S5'!$D$5,MATCH($A693,'S5'!$D$5:$D$1012,0)-1,6)="巻返し",OFFSET('S5'!$D$5,MATCH($A693,'S5'!$D$5:$D$1012,0)-1,6)="スリット"),SUMIF('S5'!$D$5:$D$1012,$A693,'S5'!$T$5:$T$1012),""),"")</f>
        <v/>
      </c>
    </row>
    <row r="694" spans="1:28" s="165" customFormat="1" ht="11.25" x14ac:dyDescent="0.15">
      <c r="A694" s="167"/>
      <c r="B694" s="167"/>
      <c r="C694" s="167"/>
      <c r="D694" s="167"/>
      <c r="E694" s="167"/>
      <c r="F694" s="167"/>
      <c r="G694" s="167"/>
      <c r="H694" s="167"/>
      <c r="I694" s="167"/>
      <c r="J694" s="167"/>
      <c r="K694" s="167"/>
      <c r="L694" s="167"/>
      <c r="M694" s="167"/>
      <c r="N694" s="168"/>
      <c r="O694" s="168"/>
      <c r="P694" s="168"/>
      <c r="Q694" s="167"/>
      <c r="R694" s="167"/>
      <c r="S694" s="167"/>
      <c r="T694" s="169"/>
      <c r="U694" s="169"/>
      <c r="V694" s="167"/>
      <c r="W694" s="167"/>
      <c r="X694" s="167"/>
      <c r="Z694" s="177" t="str">
        <f t="shared" ca="1" si="10"/>
        <v/>
      </c>
      <c r="AA694" s="177" t="str">
        <f ca="1">IFERROR(IF(OR(OFFSET('S4'!$D$5,MATCH($A694,'S4'!$D$5:$D$1035,0)-1,6)="巻返し",OFFSET('S4'!$D$5,MATCH($A694,'S4'!$D$5:$D$1035,0)-1,6)="スリット"),SUMIF('S4'!$D$5:$D$1035,$A694,'S4'!$U$5:$U$1035),""),"")</f>
        <v/>
      </c>
      <c r="AB694" s="177" t="str">
        <f ca="1">IFERROR(IF(OR(OFFSET('S5'!$D$5,MATCH($A694,'S5'!$D$5:$D$1012,0)-1,6)="巻返し",OFFSET('S5'!$D$5,MATCH($A694,'S5'!$D$5:$D$1012,0)-1,6)="スリット"),SUMIF('S5'!$D$5:$D$1012,$A694,'S5'!$T$5:$T$1012),""),"")</f>
        <v/>
      </c>
    </row>
    <row r="695" spans="1:28" s="165" customFormat="1" ht="11.25" x14ac:dyDescent="0.15">
      <c r="A695" s="167"/>
      <c r="B695" s="167"/>
      <c r="C695" s="167"/>
      <c r="D695" s="167"/>
      <c r="E695" s="167"/>
      <c r="F695" s="167"/>
      <c r="G695" s="167"/>
      <c r="H695" s="167"/>
      <c r="I695" s="167"/>
      <c r="J695" s="167"/>
      <c r="K695" s="167"/>
      <c r="L695" s="167"/>
      <c r="M695" s="167"/>
      <c r="N695" s="168"/>
      <c r="O695" s="168"/>
      <c r="P695" s="168"/>
      <c r="Q695" s="167"/>
      <c r="R695" s="167"/>
      <c r="S695" s="167"/>
      <c r="T695" s="169"/>
      <c r="U695" s="169"/>
      <c r="V695" s="167"/>
      <c r="W695" s="167"/>
      <c r="X695" s="167"/>
      <c r="Z695" s="177" t="str">
        <f t="shared" ca="1" si="10"/>
        <v/>
      </c>
      <c r="AA695" s="177" t="str">
        <f ca="1">IFERROR(IF(OR(OFFSET('S4'!$D$5,MATCH($A695,'S4'!$D$5:$D$1035,0)-1,6)="巻返し",OFFSET('S4'!$D$5,MATCH($A695,'S4'!$D$5:$D$1035,0)-1,6)="スリット"),SUMIF('S4'!$D$5:$D$1035,$A695,'S4'!$U$5:$U$1035),""),"")</f>
        <v/>
      </c>
      <c r="AB695" s="177" t="str">
        <f ca="1">IFERROR(IF(OR(OFFSET('S5'!$D$5,MATCH($A695,'S5'!$D$5:$D$1012,0)-1,6)="巻返し",OFFSET('S5'!$D$5,MATCH($A695,'S5'!$D$5:$D$1012,0)-1,6)="スリット"),SUMIF('S5'!$D$5:$D$1012,$A695,'S5'!$T$5:$T$1012),""),"")</f>
        <v/>
      </c>
    </row>
    <row r="696" spans="1:28" s="165" customFormat="1" ht="11.25" x14ac:dyDescent="0.15">
      <c r="A696" s="167"/>
      <c r="B696" s="167"/>
      <c r="C696" s="167"/>
      <c r="D696" s="167"/>
      <c r="E696" s="167"/>
      <c r="F696" s="167"/>
      <c r="G696" s="167"/>
      <c r="H696" s="167"/>
      <c r="I696" s="167"/>
      <c r="J696" s="167"/>
      <c r="K696" s="167"/>
      <c r="L696" s="167"/>
      <c r="M696" s="167"/>
      <c r="N696" s="168"/>
      <c r="O696" s="168"/>
      <c r="P696" s="168"/>
      <c r="Q696" s="167"/>
      <c r="R696" s="167"/>
      <c r="S696" s="167"/>
      <c r="T696" s="169"/>
      <c r="U696" s="169"/>
      <c r="V696" s="167"/>
      <c r="W696" s="167"/>
      <c r="X696" s="167"/>
      <c r="Z696" s="177" t="str">
        <f t="shared" ca="1" si="10"/>
        <v/>
      </c>
      <c r="AA696" s="177" t="str">
        <f ca="1">IFERROR(IF(OR(OFFSET('S4'!$D$5,MATCH($A696,'S4'!$D$5:$D$1035,0)-1,6)="巻返し",OFFSET('S4'!$D$5,MATCH($A696,'S4'!$D$5:$D$1035,0)-1,6)="スリット"),SUMIF('S4'!$D$5:$D$1035,$A696,'S4'!$U$5:$U$1035),""),"")</f>
        <v/>
      </c>
      <c r="AB696" s="177" t="str">
        <f ca="1">IFERROR(IF(OR(OFFSET('S5'!$D$5,MATCH($A696,'S5'!$D$5:$D$1012,0)-1,6)="巻返し",OFFSET('S5'!$D$5,MATCH($A696,'S5'!$D$5:$D$1012,0)-1,6)="スリット"),SUMIF('S5'!$D$5:$D$1012,$A696,'S5'!$T$5:$T$1012),""),"")</f>
        <v/>
      </c>
    </row>
    <row r="697" spans="1:28" s="165" customFormat="1" ht="11.25" x14ac:dyDescent="0.15">
      <c r="A697" s="167"/>
      <c r="B697" s="167"/>
      <c r="C697" s="167"/>
      <c r="D697" s="167"/>
      <c r="E697" s="167"/>
      <c r="F697" s="167"/>
      <c r="G697" s="167"/>
      <c r="H697" s="167"/>
      <c r="I697" s="167"/>
      <c r="J697" s="167"/>
      <c r="K697" s="167"/>
      <c r="L697" s="167"/>
      <c r="M697" s="167"/>
      <c r="N697" s="168"/>
      <c r="O697" s="168"/>
      <c r="P697" s="168"/>
      <c r="Q697" s="167"/>
      <c r="R697" s="167"/>
      <c r="S697" s="167"/>
      <c r="T697" s="169"/>
      <c r="U697" s="169"/>
      <c r="V697" s="167"/>
      <c r="W697" s="167"/>
      <c r="X697" s="167"/>
      <c r="Z697" s="177" t="str">
        <f t="shared" ca="1" si="10"/>
        <v/>
      </c>
      <c r="AA697" s="177" t="str">
        <f ca="1">IFERROR(IF(OR(OFFSET('S4'!$D$5,MATCH($A697,'S4'!$D$5:$D$1035,0)-1,6)="巻返し",OFFSET('S4'!$D$5,MATCH($A697,'S4'!$D$5:$D$1035,0)-1,6)="スリット"),SUMIF('S4'!$D$5:$D$1035,$A697,'S4'!$U$5:$U$1035),""),"")</f>
        <v/>
      </c>
      <c r="AB697" s="177" t="str">
        <f ca="1">IFERROR(IF(OR(OFFSET('S5'!$D$5,MATCH($A697,'S5'!$D$5:$D$1012,0)-1,6)="巻返し",OFFSET('S5'!$D$5,MATCH($A697,'S5'!$D$5:$D$1012,0)-1,6)="スリット"),SUMIF('S5'!$D$5:$D$1012,$A697,'S5'!$T$5:$T$1012),""),"")</f>
        <v/>
      </c>
    </row>
    <row r="698" spans="1:28" s="165" customFormat="1" ht="11.25" x14ac:dyDescent="0.15">
      <c r="A698" s="167"/>
      <c r="B698" s="167"/>
      <c r="C698" s="167"/>
      <c r="D698" s="167"/>
      <c r="E698" s="167"/>
      <c r="F698" s="167"/>
      <c r="G698" s="167"/>
      <c r="H698" s="167"/>
      <c r="I698" s="167"/>
      <c r="J698" s="167"/>
      <c r="K698" s="167"/>
      <c r="L698" s="167"/>
      <c r="M698" s="167"/>
      <c r="N698" s="168"/>
      <c r="O698" s="168"/>
      <c r="P698" s="168"/>
      <c r="Q698" s="167"/>
      <c r="R698" s="167"/>
      <c r="S698" s="167"/>
      <c r="T698" s="169"/>
      <c r="U698" s="169"/>
      <c r="V698" s="167"/>
      <c r="W698" s="167"/>
      <c r="X698" s="167"/>
      <c r="Z698" s="177" t="str">
        <f t="shared" ca="1" si="10"/>
        <v/>
      </c>
      <c r="AA698" s="177" t="str">
        <f ca="1">IFERROR(IF(OR(OFFSET('S4'!$D$5,MATCH($A698,'S4'!$D$5:$D$1035,0)-1,6)="巻返し",OFFSET('S4'!$D$5,MATCH($A698,'S4'!$D$5:$D$1035,0)-1,6)="スリット"),SUMIF('S4'!$D$5:$D$1035,$A698,'S4'!$U$5:$U$1035),""),"")</f>
        <v/>
      </c>
      <c r="AB698" s="177" t="str">
        <f ca="1">IFERROR(IF(OR(OFFSET('S5'!$D$5,MATCH($A698,'S5'!$D$5:$D$1012,0)-1,6)="巻返し",OFFSET('S5'!$D$5,MATCH($A698,'S5'!$D$5:$D$1012,0)-1,6)="スリット"),SUMIF('S5'!$D$5:$D$1012,$A698,'S5'!$T$5:$T$1012),""),"")</f>
        <v/>
      </c>
    </row>
    <row r="699" spans="1:28" s="165" customFormat="1" ht="11.25" x14ac:dyDescent="0.15">
      <c r="A699" s="167"/>
      <c r="B699" s="167"/>
      <c r="C699" s="167"/>
      <c r="D699" s="167"/>
      <c r="E699" s="167"/>
      <c r="F699" s="167"/>
      <c r="G699" s="167"/>
      <c r="H699" s="167"/>
      <c r="I699" s="167"/>
      <c r="J699" s="167"/>
      <c r="K699" s="167"/>
      <c r="L699" s="167"/>
      <c r="M699" s="167"/>
      <c r="N699" s="168"/>
      <c r="O699" s="168"/>
      <c r="P699" s="168"/>
      <c r="Q699" s="167"/>
      <c r="R699" s="167"/>
      <c r="S699" s="167"/>
      <c r="T699" s="169"/>
      <c r="U699" s="169"/>
      <c r="V699" s="167"/>
      <c r="W699" s="167"/>
      <c r="X699" s="167"/>
      <c r="Z699" s="177" t="str">
        <f t="shared" ca="1" si="10"/>
        <v/>
      </c>
      <c r="AA699" s="177" t="str">
        <f ca="1">IFERROR(IF(OR(OFFSET('S4'!$D$5,MATCH($A699,'S4'!$D$5:$D$1035,0)-1,6)="巻返し",OFFSET('S4'!$D$5,MATCH($A699,'S4'!$D$5:$D$1035,0)-1,6)="スリット"),SUMIF('S4'!$D$5:$D$1035,$A699,'S4'!$U$5:$U$1035),""),"")</f>
        <v/>
      </c>
      <c r="AB699" s="177" t="str">
        <f ca="1">IFERROR(IF(OR(OFFSET('S5'!$D$5,MATCH($A699,'S5'!$D$5:$D$1012,0)-1,6)="巻返し",OFFSET('S5'!$D$5,MATCH($A699,'S5'!$D$5:$D$1012,0)-1,6)="スリット"),SUMIF('S5'!$D$5:$D$1012,$A699,'S5'!$T$5:$T$1012),""),"")</f>
        <v/>
      </c>
    </row>
    <row r="700" spans="1:28" s="165" customFormat="1" ht="11.25" x14ac:dyDescent="0.15">
      <c r="A700" s="167"/>
      <c r="B700" s="167"/>
      <c r="C700" s="167"/>
      <c r="D700" s="167"/>
      <c r="E700" s="167"/>
      <c r="F700" s="167"/>
      <c r="G700" s="167"/>
      <c r="H700" s="167"/>
      <c r="I700" s="167"/>
      <c r="J700" s="167"/>
      <c r="K700" s="167"/>
      <c r="L700" s="167"/>
      <c r="M700" s="167"/>
      <c r="N700" s="168"/>
      <c r="O700" s="168"/>
      <c r="P700" s="168"/>
      <c r="Q700" s="167"/>
      <c r="R700" s="167"/>
      <c r="S700" s="167"/>
      <c r="T700" s="169"/>
      <c r="U700" s="169"/>
      <c r="V700" s="167"/>
      <c r="W700" s="167"/>
      <c r="X700" s="167"/>
      <c r="Z700" s="177" t="str">
        <f t="shared" ca="1" si="10"/>
        <v/>
      </c>
      <c r="AA700" s="177" t="str">
        <f ca="1">IFERROR(IF(OR(OFFSET('S4'!$D$5,MATCH($A700,'S4'!$D$5:$D$1035,0)-1,6)="巻返し",OFFSET('S4'!$D$5,MATCH($A700,'S4'!$D$5:$D$1035,0)-1,6)="スリット"),SUMIF('S4'!$D$5:$D$1035,$A700,'S4'!$U$5:$U$1035),""),"")</f>
        <v/>
      </c>
      <c r="AB700" s="177" t="str">
        <f ca="1">IFERROR(IF(OR(OFFSET('S5'!$D$5,MATCH($A700,'S5'!$D$5:$D$1012,0)-1,6)="巻返し",OFFSET('S5'!$D$5,MATCH($A700,'S5'!$D$5:$D$1012,0)-1,6)="スリット"),SUMIF('S5'!$D$5:$D$1012,$A700,'S5'!$T$5:$T$1012),""),"")</f>
        <v/>
      </c>
    </row>
    <row r="701" spans="1:28" s="165" customFormat="1" ht="11.25" x14ac:dyDescent="0.15">
      <c r="A701" s="167"/>
      <c r="B701" s="167"/>
      <c r="C701" s="167"/>
      <c r="D701" s="167"/>
      <c r="E701" s="167"/>
      <c r="F701" s="167"/>
      <c r="G701" s="167"/>
      <c r="H701" s="167"/>
      <c r="I701" s="167"/>
      <c r="J701" s="167"/>
      <c r="K701" s="167"/>
      <c r="L701" s="167"/>
      <c r="M701" s="167"/>
      <c r="N701" s="168"/>
      <c r="O701" s="168"/>
      <c r="P701" s="168"/>
      <c r="Q701" s="167"/>
      <c r="R701" s="167"/>
      <c r="S701" s="167"/>
      <c r="T701" s="169"/>
      <c r="U701" s="169"/>
      <c r="V701" s="167"/>
      <c r="W701" s="167"/>
      <c r="X701" s="167"/>
      <c r="Z701" s="177" t="str">
        <f t="shared" ca="1" si="10"/>
        <v/>
      </c>
      <c r="AA701" s="177" t="str">
        <f ca="1">IFERROR(IF(OR(OFFSET('S4'!$D$5,MATCH($A701,'S4'!$D$5:$D$1035,0)-1,6)="巻返し",OFFSET('S4'!$D$5,MATCH($A701,'S4'!$D$5:$D$1035,0)-1,6)="スリット"),SUMIF('S4'!$D$5:$D$1035,$A701,'S4'!$U$5:$U$1035),""),"")</f>
        <v/>
      </c>
      <c r="AB701" s="177" t="str">
        <f ca="1">IFERROR(IF(OR(OFFSET('S5'!$D$5,MATCH($A701,'S5'!$D$5:$D$1012,0)-1,6)="巻返し",OFFSET('S5'!$D$5,MATCH($A701,'S5'!$D$5:$D$1012,0)-1,6)="スリット"),SUMIF('S5'!$D$5:$D$1012,$A701,'S5'!$T$5:$T$1012),""),"")</f>
        <v/>
      </c>
    </row>
    <row r="702" spans="1:28" s="165" customFormat="1" ht="11.25" x14ac:dyDescent="0.15">
      <c r="A702" s="167"/>
      <c r="B702" s="167"/>
      <c r="C702" s="167"/>
      <c r="D702" s="167"/>
      <c r="E702" s="167"/>
      <c r="F702" s="167"/>
      <c r="G702" s="167"/>
      <c r="H702" s="167"/>
      <c r="I702" s="167"/>
      <c r="J702" s="167"/>
      <c r="K702" s="167"/>
      <c r="L702" s="167"/>
      <c r="M702" s="167"/>
      <c r="N702" s="168"/>
      <c r="O702" s="168"/>
      <c r="P702" s="168"/>
      <c r="Q702" s="167"/>
      <c r="R702" s="167"/>
      <c r="S702" s="167"/>
      <c r="T702" s="169"/>
      <c r="U702" s="169"/>
      <c r="V702" s="167"/>
      <c r="W702" s="167"/>
      <c r="X702" s="167"/>
      <c r="Z702" s="177" t="str">
        <f t="shared" ca="1" si="10"/>
        <v/>
      </c>
      <c r="AA702" s="177" t="str">
        <f ca="1">IFERROR(IF(OR(OFFSET('S4'!$D$5,MATCH($A702,'S4'!$D$5:$D$1035,0)-1,6)="巻返し",OFFSET('S4'!$D$5,MATCH($A702,'S4'!$D$5:$D$1035,0)-1,6)="スリット"),SUMIF('S4'!$D$5:$D$1035,$A702,'S4'!$U$5:$U$1035),""),"")</f>
        <v/>
      </c>
      <c r="AB702" s="177" t="str">
        <f ca="1">IFERROR(IF(OR(OFFSET('S5'!$D$5,MATCH($A702,'S5'!$D$5:$D$1012,0)-1,6)="巻返し",OFFSET('S5'!$D$5,MATCH($A702,'S5'!$D$5:$D$1012,0)-1,6)="スリット"),SUMIF('S5'!$D$5:$D$1012,$A702,'S5'!$T$5:$T$1012),""),"")</f>
        <v/>
      </c>
    </row>
    <row r="703" spans="1:28" s="165" customFormat="1" ht="11.25" x14ac:dyDescent="0.15">
      <c r="A703" s="167"/>
      <c r="B703" s="167"/>
      <c r="C703" s="167"/>
      <c r="D703" s="167"/>
      <c r="E703" s="167"/>
      <c r="F703" s="167"/>
      <c r="G703" s="167"/>
      <c r="H703" s="167"/>
      <c r="I703" s="167"/>
      <c r="J703" s="167"/>
      <c r="K703" s="167"/>
      <c r="L703" s="167"/>
      <c r="M703" s="167"/>
      <c r="N703" s="168"/>
      <c r="O703" s="168"/>
      <c r="P703" s="168"/>
      <c r="Q703" s="167"/>
      <c r="R703" s="167"/>
      <c r="S703" s="167"/>
      <c r="T703" s="169"/>
      <c r="U703" s="169"/>
      <c r="V703" s="167"/>
      <c r="W703" s="167"/>
      <c r="X703" s="167"/>
      <c r="Z703" s="177" t="str">
        <f t="shared" ca="1" si="10"/>
        <v/>
      </c>
      <c r="AA703" s="177" t="str">
        <f ca="1">IFERROR(IF(OR(OFFSET('S4'!$D$5,MATCH($A703,'S4'!$D$5:$D$1035,0)-1,6)="巻返し",OFFSET('S4'!$D$5,MATCH($A703,'S4'!$D$5:$D$1035,0)-1,6)="スリット"),SUMIF('S4'!$D$5:$D$1035,$A703,'S4'!$U$5:$U$1035),""),"")</f>
        <v/>
      </c>
      <c r="AB703" s="177" t="str">
        <f ca="1">IFERROR(IF(OR(OFFSET('S5'!$D$5,MATCH($A703,'S5'!$D$5:$D$1012,0)-1,6)="巻返し",OFFSET('S5'!$D$5,MATCH($A703,'S5'!$D$5:$D$1012,0)-1,6)="スリット"),SUMIF('S5'!$D$5:$D$1012,$A703,'S5'!$T$5:$T$1012),""),"")</f>
        <v/>
      </c>
    </row>
    <row r="704" spans="1:28" s="165" customFormat="1" ht="11.25" x14ac:dyDescent="0.15">
      <c r="A704" s="167"/>
      <c r="B704" s="167"/>
      <c r="C704" s="167"/>
      <c r="D704" s="167"/>
      <c r="E704" s="167"/>
      <c r="F704" s="167"/>
      <c r="G704" s="167"/>
      <c r="H704" s="167"/>
      <c r="I704" s="167"/>
      <c r="J704" s="167"/>
      <c r="K704" s="167"/>
      <c r="L704" s="167"/>
      <c r="M704" s="167"/>
      <c r="N704" s="168"/>
      <c r="O704" s="168"/>
      <c r="P704" s="168"/>
      <c r="Q704" s="167"/>
      <c r="R704" s="167"/>
      <c r="S704" s="167"/>
      <c r="T704" s="169"/>
      <c r="U704" s="169"/>
      <c r="V704" s="167"/>
      <c r="W704" s="167"/>
      <c r="X704" s="167"/>
      <c r="Z704" s="177" t="str">
        <f t="shared" ca="1" si="10"/>
        <v/>
      </c>
      <c r="AA704" s="177" t="str">
        <f ca="1">IFERROR(IF(OR(OFFSET('S4'!$D$5,MATCH($A704,'S4'!$D$5:$D$1035,0)-1,6)="巻返し",OFFSET('S4'!$D$5,MATCH($A704,'S4'!$D$5:$D$1035,0)-1,6)="スリット"),SUMIF('S4'!$D$5:$D$1035,$A704,'S4'!$U$5:$U$1035),""),"")</f>
        <v/>
      </c>
      <c r="AB704" s="177" t="str">
        <f ca="1">IFERROR(IF(OR(OFFSET('S5'!$D$5,MATCH($A704,'S5'!$D$5:$D$1012,0)-1,6)="巻返し",OFFSET('S5'!$D$5,MATCH($A704,'S5'!$D$5:$D$1012,0)-1,6)="スリット"),SUMIF('S5'!$D$5:$D$1012,$A704,'S5'!$T$5:$T$1012),""),"")</f>
        <v/>
      </c>
    </row>
    <row r="705" spans="1:28" s="165" customFormat="1" ht="11.25" x14ac:dyDescent="0.15">
      <c r="A705" s="167"/>
      <c r="B705" s="167"/>
      <c r="C705" s="167"/>
      <c r="D705" s="167"/>
      <c r="E705" s="167"/>
      <c r="F705" s="167"/>
      <c r="G705" s="167"/>
      <c r="H705" s="167"/>
      <c r="I705" s="167"/>
      <c r="J705" s="167"/>
      <c r="K705" s="167"/>
      <c r="L705" s="167"/>
      <c r="M705" s="167"/>
      <c r="N705" s="168"/>
      <c r="O705" s="168"/>
      <c r="P705" s="168"/>
      <c r="Q705" s="167"/>
      <c r="R705" s="167"/>
      <c r="S705" s="167"/>
      <c r="T705" s="169"/>
      <c r="U705" s="169"/>
      <c r="V705" s="167"/>
      <c r="W705" s="167"/>
      <c r="X705" s="167"/>
      <c r="Z705" s="177" t="str">
        <f t="shared" ca="1" si="10"/>
        <v/>
      </c>
      <c r="AA705" s="177" t="str">
        <f ca="1">IFERROR(IF(OR(OFFSET('S4'!$D$5,MATCH($A705,'S4'!$D$5:$D$1035,0)-1,6)="巻返し",OFFSET('S4'!$D$5,MATCH($A705,'S4'!$D$5:$D$1035,0)-1,6)="スリット"),SUMIF('S4'!$D$5:$D$1035,$A705,'S4'!$U$5:$U$1035),""),"")</f>
        <v/>
      </c>
      <c r="AB705" s="177" t="str">
        <f ca="1">IFERROR(IF(OR(OFFSET('S5'!$D$5,MATCH($A705,'S5'!$D$5:$D$1012,0)-1,6)="巻返し",OFFSET('S5'!$D$5,MATCH($A705,'S5'!$D$5:$D$1012,0)-1,6)="スリット"),SUMIF('S5'!$D$5:$D$1012,$A705,'S5'!$T$5:$T$1012),""),"")</f>
        <v/>
      </c>
    </row>
    <row r="706" spans="1:28" s="165" customFormat="1" ht="11.25" x14ac:dyDescent="0.15">
      <c r="A706" s="167"/>
      <c r="B706" s="167"/>
      <c r="C706" s="167"/>
      <c r="D706" s="167"/>
      <c r="E706" s="167"/>
      <c r="F706" s="167"/>
      <c r="G706" s="167"/>
      <c r="H706" s="167"/>
      <c r="I706" s="167"/>
      <c r="J706" s="167"/>
      <c r="K706" s="167"/>
      <c r="L706" s="167"/>
      <c r="M706" s="167"/>
      <c r="N706" s="168"/>
      <c r="O706" s="168"/>
      <c r="P706" s="168"/>
      <c r="Q706" s="167"/>
      <c r="R706" s="167"/>
      <c r="S706" s="167"/>
      <c r="T706" s="169"/>
      <c r="U706" s="169"/>
      <c r="V706" s="167"/>
      <c r="W706" s="167"/>
      <c r="X706" s="167"/>
      <c r="Z706" s="177" t="str">
        <f t="shared" ca="1" si="10"/>
        <v/>
      </c>
      <c r="AA706" s="177" t="str">
        <f ca="1">IFERROR(IF(OR(OFFSET('S4'!$D$5,MATCH($A706,'S4'!$D$5:$D$1035,0)-1,6)="巻返し",OFFSET('S4'!$D$5,MATCH($A706,'S4'!$D$5:$D$1035,0)-1,6)="スリット"),SUMIF('S4'!$D$5:$D$1035,$A706,'S4'!$U$5:$U$1035),""),"")</f>
        <v/>
      </c>
      <c r="AB706" s="177" t="str">
        <f ca="1">IFERROR(IF(OR(OFFSET('S5'!$D$5,MATCH($A706,'S5'!$D$5:$D$1012,0)-1,6)="巻返し",OFFSET('S5'!$D$5,MATCH($A706,'S5'!$D$5:$D$1012,0)-1,6)="スリット"),SUMIF('S5'!$D$5:$D$1012,$A706,'S5'!$T$5:$T$1012),""),"")</f>
        <v/>
      </c>
    </row>
    <row r="707" spans="1:28" s="165" customFormat="1" ht="11.25" x14ac:dyDescent="0.15">
      <c r="A707" s="167"/>
      <c r="B707" s="167"/>
      <c r="C707" s="167"/>
      <c r="D707" s="167"/>
      <c r="E707" s="167"/>
      <c r="F707" s="167"/>
      <c r="G707" s="167"/>
      <c r="H707" s="167"/>
      <c r="I707" s="167"/>
      <c r="J707" s="167"/>
      <c r="K707" s="167"/>
      <c r="L707" s="167"/>
      <c r="M707" s="167"/>
      <c r="N707" s="168"/>
      <c r="O707" s="168"/>
      <c r="P707" s="168"/>
      <c r="Q707" s="167"/>
      <c r="R707" s="167"/>
      <c r="S707" s="167"/>
      <c r="T707" s="169"/>
      <c r="U707" s="169"/>
      <c r="V707" s="167"/>
      <c r="W707" s="167"/>
      <c r="X707" s="167"/>
      <c r="Z707" s="177" t="str">
        <f t="shared" ca="1" si="10"/>
        <v/>
      </c>
      <c r="AA707" s="177" t="str">
        <f ca="1">IFERROR(IF(OR(OFFSET('S4'!$D$5,MATCH($A707,'S4'!$D$5:$D$1035,0)-1,6)="巻返し",OFFSET('S4'!$D$5,MATCH($A707,'S4'!$D$5:$D$1035,0)-1,6)="スリット"),SUMIF('S4'!$D$5:$D$1035,$A707,'S4'!$U$5:$U$1035),""),"")</f>
        <v/>
      </c>
      <c r="AB707" s="177" t="str">
        <f ca="1">IFERROR(IF(OR(OFFSET('S5'!$D$5,MATCH($A707,'S5'!$D$5:$D$1012,0)-1,6)="巻返し",OFFSET('S5'!$D$5,MATCH($A707,'S5'!$D$5:$D$1012,0)-1,6)="スリット"),SUMIF('S5'!$D$5:$D$1012,$A707,'S5'!$T$5:$T$1012),""),"")</f>
        <v/>
      </c>
    </row>
    <row r="708" spans="1:28" s="165" customFormat="1" ht="11.25" x14ac:dyDescent="0.15">
      <c r="A708" s="167"/>
      <c r="B708" s="167"/>
      <c r="C708" s="167"/>
      <c r="D708" s="167"/>
      <c r="E708" s="167"/>
      <c r="F708" s="167"/>
      <c r="G708" s="167"/>
      <c r="H708" s="167"/>
      <c r="I708" s="167"/>
      <c r="J708" s="167"/>
      <c r="K708" s="167"/>
      <c r="L708" s="167"/>
      <c r="M708" s="167"/>
      <c r="N708" s="168"/>
      <c r="O708" s="168"/>
      <c r="P708" s="168"/>
      <c r="Q708" s="167"/>
      <c r="R708" s="167"/>
      <c r="S708" s="167"/>
      <c r="T708" s="169"/>
      <c r="U708" s="169"/>
      <c r="V708" s="167"/>
      <c r="W708" s="167"/>
      <c r="X708" s="167"/>
      <c r="Z708" s="177" t="str">
        <f t="shared" ref="Z708:Z771" ca="1" si="11">IF(SUM(AA708:AB708)=0,"",SUM(AA708:AB708))</f>
        <v/>
      </c>
      <c r="AA708" s="177" t="str">
        <f ca="1">IFERROR(IF(OR(OFFSET('S4'!$D$5,MATCH($A708,'S4'!$D$5:$D$1035,0)-1,6)="巻返し",OFFSET('S4'!$D$5,MATCH($A708,'S4'!$D$5:$D$1035,0)-1,6)="スリット"),SUMIF('S4'!$D$5:$D$1035,$A708,'S4'!$U$5:$U$1035),""),"")</f>
        <v/>
      </c>
      <c r="AB708" s="177" t="str">
        <f ca="1">IFERROR(IF(OR(OFFSET('S5'!$D$5,MATCH($A708,'S5'!$D$5:$D$1012,0)-1,6)="巻返し",OFFSET('S5'!$D$5,MATCH($A708,'S5'!$D$5:$D$1012,0)-1,6)="スリット"),SUMIF('S5'!$D$5:$D$1012,$A708,'S5'!$T$5:$T$1012),""),"")</f>
        <v/>
      </c>
    </row>
    <row r="709" spans="1:28" s="165" customFormat="1" ht="11.25" x14ac:dyDescent="0.15">
      <c r="A709" s="167"/>
      <c r="B709" s="167"/>
      <c r="C709" s="167"/>
      <c r="D709" s="167"/>
      <c r="E709" s="167"/>
      <c r="F709" s="167"/>
      <c r="G709" s="167"/>
      <c r="H709" s="167"/>
      <c r="I709" s="167"/>
      <c r="J709" s="167"/>
      <c r="K709" s="167"/>
      <c r="L709" s="167"/>
      <c r="M709" s="167"/>
      <c r="N709" s="168"/>
      <c r="O709" s="168"/>
      <c r="P709" s="168"/>
      <c r="Q709" s="167"/>
      <c r="R709" s="167"/>
      <c r="S709" s="167"/>
      <c r="T709" s="169"/>
      <c r="U709" s="169"/>
      <c r="V709" s="167"/>
      <c r="W709" s="167"/>
      <c r="X709" s="167"/>
      <c r="Z709" s="177" t="str">
        <f t="shared" ca="1" si="11"/>
        <v/>
      </c>
      <c r="AA709" s="177" t="str">
        <f ca="1">IFERROR(IF(OR(OFFSET('S4'!$D$5,MATCH($A709,'S4'!$D$5:$D$1035,0)-1,6)="巻返し",OFFSET('S4'!$D$5,MATCH($A709,'S4'!$D$5:$D$1035,0)-1,6)="スリット"),SUMIF('S4'!$D$5:$D$1035,$A709,'S4'!$U$5:$U$1035),""),"")</f>
        <v/>
      </c>
      <c r="AB709" s="177" t="str">
        <f ca="1">IFERROR(IF(OR(OFFSET('S5'!$D$5,MATCH($A709,'S5'!$D$5:$D$1012,0)-1,6)="巻返し",OFFSET('S5'!$D$5,MATCH($A709,'S5'!$D$5:$D$1012,0)-1,6)="スリット"),SUMIF('S5'!$D$5:$D$1012,$A709,'S5'!$T$5:$T$1012),""),"")</f>
        <v/>
      </c>
    </row>
    <row r="710" spans="1:28" s="165" customFormat="1" ht="11.25" x14ac:dyDescent="0.15">
      <c r="A710" s="167"/>
      <c r="B710" s="167"/>
      <c r="C710" s="167"/>
      <c r="D710" s="167"/>
      <c r="E710" s="167"/>
      <c r="F710" s="167"/>
      <c r="G710" s="167"/>
      <c r="H710" s="167"/>
      <c r="I710" s="167"/>
      <c r="J710" s="167"/>
      <c r="K710" s="167"/>
      <c r="L710" s="167"/>
      <c r="M710" s="167"/>
      <c r="N710" s="168"/>
      <c r="O710" s="168"/>
      <c r="P710" s="168"/>
      <c r="Q710" s="167"/>
      <c r="R710" s="167"/>
      <c r="S710" s="167"/>
      <c r="T710" s="169"/>
      <c r="U710" s="169"/>
      <c r="V710" s="167"/>
      <c r="W710" s="167"/>
      <c r="X710" s="167"/>
      <c r="Z710" s="177" t="str">
        <f t="shared" ca="1" si="11"/>
        <v/>
      </c>
      <c r="AA710" s="177" t="str">
        <f ca="1">IFERROR(IF(OR(OFFSET('S4'!$D$5,MATCH($A710,'S4'!$D$5:$D$1035,0)-1,6)="巻返し",OFFSET('S4'!$D$5,MATCH($A710,'S4'!$D$5:$D$1035,0)-1,6)="スリット"),SUMIF('S4'!$D$5:$D$1035,$A710,'S4'!$U$5:$U$1035),""),"")</f>
        <v/>
      </c>
      <c r="AB710" s="177" t="str">
        <f ca="1">IFERROR(IF(OR(OFFSET('S5'!$D$5,MATCH($A710,'S5'!$D$5:$D$1012,0)-1,6)="巻返し",OFFSET('S5'!$D$5,MATCH($A710,'S5'!$D$5:$D$1012,0)-1,6)="スリット"),SUMIF('S5'!$D$5:$D$1012,$A710,'S5'!$T$5:$T$1012),""),"")</f>
        <v/>
      </c>
    </row>
    <row r="711" spans="1:28" s="165" customFormat="1" ht="11.25" x14ac:dyDescent="0.15">
      <c r="A711" s="167"/>
      <c r="B711" s="167"/>
      <c r="C711" s="167"/>
      <c r="D711" s="167"/>
      <c r="E711" s="167"/>
      <c r="F711" s="167"/>
      <c r="G711" s="167"/>
      <c r="H711" s="167"/>
      <c r="I711" s="167"/>
      <c r="J711" s="167"/>
      <c r="K711" s="167"/>
      <c r="L711" s="167"/>
      <c r="M711" s="167"/>
      <c r="N711" s="168"/>
      <c r="O711" s="168"/>
      <c r="P711" s="168"/>
      <c r="Q711" s="167"/>
      <c r="R711" s="167"/>
      <c r="S711" s="167"/>
      <c r="T711" s="169"/>
      <c r="U711" s="169"/>
      <c r="V711" s="167"/>
      <c r="W711" s="167"/>
      <c r="X711" s="167"/>
      <c r="Z711" s="177" t="str">
        <f t="shared" ca="1" si="11"/>
        <v/>
      </c>
      <c r="AA711" s="177" t="str">
        <f ca="1">IFERROR(IF(OR(OFFSET('S4'!$D$5,MATCH($A711,'S4'!$D$5:$D$1035,0)-1,6)="巻返し",OFFSET('S4'!$D$5,MATCH($A711,'S4'!$D$5:$D$1035,0)-1,6)="スリット"),SUMIF('S4'!$D$5:$D$1035,$A711,'S4'!$U$5:$U$1035),""),"")</f>
        <v/>
      </c>
      <c r="AB711" s="177" t="str">
        <f ca="1">IFERROR(IF(OR(OFFSET('S5'!$D$5,MATCH($A711,'S5'!$D$5:$D$1012,0)-1,6)="巻返し",OFFSET('S5'!$D$5,MATCH($A711,'S5'!$D$5:$D$1012,0)-1,6)="スリット"),SUMIF('S5'!$D$5:$D$1012,$A711,'S5'!$T$5:$T$1012),""),"")</f>
        <v/>
      </c>
    </row>
    <row r="712" spans="1:28" s="165" customFormat="1" ht="11.25" x14ac:dyDescent="0.15">
      <c r="A712" s="167"/>
      <c r="B712" s="167"/>
      <c r="C712" s="167"/>
      <c r="D712" s="167"/>
      <c r="E712" s="167"/>
      <c r="F712" s="167"/>
      <c r="G712" s="167"/>
      <c r="H712" s="167"/>
      <c r="I712" s="167"/>
      <c r="J712" s="167"/>
      <c r="K712" s="167"/>
      <c r="L712" s="167"/>
      <c r="M712" s="167"/>
      <c r="N712" s="168"/>
      <c r="O712" s="168"/>
      <c r="P712" s="168"/>
      <c r="Q712" s="167"/>
      <c r="R712" s="167"/>
      <c r="S712" s="167"/>
      <c r="T712" s="169"/>
      <c r="U712" s="169"/>
      <c r="V712" s="167"/>
      <c r="W712" s="167"/>
      <c r="X712" s="167"/>
      <c r="Z712" s="177" t="str">
        <f t="shared" ca="1" si="11"/>
        <v/>
      </c>
      <c r="AA712" s="177" t="str">
        <f ca="1">IFERROR(IF(OR(OFFSET('S4'!$D$5,MATCH($A712,'S4'!$D$5:$D$1035,0)-1,6)="巻返し",OFFSET('S4'!$D$5,MATCH($A712,'S4'!$D$5:$D$1035,0)-1,6)="スリット"),SUMIF('S4'!$D$5:$D$1035,$A712,'S4'!$U$5:$U$1035),""),"")</f>
        <v/>
      </c>
      <c r="AB712" s="177" t="str">
        <f ca="1">IFERROR(IF(OR(OFFSET('S5'!$D$5,MATCH($A712,'S5'!$D$5:$D$1012,0)-1,6)="巻返し",OFFSET('S5'!$D$5,MATCH($A712,'S5'!$D$5:$D$1012,0)-1,6)="スリット"),SUMIF('S5'!$D$5:$D$1012,$A712,'S5'!$T$5:$T$1012),""),"")</f>
        <v/>
      </c>
    </row>
    <row r="713" spans="1:28" s="165" customFormat="1" ht="11.25" x14ac:dyDescent="0.15">
      <c r="A713" s="167"/>
      <c r="B713" s="167"/>
      <c r="C713" s="167"/>
      <c r="D713" s="167"/>
      <c r="E713" s="167"/>
      <c r="F713" s="167"/>
      <c r="G713" s="167"/>
      <c r="H713" s="167"/>
      <c r="I713" s="167"/>
      <c r="J713" s="167"/>
      <c r="K713" s="167"/>
      <c r="L713" s="167"/>
      <c r="M713" s="167"/>
      <c r="N713" s="168"/>
      <c r="O713" s="168"/>
      <c r="P713" s="168"/>
      <c r="Q713" s="167"/>
      <c r="R713" s="167"/>
      <c r="S713" s="167"/>
      <c r="T713" s="169"/>
      <c r="U713" s="169"/>
      <c r="V713" s="167"/>
      <c r="W713" s="167"/>
      <c r="X713" s="167"/>
      <c r="Z713" s="177" t="str">
        <f t="shared" ca="1" si="11"/>
        <v/>
      </c>
      <c r="AA713" s="177" t="str">
        <f ca="1">IFERROR(IF(OR(OFFSET('S4'!$D$5,MATCH($A713,'S4'!$D$5:$D$1035,0)-1,6)="巻返し",OFFSET('S4'!$D$5,MATCH($A713,'S4'!$D$5:$D$1035,0)-1,6)="スリット"),SUMIF('S4'!$D$5:$D$1035,$A713,'S4'!$U$5:$U$1035),""),"")</f>
        <v/>
      </c>
      <c r="AB713" s="177" t="str">
        <f ca="1">IFERROR(IF(OR(OFFSET('S5'!$D$5,MATCH($A713,'S5'!$D$5:$D$1012,0)-1,6)="巻返し",OFFSET('S5'!$D$5,MATCH($A713,'S5'!$D$5:$D$1012,0)-1,6)="スリット"),SUMIF('S5'!$D$5:$D$1012,$A713,'S5'!$T$5:$T$1012),""),"")</f>
        <v/>
      </c>
    </row>
    <row r="714" spans="1:28" s="165" customFormat="1" ht="11.25" x14ac:dyDescent="0.15">
      <c r="A714" s="167"/>
      <c r="B714" s="167"/>
      <c r="C714" s="167"/>
      <c r="D714" s="167"/>
      <c r="E714" s="167"/>
      <c r="F714" s="167"/>
      <c r="G714" s="167"/>
      <c r="H714" s="167"/>
      <c r="I714" s="167"/>
      <c r="J714" s="167"/>
      <c r="K714" s="167"/>
      <c r="L714" s="167"/>
      <c r="M714" s="167"/>
      <c r="N714" s="168"/>
      <c r="O714" s="168"/>
      <c r="P714" s="168"/>
      <c r="Q714" s="167"/>
      <c r="R714" s="167"/>
      <c r="S714" s="167"/>
      <c r="T714" s="169"/>
      <c r="U714" s="169"/>
      <c r="V714" s="167"/>
      <c r="W714" s="167"/>
      <c r="X714" s="167"/>
      <c r="Z714" s="177" t="str">
        <f t="shared" ca="1" si="11"/>
        <v/>
      </c>
      <c r="AA714" s="177" t="str">
        <f ca="1">IFERROR(IF(OR(OFFSET('S4'!$D$5,MATCH($A714,'S4'!$D$5:$D$1035,0)-1,6)="巻返し",OFFSET('S4'!$D$5,MATCH($A714,'S4'!$D$5:$D$1035,0)-1,6)="スリット"),SUMIF('S4'!$D$5:$D$1035,$A714,'S4'!$U$5:$U$1035),""),"")</f>
        <v/>
      </c>
      <c r="AB714" s="177" t="str">
        <f ca="1">IFERROR(IF(OR(OFFSET('S5'!$D$5,MATCH($A714,'S5'!$D$5:$D$1012,0)-1,6)="巻返し",OFFSET('S5'!$D$5,MATCH($A714,'S5'!$D$5:$D$1012,0)-1,6)="スリット"),SUMIF('S5'!$D$5:$D$1012,$A714,'S5'!$T$5:$T$1012),""),"")</f>
        <v/>
      </c>
    </row>
    <row r="715" spans="1:28" s="165" customFormat="1" ht="11.25" x14ac:dyDescent="0.15">
      <c r="A715" s="167"/>
      <c r="B715" s="167"/>
      <c r="C715" s="167"/>
      <c r="D715" s="167"/>
      <c r="E715" s="167"/>
      <c r="F715" s="167"/>
      <c r="G715" s="167"/>
      <c r="H715" s="167"/>
      <c r="I715" s="167"/>
      <c r="J715" s="167"/>
      <c r="K715" s="167"/>
      <c r="L715" s="167"/>
      <c r="M715" s="167"/>
      <c r="N715" s="168"/>
      <c r="O715" s="168"/>
      <c r="P715" s="168"/>
      <c r="Q715" s="167"/>
      <c r="R715" s="167"/>
      <c r="S715" s="167"/>
      <c r="T715" s="169"/>
      <c r="U715" s="169"/>
      <c r="V715" s="167"/>
      <c r="W715" s="167"/>
      <c r="X715" s="167"/>
      <c r="Z715" s="177" t="str">
        <f t="shared" ca="1" si="11"/>
        <v/>
      </c>
      <c r="AA715" s="177" t="str">
        <f ca="1">IFERROR(IF(OR(OFFSET('S4'!$D$5,MATCH($A715,'S4'!$D$5:$D$1035,0)-1,6)="巻返し",OFFSET('S4'!$D$5,MATCH($A715,'S4'!$D$5:$D$1035,0)-1,6)="スリット"),SUMIF('S4'!$D$5:$D$1035,$A715,'S4'!$U$5:$U$1035),""),"")</f>
        <v/>
      </c>
      <c r="AB715" s="177" t="str">
        <f ca="1">IFERROR(IF(OR(OFFSET('S5'!$D$5,MATCH($A715,'S5'!$D$5:$D$1012,0)-1,6)="巻返し",OFFSET('S5'!$D$5,MATCH($A715,'S5'!$D$5:$D$1012,0)-1,6)="スリット"),SUMIF('S5'!$D$5:$D$1012,$A715,'S5'!$T$5:$T$1012),""),"")</f>
        <v/>
      </c>
    </row>
    <row r="716" spans="1:28" s="165" customFormat="1" ht="11.25" x14ac:dyDescent="0.15">
      <c r="A716" s="167"/>
      <c r="B716" s="167"/>
      <c r="C716" s="167"/>
      <c r="D716" s="167"/>
      <c r="E716" s="167"/>
      <c r="F716" s="167"/>
      <c r="G716" s="167"/>
      <c r="H716" s="167"/>
      <c r="I716" s="167"/>
      <c r="J716" s="167"/>
      <c r="K716" s="167"/>
      <c r="L716" s="167"/>
      <c r="M716" s="167"/>
      <c r="N716" s="168"/>
      <c r="O716" s="168"/>
      <c r="P716" s="168"/>
      <c r="Q716" s="167"/>
      <c r="R716" s="167"/>
      <c r="S716" s="167"/>
      <c r="T716" s="169"/>
      <c r="U716" s="169"/>
      <c r="V716" s="167"/>
      <c r="W716" s="167"/>
      <c r="X716" s="167"/>
      <c r="Z716" s="177" t="str">
        <f t="shared" ca="1" si="11"/>
        <v/>
      </c>
      <c r="AA716" s="177" t="str">
        <f ca="1">IFERROR(IF(OR(OFFSET('S4'!$D$5,MATCH($A716,'S4'!$D$5:$D$1035,0)-1,6)="巻返し",OFFSET('S4'!$D$5,MATCH($A716,'S4'!$D$5:$D$1035,0)-1,6)="スリット"),SUMIF('S4'!$D$5:$D$1035,$A716,'S4'!$U$5:$U$1035),""),"")</f>
        <v/>
      </c>
      <c r="AB716" s="177" t="str">
        <f ca="1">IFERROR(IF(OR(OFFSET('S5'!$D$5,MATCH($A716,'S5'!$D$5:$D$1012,0)-1,6)="巻返し",OFFSET('S5'!$D$5,MATCH($A716,'S5'!$D$5:$D$1012,0)-1,6)="スリット"),SUMIF('S5'!$D$5:$D$1012,$A716,'S5'!$T$5:$T$1012),""),"")</f>
        <v/>
      </c>
    </row>
    <row r="717" spans="1:28" s="165" customFormat="1" ht="11.25" x14ac:dyDescent="0.15">
      <c r="A717" s="167"/>
      <c r="B717" s="167"/>
      <c r="C717" s="167"/>
      <c r="D717" s="167"/>
      <c r="E717" s="167"/>
      <c r="F717" s="167"/>
      <c r="G717" s="167"/>
      <c r="H717" s="167"/>
      <c r="I717" s="167"/>
      <c r="J717" s="167"/>
      <c r="K717" s="167"/>
      <c r="L717" s="167"/>
      <c r="M717" s="167"/>
      <c r="N717" s="168"/>
      <c r="O717" s="168"/>
      <c r="P717" s="168"/>
      <c r="Q717" s="167"/>
      <c r="R717" s="167"/>
      <c r="S717" s="167"/>
      <c r="T717" s="169"/>
      <c r="U717" s="169"/>
      <c r="V717" s="167"/>
      <c r="W717" s="167"/>
      <c r="X717" s="167"/>
      <c r="Z717" s="177" t="str">
        <f t="shared" ca="1" si="11"/>
        <v/>
      </c>
      <c r="AA717" s="177" t="str">
        <f ca="1">IFERROR(IF(OR(OFFSET('S4'!$D$5,MATCH($A717,'S4'!$D$5:$D$1035,0)-1,6)="巻返し",OFFSET('S4'!$D$5,MATCH($A717,'S4'!$D$5:$D$1035,0)-1,6)="スリット"),SUMIF('S4'!$D$5:$D$1035,$A717,'S4'!$U$5:$U$1035),""),"")</f>
        <v/>
      </c>
      <c r="AB717" s="177" t="str">
        <f ca="1">IFERROR(IF(OR(OFFSET('S5'!$D$5,MATCH($A717,'S5'!$D$5:$D$1012,0)-1,6)="巻返し",OFFSET('S5'!$D$5,MATCH($A717,'S5'!$D$5:$D$1012,0)-1,6)="スリット"),SUMIF('S5'!$D$5:$D$1012,$A717,'S5'!$T$5:$T$1012),""),"")</f>
        <v/>
      </c>
    </row>
    <row r="718" spans="1:28" s="165" customFormat="1" ht="11.25" x14ac:dyDescent="0.15">
      <c r="A718" s="167"/>
      <c r="B718" s="167"/>
      <c r="C718" s="167"/>
      <c r="D718" s="167"/>
      <c r="E718" s="167"/>
      <c r="F718" s="167"/>
      <c r="G718" s="167"/>
      <c r="H718" s="167"/>
      <c r="I718" s="167"/>
      <c r="J718" s="167"/>
      <c r="K718" s="167"/>
      <c r="L718" s="167"/>
      <c r="M718" s="167"/>
      <c r="N718" s="168"/>
      <c r="O718" s="168"/>
      <c r="P718" s="168"/>
      <c r="Q718" s="167"/>
      <c r="R718" s="167"/>
      <c r="S718" s="167"/>
      <c r="T718" s="169"/>
      <c r="U718" s="169"/>
      <c r="V718" s="167"/>
      <c r="W718" s="167"/>
      <c r="X718" s="167"/>
      <c r="Z718" s="177" t="str">
        <f t="shared" ca="1" si="11"/>
        <v/>
      </c>
      <c r="AA718" s="177" t="str">
        <f ca="1">IFERROR(IF(OR(OFFSET('S4'!$D$5,MATCH($A718,'S4'!$D$5:$D$1035,0)-1,6)="巻返し",OFFSET('S4'!$D$5,MATCH($A718,'S4'!$D$5:$D$1035,0)-1,6)="スリット"),SUMIF('S4'!$D$5:$D$1035,$A718,'S4'!$U$5:$U$1035),""),"")</f>
        <v/>
      </c>
      <c r="AB718" s="177" t="str">
        <f ca="1">IFERROR(IF(OR(OFFSET('S5'!$D$5,MATCH($A718,'S5'!$D$5:$D$1012,0)-1,6)="巻返し",OFFSET('S5'!$D$5,MATCH($A718,'S5'!$D$5:$D$1012,0)-1,6)="スリット"),SUMIF('S5'!$D$5:$D$1012,$A718,'S5'!$T$5:$T$1012),""),"")</f>
        <v/>
      </c>
    </row>
    <row r="719" spans="1:28" s="165" customFormat="1" ht="11.25" x14ac:dyDescent="0.15">
      <c r="A719" s="167"/>
      <c r="B719" s="167"/>
      <c r="C719" s="167"/>
      <c r="D719" s="167"/>
      <c r="E719" s="167"/>
      <c r="F719" s="167"/>
      <c r="G719" s="167"/>
      <c r="H719" s="167"/>
      <c r="I719" s="167"/>
      <c r="J719" s="167"/>
      <c r="K719" s="167"/>
      <c r="L719" s="167"/>
      <c r="M719" s="167"/>
      <c r="N719" s="168"/>
      <c r="O719" s="168"/>
      <c r="P719" s="168"/>
      <c r="Q719" s="167"/>
      <c r="R719" s="167"/>
      <c r="S719" s="167"/>
      <c r="T719" s="169"/>
      <c r="U719" s="169"/>
      <c r="V719" s="167"/>
      <c r="W719" s="167"/>
      <c r="X719" s="167"/>
      <c r="Z719" s="177" t="str">
        <f t="shared" ca="1" si="11"/>
        <v/>
      </c>
      <c r="AA719" s="177" t="str">
        <f ca="1">IFERROR(IF(OR(OFFSET('S4'!$D$5,MATCH($A719,'S4'!$D$5:$D$1035,0)-1,6)="巻返し",OFFSET('S4'!$D$5,MATCH($A719,'S4'!$D$5:$D$1035,0)-1,6)="スリット"),SUMIF('S4'!$D$5:$D$1035,$A719,'S4'!$U$5:$U$1035),""),"")</f>
        <v/>
      </c>
      <c r="AB719" s="177" t="str">
        <f ca="1">IFERROR(IF(OR(OFFSET('S5'!$D$5,MATCH($A719,'S5'!$D$5:$D$1012,0)-1,6)="巻返し",OFFSET('S5'!$D$5,MATCH($A719,'S5'!$D$5:$D$1012,0)-1,6)="スリット"),SUMIF('S5'!$D$5:$D$1012,$A719,'S5'!$T$5:$T$1012),""),"")</f>
        <v/>
      </c>
    </row>
    <row r="720" spans="1:28" s="165" customFormat="1" ht="11.25" x14ac:dyDescent="0.15">
      <c r="A720" s="167"/>
      <c r="B720" s="167"/>
      <c r="C720" s="167"/>
      <c r="D720" s="167"/>
      <c r="E720" s="167"/>
      <c r="F720" s="167"/>
      <c r="G720" s="167"/>
      <c r="H720" s="167"/>
      <c r="I720" s="167"/>
      <c r="J720" s="167"/>
      <c r="K720" s="167"/>
      <c r="L720" s="167"/>
      <c r="M720" s="167"/>
      <c r="N720" s="168"/>
      <c r="O720" s="168"/>
      <c r="P720" s="168"/>
      <c r="Q720" s="167"/>
      <c r="R720" s="167"/>
      <c r="S720" s="167"/>
      <c r="T720" s="169"/>
      <c r="U720" s="169"/>
      <c r="V720" s="167"/>
      <c r="W720" s="167"/>
      <c r="X720" s="167"/>
      <c r="Z720" s="177" t="str">
        <f t="shared" ca="1" si="11"/>
        <v/>
      </c>
      <c r="AA720" s="177" t="str">
        <f ca="1">IFERROR(IF(OR(OFFSET('S4'!$D$5,MATCH($A720,'S4'!$D$5:$D$1035,0)-1,6)="巻返し",OFFSET('S4'!$D$5,MATCH($A720,'S4'!$D$5:$D$1035,0)-1,6)="スリット"),SUMIF('S4'!$D$5:$D$1035,$A720,'S4'!$U$5:$U$1035),""),"")</f>
        <v/>
      </c>
      <c r="AB720" s="177" t="str">
        <f ca="1">IFERROR(IF(OR(OFFSET('S5'!$D$5,MATCH($A720,'S5'!$D$5:$D$1012,0)-1,6)="巻返し",OFFSET('S5'!$D$5,MATCH($A720,'S5'!$D$5:$D$1012,0)-1,6)="スリット"),SUMIF('S5'!$D$5:$D$1012,$A720,'S5'!$T$5:$T$1012),""),"")</f>
        <v/>
      </c>
    </row>
    <row r="721" spans="1:28" s="165" customFormat="1" ht="11.25" x14ac:dyDescent="0.15">
      <c r="A721" s="167"/>
      <c r="B721" s="167"/>
      <c r="C721" s="167"/>
      <c r="D721" s="167"/>
      <c r="E721" s="167"/>
      <c r="F721" s="167"/>
      <c r="G721" s="167"/>
      <c r="H721" s="167"/>
      <c r="I721" s="167"/>
      <c r="J721" s="167"/>
      <c r="K721" s="167"/>
      <c r="L721" s="167"/>
      <c r="M721" s="167"/>
      <c r="N721" s="168"/>
      <c r="O721" s="168"/>
      <c r="P721" s="168"/>
      <c r="Q721" s="167"/>
      <c r="R721" s="167"/>
      <c r="S721" s="167"/>
      <c r="T721" s="169"/>
      <c r="U721" s="169"/>
      <c r="V721" s="167"/>
      <c r="W721" s="167"/>
      <c r="X721" s="167"/>
      <c r="Z721" s="177" t="str">
        <f t="shared" ca="1" si="11"/>
        <v/>
      </c>
      <c r="AA721" s="177" t="str">
        <f ca="1">IFERROR(IF(OR(OFFSET('S4'!$D$5,MATCH($A721,'S4'!$D$5:$D$1035,0)-1,6)="巻返し",OFFSET('S4'!$D$5,MATCH($A721,'S4'!$D$5:$D$1035,0)-1,6)="スリット"),SUMIF('S4'!$D$5:$D$1035,$A721,'S4'!$U$5:$U$1035),""),"")</f>
        <v/>
      </c>
      <c r="AB721" s="177" t="str">
        <f ca="1">IFERROR(IF(OR(OFFSET('S5'!$D$5,MATCH($A721,'S5'!$D$5:$D$1012,0)-1,6)="巻返し",OFFSET('S5'!$D$5,MATCH($A721,'S5'!$D$5:$D$1012,0)-1,6)="スリット"),SUMIF('S5'!$D$5:$D$1012,$A721,'S5'!$T$5:$T$1012),""),"")</f>
        <v/>
      </c>
    </row>
    <row r="722" spans="1:28" s="165" customFormat="1" ht="11.25" x14ac:dyDescent="0.15">
      <c r="A722" s="167"/>
      <c r="B722" s="167"/>
      <c r="C722" s="167"/>
      <c r="D722" s="167"/>
      <c r="E722" s="167"/>
      <c r="F722" s="167"/>
      <c r="G722" s="167"/>
      <c r="H722" s="167"/>
      <c r="I722" s="167"/>
      <c r="J722" s="167"/>
      <c r="K722" s="167"/>
      <c r="L722" s="167"/>
      <c r="M722" s="167"/>
      <c r="N722" s="168"/>
      <c r="O722" s="168"/>
      <c r="P722" s="168"/>
      <c r="Q722" s="167"/>
      <c r="R722" s="167"/>
      <c r="S722" s="167"/>
      <c r="T722" s="169"/>
      <c r="U722" s="169"/>
      <c r="V722" s="167"/>
      <c r="W722" s="167"/>
      <c r="X722" s="167"/>
      <c r="Z722" s="177" t="str">
        <f t="shared" ca="1" si="11"/>
        <v/>
      </c>
      <c r="AA722" s="177" t="str">
        <f ca="1">IFERROR(IF(OR(OFFSET('S4'!$D$5,MATCH($A722,'S4'!$D$5:$D$1035,0)-1,6)="巻返し",OFFSET('S4'!$D$5,MATCH($A722,'S4'!$D$5:$D$1035,0)-1,6)="スリット"),SUMIF('S4'!$D$5:$D$1035,$A722,'S4'!$U$5:$U$1035),""),"")</f>
        <v/>
      </c>
      <c r="AB722" s="177" t="str">
        <f ca="1">IFERROR(IF(OR(OFFSET('S5'!$D$5,MATCH($A722,'S5'!$D$5:$D$1012,0)-1,6)="巻返し",OFFSET('S5'!$D$5,MATCH($A722,'S5'!$D$5:$D$1012,0)-1,6)="スリット"),SUMIF('S5'!$D$5:$D$1012,$A722,'S5'!$T$5:$T$1012),""),"")</f>
        <v/>
      </c>
    </row>
    <row r="723" spans="1:28" s="165" customFormat="1" ht="11.25" x14ac:dyDescent="0.15">
      <c r="A723" s="167"/>
      <c r="B723" s="167"/>
      <c r="C723" s="167"/>
      <c r="D723" s="167"/>
      <c r="E723" s="167"/>
      <c r="F723" s="167"/>
      <c r="G723" s="167"/>
      <c r="H723" s="167"/>
      <c r="I723" s="167"/>
      <c r="J723" s="167"/>
      <c r="K723" s="167"/>
      <c r="L723" s="167"/>
      <c r="M723" s="167"/>
      <c r="N723" s="168"/>
      <c r="O723" s="168"/>
      <c r="P723" s="168"/>
      <c r="Q723" s="167"/>
      <c r="R723" s="167"/>
      <c r="S723" s="167"/>
      <c r="T723" s="169"/>
      <c r="U723" s="169"/>
      <c r="V723" s="167"/>
      <c r="W723" s="167"/>
      <c r="X723" s="167"/>
      <c r="Z723" s="177" t="str">
        <f t="shared" ca="1" si="11"/>
        <v/>
      </c>
      <c r="AA723" s="177" t="str">
        <f ca="1">IFERROR(IF(OR(OFFSET('S4'!$D$5,MATCH($A723,'S4'!$D$5:$D$1035,0)-1,6)="巻返し",OFFSET('S4'!$D$5,MATCH($A723,'S4'!$D$5:$D$1035,0)-1,6)="スリット"),SUMIF('S4'!$D$5:$D$1035,$A723,'S4'!$U$5:$U$1035),""),"")</f>
        <v/>
      </c>
      <c r="AB723" s="177" t="str">
        <f ca="1">IFERROR(IF(OR(OFFSET('S5'!$D$5,MATCH($A723,'S5'!$D$5:$D$1012,0)-1,6)="巻返し",OFFSET('S5'!$D$5,MATCH($A723,'S5'!$D$5:$D$1012,0)-1,6)="スリット"),SUMIF('S5'!$D$5:$D$1012,$A723,'S5'!$T$5:$T$1012),""),"")</f>
        <v/>
      </c>
    </row>
    <row r="724" spans="1:28" s="165" customFormat="1" ht="11.25" x14ac:dyDescent="0.15">
      <c r="A724" s="167"/>
      <c r="B724" s="167"/>
      <c r="C724" s="167"/>
      <c r="D724" s="167"/>
      <c r="E724" s="167"/>
      <c r="F724" s="167"/>
      <c r="G724" s="167"/>
      <c r="H724" s="167"/>
      <c r="I724" s="167"/>
      <c r="J724" s="167"/>
      <c r="K724" s="167"/>
      <c r="L724" s="167"/>
      <c r="M724" s="167"/>
      <c r="N724" s="168"/>
      <c r="O724" s="168"/>
      <c r="P724" s="168"/>
      <c r="Q724" s="167"/>
      <c r="R724" s="167"/>
      <c r="S724" s="167"/>
      <c r="T724" s="169"/>
      <c r="U724" s="169"/>
      <c r="V724" s="167"/>
      <c r="W724" s="167"/>
      <c r="X724" s="167"/>
      <c r="Z724" s="177" t="str">
        <f t="shared" ca="1" si="11"/>
        <v/>
      </c>
      <c r="AA724" s="177" t="str">
        <f ca="1">IFERROR(IF(OR(OFFSET('S4'!$D$5,MATCH($A724,'S4'!$D$5:$D$1035,0)-1,6)="巻返し",OFFSET('S4'!$D$5,MATCH($A724,'S4'!$D$5:$D$1035,0)-1,6)="スリット"),SUMIF('S4'!$D$5:$D$1035,$A724,'S4'!$U$5:$U$1035),""),"")</f>
        <v/>
      </c>
      <c r="AB724" s="177" t="str">
        <f ca="1">IFERROR(IF(OR(OFFSET('S5'!$D$5,MATCH($A724,'S5'!$D$5:$D$1012,0)-1,6)="巻返し",OFFSET('S5'!$D$5,MATCH($A724,'S5'!$D$5:$D$1012,0)-1,6)="スリット"),SUMIF('S5'!$D$5:$D$1012,$A724,'S5'!$T$5:$T$1012),""),"")</f>
        <v/>
      </c>
    </row>
    <row r="725" spans="1:28" s="165" customFormat="1" ht="11.25" x14ac:dyDescent="0.15">
      <c r="A725" s="167"/>
      <c r="B725" s="167"/>
      <c r="C725" s="167"/>
      <c r="D725" s="167"/>
      <c r="E725" s="167"/>
      <c r="F725" s="167"/>
      <c r="G725" s="167"/>
      <c r="H725" s="167"/>
      <c r="I725" s="167"/>
      <c r="J725" s="167"/>
      <c r="K725" s="167"/>
      <c r="L725" s="167"/>
      <c r="M725" s="167"/>
      <c r="N725" s="168"/>
      <c r="O725" s="168"/>
      <c r="P725" s="168"/>
      <c r="Q725" s="167"/>
      <c r="R725" s="167"/>
      <c r="S725" s="167"/>
      <c r="T725" s="169"/>
      <c r="U725" s="169"/>
      <c r="V725" s="167"/>
      <c r="W725" s="167"/>
      <c r="X725" s="167"/>
      <c r="Z725" s="177" t="str">
        <f t="shared" ca="1" si="11"/>
        <v/>
      </c>
      <c r="AA725" s="177" t="str">
        <f ca="1">IFERROR(IF(OR(OFFSET('S4'!$D$5,MATCH($A725,'S4'!$D$5:$D$1035,0)-1,6)="巻返し",OFFSET('S4'!$D$5,MATCH($A725,'S4'!$D$5:$D$1035,0)-1,6)="スリット"),SUMIF('S4'!$D$5:$D$1035,$A725,'S4'!$U$5:$U$1035),""),"")</f>
        <v/>
      </c>
      <c r="AB725" s="177" t="str">
        <f ca="1">IFERROR(IF(OR(OFFSET('S5'!$D$5,MATCH($A725,'S5'!$D$5:$D$1012,0)-1,6)="巻返し",OFFSET('S5'!$D$5,MATCH($A725,'S5'!$D$5:$D$1012,0)-1,6)="スリット"),SUMIF('S5'!$D$5:$D$1012,$A725,'S5'!$T$5:$T$1012),""),"")</f>
        <v/>
      </c>
    </row>
    <row r="726" spans="1:28" s="165" customFormat="1" ht="11.25" x14ac:dyDescent="0.15">
      <c r="A726" s="167"/>
      <c r="B726" s="167"/>
      <c r="C726" s="167"/>
      <c r="D726" s="167"/>
      <c r="E726" s="167"/>
      <c r="F726" s="167"/>
      <c r="G726" s="167"/>
      <c r="H726" s="167"/>
      <c r="I726" s="167"/>
      <c r="J726" s="167"/>
      <c r="K726" s="167"/>
      <c r="L726" s="167"/>
      <c r="M726" s="167"/>
      <c r="N726" s="168"/>
      <c r="O726" s="168"/>
      <c r="P726" s="168"/>
      <c r="Q726" s="167"/>
      <c r="R726" s="167"/>
      <c r="S726" s="167"/>
      <c r="T726" s="169"/>
      <c r="U726" s="169"/>
      <c r="V726" s="167"/>
      <c r="W726" s="167"/>
      <c r="X726" s="167"/>
      <c r="Z726" s="177" t="str">
        <f t="shared" ca="1" si="11"/>
        <v/>
      </c>
      <c r="AA726" s="177" t="str">
        <f ca="1">IFERROR(IF(OR(OFFSET('S4'!$D$5,MATCH($A726,'S4'!$D$5:$D$1035,0)-1,6)="巻返し",OFFSET('S4'!$D$5,MATCH($A726,'S4'!$D$5:$D$1035,0)-1,6)="スリット"),SUMIF('S4'!$D$5:$D$1035,$A726,'S4'!$U$5:$U$1035),""),"")</f>
        <v/>
      </c>
      <c r="AB726" s="177" t="str">
        <f ca="1">IFERROR(IF(OR(OFFSET('S5'!$D$5,MATCH($A726,'S5'!$D$5:$D$1012,0)-1,6)="巻返し",OFFSET('S5'!$D$5,MATCH($A726,'S5'!$D$5:$D$1012,0)-1,6)="スリット"),SUMIF('S5'!$D$5:$D$1012,$A726,'S5'!$T$5:$T$1012),""),"")</f>
        <v/>
      </c>
    </row>
    <row r="727" spans="1:28" s="165" customFormat="1" ht="11.25" x14ac:dyDescent="0.15">
      <c r="A727" s="167"/>
      <c r="B727" s="167"/>
      <c r="C727" s="167"/>
      <c r="D727" s="167"/>
      <c r="E727" s="167"/>
      <c r="F727" s="167"/>
      <c r="G727" s="167"/>
      <c r="H727" s="167"/>
      <c r="I727" s="167"/>
      <c r="J727" s="167"/>
      <c r="K727" s="167"/>
      <c r="L727" s="167"/>
      <c r="M727" s="167"/>
      <c r="N727" s="168"/>
      <c r="O727" s="168"/>
      <c r="P727" s="168"/>
      <c r="Q727" s="167"/>
      <c r="R727" s="167"/>
      <c r="S727" s="167"/>
      <c r="T727" s="169"/>
      <c r="U727" s="169"/>
      <c r="V727" s="167"/>
      <c r="W727" s="167"/>
      <c r="X727" s="167"/>
      <c r="Z727" s="177" t="str">
        <f t="shared" ca="1" si="11"/>
        <v/>
      </c>
      <c r="AA727" s="177" t="str">
        <f ca="1">IFERROR(IF(OR(OFFSET('S4'!$D$5,MATCH($A727,'S4'!$D$5:$D$1035,0)-1,6)="巻返し",OFFSET('S4'!$D$5,MATCH($A727,'S4'!$D$5:$D$1035,0)-1,6)="スリット"),SUMIF('S4'!$D$5:$D$1035,$A727,'S4'!$U$5:$U$1035),""),"")</f>
        <v/>
      </c>
      <c r="AB727" s="177" t="str">
        <f ca="1">IFERROR(IF(OR(OFFSET('S5'!$D$5,MATCH($A727,'S5'!$D$5:$D$1012,0)-1,6)="巻返し",OFFSET('S5'!$D$5,MATCH($A727,'S5'!$D$5:$D$1012,0)-1,6)="スリット"),SUMIF('S5'!$D$5:$D$1012,$A727,'S5'!$T$5:$T$1012),""),"")</f>
        <v/>
      </c>
    </row>
    <row r="728" spans="1:28" s="165" customFormat="1" ht="11.25" x14ac:dyDescent="0.15">
      <c r="A728" s="167"/>
      <c r="B728" s="167"/>
      <c r="C728" s="167"/>
      <c r="D728" s="167"/>
      <c r="E728" s="167"/>
      <c r="F728" s="167"/>
      <c r="G728" s="167"/>
      <c r="H728" s="167"/>
      <c r="I728" s="167"/>
      <c r="J728" s="167"/>
      <c r="K728" s="167"/>
      <c r="L728" s="167"/>
      <c r="M728" s="167"/>
      <c r="N728" s="168"/>
      <c r="O728" s="168"/>
      <c r="P728" s="168"/>
      <c r="Q728" s="167"/>
      <c r="R728" s="167"/>
      <c r="S728" s="167"/>
      <c r="T728" s="169"/>
      <c r="U728" s="169"/>
      <c r="V728" s="167"/>
      <c r="W728" s="167"/>
      <c r="X728" s="167"/>
      <c r="Z728" s="177" t="str">
        <f t="shared" ca="1" si="11"/>
        <v/>
      </c>
      <c r="AA728" s="177" t="str">
        <f ca="1">IFERROR(IF(OR(OFFSET('S4'!$D$5,MATCH($A728,'S4'!$D$5:$D$1035,0)-1,6)="巻返し",OFFSET('S4'!$D$5,MATCH($A728,'S4'!$D$5:$D$1035,0)-1,6)="スリット"),SUMIF('S4'!$D$5:$D$1035,$A728,'S4'!$U$5:$U$1035),""),"")</f>
        <v/>
      </c>
      <c r="AB728" s="177" t="str">
        <f ca="1">IFERROR(IF(OR(OFFSET('S5'!$D$5,MATCH($A728,'S5'!$D$5:$D$1012,0)-1,6)="巻返し",OFFSET('S5'!$D$5,MATCH($A728,'S5'!$D$5:$D$1012,0)-1,6)="スリット"),SUMIF('S5'!$D$5:$D$1012,$A728,'S5'!$T$5:$T$1012),""),"")</f>
        <v/>
      </c>
    </row>
    <row r="729" spans="1:28" s="165" customFormat="1" ht="11.25" x14ac:dyDescent="0.15">
      <c r="A729" s="167"/>
      <c r="B729" s="167"/>
      <c r="C729" s="167"/>
      <c r="D729" s="167"/>
      <c r="E729" s="167"/>
      <c r="F729" s="167"/>
      <c r="G729" s="167"/>
      <c r="H729" s="167"/>
      <c r="I729" s="167"/>
      <c r="J729" s="167"/>
      <c r="K729" s="167"/>
      <c r="L729" s="167"/>
      <c r="M729" s="167"/>
      <c r="N729" s="168"/>
      <c r="O729" s="168"/>
      <c r="P729" s="168"/>
      <c r="Q729" s="167"/>
      <c r="R729" s="167"/>
      <c r="S729" s="167"/>
      <c r="T729" s="169"/>
      <c r="U729" s="169"/>
      <c r="V729" s="167"/>
      <c r="W729" s="167"/>
      <c r="X729" s="167"/>
      <c r="Z729" s="177" t="str">
        <f t="shared" ca="1" si="11"/>
        <v/>
      </c>
      <c r="AA729" s="177" t="str">
        <f ca="1">IFERROR(IF(OR(OFFSET('S4'!$D$5,MATCH($A729,'S4'!$D$5:$D$1035,0)-1,6)="巻返し",OFFSET('S4'!$D$5,MATCH($A729,'S4'!$D$5:$D$1035,0)-1,6)="スリット"),SUMIF('S4'!$D$5:$D$1035,$A729,'S4'!$U$5:$U$1035),""),"")</f>
        <v/>
      </c>
      <c r="AB729" s="177" t="str">
        <f ca="1">IFERROR(IF(OR(OFFSET('S5'!$D$5,MATCH($A729,'S5'!$D$5:$D$1012,0)-1,6)="巻返し",OFFSET('S5'!$D$5,MATCH($A729,'S5'!$D$5:$D$1012,0)-1,6)="スリット"),SUMIF('S5'!$D$5:$D$1012,$A729,'S5'!$T$5:$T$1012),""),"")</f>
        <v/>
      </c>
    </row>
    <row r="730" spans="1:28" s="165" customFormat="1" ht="11.25" x14ac:dyDescent="0.15">
      <c r="A730" s="167"/>
      <c r="B730" s="167"/>
      <c r="C730" s="167"/>
      <c r="D730" s="167"/>
      <c r="E730" s="167"/>
      <c r="F730" s="167"/>
      <c r="G730" s="167"/>
      <c r="H730" s="167"/>
      <c r="I730" s="167"/>
      <c r="J730" s="167"/>
      <c r="K730" s="167"/>
      <c r="L730" s="167"/>
      <c r="M730" s="167"/>
      <c r="N730" s="168"/>
      <c r="O730" s="168"/>
      <c r="P730" s="168"/>
      <c r="Q730" s="167"/>
      <c r="R730" s="167"/>
      <c r="S730" s="167"/>
      <c r="T730" s="169"/>
      <c r="U730" s="169"/>
      <c r="V730" s="167"/>
      <c r="W730" s="167"/>
      <c r="X730" s="167"/>
      <c r="Z730" s="177" t="str">
        <f t="shared" ca="1" si="11"/>
        <v/>
      </c>
      <c r="AA730" s="177" t="str">
        <f ca="1">IFERROR(IF(OR(OFFSET('S4'!$D$5,MATCH($A730,'S4'!$D$5:$D$1035,0)-1,6)="巻返し",OFFSET('S4'!$D$5,MATCH($A730,'S4'!$D$5:$D$1035,0)-1,6)="スリット"),SUMIF('S4'!$D$5:$D$1035,$A730,'S4'!$U$5:$U$1035),""),"")</f>
        <v/>
      </c>
      <c r="AB730" s="177" t="str">
        <f ca="1">IFERROR(IF(OR(OFFSET('S5'!$D$5,MATCH($A730,'S5'!$D$5:$D$1012,0)-1,6)="巻返し",OFFSET('S5'!$D$5,MATCH($A730,'S5'!$D$5:$D$1012,0)-1,6)="スリット"),SUMIF('S5'!$D$5:$D$1012,$A730,'S5'!$T$5:$T$1012),""),"")</f>
        <v/>
      </c>
    </row>
    <row r="731" spans="1:28" s="165" customFormat="1" ht="11.25" x14ac:dyDescent="0.15">
      <c r="A731" s="167"/>
      <c r="B731" s="167"/>
      <c r="C731" s="167"/>
      <c r="D731" s="167"/>
      <c r="E731" s="167"/>
      <c r="F731" s="167"/>
      <c r="G731" s="167"/>
      <c r="H731" s="167"/>
      <c r="I731" s="167"/>
      <c r="J731" s="167"/>
      <c r="K731" s="167"/>
      <c r="L731" s="167"/>
      <c r="M731" s="167"/>
      <c r="N731" s="168"/>
      <c r="O731" s="168"/>
      <c r="P731" s="168"/>
      <c r="Q731" s="167"/>
      <c r="R731" s="167"/>
      <c r="S731" s="167"/>
      <c r="T731" s="169"/>
      <c r="U731" s="169"/>
      <c r="V731" s="167"/>
      <c r="W731" s="167"/>
      <c r="X731" s="167"/>
      <c r="Z731" s="177" t="str">
        <f t="shared" ca="1" si="11"/>
        <v/>
      </c>
      <c r="AA731" s="177" t="str">
        <f ca="1">IFERROR(IF(OR(OFFSET('S4'!$D$5,MATCH($A731,'S4'!$D$5:$D$1035,0)-1,6)="巻返し",OFFSET('S4'!$D$5,MATCH($A731,'S4'!$D$5:$D$1035,0)-1,6)="スリット"),SUMIF('S4'!$D$5:$D$1035,$A731,'S4'!$U$5:$U$1035),""),"")</f>
        <v/>
      </c>
      <c r="AB731" s="177" t="str">
        <f ca="1">IFERROR(IF(OR(OFFSET('S5'!$D$5,MATCH($A731,'S5'!$D$5:$D$1012,0)-1,6)="巻返し",OFFSET('S5'!$D$5,MATCH($A731,'S5'!$D$5:$D$1012,0)-1,6)="スリット"),SUMIF('S5'!$D$5:$D$1012,$A731,'S5'!$T$5:$T$1012),""),"")</f>
        <v/>
      </c>
    </row>
    <row r="732" spans="1:28" s="165" customFormat="1" ht="11.25" x14ac:dyDescent="0.15">
      <c r="A732" s="167"/>
      <c r="B732" s="167"/>
      <c r="C732" s="167"/>
      <c r="D732" s="167"/>
      <c r="E732" s="167"/>
      <c r="F732" s="167"/>
      <c r="G732" s="167"/>
      <c r="H732" s="167"/>
      <c r="I732" s="167"/>
      <c r="J732" s="167"/>
      <c r="K732" s="167"/>
      <c r="L732" s="167"/>
      <c r="M732" s="167"/>
      <c r="N732" s="168"/>
      <c r="O732" s="168"/>
      <c r="P732" s="168"/>
      <c r="Q732" s="167"/>
      <c r="R732" s="167"/>
      <c r="S732" s="167"/>
      <c r="T732" s="169"/>
      <c r="U732" s="169"/>
      <c r="V732" s="167"/>
      <c r="W732" s="167"/>
      <c r="X732" s="167"/>
      <c r="Z732" s="177" t="str">
        <f t="shared" ca="1" si="11"/>
        <v/>
      </c>
      <c r="AA732" s="177" t="str">
        <f ca="1">IFERROR(IF(OR(OFFSET('S4'!$D$5,MATCH($A732,'S4'!$D$5:$D$1035,0)-1,6)="巻返し",OFFSET('S4'!$D$5,MATCH($A732,'S4'!$D$5:$D$1035,0)-1,6)="スリット"),SUMIF('S4'!$D$5:$D$1035,$A732,'S4'!$U$5:$U$1035),""),"")</f>
        <v/>
      </c>
      <c r="AB732" s="177" t="str">
        <f ca="1">IFERROR(IF(OR(OFFSET('S5'!$D$5,MATCH($A732,'S5'!$D$5:$D$1012,0)-1,6)="巻返し",OFFSET('S5'!$D$5,MATCH($A732,'S5'!$D$5:$D$1012,0)-1,6)="スリット"),SUMIF('S5'!$D$5:$D$1012,$A732,'S5'!$T$5:$T$1012),""),"")</f>
        <v/>
      </c>
    </row>
    <row r="733" spans="1:28" s="165" customFormat="1" ht="11.25" x14ac:dyDescent="0.15">
      <c r="A733" s="167"/>
      <c r="B733" s="167"/>
      <c r="C733" s="167"/>
      <c r="D733" s="167"/>
      <c r="E733" s="167"/>
      <c r="F733" s="167"/>
      <c r="G733" s="167"/>
      <c r="H733" s="167"/>
      <c r="I733" s="167"/>
      <c r="J733" s="167"/>
      <c r="K733" s="167"/>
      <c r="L733" s="167"/>
      <c r="M733" s="167"/>
      <c r="N733" s="168"/>
      <c r="O733" s="168"/>
      <c r="P733" s="168"/>
      <c r="Q733" s="167"/>
      <c r="R733" s="167"/>
      <c r="S733" s="167"/>
      <c r="T733" s="169"/>
      <c r="U733" s="169"/>
      <c r="V733" s="167"/>
      <c r="W733" s="167"/>
      <c r="X733" s="167"/>
      <c r="Z733" s="177" t="str">
        <f t="shared" ca="1" si="11"/>
        <v/>
      </c>
      <c r="AA733" s="177" t="str">
        <f ca="1">IFERROR(IF(OR(OFFSET('S4'!$D$5,MATCH($A733,'S4'!$D$5:$D$1035,0)-1,6)="巻返し",OFFSET('S4'!$D$5,MATCH($A733,'S4'!$D$5:$D$1035,0)-1,6)="スリット"),SUMIF('S4'!$D$5:$D$1035,$A733,'S4'!$U$5:$U$1035),""),"")</f>
        <v/>
      </c>
      <c r="AB733" s="177" t="str">
        <f ca="1">IFERROR(IF(OR(OFFSET('S5'!$D$5,MATCH($A733,'S5'!$D$5:$D$1012,0)-1,6)="巻返し",OFFSET('S5'!$D$5,MATCH($A733,'S5'!$D$5:$D$1012,0)-1,6)="スリット"),SUMIF('S5'!$D$5:$D$1012,$A733,'S5'!$T$5:$T$1012),""),"")</f>
        <v/>
      </c>
    </row>
    <row r="734" spans="1:28" s="165" customFormat="1" ht="11.25" x14ac:dyDescent="0.15">
      <c r="A734" s="167"/>
      <c r="B734" s="167"/>
      <c r="C734" s="167"/>
      <c r="D734" s="167"/>
      <c r="E734" s="167"/>
      <c r="F734" s="167"/>
      <c r="G734" s="167"/>
      <c r="H734" s="167"/>
      <c r="I734" s="167"/>
      <c r="J734" s="167"/>
      <c r="K734" s="167"/>
      <c r="L734" s="167"/>
      <c r="M734" s="167"/>
      <c r="N734" s="168"/>
      <c r="O734" s="168"/>
      <c r="P734" s="168"/>
      <c r="Q734" s="167"/>
      <c r="R734" s="167"/>
      <c r="S734" s="167"/>
      <c r="T734" s="169"/>
      <c r="U734" s="169"/>
      <c r="V734" s="167"/>
      <c r="W734" s="167"/>
      <c r="X734" s="167"/>
      <c r="Z734" s="177" t="str">
        <f t="shared" ca="1" si="11"/>
        <v/>
      </c>
      <c r="AA734" s="177" t="str">
        <f ca="1">IFERROR(IF(OR(OFFSET('S4'!$D$5,MATCH($A734,'S4'!$D$5:$D$1035,0)-1,6)="巻返し",OFFSET('S4'!$D$5,MATCH($A734,'S4'!$D$5:$D$1035,0)-1,6)="スリット"),SUMIF('S4'!$D$5:$D$1035,$A734,'S4'!$U$5:$U$1035),""),"")</f>
        <v/>
      </c>
      <c r="AB734" s="177" t="str">
        <f ca="1">IFERROR(IF(OR(OFFSET('S5'!$D$5,MATCH($A734,'S5'!$D$5:$D$1012,0)-1,6)="巻返し",OFFSET('S5'!$D$5,MATCH($A734,'S5'!$D$5:$D$1012,0)-1,6)="スリット"),SUMIF('S5'!$D$5:$D$1012,$A734,'S5'!$T$5:$T$1012),""),"")</f>
        <v/>
      </c>
    </row>
    <row r="735" spans="1:28" s="165" customFormat="1" ht="11.25" x14ac:dyDescent="0.15">
      <c r="A735" s="167"/>
      <c r="B735" s="167"/>
      <c r="C735" s="167"/>
      <c r="D735" s="167"/>
      <c r="E735" s="167"/>
      <c r="F735" s="167"/>
      <c r="G735" s="167"/>
      <c r="H735" s="167"/>
      <c r="I735" s="167"/>
      <c r="J735" s="167"/>
      <c r="K735" s="167"/>
      <c r="L735" s="167"/>
      <c r="M735" s="167"/>
      <c r="N735" s="168"/>
      <c r="O735" s="168"/>
      <c r="P735" s="168"/>
      <c r="Q735" s="167"/>
      <c r="R735" s="167"/>
      <c r="S735" s="167"/>
      <c r="T735" s="169"/>
      <c r="U735" s="169"/>
      <c r="V735" s="167"/>
      <c r="W735" s="167"/>
      <c r="X735" s="167"/>
      <c r="Z735" s="177" t="str">
        <f t="shared" ca="1" si="11"/>
        <v/>
      </c>
      <c r="AA735" s="177" t="str">
        <f ca="1">IFERROR(IF(OR(OFFSET('S4'!$D$5,MATCH($A735,'S4'!$D$5:$D$1035,0)-1,6)="巻返し",OFFSET('S4'!$D$5,MATCH($A735,'S4'!$D$5:$D$1035,0)-1,6)="スリット"),SUMIF('S4'!$D$5:$D$1035,$A735,'S4'!$U$5:$U$1035),""),"")</f>
        <v/>
      </c>
      <c r="AB735" s="177" t="str">
        <f ca="1">IFERROR(IF(OR(OFFSET('S5'!$D$5,MATCH($A735,'S5'!$D$5:$D$1012,0)-1,6)="巻返し",OFFSET('S5'!$D$5,MATCH($A735,'S5'!$D$5:$D$1012,0)-1,6)="スリット"),SUMIF('S5'!$D$5:$D$1012,$A735,'S5'!$T$5:$T$1012),""),"")</f>
        <v/>
      </c>
    </row>
    <row r="736" spans="1:28" s="165" customFormat="1" ht="11.25" x14ac:dyDescent="0.15">
      <c r="A736" s="167"/>
      <c r="B736" s="167"/>
      <c r="C736" s="167"/>
      <c r="D736" s="167"/>
      <c r="E736" s="167"/>
      <c r="F736" s="167"/>
      <c r="G736" s="167"/>
      <c r="H736" s="167"/>
      <c r="I736" s="167"/>
      <c r="J736" s="167"/>
      <c r="K736" s="167"/>
      <c r="L736" s="167"/>
      <c r="M736" s="167"/>
      <c r="N736" s="168"/>
      <c r="O736" s="168"/>
      <c r="P736" s="168"/>
      <c r="Q736" s="167"/>
      <c r="R736" s="167"/>
      <c r="S736" s="167"/>
      <c r="T736" s="169"/>
      <c r="U736" s="169"/>
      <c r="V736" s="167"/>
      <c r="W736" s="167"/>
      <c r="X736" s="167"/>
      <c r="Z736" s="177" t="str">
        <f t="shared" ca="1" si="11"/>
        <v/>
      </c>
      <c r="AA736" s="177" t="str">
        <f ca="1">IFERROR(IF(OR(OFFSET('S4'!$D$5,MATCH($A736,'S4'!$D$5:$D$1035,0)-1,6)="巻返し",OFFSET('S4'!$D$5,MATCH($A736,'S4'!$D$5:$D$1035,0)-1,6)="スリット"),SUMIF('S4'!$D$5:$D$1035,$A736,'S4'!$U$5:$U$1035),""),"")</f>
        <v/>
      </c>
      <c r="AB736" s="177" t="str">
        <f ca="1">IFERROR(IF(OR(OFFSET('S5'!$D$5,MATCH($A736,'S5'!$D$5:$D$1012,0)-1,6)="巻返し",OFFSET('S5'!$D$5,MATCH($A736,'S5'!$D$5:$D$1012,0)-1,6)="スリット"),SUMIF('S5'!$D$5:$D$1012,$A736,'S5'!$T$5:$T$1012),""),"")</f>
        <v/>
      </c>
    </row>
    <row r="737" spans="1:28" s="165" customFormat="1" ht="11.25" x14ac:dyDescent="0.15">
      <c r="A737" s="167"/>
      <c r="B737" s="167"/>
      <c r="C737" s="167"/>
      <c r="D737" s="167"/>
      <c r="E737" s="167"/>
      <c r="F737" s="167"/>
      <c r="G737" s="167"/>
      <c r="H737" s="167"/>
      <c r="I737" s="167"/>
      <c r="J737" s="167"/>
      <c r="K737" s="167"/>
      <c r="L737" s="167"/>
      <c r="M737" s="167"/>
      <c r="N737" s="168"/>
      <c r="O737" s="168"/>
      <c r="P737" s="168"/>
      <c r="Q737" s="167"/>
      <c r="R737" s="167"/>
      <c r="S737" s="167"/>
      <c r="T737" s="169"/>
      <c r="U737" s="169"/>
      <c r="V737" s="167"/>
      <c r="W737" s="167"/>
      <c r="X737" s="167"/>
      <c r="Z737" s="177" t="str">
        <f t="shared" ca="1" si="11"/>
        <v/>
      </c>
      <c r="AA737" s="177" t="str">
        <f ca="1">IFERROR(IF(OR(OFFSET('S4'!$D$5,MATCH($A737,'S4'!$D$5:$D$1035,0)-1,6)="巻返し",OFFSET('S4'!$D$5,MATCH($A737,'S4'!$D$5:$D$1035,0)-1,6)="スリット"),SUMIF('S4'!$D$5:$D$1035,$A737,'S4'!$U$5:$U$1035),""),"")</f>
        <v/>
      </c>
      <c r="AB737" s="177" t="str">
        <f ca="1">IFERROR(IF(OR(OFFSET('S5'!$D$5,MATCH($A737,'S5'!$D$5:$D$1012,0)-1,6)="巻返し",OFFSET('S5'!$D$5,MATCH($A737,'S5'!$D$5:$D$1012,0)-1,6)="スリット"),SUMIF('S5'!$D$5:$D$1012,$A737,'S5'!$T$5:$T$1012),""),"")</f>
        <v/>
      </c>
    </row>
    <row r="738" spans="1:28" s="165" customFormat="1" ht="11.25" x14ac:dyDescent="0.15">
      <c r="A738" s="167"/>
      <c r="B738" s="167"/>
      <c r="C738" s="167"/>
      <c r="D738" s="167"/>
      <c r="E738" s="167"/>
      <c r="F738" s="167"/>
      <c r="G738" s="167"/>
      <c r="H738" s="167"/>
      <c r="I738" s="167"/>
      <c r="J738" s="167"/>
      <c r="K738" s="167"/>
      <c r="L738" s="167"/>
      <c r="M738" s="167"/>
      <c r="N738" s="168"/>
      <c r="O738" s="168"/>
      <c r="P738" s="168"/>
      <c r="Q738" s="167"/>
      <c r="R738" s="167"/>
      <c r="S738" s="167"/>
      <c r="T738" s="169"/>
      <c r="U738" s="169"/>
      <c r="V738" s="167"/>
      <c r="W738" s="167"/>
      <c r="X738" s="167"/>
      <c r="Z738" s="177" t="str">
        <f t="shared" ca="1" si="11"/>
        <v/>
      </c>
      <c r="AA738" s="177" t="str">
        <f ca="1">IFERROR(IF(OR(OFFSET('S4'!$D$5,MATCH($A738,'S4'!$D$5:$D$1035,0)-1,6)="巻返し",OFFSET('S4'!$D$5,MATCH($A738,'S4'!$D$5:$D$1035,0)-1,6)="スリット"),SUMIF('S4'!$D$5:$D$1035,$A738,'S4'!$U$5:$U$1035),""),"")</f>
        <v/>
      </c>
      <c r="AB738" s="177" t="str">
        <f ca="1">IFERROR(IF(OR(OFFSET('S5'!$D$5,MATCH($A738,'S5'!$D$5:$D$1012,0)-1,6)="巻返し",OFFSET('S5'!$D$5,MATCH($A738,'S5'!$D$5:$D$1012,0)-1,6)="スリット"),SUMIF('S5'!$D$5:$D$1012,$A738,'S5'!$T$5:$T$1012),""),"")</f>
        <v/>
      </c>
    </row>
    <row r="739" spans="1:28" s="165" customFormat="1" ht="11.25" x14ac:dyDescent="0.15">
      <c r="A739" s="167"/>
      <c r="B739" s="167"/>
      <c r="C739" s="167"/>
      <c r="D739" s="167"/>
      <c r="E739" s="167"/>
      <c r="F739" s="167"/>
      <c r="G739" s="167"/>
      <c r="H739" s="167"/>
      <c r="I739" s="167"/>
      <c r="J739" s="167"/>
      <c r="K739" s="167"/>
      <c r="L739" s="167"/>
      <c r="M739" s="167"/>
      <c r="N739" s="168"/>
      <c r="O739" s="168"/>
      <c r="P739" s="168"/>
      <c r="Q739" s="167"/>
      <c r="R739" s="167"/>
      <c r="S739" s="167"/>
      <c r="T739" s="169"/>
      <c r="U739" s="169"/>
      <c r="V739" s="167"/>
      <c r="W739" s="167"/>
      <c r="X739" s="167"/>
      <c r="Z739" s="177" t="str">
        <f t="shared" ca="1" si="11"/>
        <v/>
      </c>
      <c r="AA739" s="177" t="str">
        <f ca="1">IFERROR(IF(OR(OFFSET('S4'!$D$5,MATCH($A739,'S4'!$D$5:$D$1035,0)-1,6)="巻返し",OFFSET('S4'!$D$5,MATCH($A739,'S4'!$D$5:$D$1035,0)-1,6)="スリット"),SUMIF('S4'!$D$5:$D$1035,$A739,'S4'!$U$5:$U$1035),""),"")</f>
        <v/>
      </c>
      <c r="AB739" s="177" t="str">
        <f ca="1">IFERROR(IF(OR(OFFSET('S5'!$D$5,MATCH($A739,'S5'!$D$5:$D$1012,0)-1,6)="巻返し",OFFSET('S5'!$D$5,MATCH($A739,'S5'!$D$5:$D$1012,0)-1,6)="スリット"),SUMIF('S5'!$D$5:$D$1012,$A739,'S5'!$T$5:$T$1012),""),"")</f>
        <v/>
      </c>
    </row>
    <row r="740" spans="1:28" s="165" customFormat="1" ht="11.25" x14ac:dyDescent="0.15">
      <c r="A740" s="167"/>
      <c r="B740" s="167"/>
      <c r="C740" s="167"/>
      <c r="D740" s="167"/>
      <c r="E740" s="167"/>
      <c r="F740" s="167"/>
      <c r="G740" s="167"/>
      <c r="H740" s="167"/>
      <c r="I740" s="167"/>
      <c r="J740" s="167"/>
      <c r="K740" s="167"/>
      <c r="L740" s="167"/>
      <c r="M740" s="167"/>
      <c r="N740" s="168"/>
      <c r="O740" s="168"/>
      <c r="P740" s="168"/>
      <c r="Q740" s="167"/>
      <c r="R740" s="167"/>
      <c r="S740" s="167"/>
      <c r="T740" s="169"/>
      <c r="U740" s="169"/>
      <c r="V740" s="167"/>
      <c r="W740" s="167"/>
      <c r="X740" s="167"/>
      <c r="Z740" s="177" t="str">
        <f t="shared" ca="1" si="11"/>
        <v/>
      </c>
      <c r="AA740" s="177" t="str">
        <f ca="1">IFERROR(IF(OR(OFFSET('S4'!$D$5,MATCH($A740,'S4'!$D$5:$D$1035,0)-1,6)="巻返し",OFFSET('S4'!$D$5,MATCH($A740,'S4'!$D$5:$D$1035,0)-1,6)="スリット"),SUMIF('S4'!$D$5:$D$1035,$A740,'S4'!$U$5:$U$1035),""),"")</f>
        <v/>
      </c>
      <c r="AB740" s="177" t="str">
        <f ca="1">IFERROR(IF(OR(OFFSET('S5'!$D$5,MATCH($A740,'S5'!$D$5:$D$1012,0)-1,6)="巻返し",OFFSET('S5'!$D$5,MATCH($A740,'S5'!$D$5:$D$1012,0)-1,6)="スリット"),SUMIF('S5'!$D$5:$D$1012,$A740,'S5'!$T$5:$T$1012),""),"")</f>
        <v/>
      </c>
    </row>
    <row r="741" spans="1:28" s="165" customFormat="1" ht="11.25" x14ac:dyDescent="0.15">
      <c r="A741" s="167"/>
      <c r="B741" s="167"/>
      <c r="C741" s="167"/>
      <c r="D741" s="167"/>
      <c r="E741" s="167"/>
      <c r="F741" s="167"/>
      <c r="G741" s="167"/>
      <c r="H741" s="167"/>
      <c r="I741" s="167"/>
      <c r="J741" s="167"/>
      <c r="K741" s="167"/>
      <c r="L741" s="167"/>
      <c r="M741" s="167"/>
      <c r="N741" s="168"/>
      <c r="O741" s="168"/>
      <c r="P741" s="168"/>
      <c r="Q741" s="167"/>
      <c r="R741" s="167"/>
      <c r="S741" s="167"/>
      <c r="T741" s="169"/>
      <c r="U741" s="169"/>
      <c r="V741" s="167"/>
      <c r="W741" s="167"/>
      <c r="X741" s="167"/>
      <c r="Z741" s="177" t="str">
        <f t="shared" ca="1" si="11"/>
        <v/>
      </c>
      <c r="AA741" s="177" t="str">
        <f ca="1">IFERROR(IF(OR(OFFSET('S4'!$D$5,MATCH($A741,'S4'!$D$5:$D$1035,0)-1,6)="巻返し",OFFSET('S4'!$D$5,MATCH($A741,'S4'!$D$5:$D$1035,0)-1,6)="スリット"),SUMIF('S4'!$D$5:$D$1035,$A741,'S4'!$U$5:$U$1035),""),"")</f>
        <v/>
      </c>
      <c r="AB741" s="177" t="str">
        <f ca="1">IFERROR(IF(OR(OFFSET('S5'!$D$5,MATCH($A741,'S5'!$D$5:$D$1012,0)-1,6)="巻返し",OFFSET('S5'!$D$5,MATCH($A741,'S5'!$D$5:$D$1012,0)-1,6)="スリット"),SUMIF('S5'!$D$5:$D$1012,$A741,'S5'!$T$5:$T$1012),""),"")</f>
        <v/>
      </c>
    </row>
    <row r="742" spans="1:28" s="165" customFormat="1" ht="11.25" x14ac:dyDescent="0.15">
      <c r="A742" s="167"/>
      <c r="B742" s="167"/>
      <c r="C742" s="167"/>
      <c r="D742" s="167"/>
      <c r="E742" s="167"/>
      <c r="F742" s="167"/>
      <c r="G742" s="167"/>
      <c r="H742" s="167"/>
      <c r="I742" s="167"/>
      <c r="J742" s="167"/>
      <c r="K742" s="167"/>
      <c r="L742" s="167"/>
      <c r="M742" s="167"/>
      <c r="N742" s="168"/>
      <c r="O742" s="168"/>
      <c r="P742" s="168"/>
      <c r="Q742" s="167"/>
      <c r="R742" s="167"/>
      <c r="S742" s="167"/>
      <c r="T742" s="169"/>
      <c r="U742" s="169"/>
      <c r="V742" s="167"/>
      <c r="W742" s="167"/>
      <c r="X742" s="167"/>
      <c r="Z742" s="177" t="str">
        <f t="shared" ca="1" si="11"/>
        <v/>
      </c>
      <c r="AA742" s="177" t="str">
        <f ca="1">IFERROR(IF(OR(OFFSET('S4'!$D$5,MATCH($A742,'S4'!$D$5:$D$1035,0)-1,6)="巻返し",OFFSET('S4'!$D$5,MATCH($A742,'S4'!$D$5:$D$1035,0)-1,6)="スリット"),SUMIF('S4'!$D$5:$D$1035,$A742,'S4'!$U$5:$U$1035),""),"")</f>
        <v/>
      </c>
      <c r="AB742" s="177" t="str">
        <f ca="1">IFERROR(IF(OR(OFFSET('S5'!$D$5,MATCH($A742,'S5'!$D$5:$D$1012,0)-1,6)="巻返し",OFFSET('S5'!$D$5,MATCH($A742,'S5'!$D$5:$D$1012,0)-1,6)="スリット"),SUMIF('S5'!$D$5:$D$1012,$A742,'S5'!$T$5:$T$1012),""),"")</f>
        <v/>
      </c>
    </row>
    <row r="743" spans="1:28" s="165" customFormat="1" ht="11.25" x14ac:dyDescent="0.15">
      <c r="A743" s="167"/>
      <c r="B743" s="167"/>
      <c r="C743" s="167"/>
      <c r="D743" s="167"/>
      <c r="E743" s="167"/>
      <c r="F743" s="167"/>
      <c r="G743" s="167"/>
      <c r="H743" s="167"/>
      <c r="I743" s="167"/>
      <c r="J743" s="167"/>
      <c r="K743" s="167"/>
      <c r="L743" s="167"/>
      <c r="M743" s="167"/>
      <c r="N743" s="168"/>
      <c r="O743" s="168"/>
      <c r="P743" s="168"/>
      <c r="Q743" s="167"/>
      <c r="R743" s="167"/>
      <c r="S743" s="167"/>
      <c r="T743" s="169"/>
      <c r="U743" s="169"/>
      <c r="V743" s="167"/>
      <c r="W743" s="167"/>
      <c r="X743" s="167"/>
      <c r="Z743" s="177" t="str">
        <f t="shared" ca="1" si="11"/>
        <v/>
      </c>
      <c r="AA743" s="177" t="str">
        <f ca="1">IFERROR(IF(OR(OFFSET('S4'!$D$5,MATCH($A743,'S4'!$D$5:$D$1035,0)-1,6)="巻返し",OFFSET('S4'!$D$5,MATCH($A743,'S4'!$D$5:$D$1035,0)-1,6)="スリット"),SUMIF('S4'!$D$5:$D$1035,$A743,'S4'!$U$5:$U$1035),""),"")</f>
        <v/>
      </c>
      <c r="AB743" s="177" t="str">
        <f ca="1">IFERROR(IF(OR(OFFSET('S5'!$D$5,MATCH($A743,'S5'!$D$5:$D$1012,0)-1,6)="巻返し",OFFSET('S5'!$D$5,MATCH($A743,'S5'!$D$5:$D$1012,0)-1,6)="スリット"),SUMIF('S5'!$D$5:$D$1012,$A743,'S5'!$T$5:$T$1012),""),"")</f>
        <v/>
      </c>
    </row>
    <row r="744" spans="1:28" s="165" customFormat="1" ht="11.25" x14ac:dyDescent="0.15">
      <c r="A744" s="167"/>
      <c r="B744" s="167"/>
      <c r="C744" s="167"/>
      <c r="D744" s="167"/>
      <c r="E744" s="167"/>
      <c r="F744" s="167"/>
      <c r="G744" s="167"/>
      <c r="H744" s="167"/>
      <c r="I744" s="167"/>
      <c r="J744" s="167"/>
      <c r="K744" s="167"/>
      <c r="L744" s="167"/>
      <c r="M744" s="167"/>
      <c r="N744" s="168"/>
      <c r="O744" s="168"/>
      <c r="P744" s="168"/>
      <c r="Q744" s="167"/>
      <c r="R744" s="167"/>
      <c r="S744" s="167"/>
      <c r="T744" s="169"/>
      <c r="U744" s="169"/>
      <c r="V744" s="167"/>
      <c r="W744" s="167"/>
      <c r="X744" s="167"/>
      <c r="Z744" s="177" t="str">
        <f t="shared" ca="1" si="11"/>
        <v/>
      </c>
      <c r="AA744" s="177" t="str">
        <f ca="1">IFERROR(IF(OR(OFFSET('S4'!$D$5,MATCH($A744,'S4'!$D$5:$D$1035,0)-1,6)="巻返し",OFFSET('S4'!$D$5,MATCH($A744,'S4'!$D$5:$D$1035,0)-1,6)="スリット"),SUMIF('S4'!$D$5:$D$1035,$A744,'S4'!$U$5:$U$1035),""),"")</f>
        <v/>
      </c>
      <c r="AB744" s="177" t="str">
        <f ca="1">IFERROR(IF(OR(OFFSET('S5'!$D$5,MATCH($A744,'S5'!$D$5:$D$1012,0)-1,6)="巻返し",OFFSET('S5'!$D$5,MATCH($A744,'S5'!$D$5:$D$1012,0)-1,6)="スリット"),SUMIF('S5'!$D$5:$D$1012,$A744,'S5'!$T$5:$T$1012),""),"")</f>
        <v/>
      </c>
    </row>
    <row r="745" spans="1:28" s="165" customFormat="1" ht="11.25" x14ac:dyDescent="0.15">
      <c r="A745" s="167"/>
      <c r="B745" s="167"/>
      <c r="C745" s="167"/>
      <c r="D745" s="167"/>
      <c r="E745" s="167"/>
      <c r="F745" s="167"/>
      <c r="G745" s="167"/>
      <c r="H745" s="167"/>
      <c r="I745" s="167"/>
      <c r="J745" s="167"/>
      <c r="K745" s="167"/>
      <c r="L745" s="167"/>
      <c r="M745" s="167"/>
      <c r="N745" s="168"/>
      <c r="O745" s="168"/>
      <c r="P745" s="168"/>
      <c r="Q745" s="167"/>
      <c r="R745" s="167"/>
      <c r="S745" s="167"/>
      <c r="T745" s="169"/>
      <c r="U745" s="169"/>
      <c r="V745" s="167"/>
      <c r="W745" s="167"/>
      <c r="X745" s="167"/>
      <c r="Z745" s="177" t="str">
        <f t="shared" ca="1" si="11"/>
        <v/>
      </c>
      <c r="AA745" s="177" t="str">
        <f ca="1">IFERROR(IF(OR(OFFSET('S4'!$D$5,MATCH($A745,'S4'!$D$5:$D$1035,0)-1,6)="巻返し",OFFSET('S4'!$D$5,MATCH($A745,'S4'!$D$5:$D$1035,0)-1,6)="スリット"),SUMIF('S4'!$D$5:$D$1035,$A745,'S4'!$U$5:$U$1035),""),"")</f>
        <v/>
      </c>
      <c r="AB745" s="177" t="str">
        <f ca="1">IFERROR(IF(OR(OFFSET('S5'!$D$5,MATCH($A745,'S5'!$D$5:$D$1012,0)-1,6)="巻返し",OFFSET('S5'!$D$5,MATCH($A745,'S5'!$D$5:$D$1012,0)-1,6)="スリット"),SUMIF('S5'!$D$5:$D$1012,$A745,'S5'!$T$5:$T$1012),""),"")</f>
        <v/>
      </c>
    </row>
    <row r="746" spans="1:28" s="165" customFormat="1" ht="11.25" x14ac:dyDescent="0.15">
      <c r="A746" s="167"/>
      <c r="B746" s="167"/>
      <c r="C746" s="167"/>
      <c r="D746" s="167"/>
      <c r="E746" s="167"/>
      <c r="F746" s="167"/>
      <c r="G746" s="167"/>
      <c r="H746" s="167"/>
      <c r="I746" s="167"/>
      <c r="J746" s="167"/>
      <c r="K746" s="167"/>
      <c r="L746" s="167"/>
      <c r="M746" s="167"/>
      <c r="N746" s="168"/>
      <c r="O746" s="168"/>
      <c r="P746" s="168"/>
      <c r="Q746" s="167"/>
      <c r="R746" s="167"/>
      <c r="S746" s="167"/>
      <c r="T746" s="169"/>
      <c r="U746" s="169"/>
      <c r="V746" s="167"/>
      <c r="W746" s="167"/>
      <c r="X746" s="167"/>
      <c r="Z746" s="177" t="str">
        <f t="shared" ca="1" si="11"/>
        <v/>
      </c>
      <c r="AA746" s="177" t="str">
        <f ca="1">IFERROR(IF(OR(OFFSET('S4'!$D$5,MATCH($A746,'S4'!$D$5:$D$1035,0)-1,6)="巻返し",OFFSET('S4'!$D$5,MATCH($A746,'S4'!$D$5:$D$1035,0)-1,6)="スリット"),SUMIF('S4'!$D$5:$D$1035,$A746,'S4'!$U$5:$U$1035),""),"")</f>
        <v/>
      </c>
      <c r="AB746" s="177" t="str">
        <f ca="1">IFERROR(IF(OR(OFFSET('S5'!$D$5,MATCH($A746,'S5'!$D$5:$D$1012,0)-1,6)="巻返し",OFFSET('S5'!$D$5,MATCH($A746,'S5'!$D$5:$D$1012,0)-1,6)="スリット"),SUMIF('S5'!$D$5:$D$1012,$A746,'S5'!$T$5:$T$1012),""),"")</f>
        <v/>
      </c>
    </row>
    <row r="747" spans="1:28" s="165" customFormat="1" ht="11.25" x14ac:dyDescent="0.15">
      <c r="A747" s="167"/>
      <c r="B747" s="167"/>
      <c r="C747" s="167"/>
      <c r="D747" s="167"/>
      <c r="E747" s="167"/>
      <c r="F747" s="167"/>
      <c r="G747" s="167"/>
      <c r="H747" s="167"/>
      <c r="I747" s="167"/>
      <c r="J747" s="167"/>
      <c r="K747" s="167"/>
      <c r="L747" s="167"/>
      <c r="M747" s="167"/>
      <c r="N747" s="168"/>
      <c r="O747" s="168"/>
      <c r="P747" s="168"/>
      <c r="Q747" s="167"/>
      <c r="R747" s="167"/>
      <c r="S747" s="167"/>
      <c r="T747" s="169"/>
      <c r="U747" s="169"/>
      <c r="V747" s="167"/>
      <c r="W747" s="167"/>
      <c r="X747" s="167"/>
      <c r="Z747" s="177" t="str">
        <f t="shared" ca="1" si="11"/>
        <v/>
      </c>
      <c r="AA747" s="177" t="str">
        <f ca="1">IFERROR(IF(OR(OFFSET('S4'!$D$5,MATCH($A747,'S4'!$D$5:$D$1035,0)-1,6)="巻返し",OFFSET('S4'!$D$5,MATCH($A747,'S4'!$D$5:$D$1035,0)-1,6)="スリット"),SUMIF('S4'!$D$5:$D$1035,$A747,'S4'!$U$5:$U$1035),""),"")</f>
        <v/>
      </c>
      <c r="AB747" s="177" t="str">
        <f ca="1">IFERROR(IF(OR(OFFSET('S5'!$D$5,MATCH($A747,'S5'!$D$5:$D$1012,0)-1,6)="巻返し",OFFSET('S5'!$D$5,MATCH($A747,'S5'!$D$5:$D$1012,0)-1,6)="スリット"),SUMIF('S5'!$D$5:$D$1012,$A747,'S5'!$T$5:$T$1012),""),"")</f>
        <v/>
      </c>
    </row>
    <row r="748" spans="1:28" s="165" customFormat="1" ht="11.25" x14ac:dyDescent="0.15">
      <c r="A748" s="167"/>
      <c r="B748" s="167"/>
      <c r="C748" s="167"/>
      <c r="D748" s="167"/>
      <c r="E748" s="167"/>
      <c r="F748" s="167"/>
      <c r="G748" s="167"/>
      <c r="H748" s="167"/>
      <c r="I748" s="167"/>
      <c r="J748" s="167"/>
      <c r="K748" s="167"/>
      <c r="L748" s="167"/>
      <c r="M748" s="167"/>
      <c r="N748" s="168"/>
      <c r="O748" s="168"/>
      <c r="P748" s="168"/>
      <c r="Q748" s="167"/>
      <c r="R748" s="167"/>
      <c r="S748" s="167"/>
      <c r="T748" s="169"/>
      <c r="U748" s="169"/>
      <c r="V748" s="167"/>
      <c r="W748" s="167"/>
      <c r="X748" s="167"/>
      <c r="Z748" s="177" t="str">
        <f t="shared" ca="1" si="11"/>
        <v/>
      </c>
      <c r="AA748" s="177" t="str">
        <f ca="1">IFERROR(IF(OR(OFFSET('S4'!$D$5,MATCH($A748,'S4'!$D$5:$D$1035,0)-1,6)="巻返し",OFFSET('S4'!$D$5,MATCH($A748,'S4'!$D$5:$D$1035,0)-1,6)="スリット"),SUMIF('S4'!$D$5:$D$1035,$A748,'S4'!$U$5:$U$1035),""),"")</f>
        <v/>
      </c>
      <c r="AB748" s="177" t="str">
        <f ca="1">IFERROR(IF(OR(OFFSET('S5'!$D$5,MATCH($A748,'S5'!$D$5:$D$1012,0)-1,6)="巻返し",OFFSET('S5'!$D$5,MATCH($A748,'S5'!$D$5:$D$1012,0)-1,6)="スリット"),SUMIF('S5'!$D$5:$D$1012,$A748,'S5'!$T$5:$T$1012),""),"")</f>
        <v/>
      </c>
    </row>
    <row r="749" spans="1:28" s="165" customFormat="1" ht="11.25" x14ac:dyDescent="0.15">
      <c r="A749" s="167"/>
      <c r="B749" s="167"/>
      <c r="C749" s="167"/>
      <c r="D749" s="167"/>
      <c r="E749" s="167"/>
      <c r="F749" s="167"/>
      <c r="G749" s="167"/>
      <c r="H749" s="167"/>
      <c r="I749" s="167"/>
      <c r="J749" s="167"/>
      <c r="K749" s="167"/>
      <c r="L749" s="167"/>
      <c r="M749" s="167"/>
      <c r="N749" s="168"/>
      <c r="O749" s="168"/>
      <c r="P749" s="168"/>
      <c r="Q749" s="167"/>
      <c r="R749" s="167"/>
      <c r="S749" s="167"/>
      <c r="T749" s="169"/>
      <c r="U749" s="169"/>
      <c r="V749" s="167"/>
      <c r="W749" s="167"/>
      <c r="X749" s="167"/>
      <c r="Z749" s="177" t="str">
        <f t="shared" ca="1" si="11"/>
        <v/>
      </c>
      <c r="AA749" s="177" t="str">
        <f ca="1">IFERROR(IF(OR(OFFSET('S4'!$D$5,MATCH($A749,'S4'!$D$5:$D$1035,0)-1,6)="巻返し",OFFSET('S4'!$D$5,MATCH($A749,'S4'!$D$5:$D$1035,0)-1,6)="スリット"),SUMIF('S4'!$D$5:$D$1035,$A749,'S4'!$U$5:$U$1035),""),"")</f>
        <v/>
      </c>
      <c r="AB749" s="177" t="str">
        <f ca="1">IFERROR(IF(OR(OFFSET('S5'!$D$5,MATCH($A749,'S5'!$D$5:$D$1012,0)-1,6)="巻返し",OFFSET('S5'!$D$5,MATCH($A749,'S5'!$D$5:$D$1012,0)-1,6)="スリット"),SUMIF('S5'!$D$5:$D$1012,$A749,'S5'!$T$5:$T$1012),""),"")</f>
        <v/>
      </c>
    </row>
    <row r="750" spans="1:28" s="165" customFormat="1" ht="11.25" x14ac:dyDescent="0.15">
      <c r="A750" s="167"/>
      <c r="B750" s="167"/>
      <c r="C750" s="167"/>
      <c r="D750" s="167"/>
      <c r="E750" s="167"/>
      <c r="F750" s="167"/>
      <c r="G750" s="167"/>
      <c r="H750" s="167"/>
      <c r="I750" s="167"/>
      <c r="J750" s="167"/>
      <c r="K750" s="167"/>
      <c r="L750" s="167"/>
      <c r="M750" s="167"/>
      <c r="N750" s="168"/>
      <c r="O750" s="168"/>
      <c r="P750" s="168"/>
      <c r="Q750" s="167"/>
      <c r="R750" s="167"/>
      <c r="S750" s="167"/>
      <c r="T750" s="169"/>
      <c r="U750" s="169"/>
      <c r="V750" s="167"/>
      <c r="W750" s="167"/>
      <c r="X750" s="167"/>
      <c r="Z750" s="177" t="str">
        <f t="shared" ca="1" si="11"/>
        <v/>
      </c>
      <c r="AA750" s="177" t="str">
        <f ca="1">IFERROR(IF(OR(OFFSET('S4'!$D$5,MATCH($A750,'S4'!$D$5:$D$1035,0)-1,6)="巻返し",OFFSET('S4'!$D$5,MATCH($A750,'S4'!$D$5:$D$1035,0)-1,6)="スリット"),SUMIF('S4'!$D$5:$D$1035,$A750,'S4'!$U$5:$U$1035),""),"")</f>
        <v/>
      </c>
      <c r="AB750" s="177" t="str">
        <f ca="1">IFERROR(IF(OR(OFFSET('S5'!$D$5,MATCH($A750,'S5'!$D$5:$D$1012,0)-1,6)="巻返し",OFFSET('S5'!$D$5,MATCH($A750,'S5'!$D$5:$D$1012,0)-1,6)="スリット"),SUMIF('S5'!$D$5:$D$1012,$A750,'S5'!$T$5:$T$1012),""),"")</f>
        <v/>
      </c>
    </row>
    <row r="751" spans="1:28" s="165" customFormat="1" ht="11.25" x14ac:dyDescent="0.15">
      <c r="A751" s="167"/>
      <c r="B751" s="167"/>
      <c r="C751" s="167"/>
      <c r="D751" s="167"/>
      <c r="E751" s="167"/>
      <c r="F751" s="167"/>
      <c r="G751" s="167"/>
      <c r="H751" s="167"/>
      <c r="I751" s="167"/>
      <c r="J751" s="167"/>
      <c r="K751" s="167"/>
      <c r="L751" s="167"/>
      <c r="M751" s="167"/>
      <c r="N751" s="168"/>
      <c r="O751" s="168"/>
      <c r="P751" s="168"/>
      <c r="Q751" s="167"/>
      <c r="R751" s="167"/>
      <c r="S751" s="167"/>
      <c r="T751" s="169"/>
      <c r="U751" s="169"/>
      <c r="V751" s="167"/>
      <c r="W751" s="167"/>
      <c r="X751" s="167"/>
      <c r="Z751" s="177" t="str">
        <f t="shared" ca="1" si="11"/>
        <v/>
      </c>
      <c r="AA751" s="177" t="str">
        <f ca="1">IFERROR(IF(OR(OFFSET('S4'!$D$5,MATCH($A751,'S4'!$D$5:$D$1035,0)-1,6)="巻返し",OFFSET('S4'!$D$5,MATCH($A751,'S4'!$D$5:$D$1035,0)-1,6)="スリット"),SUMIF('S4'!$D$5:$D$1035,$A751,'S4'!$U$5:$U$1035),""),"")</f>
        <v/>
      </c>
      <c r="AB751" s="177" t="str">
        <f ca="1">IFERROR(IF(OR(OFFSET('S5'!$D$5,MATCH($A751,'S5'!$D$5:$D$1012,0)-1,6)="巻返し",OFFSET('S5'!$D$5,MATCH($A751,'S5'!$D$5:$D$1012,0)-1,6)="スリット"),SUMIF('S5'!$D$5:$D$1012,$A751,'S5'!$T$5:$T$1012),""),"")</f>
        <v/>
      </c>
    </row>
    <row r="752" spans="1:28" s="165" customFormat="1" ht="11.25" x14ac:dyDescent="0.15">
      <c r="A752" s="167"/>
      <c r="B752" s="167"/>
      <c r="C752" s="167"/>
      <c r="D752" s="167"/>
      <c r="E752" s="167"/>
      <c r="F752" s="167"/>
      <c r="G752" s="167"/>
      <c r="H752" s="167"/>
      <c r="I752" s="167"/>
      <c r="J752" s="167"/>
      <c r="K752" s="167"/>
      <c r="L752" s="167"/>
      <c r="M752" s="167"/>
      <c r="N752" s="168"/>
      <c r="O752" s="168"/>
      <c r="P752" s="168"/>
      <c r="Q752" s="167"/>
      <c r="R752" s="167"/>
      <c r="S752" s="167"/>
      <c r="T752" s="169"/>
      <c r="U752" s="169"/>
      <c r="V752" s="167"/>
      <c r="W752" s="167"/>
      <c r="X752" s="167"/>
      <c r="Z752" s="177" t="str">
        <f t="shared" ca="1" si="11"/>
        <v/>
      </c>
      <c r="AA752" s="177" t="str">
        <f ca="1">IFERROR(IF(OR(OFFSET('S4'!$D$5,MATCH($A752,'S4'!$D$5:$D$1035,0)-1,6)="巻返し",OFFSET('S4'!$D$5,MATCH($A752,'S4'!$D$5:$D$1035,0)-1,6)="スリット"),SUMIF('S4'!$D$5:$D$1035,$A752,'S4'!$U$5:$U$1035),""),"")</f>
        <v/>
      </c>
      <c r="AB752" s="177" t="str">
        <f ca="1">IFERROR(IF(OR(OFFSET('S5'!$D$5,MATCH($A752,'S5'!$D$5:$D$1012,0)-1,6)="巻返し",OFFSET('S5'!$D$5,MATCH($A752,'S5'!$D$5:$D$1012,0)-1,6)="スリット"),SUMIF('S5'!$D$5:$D$1012,$A752,'S5'!$T$5:$T$1012),""),"")</f>
        <v/>
      </c>
    </row>
    <row r="753" spans="1:28" s="165" customFormat="1" ht="11.25" x14ac:dyDescent="0.15">
      <c r="A753" s="167"/>
      <c r="B753" s="167"/>
      <c r="C753" s="167"/>
      <c r="D753" s="167"/>
      <c r="E753" s="167"/>
      <c r="F753" s="167"/>
      <c r="G753" s="167"/>
      <c r="H753" s="167"/>
      <c r="I753" s="167"/>
      <c r="J753" s="167"/>
      <c r="K753" s="167"/>
      <c r="L753" s="167"/>
      <c r="M753" s="167"/>
      <c r="N753" s="168"/>
      <c r="O753" s="168"/>
      <c r="P753" s="168"/>
      <c r="Q753" s="167"/>
      <c r="R753" s="167"/>
      <c r="S753" s="167"/>
      <c r="T753" s="169"/>
      <c r="U753" s="169"/>
      <c r="V753" s="167"/>
      <c r="W753" s="167"/>
      <c r="X753" s="167"/>
      <c r="Z753" s="177" t="str">
        <f t="shared" ca="1" si="11"/>
        <v/>
      </c>
      <c r="AA753" s="177" t="str">
        <f ca="1">IFERROR(IF(OR(OFFSET('S4'!$D$5,MATCH($A753,'S4'!$D$5:$D$1035,0)-1,6)="巻返し",OFFSET('S4'!$D$5,MATCH($A753,'S4'!$D$5:$D$1035,0)-1,6)="スリット"),SUMIF('S4'!$D$5:$D$1035,$A753,'S4'!$U$5:$U$1035),""),"")</f>
        <v/>
      </c>
      <c r="AB753" s="177" t="str">
        <f ca="1">IFERROR(IF(OR(OFFSET('S5'!$D$5,MATCH($A753,'S5'!$D$5:$D$1012,0)-1,6)="巻返し",OFFSET('S5'!$D$5,MATCH($A753,'S5'!$D$5:$D$1012,0)-1,6)="スリット"),SUMIF('S5'!$D$5:$D$1012,$A753,'S5'!$T$5:$T$1012),""),"")</f>
        <v/>
      </c>
    </row>
    <row r="754" spans="1:28" s="165" customFormat="1" ht="11.25" x14ac:dyDescent="0.15">
      <c r="A754" s="167"/>
      <c r="B754" s="167"/>
      <c r="C754" s="167"/>
      <c r="D754" s="167"/>
      <c r="E754" s="167"/>
      <c r="F754" s="167"/>
      <c r="G754" s="167"/>
      <c r="H754" s="167"/>
      <c r="I754" s="167"/>
      <c r="J754" s="167"/>
      <c r="K754" s="167"/>
      <c r="L754" s="167"/>
      <c r="M754" s="167"/>
      <c r="N754" s="168"/>
      <c r="O754" s="168"/>
      <c r="P754" s="168"/>
      <c r="Q754" s="167"/>
      <c r="R754" s="167"/>
      <c r="S754" s="167"/>
      <c r="T754" s="169"/>
      <c r="U754" s="169"/>
      <c r="V754" s="167"/>
      <c r="W754" s="167"/>
      <c r="X754" s="167"/>
      <c r="Z754" s="177" t="str">
        <f t="shared" ca="1" si="11"/>
        <v/>
      </c>
      <c r="AA754" s="177" t="str">
        <f ca="1">IFERROR(IF(OR(OFFSET('S4'!$D$5,MATCH($A754,'S4'!$D$5:$D$1035,0)-1,6)="巻返し",OFFSET('S4'!$D$5,MATCH($A754,'S4'!$D$5:$D$1035,0)-1,6)="スリット"),SUMIF('S4'!$D$5:$D$1035,$A754,'S4'!$U$5:$U$1035),""),"")</f>
        <v/>
      </c>
      <c r="AB754" s="177" t="str">
        <f ca="1">IFERROR(IF(OR(OFFSET('S5'!$D$5,MATCH($A754,'S5'!$D$5:$D$1012,0)-1,6)="巻返し",OFFSET('S5'!$D$5,MATCH($A754,'S5'!$D$5:$D$1012,0)-1,6)="スリット"),SUMIF('S5'!$D$5:$D$1012,$A754,'S5'!$T$5:$T$1012),""),"")</f>
        <v/>
      </c>
    </row>
    <row r="755" spans="1:28" s="165" customFormat="1" ht="11.25" x14ac:dyDescent="0.15">
      <c r="A755" s="167"/>
      <c r="B755" s="167"/>
      <c r="C755" s="167"/>
      <c r="D755" s="167"/>
      <c r="E755" s="167"/>
      <c r="F755" s="167"/>
      <c r="G755" s="167"/>
      <c r="H755" s="167"/>
      <c r="I755" s="167"/>
      <c r="J755" s="167"/>
      <c r="K755" s="167"/>
      <c r="L755" s="167"/>
      <c r="M755" s="167"/>
      <c r="N755" s="168"/>
      <c r="O755" s="168"/>
      <c r="P755" s="168"/>
      <c r="Q755" s="167"/>
      <c r="R755" s="167"/>
      <c r="S755" s="167"/>
      <c r="T755" s="169"/>
      <c r="U755" s="169"/>
      <c r="V755" s="167"/>
      <c r="W755" s="167"/>
      <c r="X755" s="167"/>
      <c r="Z755" s="177" t="str">
        <f t="shared" ca="1" si="11"/>
        <v/>
      </c>
      <c r="AA755" s="177" t="str">
        <f ca="1">IFERROR(IF(OR(OFFSET('S4'!$D$5,MATCH($A755,'S4'!$D$5:$D$1035,0)-1,6)="巻返し",OFFSET('S4'!$D$5,MATCH($A755,'S4'!$D$5:$D$1035,0)-1,6)="スリット"),SUMIF('S4'!$D$5:$D$1035,$A755,'S4'!$U$5:$U$1035),""),"")</f>
        <v/>
      </c>
      <c r="AB755" s="177" t="str">
        <f ca="1">IFERROR(IF(OR(OFFSET('S5'!$D$5,MATCH($A755,'S5'!$D$5:$D$1012,0)-1,6)="巻返し",OFFSET('S5'!$D$5,MATCH($A755,'S5'!$D$5:$D$1012,0)-1,6)="スリット"),SUMIF('S5'!$D$5:$D$1012,$A755,'S5'!$T$5:$T$1012),""),"")</f>
        <v/>
      </c>
    </row>
    <row r="756" spans="1:28" s="165" customFormat="1" ht="11.25" x14ac:dyDescent="0.15">
      <c r="A756" s="167"/>
      <c r="B756" s="167"/>
      <c r="C756" s="167"/>
      <c r="D756" s="167"/>
      <c r="E756" s="167"/>
      <c r="F756" s="167"/>
      <c r="G756" s="167"/>
      <c r="H756" s="167"/>
      <c r="I756" s="167"/>
      <c r="J756" s="167"/>
      <c r="K756" s="167"/>
      <c r="L756" s="167"/>
      <c r="M756" s="167"/>
      <c r="N756" s="168"/>
      <c r="O756" s="168"/>
      <c r="P756" s="168"/>
      <c r="Q756" s="167"/>
      <c r="R756" s="167"/>
      <c r="S756" s="167"/>
      <c r="T756" s="169"/>
      <c r="U756" s="169"/>
      <c r="V756" s="167"/>
      <c r="W756" s="167"/>
      <c r="X756" s="167"/>
      <c r="Z756" s="177" t="str">
        <f t="shared" ca="1" si="11"/>
        <v/>
      </c>
      <c r="AA756" s="177" t="str">
        <f ca="1">IFERROR(IF(OR(OFFSET('S4'!$D$5,MATCH($A756,'S4'!$D$5:$D$1035,0)-1,6)="巻返し",OFFSET('S4'!$D$5,MATCH($A756,'S4'!$D$5:$D$1035,0)-1,6)="スリット"),SUMIF('S4'!$D$5:$D$1035,$A756,'S4'!$U$5:$U$1035),""),"")</f>
        <v/>
      </c>
      <c r="AB756" s="177" t="str">
        <f ca="1">IFERROR(IF(OR(OFFSET('S5'!$D$5,MATCH($A756,'S5'!$D$5:$D$1012,0)-1,6)="巻返し",OFFSET('S5'!$D$5,MATCH($A756,'S5'!$D$5:$D$1012,0)-1,6)="スリット"),SUMIF('S5'!$D$5:$D$1012,$A756,'S5'!$T$5:$T$1012),""),"")</f>
        <v/>
      </c>
    </row>
    <row r="757" spans="1:28" s="165" customFormat="1" ht="11.25" x14ac:dyDescent="0.15">
      <c r="A757" s="167"/>
      <c r="B757" s="167"/>
      <c r="C757" s="167"/>
      <c r="D757" s="167"/>
      <c r="E757" s="167"/>
      <c r="F757" s="167"/>
      <c r="G757" s="167"/>
      <c r="H757" s="167"/>
      <c r="I757" s="167"/>
      <c r="J757" s="167"/>
      <c r="K757" s="167"/>
      <c r="L757" s="167"/>
      <c r="M757" s="167"/>
      <c r="N757" s="168"/>
      <c r="O757" s="168"/>
      <c r="P757" s="168"/>
      <c r="Q757" s="167"/>
      <c r="R757" s="167"/>
      <c r="S757" s="167"/>
      <c r="T757" s="169"/>
      <c r="U757" s="169"/>
      <c r="V757" s="167"/>
      <c r="W757" s="167"/>
      <c r="X757" s="167"/>
      <c r="Z757" s="177" t="str">
        <f t="shared" ca="1" si="11"/>
        <v/>
      </c>
      <c r="AA757" s="177" t="str">
        <f ca="1">IFERROR(IF(OR(OFFSET('S4'!$D$5,MATCH($A757,'S4'!$D$5:$D$1035,0)-1,6)="巻返し",OFFSET('S4'!$D$5,MATCH($A757,'S4'!$D$5:$D$1035,0)-1,6)="スリット"),SUMIF('S4'!$D$5:$D$1035,$A757,'S4'!$U$5:$U$1035),""),"")</f>
        <v/>
      </c>
      <c r="AB757" s="177" t="str">
        <f ca="1">IFERROR(IF(OR(OFFSET('S5'!$D$5,MATCH($A757,'S5'!$D$5:$D$1012,0)-1,6)="巻返し",OFFSET('S5'!$D$5,MATCH($A757,'S5'!$D$5:$D$1012,0)-1,6)="スリット"),SUMIF('S5'!$D$5:$D$1012,$A757,'S5'!$T$5:$T$1012),""),"")</f>
        <v/>
      </c>
    </row>
    <row r="758" spans="1:28" s="165" customFormat="1" ht="11.25" x14ac:dyDescent="0.15">
      <c r="A758" s="167"/>
      <c r="B758" s="167"/>
      <c r="C758" s="167"/>
      <c r="D758" s="167"/>
      <c r="E758" s="167"/>
      <c r="F758" s="167"/>
      <c r="G758" s="167"/>
      <c r="H758" s="167"/>
      <c r="I758" s="167"/>
      <c r="J758" s="167"/>
      <c r="K758" s="167"/>
      <c r="L758" s="167"/>
      <c r="M758" s="167"/>
      <c r="N758" s="168"/>
      <c r="O758" s="168"/>
      <c r="P758" s="168"/>
      <c r="Q758" s="167"/>
      <c r="R758" s="167"/>
      <c r="S758" s="167"/>
      <c r="T758" s="169"/>
      <c r="U758" s="169"/>
      <c r="V758" s="167"/>
      <c r="W758" s="167"/>
      <c r="X758" s="167"/>
      <c r="Z758" s="177" t="str">
        <f t="shared" ca="1" si="11"/>
        <v/>
      </c>
      <c r="AA758" s="177" t="str">
        <f ca="1">IFERROR(IF(OR(OFFSET('S4'!$D$5,MATCH($A758,'S4'!$D$5:$D$1035,0)-1,6)="巻返し",OFFSET('S4'!$D$5,MATCH($A758,'S4'!$D$5:$D$1035,0)-1,6)="スリット"),SUMIF('S4'!$D$5:$D$1035,$A758,'S4'!$U$5:$U$1035),""),"")</f>
        <v/>
      </c>
      <c r="AB758" s="177" t="str">
        <f ca="1">IFERROR(IF(OR(OFFSET('S5'!$D$5,MATCH($A758,'S5'!$D$5:$D$1012,0)-1,6)="巻返し",OFFSET('S5'!$D$5,MATCH($A758,'S5'!$D$5:$D$1012,0)-1,6)="スリット"),SUMIF('S5'!$D$5:$D$1012,$A758,'S5'!$T$5:$T$1012),""),"")</f>
        <v/>
      </c>
    </row>
    <row r="759" spans="1:28" s="165" customFormat="1" ht="11.25" x14ac:dyDescent="0.15">
      <c r="A759" s="167"/>
      <c r="B759" s="167"/>
      <c r="C759" s="167"/>
      <c r="D759" s="167"/>
      <c r="E759" s="167"/>
      <c r="F759" s="167"/>
      <c r="G759" s="167"/>
      <c r="H759" s="167"/>
      <c r="I759" s="167"/>
      <c r="J759" s="167"/>
      <c r="K759" s="167"/>
      <c r="L759" s="167"/>
      <c r="M759" s="167"/>
      <c r="N759" s="168"/>
      <c r="O759" s="168"/>
      <c r="P759" s="168"/>
      <c r="Q759" s="167"/>
      <c r="R759" s="167"/>
      <c r="S759" s="167"/>
      <c r="T759" s="169"/>
      <c r="U759" s="169"/>
      <c r="V759" s="167"/>
      <c r="W759" s="167"/>
      <c r="X759" s="167"/>
      <c r="Z759" s="177" t="str">
        <f t="shared" ca="1" si="11"/>
        <v/>
      </c>
      <c r="AA759" s="177" t="str">
        <f ca="1">IFERROR(IF(OR(OFFSET('S4'!$D$5,MATCH($A759,'S4'!$D$5:$D$1035,0)-1,6)="巻返し",OFFSET('S4'!$D$5,MATCH($A759,'S4'!$D$5:$D$1035,0)-1,6)="スリット"),SUMIF('S4'!$D$5:$D$1035,$A759,'S4'!$U$5:$U$1035),""),"")</f>
        <v/>
      </c>
      <c r="AB759" s="177" t="str">
        <f ca="1">IFERROR(IF(OR(OFFSET('S5'!$D$5,MATCH($A759,'S5'!$D$5:$D$1012,0)-1,6)="巻返し",OFFSET('S5'!$D$5,MATCH($A759,'S5'!$D$5:$D$1012,0)-1,6)="スリット"),SUMIF('S5'!$D$5:$D$1012,$A759,'S5'!$T$5:$T$1012),""),"")</f>
        <v/>
      </c>
    </row>
    <row r="760" spans="1:28" s="165" customFormat="1" ht="11.25" x14ac:dyDescent="0.15">
      <c r="A760" s="167"/>
      <c r="B760" s="167"/>
      <c r="C760" s="167"/>
      <c r="D760" s="167"/>
      <c r="E760" s="167"/>
      <c r="F760" s="167"/>
      <c r="G760" s="167"/>
      <c r="H760" s="167"/>
      <c r="I760" s="167"/>
      <c r="J760" s="167"/>
      <c r="K760" s="167"/>
      <c r="L760" s="167"/>
      <c r="M760" s="167"/>
      <c r="N760" s="168"/>
      <c r="O760" s="168"/>
      <c r="P760" s="168"/>
      <c r="Q760" s="167"/>
      <c r="R760" s="167"/>
      <c r="S760" s="167"/>
      <c r="T760" s="169"/>
      <c r="U760" s="169"/>
      <c r="V760" s="167"/>
      <c r="W760" s="167"/>
      <c r="X760" s="167"/>
      <c r="Z760" s="177" t="str">
        <f t="shared" ca="1" si="11"/>
        <v/>
      </c>
      <c r="AA760" s="177" t="str">
        <f ca="1">IFERROR(IF(OR(OFFSET('S4'!$D$5,MATCH($A760,'S4'!$D$5:$D$1035,0)-1,6)="巻返し",OFFSET('S4'!$D$5,MATCH($A760,'S4'!$D$5:$D$1035,0)-1,6)="スリット"),SUMIF('S4'!$D$5:$D$1035,$A760,'S4'!$U$5:$U$1035),""),"")</f>
        <v/>
      </c>
      <c r="AB760" s="177" t="str">
        <f ca="1">IFERROR(IF(OR(OFFSET('S5'!$D$5,MATCH($A760,'S5'!$D$5:$D$1012,0)-1,6)="巻返し",OFFSET('S5'!$D$5,MATCH($A760,'S5'!$D$5:$D$1012,0)-1,6)="スリット"),SUMIF('S5'!$D$5:$D$1012,$A760,'S5'!$T$5:$T$1012),""),"")</f>
        <v/>
      </c>
    </row>
    <row r="761" spans="1:28" s="165" customFormat="1" ht="11.25" x14ac:dyDescent="0.15">
      <c r="A761" s="167"/>
      <c r="B761" s="167"/>
      <c r="C761" s="167"/>
      <c r="D761" s="167"/>
      <c r="E761" s="167"/>
      <c r="F761" s="167"/>
      <c r="G761" s="167"/>
      <c r="H761" s="167"/>
      <c r="I761" s="167"/>
      <c r="J761" s="167"/>
      <c r="K761" s="167"/>
      <c r="L761" s="167"/>
      <c r="M761" s="167"/>
      <c r="N761" s="168"/>
      <c r="O761" s="168"/>
      <c r="P761" s="168"/>
      <c r="Q761" s="167"/>
      <c r="R761" s="167"/>
      <c r="S761" s="167"/>
      <c r="T761" s="169"/>
      <c r="U761" s="169"/>
      <c r="V761" s="167"/>
      <c r="W761" s="167"/>
      <c r="X761" s="167"/>
      <c r="Z761" s="177" t="str">
        <f t="shared" ca="1" si="11"/>
        <v/>
      </c>
      <c r="AA761" s="177" t="str">
        <f ca="1">IFERROR(IF(OR(OFFSET('S4'!$D$5,MATCH($A761,'S4'!$D$5:$D$1035,0)-1,6)="巻返し",OFFSET('S4'!$D$5,MATCH($A761,'S4'!$D$5:$D$1035,0)-1,6)="スリット"),SUMIF('S4'!$D$5:$D$1035,$A761,'S4'!$U$5:$U$1035),""),"")</f>
        <v/>
      </c>
      <c r="AB761" s="177" t="str">
        <f ca="1">IFERROR(IF(OR(OFFSET('S5'!$D$5,MATCH($A761,'S5'!$D$5:$D$1012,0)-1,6)="巻返し",OFFSET('S5'!$D$5,MATCH($A761,'S5'!$D$5:$D$1012,0)-1,6)="スリット"),SUMIF('S5'!$D$5:$D$1012,$A761,'S5'!$T$5:$T$1012),""),"")</f>
        <v/>
      </c>
    </row>
    <row r="762" spans="1:28" s="165" customFormat="1" ht="11.25" x14ac:dyDescent="0.15">
      <c r="A762" s="167"/>
      <c r="B762" s="167"/>
      <c r="C762" s="167"/>
      <c r="D762" s="167"/>
      <c r="E762" s="167"/>
      <c r="F762" s="167"/>
      <c r="G762" s="167"/>
      <c r="H762" s="167"/>
      <c r="I762" s="167"/>
      <c r="J762" s="167"/>
      <c r="K762" s="167"/>
      <c r="L762" s="167"/>
      <c r="M762" s="167"/>
      <c r="N762" s="168"/>
      <c r="O762" s="168"/>
      <c r="P762" s="168"/>
      <c r="Q762" s="167"/>
      <c r="R762" s="167"/>
      <c r="S762" s="167"/>
      <c r="T762" s="169"/>
      <c r="U762" s="169"/>
      <c r="V762" s="167"/>
      <c r="W762" s="167"/>
      <c r="X762" s="167"/>
      <c r="Z762" s="177" t="str">
        <f t="shared" ca="1" si="11"/>
        <v/>
      </c>
      <c r="AA762" s="177" t="str">
        <f ca="1">IFERROR(IF(OR(OFFSET('S4'!$D$5,MATCH($A762,'S4'!$D$5:$D$1035,0)-1,6)="巻返し",OFFSET('S4'!$D$5,MATCH($A762,'S4'!$D$5:$D$1035,0)-1,6)="スリット"),SUMIF('S4'!$D$5:$D$1035,$A762,'S4'!$U$5:$U$1035),""),"")</f>
        <v/>
      </c>
      <c r="AB762" s="177" t="str">
        <f ca="1">IFERROR(IF(OR(OFFSET('S5'!$D$5,MATCH($A762,'S5'!$D$5:$D$1012,0)-1,6)="巻返し",OFFSET('S5'!$D$5,MATCH($A762,'S5'!$D$5:$D$1012,0)-1,6)="スリット"),SUMIF('S5'!$D$5:$D$1012,$A762,'S5'!$T$5:$T$1012),""),"")</f>
        <v/>
      </c>
    </row>
    <row r="763" spans="1:28" s="165" customFormat="1" ht="11.25" x14ac:dyDescent="0.15">
      <c r="A763" s="167"/>
      <c r="B763" s="167"/>
      <c r="C763" s="167"/>
      <c r="D763" s="167"/>
      <c r="E763" s="167"/>
      <c r="F763" s="167"/>
      <c r="G763" s="167"/>
      <c r="H763" s="167"/>
      <c r="I763" s="167"/>
      <c r="J763" s="167"/>
      <c r="K763" s="167"/>
      <c r="L763" s="167"/>
      <c r="M763" s="167"/>
      <c r="N763" s="168"/>
      <c r="O763" s="168"/>
      <c r="P763" s="168"/>
      <c r="Q763" s="167"/>
      <c r="R763" s="167"/>
      <c r="S763" s="167"/>
      <c r="T763" s="169"/>
      <c r="U763" s="169"/>
      <c r="V763" s="167"/>
      <c r="W763" s="167"/>
      <c r="X763" s="167"/>
      <c r="Z763" s="177" t="str">
        <f t="shared" ca="1" si="11"/>
        <v/>
      </c>
      <c r="AA763" s="177" t="str">
        <f ca="1">IFERROR(IF(OR(OFFSET('S4'!$D$5,MATCH($A763,'S4'!$D$5:$D$1035,0)-1,6)="巻返し",OFFSET('S4'!$D$5,MATCH($A763,'S4'!$D$5:$D$1035,0)-1,6)="スリット"),SUMIF('S4'!$D$5:$D$1035,$A763,'S4'!$U$5:$U$1035),""),"")</f>
        <v/>
      </c>
      <c r="AB763" s="177" t="str">
        <f ca="1">IFERROR(IF(OR(OFFSET('S5'!$D$5,MATCH($A763,'S5'!$D$5:$D$1012,0)-1,6)="巻返し",OFFSET('S5'!$D$5,MATCH($A763,'S5'!$D$5:$D$1012,0)-1,6)="スリット"),SUMIF('S5'!$D$5:$D$1012,$A763,'S5'!$T$5:$T$1012),""),"")</f>
        <v/>
      </c>
    </row>
    <row r="764" spans="1:28" s="165" customFormat="1" ht="11.25" x14ac:dyDescent="0.15">
      <c r="A764" s="167"/>
      <c r="B764" s="167"/>
      <c r="C764" s="167"/>
      <c r="D764" s="167"/>
      <c r="E764" s="167"/>
      <c r="F764" s="167"/>
      <c r="G764" s="167"/>
      <c r="H764" s="167"/>
      <c r="I764" s="167"/>
      <c r="J764" s="167"/>
      <c r="K764" s="167"/>
      <c r="L764" s="167"/>
      <c r="M764" s="167"/>
      <c r="N764" s="168"/>
      <c r="O764" s="168"/>
      <c r="P764" s="168"/>
      <c r="Q764" s="167"/>
      <c r="R764" s="167"/>
      <c r="S764" s="167"/>
      <c r="T764" s="169"/>
      <c r="U764" s="169"/>
      <c r="V764" s="167"/>
      <c r="W764" s="167"/>
      <c r="X764" s="167"/>
      <c r="Z764" s="177" t="str">
        <f t="shared" ca="1" si="11"/>
        <v/>
      </c>
      <c r="AA764" s="177" t="str">
        <f ca="1">IFERROR(IF(OR(OFFSET('S4'!$D$5,MATCH($A764,'S4'!$D$5:$D$1035,0)-1,6)="巻返し",OFFSET('S4'!$D$5,MATCH($A764,'S4'!$D$5:$D$1035,0)-1,6)="スリット"),SUMIF('S4'!$D$5:$D$1035,$A764,'S4'!$U$5:$U$1035),""),"")</f>
        <v/>
      </c>
      <c r="AB764" s="177" t="str">
        <f ca="1">IFERROR(IF(OR(OFFSET('S5'!$D$5,MATCH($A764,'S5'!$D$5:$D$1012,0)-1,6)="巻返し",OFFSET('S5'!$D$5,MATCH($A764,'S5'!$D$5:$D$1012,0)-1,6)="スリット"),SUMIF('S5'!$D$5:$D$1012,$A764,'S5'!$T$5:$T$1012),""),"")</f>
        <v/>
      </c>
    </row>
    <row r="765" spans="1:28" s="165" customFormat="1" ht="11.25" x14ac:dyDescent="0.15">
      <c r="A765" s="167"/>
      <c r="B765" s="167"/>
      <c r="C765" s="167"/>
      <c r="D765" s="167"/>
      <c r="E765" s="167"/>
      <c r="F765" s="167"/>
      <c r="G765" s="167"/>
      <c r="H765" s="167"/>
      <c r="I765" s="167"/>
      <c r="J765" s="167"/>
      <c r="K765" s="167"/>
      <c r="L765" s="167"/>
      <c r="M765" s="167"/>
      <c r="N765" s="168"/>
      <c r="O765" s="168"/>
      <c r="P765" s="168"/>
      <c r="Q765" s="167"/>
      <c r="R765" s="167"/>
      <c r="S765" s="167"/>
      <c r="T765" s="169"/>
      <c r="U765" s="169"/>
      <c r="V765" s="167"/>
      <c r="W765" s="167"/>
      <c r="X765" s="167"/>
      <c r="Z765" s="177" t="str">
        <f t="shared" ca="1" si="11"/>
        <v/>
      </c>
      <c r="AA765" s="177" t="str">
        <f ca="1">IFERROR(IF(OR(OFFSET('S4'!$D$5,MATCH($A765,'S4'!$D$5:$D$1035,0)-1,6)="巻返し",OFFSET('S4'!$D$5,MATCH($A765,'S4'!$D$5:$D$1035,0)-1,6)="スリット"),SUMIF('S4'!$D$5:$D$1035,$A765,'S4'!$U$5:$U$1035),""),"")</f>
        <v/>
      </c>
      <c r="AB765" s="177" t="str">
        <f ca="1">IFERROR(IF(OR(OFFSET('S5'!$D$5,MATCH($A765,'S5'!$D$5:$D$1012,0)-1,6)="巻返し",OFFSET('S5'!$D$5,MATCH($A765,'S5'!$D$5:$D$1012,0)-1,6)="スリット"),SUMIF('S5'!$D$5:$D$1012,$A765,'S5'!$T$5:$T$1012),""),"")</f>
        <v/>
      </c>
    </row>
    <row r="766" spans="1:28" s="165" customFormat="1" ht="11.25" x14ac:dyDescent="0.15">
      <c r="A766" s="167"/>
      <c r="B766" s="167"/>
      <c r="C766" s="167"/>
      <c r="D766" s="167"/>
      <c r="E766" s="167"/>
      <c r="F766" s="167"/>
      <c r="G766" s="167"/>
      <c r="H766" s="167"/>
      <c r="I766" s="167"/>
      <c r="J766" s="167"/>
      <c r="K766" s="167"/>
      <c r="L766" s="167"/>
      <c r="M766" s="167"/>
      <c r="N766" s="168"/>
      <c r="O766" s="168"/>
      <c r="P766" s="168"/>
      <c r="Q766" s="167"/>
      <c r="R766" s="167"/>
      <c r="S766" s="167"/>
      <c r="T766" s="169"/>
      <c r="U766" s="169"/>
      <c r="V766" s="167"/>
      <c r="W766" s="167"/>
      <c r="X766" s="167"/>
      <c r="Z766" s="177" t="str">
        <f t="shared" ca="1" si="11"/>
        <v/>
      </c>
      <c r="AA766" s="177" t="str">
        <f ca="1">IFERROR(IF(OR(OFFSET('S4'!$D$5,MATCH($A766,'S4'!$D$5:$D$1035,0)-1,6)="巻返し",OFFSET('S4'!$D$5,MATCH($A766,'S4'!$D$5:$D$1035,0)-1,6)="スリット"),SUMIF('S4'!$D$5:$D$1035,$A766,'S4'!$U$5:$U$1035),""),"")</f>
        <v/>
      </c>
      <c r="AB766" s="177" t="str">
        <f ca="1">IFERROR(IF(OR(OFFSET('S5'!$D$5,MATCH($A766,'S5'!$D$5:$D$1012,0)-1,6)="巻返し",OFFSET('S5'!$D$5,MATCH($A766,'S5'!$D$5:$D$1012,0)-1,6)="スリット"),SUMIF('S5'!$D$5:$D$1012,$A766,'S5'!$T$5:$T$1012),""),"")</f>
        <v/>
      </c>
    </row>
    <row r="767" spans="1:28" s="165" customFormat="1" ht="11.25" x14ac:dyDescent="0.15">
      <c r="A767" s="167"/>
      <c r="B767" s="167"/>
      <c r="C767" s="167"/>
      <c r="D767" s="167"/>
      <c r="E767" s="167"/>
      <c r="F767" s="167"/>
      <c r="G767" s="167"/>
      <c r="H767" s="167"/>
      <c r="I767" s="167"/>
      <c r="J767" s="167"/>
      <c r="K767" s="167"/>
      <c r="L767" s="167"/>
      <c r="M767" s="167"/>
      <c r="N767" s="168"/>
      <c r="O767" s="168"/>
      <c r="P767" s="168"/>
      <c r="Q767" s="167"/>
      <c r="R767" s="167"/>
      <c r="S767" s="167"/>
      <c r="T767" s="169"/>
      <c r="U767" s="169"/>
      <c r="V767" s="167"/>
      <c r="W767" s="167"/>
      <c r="X767" s="167"/>
      <c r="Z767" s="177" t="str">
        <f t="shared" ca="1" si="11"/>
        <v/>
      </c>
      <c r="AA767" s="177" t="str">
        <f ca="1">IFERROR(IF(OR(OFFSET('S4'!$D$5,MATCH($A767,'S4'!$D$5:$D$1035,0)-1,6)="巻返し",OFFSET('S4'!$D$5,MATCH($A767,'S4'!$D$5:$D$1035,0)-1,6)="スリット"),SUMIF('S4'!$D$5:$D$1035,$A767,'S4'!$U$5:$U$1035),""),"")</f>
        <v/>
      </c>
      <c r="AB767" s="177" t="str">
        <f ca="1">IFERROR(IF(OR(OFFSET('S5'!$D$5,MATCH($A767,'S5'!$D$5:$D$1012,0)-1,6)="巻返し",OFFSET('S5'!$D$5,MATCH($A767,'S5'!$D$5:$D$1012,0)-1,6)="スリット"),SUMIF('S5'!$D$5:$D$1012,$A767,'S5'!$T$5:$T$1012),""),"")</f>
        <v/>
      </c>
    </row>
    <row r="768" spans="1:28" s="165" customFormat="1" ht="11.25" x14ac:dyDescent="0.15">
      <c r="A768" s="167"/>
      <c r="B768" s="167"/>
      <c r="C768" s="167"/>
      <c r="D768" s="167"/>
      <c r="E768" s="167"/>
      <c r="F768" s="167"/>
      <c r="G768" s="167"/>
      <c r="H768" s="167"/>
      <c r="I768" s="167"/>
      <c r="J768" s="167"/>
      <c r="K768" s="167"/>
      <c r="L768" s="167"/>
      <c r="M768" s="167"/>
      <c r="N768" s="168"/>
      <c r="O768" s="168"/>
      <c r="P768" s="168"/>
      <c r="Q768" s="167"/>
      <c r="R768" s="167"/>
      <c r="S768" s="167"/>
      <c r="T768" s="169"/>
      <c r="U768" s="169"/>
      <c r="V768" s="167"/>
      <c r="W768" s="167"/>
      <c r="X768" s="167"/>
      <c r="Z768" s="177" t="str">
        <f t="shared" ca="1" si="11"/>
        <v/>
      </c>
      <c r="AA768" s="177" t="str">
        <f ca="1">IFERROR(IF(OR(OFFSET('S4'!$D$5,MATCH($A768,'S4'!$D$5:$D$1035,0)-1,6)="巻返し",OFFSET('S4'!$D$5,MATCH($A768,'S4'!$D$5:$D$1035,0)-1,6)="スリット"),SUMIF('S4'!$D$5:$D$1035,$A768,'S4'!$U$5:$U$1035),""),"")</f>
        <v/>
      </c>
      <c r="AB768" s="177" t="str">
        <f ca="1">IFERROR(IF(OR(OFFSET('S5'!$D$5,MATCH($A768,'S5'!$D$5:$D$1012,0)-1,6)="巻返し",OFFSET('S5'!$D$5,MATCH($A768,'S5'!$D$5:$D$1012,0)-1,6)="スリット"),SUMIF('S5'!$D$5:$D$1012,$A768,'S5'!$T$5:$T$1012),""),"")</f>
        <v/>
      </c>
    </row>
    <row r="769" spans="1:28" s="165" customFormat="1" ht="11.25" x14ac:dyDescent="0.15">
      <c r="A769" s="167"/>
      <c r="B769" s="167"/>
      <c r="C769" s="167"/>
      <c r="D769" s="167"/>
      <c r="E769" s="167"/>
      <c r="F769" s="167"/>
      <c r="G769" s="167"/>
      <c r="H769" s="167"/>
      <c r="I769" s="167"/>
      <c r="J769" s="167"/>
      <c r="K769" s="167"/>
      <c r="L769" s="167"/>
      <c r="M769" s="167"/>
      <c r="N769" s="168"/>
      <c r="O769" s="168"/>
      <c r="P769" s="168"/>
      <c r="Q769" s="167"/>
      <c r="R769" s="167"/>
      <c r="S769" s="167"/>
      <c r="T769" s="169"/>
      <c r="U769" s="169"/>
      <c r="V769" s="167"/>
      <c r="W769" s="167"/>
      <c r="X769" s="167"/>
      <c r="Z769" s="177" t="str">
        <f t="shared" ca="1" si="11"/>
        <v/>
      </c>
      <c r="AA769" s="177" t="str">
        <f ca="1">IFERROR(IF(OR(OFFSET('S4'!$D$5,MATCH($A769,'S4'!$D$5:$D$1035,0)-1,6)="巻返し",OFFSET('S4'!$D$5,MATCH($A769,'S4'!$D$5:$D$1035,0)-1,6)="スリット"),SUMIF('S4'!$D$5:$D$1035,$A769,'S4'!$U$5:$U$1035),""),"")</f>
        <v/>
      </c>
      <c r="AB769" s="177" t="str">
        <f ca="1">IFERROR(IF(OR(OFFSET('S5'!$D$5,MATCH($A769,'S5'!$D$5:$D$1012,0)-1,6)="巻返し",OFFSET('S5'!$D$5,MATCH($A769,'S5'!$D$5:$D$1012,0)-1,6)="スリット"),SUMIF('S5'!$D$5:$D$1012,$A769,'S5'!$T$5:$T$1012),""),"")</f>
        <v/>
      </c>
    </row>
    <row r="770" spans="1:28" s="165" customFormat="1" ht="11.25" x14ac:dyDescent="0.15">
      <c r="A770" s="167"/>
      <c r="B770" s="167"/>
      <c r="C770" s="167"/>
      <c r="D770" s="167"/>
      <c r="E770" s="167"/>
      <c r="F770" s="167"/>
      <c r="G770" s="167"/>
      <c r="H770" s="167"/>
      <c r="I770" s="167"/>
      <c r="J770" s="167"/>
      <c r="K770" s="167"/>
      <c r="L770" s="167"/>
      <c r="M770" s="167"/>
      <c r="N770" s="168"/>
      <c r="O770" s="168"/>
      <c r="P770" s="168"/>
      <c r="Q770" s="167"/>
      <c r="R770" s="167"/>
      <c r="S770" s="167"/>
      <c r="T770" s="169"/>
      <c r="U770" s="169"/>
      <c r="V770" s="167"/>
      <c r="W770" s="167"/>
      <c r="X770" s="167"/>
      <c r="Z770" s="177" t="str">
        <f t="shared" ca="1" si="11"/>
        <v/>
      </c>
      <c r="AA770" s="177" t="str">
        <f ca="1">IFERROR(IF(OR(OFFSET('S4'!$D$5,MATCH($A770,'S4'!$D$5:$D$1035,0)-1,6)="巻返し",OFFSET('S4'!$D$5,MATCH($A770,'S4'!$D$5:$D$1035,0)-1,6)="スリット"),SUMIF('S4'!$D$5:$D$1035,$A770,'S4'!$U$5:$U$1035),""),"")</f>
        <v/>
      </c>
      <c r="AB770" s="177" t="str">
        <f ca="1">IFERROR(IF(OR(OFFSET('S5'!$D$5,MATCH($A770,'S5'!$D$5:$D$1012,0)-1,6)="巻返し",OFFSET('S5'!$D$5,MATCH($A770,'S5'!$D$5:$D$1012,0)-1,6)="スリット"),SUMIF('S5'!$D$5:$D$1012,$A770,'S5'!$T$5:$T$1012),""),"")</f>
        <v/>
      </c>
    </row>
    <row r="771" spans="1:28" s="165" customFormat="1" ht="11.25" x14ac:dyDescent="0.15">
      <c r="A771" s="167"/>
      <c r="B771" s="167"/>
      <c r="C771" s="167"/>
      <c r="D771" s="167"/>
      <c r="E771" s="167"/>
      <c r="F771" s="167"/>
      <c r="G771" s="167"/>
      <c r="H771" s="167"/>
      <c r="I771" s="167"/>
      <c r="J771" s="167"/>
      <c r="K771" s="167"/>
      <c r="L771" s="167"/>
      <c r="M771" s="167"/>
      <c r="N771" s="168"/>
      <c r="O771" s="168"/>
      <c r="P771" s="168"/>
      <c r="Q771" s="167"/>
      <c r="R771" s="167"/>
      <c r="S771" s="167"/>
      <c r="T771" s="169"/>
      <c r="U771" s="169"/>
      <c r="V771" s="167"/>
      <c r="W771" s="167"/>
      <c r="X771" s="167"/>
      <c r="Z771" s="177" t="str">
        <f t="shared" ca="1" si="11"/>
        <v/>
      </c>
      <c r="AA771" s="177" t="str">
        <f ca="1">IFERROR(IF(OR(OFFSET('S4'!$D$5,MATCH($A771,'S4'!$D$5:$D$1035,0)-1,6)="巻返し",OFFSET('S4'!$D$5,MATCH($A771,'S4'!$D$5:$D$1035,0)-1,6)="スリット"),SUMIF('S4'!$D$5:$D$1035,$A771,'S4'!$U$5:$U$1035),""),"")</f>
        <v/>
      </c>
      <c r="AB771" s="177" t="str">
        <f ca="1">IFERROR(IF(OR(OFFSET('S5'!$D$5,MATCH($A771,'S5'!$D$5:$D$1012,0)-1,6)="巻返し",OFFSET('S5'!$D$5,MATCH($A771,'S5'!$D$5:$D$1012,0)-1,6)="スリット"),SUMIF('S5'!$D$5:$D$1012,$A771,'S5'!$T$5:$T$1012),""),"")</f>
        <v/>
      </c>
    </row>
    <row r="772" spans="1:28" s="165" customFormat="1" ht="11.25" x14ac:dyDescent="0.15">
      <c r="A772" s="167"/>
      <c r="B772" s="167"/>
      <c r="C772" s="167"/>
      <c r="D772" s="167"/>
      <c r="E772" s="167"/>
      <c r="F772" s="167"/>
      <c r="G772" s="167"/>
      <c r="H772" s="167"/>
      <c r="I772" s="167"/>
      <c r="J772" s="167"/>
      <c r="K772" s="167"/>
      <c r="L772" s="167"/>
      <c r="M772" s="167"/>
      <c r="N772" s="168"/>
      <c r="O772" s="168"/>
      <c r="P772" s="168"/>
      <c r="Q772" s="167"/>
      <c r="R772" s="167"/>
      <c r="S772" s="167"/>
      <c r="T772" s="169"/>
      <c r="U772" s="169"/>
      <c r="V772" s="167"/>
      <c r="W772" s="167"/>
      <c r="X772" s="167"/>
      <c r="Z772" s="177" t="str">
        <f t="shared" ref="Z772:Z782" ca="1" si="12">IF(SUM(AA772:AB772)=0,"",SUM(AA772:AB772))</f>
        <v/>
      </c>
      <c r="AA772" s="177" t="str">
        <f ca="1">IFERROR(IF(OR(OFFSET('S4'!$D$5,MATCH($A772,'S4'!$D$5:$D$1035,0)-1,6)="巻返し",OFFSET('S4'!$D$5,MATCH($A772,'S4'!$D$5:$D$1035,0)-1,6)="スリット"),SUMIF('S4'!$D$5:$D$1035,$A772,'S4'!$U$5:$U$1035),""),"")</f>
        <v/>
      </c>
      <c r="AB772" s="177" t="str">
        <f ca="1">IFERROR(IF(OR(OFFSET('S5'!$D$5,MATCH($A772,'S5'!$D$5:$D$1012,0)-1,6)="巻返し",OFFSET('S5'!$D$5,MATCH($A772,'S5'!$D$5:$D$1012,0)-1,6)="スリット"),SUMIF('S5'!$D$5:$D$1012,$A772,'S5'!$T$5:$T$1012),""),"")</f>
        <v/>
      </c>
    </row>
    <row r="773" spans="1:28" s="165" customFormat="1" ht="11.25" x14ac:dyDescent="0.15">
      <c r="A773" s="167"/>
      <c r="B773" s="167"/>
      <c r="C773" s="167"/>
      <c r="D773" s="167"/>
      <c r="E773" s="167"/>
      <c r="F773" s="167"/>
      <c r="G773" s="167"/>
      <c r="H773" s="167"/>
      <c r="I773" s="167"/>
      <c r="J773" s="167"/>
      <c r="K773" s="167"/>
      <c r="L773" s="167"/>
      <c r="M773" s="167"/>
      <c r="N773" s="168"/>
      <c r="O773" s="168"/>
      <c r="P773" s="168"/>
      <c r="Q773" s="167"/>
      <c r="R773" s="167"/>
      <c r="S773" s="167"/>
      <c r="T773" s="169"/>
      <c r="U773" s="169"/>
      <c r="V773" s="167"/>
      <c r="W773" s="167"/>
      <c r="X773" s="167"/>
      <c r="Z773" s="177" t="str">
        <f t="shared" ca="1" si="12"/>
        <v/>
      </c>
      <c r="AA773" s="177" t="str">
        <f ca="1">IFERROR(IF(OR(OFFSET('S4'!$D$5,MATCH($A773,'S4'!$D$5:$D$1035,0)-1,6)="巻返し",OFFSET('S4'!$D$5,MATCH($A773,'S4'!$D$5:$D$1035,0)-1,6)="スリット"),SUMIF('S4'!$D$5:$D$1035,$A773,'S4'!$U$5:$U$1035),""),"")</f>
        <v/>
      </c>
      <c r="AB773" s="177" t="str">
        <f ca="1">IFERROR(IF(OR(OFFSET('S5'!$D$5,MATCH($A773,'S5'!$D$5:$D$1012,0)-1,6)="巻返し",OFFSET('S5'!$D$5,MATCH($A773,'S5'!$D$5:$D$1012,0)-1,6)="スリット"),SUMIF('S5'!$D$5:$D$1012,$A773,'S5'!$T$5:$T$1012),""),"")</f>
        <v/>
      </c>
    </row>
    <row r="774" spans="1:28" s="165" customFormat="1" ht="11.25" x14ac:dyDescent="0.15">
      <c r="A774" s="167"/>
      <c r="B774" s="167"/>
      <c r="C774" s="167"/>
      <c r="D774" s="167"/>
      <c r="E774" s="167"/>
      <c r="F774" s="167"/>
      <c r="G774" s="167"/>
      <c r="H774" s="167"/>
      <c r="I774" s="167"/>
      <c r="J774" s="167"/>
      <c r="K774" s="167"/>
      <c r="L774" s="167"/>
      <c r="M774" s="167"/>
      <c r="N774" s="168"/>
      <c r="O774" s="168"/>
      <c r="P774" s="168"/>
      <c r="Q774" s="167"/>
      <c r="R774" s="167"/>
      <c r="S774" s="167"/>
      <c r="T774" s="169"/>
      <c r="U774" s="169"/>
      <c r="V774" s="167"/>
      <c r="W774" s="167"/>
      <c r="X774" s="167"/>
      <c r="Z774" s="177" t="str">
        <f t="shared" ca="1" si="12"/>
        <v/>
      </c>
      <c r="AA774" s="177" t="str">
        <f ca="1">IFERROR(IF(OR(OFFSET('S4'!$D$5,MATCH($A774,'S4'!$D$5:$D$1035,0)-1,6)="巻返し",OFFSET('S4'!$D$5,MATCH($A774,'S4'!$D$5:$D$1035,0)-1,6)="スリット"),SUMIF('S4'!$D$5:$D$1035,$A774,'S4'!$U$5:$U$1035),""),"")</f>
        <v/>
      </c>
      <c r="AB774" s="177" t="str">
        <f ca="1">IFERROR(IF(OR(OFFSET('S5'!$D$5,MATCH($A774,'S5'!$D$5:$D$1012,0)-1,6)="巻返し",OFFSET('S5'!$D$5,MATCH($A774,'S5'!$D$5:$D$1012,0)-1,6)="スリット"),SUMIF('S5'!$D$5:$D$1012,$A774,'S5'!$T$5:$T$1012),""),"")</f>
        <v/>
      </c>
    </row>
    <row r="775" spans="1:28" s="165" customFormat="1" ht="11.25" x14ac:dyDescent="0.15">
      <c r="A775" s="167"/>
      <c r="B775" s="167"/>
      <c r="C775" s="167"/>
      <c r="D775" s="167"/>
      <c r="E775" s="167"/>
      <c r="F775" s="167"/>
      <c r="G775" s="167"/>
      <c r="H775" s="167"/>
      <c r="I775" s="167"/>
      <c r="J775" s="167"/>
      <c r="K775" s="167"/>
      <c r="L775" s="167"/>
      <c r="M775" s="167"/>
      <c r="N775" s="168"/>
      <c r="O775" s="168"/>
      <c r="P775" s="168"/>
      <c r="Q775" s="167"/>
      <c r="R775" s="167"/>
      <c r="S775" s="167"/>
      <c r="T775" s="169"/>
      <c r="U775" s="169"/>
      <c r="V775" s="167"/>
      <c r="W775" s="167"/>
      <c r="X775" s="167"/>
      <c r="Z775" s="177" t="str">
        <f t="shared" ca="1" si="12"/>
        <v/>
      </c>
      <c r="AA775" s="177" t="str">
        <f ca="1">IFERROR(IF(OR(OFFSET('S4'!$D$5,MATCH($A775,'S4'!$D$5:$D$1035,0)-1,6)="巻返し",OFFSET('S4'!$D$5,MATCH($A775,'S4'!$D$5:$D$1035,0)-1,6)="スリット"),SUMIF('S4'!$D$5:$D$1035,$A775,'S4'!$U$5:$U$1035),""),"")</f>
        <v/>
      </c>
      <c r="AB775" s="177" t="str">
        <f ca="1">IFERROR(IF(OR(OFFSET('S5'!$D$5,MATCH($A775,'S5'!$D$5:$D$1012,0)-1,6)="巻返し",OFFSET('S5'!$D$5,MATCH($A775,'S5'!$D$5:$D$1012,0)-1,6)="スリット"),SUMIF('S5'!$D$5:$D$1012,$A775,'S5'!$T$5:$T$1012),""),"")</f>
        <v/>
      </c>
    </row>
    <row r="776" spans="1:28" s="165" customFormat="1" ht="11.25" x14ac:dyDescent="0.15">
      <c r="A776" s="167"/>
      <c r="B776" s="167"/>
      <c r="C776" s="167"/>
      <c r="D776" s="167"/>
      <c r="E776" s="167"/>
      <c r="F776" s="167"/>
      <c r="G776" s="167"/>
      <c r="H776" s="167"/>
      <c r="I776" s="167"/>
      <c r="J776" s="167"/>
      <c r="K776" s="167"/>
      <c r="L776" s="167"/>
      <c r="M776" s="167"/>
      <c r="N776" s="168"/>
      <c r="O776" s="168"/>
      <c r="P776" s="168"/>
      <c r="Q776" s="167"/>
      <c r="R776" s="167"/>
      <c r="S776" s="167"/>
      <c r="T776" s="169"/>
      <c r="U776" s="169"/>
      <c r="V776" s="167"/>
      <c r="W776" s="167"/>
      <c r="X776" s="167"/>
      <c r="Z776" s="177" t="str">
        <f t="shared" ca="1" si="12"/>
        <v/>
      </c>
      <c r="AA776" s="177" t="str">
        <f ca="1">IFERROR(IF(OR(OFFSET('S4'!$D$5,MATCH($A776,'S4'!$D$5:$D$1035,0)-1,6)="巻返し",OFFSET('S4'!$D$5,MATCH($A776,'S4'!$D$5:$D$1035,0)-1,6)="スリット"),SUMIF('S4'!$D$5:$D$1035,$A776,'S4'!$U$5:$U$1035),""),"")</f>
        <v/>
      </c>
      <c r="AB776" s="177" t="str">
        <f ca="1">IFERROR(IF(OR(OFFSET('S5'!$D$5,MATCH($A776,'S5'!$D$5:$D$1012,0)-1,6)="巻返し",OFFSET('S5'!$D$5,MATCH($A776,'S5'!$D$5:$D$1012,0)-1,6)="スリット"),SUMIF('S5'!$D$5:$D$1012,$A776,'S5'!$T$5:$T$1012),""),"")</f>
        <v/>
      </c>
    </row>
    <row r="777" spans="1:28" s="165" customFormat="1" ht="11.25" x14ac:dyDescent="0.15">
      <c r="A777" s="167"/>
      <c r="B777" s="167"/>
      <c r="C777" s="167"/>
      <c r="D777" s="167"/>
      <c r="E777" s="167"/>
      <c r="F777" s="167"/>
      <c r="G777" s="167"/>
      <c r="H777" s="167"/>
      <c r="I777" s="167"/>
      <c r="J777" s="167"/>
      <c r="K777" s="167"/>
      <c r="L777" s="167"/>
      <c r="M777" s="167"/>
      <c r="N777" s="168"/>
      <c r="O777" s="168"/>
      <c r="P777" s="168"/>
      <c r="Q777" s="167"/>
      <c r="R777" s="167"/>
      <c r="S777" s="167"/>
      <c r="T777" s="169"/>
      <c r="U777" s="169"/>
      <c r="V777" s="167"/>
      <c r="W777" s="167"/>
      <c r="X777" s="167"/>
      <c r="Z777" s="177" t="str">
        <f t="shared" ca="1" si="12"/>
        <v/>
      </c>
      <c r="AA777" s="177" t="str">
        <f ca="1">IFERROR(IF(OR(OFFSET('S4'!$D$5,MATCH($A777,'S4'!$D$5:$D$1035,0)-1,6)="巻返し",OFFSET('S4'!$D$5,MATCH($A777,'S4'!$D$5:$D$1035,0)-1,6)="スリット"),SUMIF('S4'!$D$5:$D$1035,$A777,'S4'!$U$5:$U$1035),""),"")</f>
        <v/>
      </c>
      <c r="AB777" s="177" t="str">
        <f ca="1">IFERROR(IF(OR(OFFSET('S5'!$D$5,MATCH($A777,'S5'!$D$5:$D$1012,0)-1,6)="巻返し",OFFSET('S5'!$D$5,MATCH($A777,'S5'!$D$5:$D$1012,0)-1,6)="スリット"),SUMIF('S5'!$D$5:$D$1012,$A777,'S5'!$T$5:$T$1012),""),"")</f>
        <v/>
      </c>
    </row>
    <row r="778" spans="1:28" s="165" customFormat="1" ht="11.25" x14ac:dyDescent="0.15">
      <c r="A778" s="167"/>
      <c r="B778" s="167"/>
      <c r="C778" s="167"/>
      <c r="D778" s="167"/>
      <c r="E778" s="167"/>
      <c r="F778" s="167"/>
      <c r="G778" s="167"/>
      <c r="H778" s="167"/>
      <c r="I778" s="167"/>
      <c r="J778" s="167"/>
      <c r="K778" s="167"/>
      <c r="L778" s="167"/>
      <c r="M778" s="167"/>
      <c r="N778" s="168"/>
      <c r="O778" s="168"/>
      <c r="P778" s="168"/>
      <c r="Q778" s="167"/>
      <c r="R778" s="167"/>
      <c r="S778" s="167"/>
      <c r="T778" s="169"/>
      <c r="U778" s="169"/>
      <c r="V778" s="167"/>
      <c r="W778" s="167"/>
      <c r="X778" s="167"/>
      <c r="Z778" s="177" t="str">
        <f t="shared" ca="1" si="12"/>
        <v/>
      </c>
      <c r="AA778" s="177" t="str">
        <f ca="1">IFERROR(IF(OR(OFFSET('S4'!$D$5,MATCH($A778,'S4'!$D$5:$D$1035,0)-1,6)="巻返し",OFFSET('S4'!$D$5,MATCH($A778,'S4'!$D$5:$D$1035,0)-1,6)="スリット"),SUMIF('S4'!$D$5:$D$1035,$A778,'S4'!$U$5:$U$1035),""),"")</f>
        <v/>
      </c>
      <c r="AB778" s="177" t="str">
        <f ca="1">IFERROR(IF(OR(OFFSET('S5'!$D$5,MATCH($A778,'S5'!$D$5:$D$1012,0)-1,6)="巻返し",OFFSET('S5'!$D$5,MATCH($A778,'S5'!$D$5:$D$1012,0)-1,6)="スリット"),SUMIF('S5'!$D$5:$D$1012,$A778,'S5'!$T$5:$T$1012),""),"")</f>
        <v/>
      </c>
    </row>
    <row r="779" spans="1:28" s="165" customFormat="1" ht="11.25" x14ac:dyDescent="0.15">
      <c r="A779" s="167"/>
      <c r="B779" s="167"/>
      <c r="C779" s="167"/>
      <c r="D779" s="167"/>
      <c r="E779" s="167"/>
      <c r="F779" s="167"/>
      <c r="G779" s="167"/>
      <c r="H779" s="167"/>
      <c r="I779" s="167"/>
      <c r="J779" s="167"/>
      <c r="K779" s="167"/>
      <c r="L779" s="167"/>
      <c r="M779" s="167"/>
      <c r="N779" s="168"/>
      <c r="O779" s="168"/>
      <c r="P779" s="168"/>
      <c r="Q779" s="167"/>
      <c r="R779" s="167"/>
      <c r="S779" s="167"/>
      <c r="T779" s="169"/>
      <c r="U779" s="169"/>
      <c r="V779" s="167"/>
      <c r="W779" s="167"/>
      <c r="X779" s="167"/>
      <c r="Z779" s="177" t="str">
        <f t="shared" ca="1" si="12"/>
        <v/>
      </c>
      <c r="AA779" s="177" t="str">
        <f ca="1">IFERROR(IF(OR(OFFSET('S4'!$D$5,MATCH($A779,'S4'!$D$5:$D$1035,0)-1,6)="巻返し",OFFSET('S4'!$D$5,MATCH($A779,'S4'!$D$5:$D$1035,0)-1,6)="スリット"),SUMIF('S4'!$D$5:$D$1035,$A779,'S4'!$U$5:$U$1035),""),"")</f>
        <v/>
      </c>
      <c r="AB779" s="177" t="str">
        <f ca="1">IFERROR(IF(OR(OFFSET('S5'!$D$5,MATCH($A779,'S5'!$D$5:$D$1012,0)-1,6)="巻返し",OFFSET('S5'!$D$5,MATCH($A779,'S5'!$D$5:$D$1012,0)-1,6)="スリット"),SUMIF('S5'!$D$5:$D$1012,$A779,'S5'!$T$5:$T$1012),""),"")</f>
        <v/>
      </c>
    </row>
    <row r="780" spans="1:28" s="165" customFormat="1" ht="11.25" x14ac:dyDescent="0.15">
      <c r="A780" s="167"/>
      <c r="B780" s="167"/>
      <c r="C780" s="167"/>
      <c r="D780" s="167"/>
      <c r="E780" s="167"/>
      <c r="F780" s="167"/>
      <c r="G780" s="167"/>
      <c r="H780" s="167"/>
      <c r="I780" s="167"/>
      <c r="J780" s="167"/>
      <c r="K780" s="167"/>
      <c r="L780" s="167"/>
      <c r="M780" s="167"/>
      <c r="N780" s="168"/>
      <c r="O780" s="168"/>
      <c r="P780" s="168"/>
      <c r="Q780" s="167"/>
      <c r="R780" s="167"/>
      <c r="S780" s="167"/>
      <c r="T780" s="169"/>
      <c r="U780" s="169"/>
      <c r="V780" s="167"/>
      <c r="W780" s="167"/>
      <c r="X780" s="167"/>
      <c r="Z780" s="177" t="str">
        <f t="shared" ca="1" si="12"/>
        <v/>
      </c>
      <c r="AA780" s="177" t="str">
        <f ca="1">IFERROR(IF(OR(OFFSET('S4'!$D$5,MATCH($A780,'S4'!$D$5:$D$1035,0)-1,6)="巻返し",OFFSET('S4'!$D$5,MATCH($A780,'S4'!$D$5:$D$1035,0)-1,6)="スリット"),SUMIF('S4'!$D$5:$D$1035,$A780,'S4'!$U$5:$U$1035),""),"")</f>
        <v/>
      </c>
      <c r="AB780" s="177" t="str">
        <f ca="1">IFERROR(IF(OR(OFFSET('S5'!$D$5,MATCH($A780,'S5'!$D$5:$D$1012,0)-1,6)="巻返し",OFFSET('S5'!$D$5,MATCH($A780,'S5'!$D$5:$D$1012,0)-1,6)="スリット"),SUMIF('S5'!$D$5:$D$1012,$A780,'S5'!$T$5:$T$1012),""),"")</f>
        <v/>
      </c>
    </row>
    <row r="781" spans="1:28" s="165" customFormat="1" ht="11.25" x14ac:dyDescent="0.15">
      <c r="A781" s="167"/>
      <c r="B781" s="167"/>
      <c r="C781" s="167"/>
      <c r="D781" s="167"/>
      <c r="E781" s="167"/>
      <c r="F781" s="167"/>
      <c r="G781" s="167"/>
      <c r="H781" s="167"/>
      <c r="I781" s="167"/>
      <c r="J781" s="167"/>
      <c r="K781" s="167"/>
      <c r="L781" s="167"/>
      <c r="M781" s="167"/>
      <c r="N781" s="168"/>
      <c r="O781" s="168"/>
      <c r="P781" s="168"/>
      <c r="Q781" s="167"/>
      <c r="R781" s="167"/>
      <c r="S781" s="167"/>
      <c r="T781" s="169"/>
      <c r="U781" s="169"/>
      <c r="V781" s="167"/>
      <c r="W781" s="167"/>
      <c r="X781" s="167"/>
      <c r="Z781" s="177" t="str">
        <f t="shared" ca="1" si="12"/>
        <v/>
      </c>
      <c r="AA781" s="177" t="str">
        <f ca="1">IFERROR(IF(OR(OFFSET('S4'!$D$5,MATCH($A781,'S4'!$D$5:$D$1035,0)-1,6)="巻返し",OFFSET('S4'!$D$5,MATCH($A781,'S4'!$D$5:$D$1035,0)-1,6)="スリット"),SUMIF('S4'!$D$5:$D$1035,$A781,'S4'!$U$5:$U$1035),""),"")</f>
        <v/>
      </c>
      <c r="AB781" s="177" t="str">
        <f ca="1">IFERROR(IF(OR(OFFSET('S5'!$D$5,MATCH($A781,'S5'!$D$5:$D$1012,0)-1,6)="巻返し",OFFSET('S5'!$D$5,MATCH($A781,'S5'!$D$5:$D$1012,0)-1,6)="スリット"),SUMIF('S5'!$D$5:$D$1012,$A781,'S5'!$T$5:$T$1012),""),"")</f>
        <v/>
      </c>
    </row>
    <row r="782" spans="1:28" s="165" customFormat="1" ht="11.25" x14ac:dyDescent="0.15">
      <c r="A782" s="167"/>
      <c r="B782" s="167"/>
      <c r="C782" s="167"/>
      <c r="D782" s="167"/>
      <c r="E782" s="167"/>
      <c r="F782" s="167"/>
      <c r="G782" s="167"/>
      <c r="H782" s="167"/>
      <c r="I782" s="167"/>
      <c r="J782" s="167"/>
      <c r="K782" s="167"/>
      <c r="L782" s="167"/>
      <c r="M782" s="167"/>
      <c r="N782" s="168"/>
      <c r="O782" s="168"/>
      <c r="P782" s="168"/>
      <c r="Q782" s="167"/>
      <c r="R782" s="167"/>
      <c r="S782" s="167"/>
      <c r="T782" s="169"/>
      <c r="U782" s="169"/>
      <c r="V782" s="167"/>
      <c r="W782" s="167"/>
      <c r="X782" s="167"/>
      <c r="Z782" s="177" t="str">
        <f t="shared" ca="1" si="12"/>
        <v/>
      </c>
      <c r="AA782" s="177" t="str">
        <f ca="1">IFERROR(IF(OR(OFFSET('S4'!$D$5,MATCH($A782,'S4'!$D$5:$D$1035,0)-1,6)="巻返し",OFFSET('S4'!$D$5,MATCH($A782,'S4'!$D$5:$D$1035,0)-1,6)="スリット"),SUMIF('S4'!$D$5:$D$1035,$A782,'S4'!$U$5:$U$1035),""),"")</f>
        <v/>
      </c>
      <c r="AB782" s="177" t="str">
        <f ca="1">IFERROR(IF(OR(OFFSET('S5'!$D$5,MATCH($A782,'S5'!$D$5:$D$1012,0)-1,6)="巻返し",OFFSET('S5'!$D$5,MATCH($A782,'S5'!$D$5:$D$1012,0)-1,6)="スリット"),SUMIF('S5'!$D$5:$D$1012,$A782,'S5'!$T$5:$T$1012),""),"")</f>
        <v/>
      </c>
    </row>
    <row r="783" spans="1:28" s="165" customFormat="1" ht="11.25" x14ac:dyDescent="0.15">
      <c r="A783" s="164"/>
      <c r="B783" s="164"/>
      <c r="C783" s="164"/>
      <c r="D783" s="164"/>
      <c r="E783" s="164"/>
      <c r="F783" s="164"/>
      <c r="G783" s="164"/>
      <c r="H783" s="164"/>
      <c r="I783" s="164"/>
      <c r="J783" s="164"/>
      <c r="K783" s="164"/>
      <c r="L783" s="164"/>
      <c r="M783" s="164"/>
      <c r="N783" s="164"/>
      <c r="O783" s="164"/>
      <c r="P783" s="164"/>
      <c r="Q783" s="164"/>
      <c r="R783" s="164"/>
      <c r="S783" s="164"/>
      <c r="T783" s="173"/>
      <c r="U783" s="173"/>
      <c r="V783" s="164"/>
      <c r="W783" s="164"/>
      <c r="X783" s="164"/>
      <c r="Z783" s="177"/>
      <c r="AA783" s="177"/>
      <c r="AB783" s="177"/>
    </row>
  </sheetData>
  <autoFilter ref="A2:X2" xr:uid="{00000000-0009-0000-0000-000001000000}"/>
  <sortState xmlns:xlrd2="http://schemas.microsoft.com/office/spreadsheetml/2017/richdata2" ref="A3:Y444">
    <sortCondition ref="Y2"/>
  </sortState>
  <phoneticPr fontId="16"/>
  <conditionalFormatting sqref="A443:X782">
    <cfRule type="expression" dxfId="17" priority="13">
      <formula>IF($Z443="","",$Z443&gt;$R443)</formula>
    </cfRule>
    <cfRule type="expression" dxfId="16" priority="14">
      <formula>IF($Z443="","",$Z443&lt;$R443)</formula>
    </cfRule>
    <cfRule type="expression" dxfId="15" priority="15">
      <formula>IF($Z443="","",$R443=$Z443)</formula>
    </cfRule>
  </conditionalFormatting>
  <conditionalFormatting sqref="A291:X442">
    <cfRule type="expression" dxfId="14" priority="4">
      <formula>IF($Z291="","",$Z291&gt;$R291)</formula>
    </cfRule>
    <cfRule type="expression" dxfId="13" priority="5">
      <formula>IF($Z291="","",$R291=$Z291)</formula>
    </cfRule>
    <cfRule type="expression" dxfId="12" priority="6">
      <formula>IF($Z291="","",$Z291&lt;$R291)</formula>
    </cfRule>
  </conditionalFormatting>
  <conditionalFormatting sqref="A3:X290">
    <cfRule type="expression" dxfId="11" priority="1">
      <formula>IF($Z3="","",$Z3&gt;$R3)</formula>
    </cfRule>
    <cfRule type="expression" dxfId="10" priority="2">
      <formula>IF($Z3="","",$R3=$Z3)</formula>
    </cfRule>
    <cfRule type="expression" dxfId="9" priority="3">
      <formula>IF($Z3="","",$Z3&lt;$R3)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R541"/>
  <sheetViews>
    <sheetView showZeros="0" zoomScale="60" zoomScaleNormal="60" zoomScaleSheetLayoutView="40" workbookViewId="0">
      <pane xSplit="16" ySplit="4" topLeftCell="Q11" activePane="bottomRight" state="frozen"/>
      <selection pane="topRight" activeCell="Q1" sqref="Q1"/>
      <selection pane="bottomLeft" activeCell="A5" sqref="A5"/>
      <selection pane="bottomRight" activeCell="A155" sqref="A155:XFD167"/>
    </sheetView>
  </sheetViews>
  <sheetFormatPr defaultColWidth="0.125" defaultRowHeight="21" x14ac:dyDescent="0.2"/>
  <cols>
    <col min="1" max="1" width="9" style="3" customWidth="1"/>
    <col min="2" max="2" width="5.25" style="3" customWidth="1"/>
    <col min="3" max="3" width="6.875" style="4" hidden="1" customWidth="1"/>
    <col min="4" max="4" width="12.875" style="3" bestFit="1" customWidth="1"/>
    <col min="5" max="5" width="15.75" style="3" customWidth="1"/>
    <col min="6" max="6" width="31.75" style="5" hidden="1" customWidth="1"/>
    <col min="7" max="7" width="7.375" style="6" customWidth="1"/>
    <col min="8" max="8" width="13.875" style="6" customWidth="1"/>
    <col min="9" max="9" width="64.875" style="3" customWidth="1"/>
    <col min="10" max="10" width="18.125" style="267" customWidth="1"/>
    <col min="11" max="11" width="7" style="3" bestFit="1" customWidth="1"/>
    <col min="12" max="12" width="20.125" style="3" customWidth="1"/>
    <col min="13" max="13" width="9.75" style="7" customWidth="1"/>
    <col min="14" max="14" width="11.125" style="7" bestFit="1" customWidth="1"/>
    <col min="15" max="16" width="7" style="3" bestFit="1" customWidth="1"/>
    <col min="17" max="17" width="9.25" style="1" bestFit="1" customWidth="1"/>
    <col min="18" max="18" width="9.75" style="22" bestFit="1" customWidth="1"/>
    <col min="19" max="19" width="12.25" style="79" bestFit="1" customWidth="1"/>
    <col min="20" max="20" width="11.125" style="79" customWidth="1"/>
    <col min="21" max="21" width="7" style="8" bestFit="1" customWidth="1"/>
    <col min="22" max="22" width="7" style="8" customWidth="1"/>
    <col min="23" max="23" width="14.125" style="24" bestFit="1" customWidth="1"/>
    <col min="24" max="24" width="10.75" style="24" bestFit="1" customWidth="1"/>
    <col min="25" max="25" width="4.75" style="8" bestFit="1" customWidth="1"/>
    <col min="26" max="26" width="30.75" style="24" bestFit="1" customWidth="1"/>
    <col min="27" max="27" width="9.625" style="1" bestFit="1" customWidth="1"/>
    <col min="28" max="30" width="18.625" style="1" customWidth="1"/>
    <col min="31" max="31" width="15.125" style="1" customWidth="1"/>
    <col min="32" max="32" width="16.75" style="1" customWidth="1"/>
    <col min="33" max="33" width="15.875" style="1" customWidth="1"/>
    <col min="34" max="34" width="10.375" style="12" customWidth="1"/>
    <col min="35" max="36" width="9.75" style="12" customWidth="1"/>
    <col min="37" max="37" width="14.5" style="12" customWidth="1"/>
    <col min="38" max="42" width="12.875" style="13" hidden="1" customWidth="1"/>
    <col min="43" max="43" width="12.875" style="14" hidden="1" customWidth="1"/>
    <col min="44" max="44" width="12.875" style="15" hidden="1" customWidth="1"/>
    <col min="45" max="45" width="15.375" style="1" customWidth="1"/>
    <col min="46" max="16384" width="0.125" style="1"/>
  </cols>
  <sheetData>
    <row r="1" spans="1:44" ht="29.25" thickBot="1" x14ac:dyDescent="0.35">
      <c r="A1" s="2"/>
      <c r="F1" s="77" t="s">
        <v>484</v>
      </c>
      <c r="Q1" s="64"/>
      <c r="R1" s="3"/>
      <c r="S1" s="78"/>
      <c r="T1" s="78"/>
      <c r="W1" s="6"/>
      <c r="X1" s="6"/>
      <c r="Z1" s="6"/>
      <c r="AA1" s="9"/>
      <c r="AB1" s="10" t="s">
        <v>485</v>
      </c>
      <c r="AC1" s="10" t="s">
        <v>486</v>
      </c>
      <c r="AD1" s="11" t="s">
        <v>487</v>
      </c>
      <c r="AE1" s="64"/>
    </row>
    <row r="2" spans="1:44" ht="112.5" customHeight="1" thickBot="1" x14ac:dyDescent="0.35">
      <c r="A2" s="16" t="s">
        <v>488</v>
      </c>
      <c r="I2" s="17" t="s">
        <v>489</v>
      </c>
      <c r="L2" s="264" t="s">
        <v>778</v>
      </c>
      <c r="Q2" s="65"/>
      <c r="R2" s="3"/>
      <c r="S2" s="78"/>
      <c r="T2" s="78"/>
      <c r="W2" s="6"/>
      <c r="X2" s="6"/>
      <c r="Z2" s="6"/>
      <c r="AA2" s="18"/>
      <c r="AB2" s="19"/>
      <c r="AC2" s="19"/>
      <c r="AD2" s="20"/>
      <c r="AE2" s="65"/>
      <c r="AG2" s="21"/>
      <c r="AL2" s="13" t="s">
        <v>490</v>
      </c>
      <c r="AM2" s="13" t="s">
        <v>491</v>
      </c>
      <c r="AN2" s="13" t="s">
        <v>492</v>
      </c>
      <c r="AO2" s="13" t="s">
        <v>493</v>
      </c>
      <c r="AP2" s="13" t="s">
        <v>494</v>
      </c>
      <c r="AQ2" s="14" t="s">
        <v>495</v>
      </c>
      <c r="AR2" s="15" t="s">
        <v>496</v>
      </c>
    </row>
    <row r="3" spans="1:44" ht="18" customHeight="1" thickBot="1" x14ac:dyDescent="0.25"/>
    <row r="4" spans="1:44" ht="52.5" thickBot="1" x14ac:dyDescent="0.25">
      <c r="A4" s="230" t="s">
        <v>497</v>
      </c>
      <c r="B4" s="231" t="s">
        <v>498</v>
      </c>
      <c r="C4" s="232" t="s">
        <v>499</v>
      </c>
      <c r="D4" s="197" t="s">
        <v>500</v>
      </c>
      <c r="E4" s="197" t="s">
        <v>501</v>
      </c>
      <c r="F4" s="198" t="s">
        <v>502</v>
      </c>
      <c r="G4" s="199" t="s">
        <v>602</v>
      </c>
      <c r="H4" s="194" t="s">
        <v>504</v>
      </c>
      <c r="I4" s="200" t="s">
        <v>505</v>
      </c>
      <c r="J4" s="268"/>
      <c r="K4" s="194" t="s">
        <v>506</v>
      </c>
      <c r="L4" s="195" t="s">
        <v>507</v>
      </c>
      <c r="M4" s="213" t="s">
        <v>508</v>
      </c>
      <c r="N4" s="186" t="s">
        <v>509</v>
      </c>
      <c r="O4" s="187" t="s">
        <v>601</v>
      </c>
      <c r="P4" s="188" t="s">
        <v>600</v>
      </c>
      <c r="Q4" s="189" t="s">
        <v>676</v>
      </c>
      <c r="R4" s="190" t="s">
        <v>511</v>
      </c>
      <c r="S4" s="191" t="s">
        <v>512</v>
      </c>
      <c r="T4" s="192" t="s">
        <v>513</v>
      </c>
      <c r="U4" s="193" t="s">
        <v>514</v>
      </c>
      <c r="V4" s="193" t="s">
        <v>766</v>
      </c>
      <c r="W4" s="194" t="s">
        <v>515</v>
      </c>
      <c r="X4" s="195" t="s">
        <v>516</v>
      </c>
      <c r="Y4" s="193" t="s">
        <v>517</v>
      </c>
      <c r="Z4" s="194" t="s">
        <v>518</v>
      </c>
      <c r="AA4" s="189" t="s">
        <v>677</v>
      </c>
      <c r="AB4" s="200" t="s">
        <v>519</v>
      </c>
      <c r="AC4" s="233"/>
      <c r="AD4" s="234"/>
      <c r="AE4" s="66"/>
      <c r="AF4" s="25" t="s">
        <v>520</v>
      </c>
      <c r="AG4" s="55" t="s">
        <v>521</v>
      </c>
      <c r="AH4" s="26"/>
      <c r="AI4" s="26"/>
      <c r="AJ4" s="26"/>
      <c r="AK4" s="26"/>
      <c r="AL4" s="27"/>
      <c r="AM4" s="27"/>
      <c r="AN4" s="27"/>
      <c r="AO4" s="27"/>
      <c r="AP4" s="27"/>
      <c r="AQ4" s="28"/>
      <c r="AR4" s="29"/>
    </row>
    <row r="5" spans="1:44" s="17" customFormat="1" ht="30.95" customHeight="1" x14ac:dyDescent="0.2">
      <c r="A5" s="214" t="s">
        <v>619</v>
      </c>
      <c r="B5" s="215" t="s">
        <v>579</v>
      </c>
      <c r="C5" s="216"/>
      <c r="D5" s="229"/>
      <c r="E5" s="229"/>
      <c r="F5" s="31" t="str">
        <f>IF(D5="","",VLOOKUP(D5,契約台帳!$A$3:$X$9998,6,FALSE))&amp;IF(D5="","",VLOOKUP(D5,契約台帳!$A$3:$X$9998,7,FALSE))&amp;IF(D5="","",VLOOKUP(D5,契約台帳!$A$3:$X$9998,8,FALSE))&amp;IF(D5="","",VLOOKUP(D5,契約台帳!$A$3:$X$9998,9,FALSE))&amp;IF(D5="","",VLOOKUP(D5,契約台帳!$A$3:$X$9998,11,FALSE))</f>
        <v/>
      </c>
      <c r="G5" s="30" t="str">
        <f>IF(D5="","",VLOOKUP(F5,製品マスタ!$G$5:$H$1005,2,FALSE))</f>
        <v/>
      </c>
      <c r="H5" s="30" t="str">
        <f>IF(D5="","",VLOOKUP(F5,製品マスタ!$G$5:$K$1005,5,FALSE))</f>
        <v/>
      </c>
      <c r="I5" s="32" t="str">
        <f>IF(D5="","",VLOOKUP(F5,製品マスタ!$G$5:$L$1005,6,FALSE))</f>
        <v/>
      </c>
      <c r="J5" s="269"/>
      <c r="K5" s="32" t="str">
        <f>IF(D5="","",VLOOKUP(D5,契約台帳!$A$3:$X$700,12,FALSE))</f>
        <v/>
      </c>
      <c r="L5" s="32" t="str">
        <f>IF(D5="","",VLOOKUP(F5,製品マスタ!$G$5:$Q$1005,11,FALSE))</f>
        <v/>
      </c>
      <c r="M5" s="236"/>
      <c r="N5" s="236"/>
      <c r="O5" s="237"/>
      <c r="P5" s="238"/>
      <c r="Q5" s="239"/>
      <c r="R5" s="54" t="str">
        <f>IF(D5="","",IF(D4&lt;&gt;"","",IF(OR(J5="リード付け",J5="巻足し",J5="巻返しリード付け"),M5,VLOOKUP(D5,契約台帳!$A$3:$X$700,14,FALSE))))</f>
        <v/>
      </c>
      <c r="S5" s="51" t="str">
        <f>IF(D5="","",IF(D4&lt;&gt;"","",IF(OR(J5="リード付け",J5="巻足し",J5="巻返しリード付け"),M5,VLOOKUP(D5,契約台帳!$A$3:$X$700,15,FALSE))))</f>
        <v/>
      </c>
      <c r="T5" s="51" t="str">
        <f>IF(D5="","",IF(D4&lt;&gt;"","",IF(J5="リード付け",N5,IF(J5="巻返しリード付け",N5,IF(J5="巻足し",N5*P5+N6*P6,VLOOKUP(D5,契約台帳!$A$3:$X$700,16,FALSE))))))</f>
        <v/>
      </c>
      <c r="U5" s="241"/>
      <c r="V5" s="279" t="str">
        <f>IF(D5="","",IF(D3=D5,"",VLOOKUP(D5,契約台帳!$A$2:$X$700,18,FALSE)))</f>
        <v/>
      </c>
      <c r="W5" s="35" t="str">
        <f>IF(D5="","",IF(T5="","",IF(J5="巻足し","",IF(J5="巻返し",VLOOKUP(F5&amp;K5&amp;M5,製品マスタ!$M$5:$AE$1005,18,FALSE),IF(OR(J5="リード付け",J5="巻返しリード付け"),"原反コア",IF(J5="スリット",VLOOKUP(F5&amp;K5&amp;R5,製品マスタ!$N$5:$AE$1005,17,FALSE),""))))))</f>
        <v/>
      </c>
      <c r="X5" s="35" t="str">
        <f>IF(D5="","",IF(T5="","",IF(J5="巻足し","",IF(J5="巻返し",VLOOKUP(F5&amp;K5&amp;M5,製品マスタ!$M$5:$AE$1005,19,FALSE),IF(OR(J5="リード付け",J5="巻返しリード付け"),"",IF(J5="スリット",VLOOKUP(F5&amp;K5&amp;R5,製品マスタ!$N$5:$AE$1005,18,FALSE),""))))))</f>
        <v/>
      </c>
      <c r="Y5" s="242" t="str">
        <f>IF(D5="","",IF(T5="","",VLOOKUP(D5,契約台帳!$A$3:$X$700,17,FALSE)))</f>
        <v/>
      </c>
      <c r="Z5" s="30" t="str">
        <f>IF(D5="","",IF(T5="","",VLOOKUP(D5,契約台帳!$A$3:$X$700,5,FALSE)))</f>
        <v/>
      </c>
      <c r="AA5" s="73"/>
      <c r="AB5" s="266" t="str">
        <f>IFERROR(VLOOKUP(F5&amp;K5&amp;M5,製品マスタ!$M$5:$AM$1003,27,FALSE),"")</f>
        <v/>
      </c>
      <c r="AC5" s="33"/>
      <c r="AD5" s="243"/>
      <c r="AE5" s="67"/>
      <c r="AF5" s="70">
        <f>+M5*N5*O5/1000</f>
        <v>0</v>
      </c>
      <c r="AG5" s="59"/>
      <c r="AH5" s="34"/>
      <c r="AI5" s="34"/>
      <c r="AJ5" s="34"/>
      <c r="AK5" s="34"/>
      <c r="AL5" s="13"/>
      <c r="AM5" s="13"/>
      <c r="AN5" s="13"/>
      <c r="AO5" s="13"/>
      <c r="AP5" s="13"/>
      <c r="AQ5" s="14"/>
      <c r="AR5" s="15"/>
    </row>
    <row r="6" spans="1:44" s="17" customFormat="1" ht="30.95" customHeight="1" x14ac:dyDescent="0.2">
      <c r="A6" s="205"/>
      <c r="B6" s="206"/>
      <c r="C6" s="207"/>
      <c r="D6" s="208"/>
      <c r="E6" s="208"/>
      <c r="F6" s="36" t="str">
        <f>IF(D6="","",VLOOKUP(D6,契約台帳!$A$3:$X$9998,6,FALSE))&amp;IF(D6="","",VLOOKUP(D6,契約台帳!$A$3:$X$9998,7,FALSE))&amp;IF(D6="","",VLOOKUP(D6,契約台帳!$A$3:$X$9998,8,FALSE))&amp;IF(D6="","",VLOOKUP(D6,契約台帳!$A$3:$X$9998,9,FALSE))&amp;IF(D6="","",VLOOKUP(D6,契約台帳!$A$3:$X$9998,11,FALSE))</f>
        <v/>
      </c>
      <c r="G6" s="35" t="str">
        <f>IF(D6="","",VLOOKUP(F6,製品マスタ!$G$5:$H$1005,2,FALSE))</f>
        <v/>
      </c>
      <c r="H6" s="35" t="str">
        <f>IF(D6="","",VLOOKUP(F6,製品マスタ!$G$5:$K$1005,5,FALSE))</f>
        <v/>
      </c>
      <c r="I6" s="37" t="str">
        <f>IF(D6="","",VLOOKUP(F6,製品マスタ!$G$5:$L$1005,6,FALSE))</f>
        <v/>
      </c>
      <c r="J6" s="270"/>
      <c r="K6" s="37" t="str">
        <f>IF(D6="","",VLOOKUP(D6,契約台帳!$A$3:$X$700,12,FALSE))</f>
        <v/>
      </c>
      <c r="L6" s="37" t="str">
        <f>IF(D6="","",VLOOKUP(F6,製品マスタ!$G$5:$Q$1005,11,FALSE))</f>
        <v/>
      </c>
      <c r="M6" s="209"/>
      <c r="N6" s="209"/>
      <c r="O6" s="210"/>
      <c r="P6" s="211"/>
      <c r="Q6" s="212"/>
      <c r="R6" s="54" t="str">
        <f>IF(D6="","",IF(D5&lt;&gt;"","",IF(OR(J6="リード付け",J6="巻足し",J6="巻返しリード付け"),M6,VLOOKUP(D6,契約台帳!$A$3:$X$700,14,FALSE))))</f>
        <v/>
      </c>
      <c r="S6" s="51" t="str">
        <f>IF(D6="","",IF(D5&lt;&gt;"","",IF(OR(J6="リード付け",J6="巻足し",J6="巻返しリード付け"),M6,VLOOKUP(D6,契約台帳!$A$3:$X$700,15,FALSE))))</f>
        <v/>
      </c>
      <c r="T6" s="51" t="str">
        <f>IF(D6="","",IF(D5&lt;&gt;"","",IF(J6="リード付け",N6,IF(J6="巻返しリード付け",N6,IF(J6="巻足し",N6*P6+N7*P7,VLOOKUP(D6,契約台帳!$A$3:$X$700,16,FALSE))))))</f>
        <v/>
      </c>
      <c r="U6" s="227"/>
      <c r="V6" s="227" t="str">
        <f>IF(D6="","",IF(D4=D6,"",VLOOKUP(D6,契約台帳!$A$2:$X$700,18,FALSE)))</f>
        <v/>
      </c>
      <c r="W6" s="35" t="str">
        <f>IF(D6="","",IF(T6="","",IF(J6="巻足し","",IF(J6="巻返し",VLOOKUP(F6&amp;K6&amp;M6,製品マスタ!$M$5:$AE$1005,18,FALSE),IF(OR(J6="リード付け",J6="巻返しリード付け"),"原反コア",IF(J6="スリット",VLOOKUP(F6&amp;K6&amp;R6,製品マスタ!$N$5:$AE$1005,17,FALSE),""))))))</f>
        <v/>
      </c>
      <c r="X6" s="35" t="str">
        <f>IF(D6="","",IF(T6="","",IF(J6="巻足し","",IF(J6="巻返し",VLOOKUP(F6&amp;K6&amp;M6,製品マスタ!$M$5:$AE$1005,19,FALSE),IF(OR(J6="リード付け",J6="巻返しリード付け"),"",IF(J6="スリット",VLOOKUP(F6&amp;K6&amp;R6,製品マスタ!$N$5:$AE$1005,18,FALSE),""))))))</f>
        <v/>
      </c>
      <c r="Y6" s="40" t="str">
        <f>IF(D6="","",IF(T6="","",VLOOKUP(D6,契約台帳!$A$3:$X$700,17,FALSE)))</f>
        <v/>
      </c>
      <c r="Z6" s="35" t="str">
        <f>IF(D6="","",IF(T6="","",VLOOKUP(D6,契約台帳!$A$3:$X$700,5,FALSE)))</f>
        <v/>
      </c>
      <c r="AA6" s="74"/>
      <c r="AB6" s="266" t="str">
        <f>IFERROR(VLOOKUP(F6&amp;K6&amp;M6,製品マスタ!$M$5:$AM$1003,27,FALSE),"")</f>
        <v/>
      </c>
      <c r="AC6" s="41"/>
      <c r="AD6" s="244"/>
      <c r="AE6" s="67"/>
      <c r="AF6" s="71"/>
      <c r="AG6" s="60"/>
      <c r="AH6" s="34"/>
      <c r="AI6" s="34"/>
      <c r="AJ6" s="34"/>
      <c r="AK6" s="34"/>
      <c r="AL6" s="13"/>
      <c r="AM6" s="13"/>
      <c r="AN6" s="13"/>
      <c r="AO6" s="13"/>
      <c r="AP6" s="13"/>
      <c r="AQ6" s="14"/>
      <c r="AR6" s="15"/>
    </row>
    <row r="7" spans="1:44" s="17" customFormat="1" ht="30.95" customHeight="1" x14ac:dyDescent="0.2">
      <c r="A7" s="205"/>
      <c r="B7" s="206"/>
      <c r="C7" s="207"/>
      <c r="D7" s="208"/>
      <c r="E7" s="208"/>
      <c r="F7" s="36" t="str">
        <f>IF(D7="","",VLOOKUP(D7,契約台帳!$A$3:$X$9998,6,FALSE))&amp;IF(D7="","",VLOOKUP(D7,契約台帳!$A$3:$X$9998,7,FALSE))&amp;IF(D7="","",VLOOKUP(D7,契約台帳!$A$3:$X$9998,8,FALSE))&amp;IF(D7="","",VLOOKUP(D7,契約台帳!$A$3:$X$9998,9,FALSE))&amp;IF(D7="","",VLOOKUP(D7,契約台帳!$A$3:$X$9998,11,FALSE))</f>
        <v/>
      </c>
      <c r="G7" s="35" t="str">
        <f>IF(D7="","",VLOOKUP(F7,製品マスタ!$G$5:$H$1005,2,FALSE))</f>
        <v/>
      </c>
      <c r="H7" s="35" t="str">
        <f>IF(D7="","",VLOOKUP(F7,製品マスタ!$G$5:$K$1005,5,FALSE))</f>
        <v/>
      </c>
      <c r="I7" s="37" t="str">
        <f>IF(D7="","",VLOOKUP(F7,製品マスタ!$G$5:$L$1005,6,FALSE))</f>
        <v/>
      </c>
      <c r="J7" s="270"/>
      <c r="K7" s="37" t="str">
        <f>IF(D7="","",VLOOKUP(D7,契約台帳!$A$3:$X$700,12,FALSE))</f>
        <v/>
      </c>
      <c r="L7" s="37" t="str">
        <f>IF(D7="","",VLOOKUP(F7,製品マスタ!$G$5:$Q$1005,11,FALSE))</f>
        <v/>
      </c>
      <c r="M7" s="209"/>
      <c r="N7" s="209"/>
      <c r="O7" s="210"/>
      <c r="P7" s="211"/>
      <c r="Q7" s="212"/>
      <c r="R7" s="54" t="str">
        <f>IF(D7="","",IF(D6&lt;&gt;"","",IF(OR(J7="リード付け",J7="巻足し",J7="巻返しリード付け"),M7,VLOOKUP(D7,契約台帳!$A$3:$X$700,14,FALSE))))</f>
        <v/>
      </c>
      <c r="S7" s="51" t="str">
        <f>IF(D7="","",IF(D6&lt;&gt;"","",IF(OR(J7="リード付け",J7="巻足し",J7="巻返しリード付け"),M7,VLOOKUP(D7,契約台帳!$A$3:$X$700,15,FALSE))))</f>
        <v/>
      </c>
      <c r="T7" s="51" t="str">
        <f>IF(D7="","",IF(D6&lt;&gt;"","",IF(J7="リード付け",N7,IF(J7="巻返しリード付け",N7,IF(J7="巻足し",N7*P7+N8*P8,VLOOKUP(D7,契約台帳!$A$3:$X$700,16,FALSE))))))</f>
        <v/>
      </c>
      <c r="U7" s="227"/>
      <c r="V7" s="227" t="str">
        <f>IF(D7="","",IF(D5=D7,"",VLOOKUP(D7,契約台帳!$A$2:$X$700,18,FALSE)))</f>
        <v/>
      </c>
      <c r="W7" s="35" t="str">
        <f>IF(D7="","",IF(T7="","",IF(J7="巻足し","",IF(J7="巻返し",VLOOKUP(F7&amp;K7&amp;M7,製品マスタ!$M$5:$AE$1005,18,FALSE),IF(OR(J7="リード付け",J7="巻返しリード付け"),"原反コア",IF(J7="スリット",VLOOKUP(F7&amp;K7&amp;R7,製品マスタ!$N$5:$AE$1005,17,FALSE),""))))))</f>
        <v/>
      </c>
      <c r="X7" s="35" t="str">
        <f>IF(D7="","",IF(T7="","",IF(J7="巻足し","",IF(J7="巻返し",VLOOKUP(F7&amp;K7&amp;M7,製品マスタ!$M$5:$AE$1005,19,FALSE),IF(OR(J7="リード付け",J7="巻返しリード付け"),"",IF(J7="スリット",VLOOKUP(F7&amp;K7&amp;R7,製品マスタ!$N$5:$AE$1005,18,FALSE),""))))))</f>
        <v/>
      </c>
      <c r="Y7" s="40" t="str">
        <f>IF(D7="","",IF(T7="","",VLOOKUP(D7,契約台帳!$A$3:$X$700,17,FALSE)))</f>
        <v/>
      </c>
      <c r="Z7" s="35" t="str">
        <f>IF(D7="","",IF(T7="","",VLOOKUP(D7,契約台帳!$A$3:$X$700,5,FALSE)))</f>
        <v/>
      </c>
      <c r="AA7" s="74"/>
      <c r="AB7" s="266" t="str">
        <f>IFERROR(VLOOKUP(F7&amp;K7&amp;M7,製品マスタ!$M$5:$AM$1003,27,FALSE),"")</f>
        <v/>
      </c>
      <c r="AC7" s="41"/>
      <c r="AD7" s="244"/>
      <c r="AE7" s="67"/>
      <c r="AF7" s="71"/>
      <c r="AG7" s="60"/>
      <c r="AH7" s="34"/>
      <c r="AI7" s="34"/>
      <c r="AJ7" s="34"/>
      <c r="AK7" s="34"/>
      <c r="AL7" s="13"/>
      <c r="AM7" s="13"/>
      <c r="AN7" s="13"/>
      <c r="AO7" s="13"/>
      <c r="AP7" s="13"/>
      <c r="AQ7" s="14"/>
      <c r="AR7" s="15"/>
    </row>
    <row r="8" spans="1:44" s="17" customFormat="1" ht="30.95" customHeight="1" x14ac:dyDescent="0.2">
      <c r="A8" s="205" t="s">
        <v>620</v>
      </c>
      <c r="B8" s="206" t="s">
        <v>580</v>
      </c>
      <c r="C8" s="207"/>
      <c r="D8" s="208"/>
      <c r="E8" s="208"/>
      <c r="F8" s="36" t="str">
        <f>IF(D8="","",VLOOKUP(D8,契約台帳!$A$3:$X$9998,6,FALSE))&amp;IF(D8="","",VLOOKUP(D8,契約台帳!$A$3:$X$9998,7,FALSE))&amp;IF(D8="","",VLOOKUP(D8,契約台帳!$A$3:$X$9998,8,FALSE))&amp;IF(D8="","",VLOOKUP(D8,契約台帳!$A$3:$X$9998,9,FALSE))&amp;IF(D8="","",VLOOKUP(D8,契約台帳!$A$3:$X$9998,11,FALSE))</f>
        <v/>
      </c>
      <c r="G8" s="35" t="str">
        <f>IF(D8="","",VLOOKUP(F8,製品マスタ!$G$5:$H$1005,2,FALSE))</f>
        <v/>
      </c>
      <c r="H8" s="35" t="str">
        <f>IF(D8="","",VLOOKUP(F8,製品マスタ!$G$5:$K$1005,5,FALSE))</f>
        <v/>
      </c>
      <c r="I8" s="37" t="str">
        <f>IF(D8="","",VLOOKUP(F8,製品マスタ!$G$5:$L$1005,6,FALSE))</f>
        <v/>
      </c>
      <c r="J8" s="270" t="s">
        <v>648</v>
      </c>
      <c r="K8" s="37" t="str">
        <f>IF(D8="","",VLOOKUP(D8,契約台帳!$A$3:$X$700,12,FALSE))</f>
        <v/>
      </c>
      <c r="L8" s="37" t="str">
        <f>IF(D8="","",VLOOKUP(F8,製品マスタ!$G$5:$Q$1005,11,FALSE))</f>
        <v/>
      </c>
      <c r="M8" s="209"/>
      <c r="N8" s="209"/>
      <c r="O8" s="210"/>
      <c r="P8" s="211"/>
      <c r="Q8" s="212"/>
      <c r="R8" s="54" t="str">
        <f>IF(D8="","",IF(D7&lt;&gt;"","",IF(OR(J8="リード付け",J8="巻足し",J8="巻返しリード付け"),M8,VLOOKUP(D8,契約台帳!$A$3:$X$700,14,FALSE))))</f>
        <v/>
      </c>
      <c r="S8" s="51" t="str">
        <f>IF(D8="","",IF(D7&lt;&gt;"","",IF(OR(J8="リード付け",J8="巻足し",J8="巻返しリード付け"),M8,VLOOKUP(D8,契約台帳!$A$3:$X$700,15,FALSE))))</f>
        <v/>
      </c>
      <c r="T8" s="51" t="str">
        <f>IF(D8="","",IF(D7&lt;&gt;"","",IF(J8="リード付け",N8,IF(J8="巻返しリード付け",N8,IF(J8="巻足し",N8*P8+N9*P9,VLOOKUP(D8,契約台帳!$A$3:$X$700,16,FALSE))))))</f>
        <v/>
      </c>
      <c r="U8" s="227"/>
      <c r="V8" s="227" t="str">
        <f>IF(D8="","",IF(D6=D8,"",VLOOKUP(D8,契約台帳!$A$2:$X$700,18,FALSE)))</f>
        <v/>
      </c>
      <c r="W8" s="35" t="str">
        <f>IF(D8="","",IF(T8="","",IF(J8="巻足し","",IF(J8="巻返し",VLOOKUP(F8&amp;K8&amp;M8,製品マスタ!$M$5:$AE$1005,18,FALSE),IF(OR(J8="リード付け",J8="巻返しリード付け"),"原反コア",IF(J8="スリット",VLOOKUP(F8&amp;K8&amp;R8,製品マスタ!$N$5:$AE$1005,17,FALSE),""))))))</f>
        <v/>
      </c>
      <c r="X8" s="35" t="str">
        <f>IF(D8="","",IF(T8="","",IF(J8="巻足し","",IF(J8="巻返し",VLOOKUP(F8&amp;K8&amp;M8,製品マスタ!$M$5:$AE$1005,19,FALSE),IF(OR(J8="リード付け",J8="巻返しリード付け"),"",IF(J8="スリット",VLOOKUP(F8&amp;K8&amp;R8,製品マスタ!$N$5:$AE$1005,18,FALSE),""))))))</f>
        <v/>
      </c>
      <c r="Y8" s="40" t="str">
        <f>IF(D8="","",IF(T8="","",VLOOKUP(D8,契約台帳!$A$3:$X$700,17,FALSE)))</f>
        <v/>
      </c>
      <c r="Z8" s="35" t="str">
        <f>IF(D8="","",IF(T8="","",VLOOKUP(D8,契約台帳!$A$3:$X$700,5,FALSE)))</f>
        <v/>
      </c>
      <c r="AA8" s="74"/>
      <c r="AB8" s="266" t="str">
        <f>IFERROR(VLOOKUP(F8&amp;K8&amp;M8,製品マスタ!$M$5:$AM$1003,27,FALSE),"")</f>
        <v/>
      </c>
      <c r="AC8" s="41"/>
      <c r="AD8" s="244"/>
      <c r="AE8" s="67"/>
      <c r="AF8" s="71"/>
      <c r="AG8" s="60"/>
      <c r="AH8" s="34"/>
      <c r="AI8" s="34"/>
      <c r="AJ8" s="34"/>
      <c r="AK8" s="34"/>
      <c r="AL8" s="13"/>
      <c r="AM8" s="13"/>
      <c r="AN8" s="13"/>
      <c r="AO8" s="13"/>
      <c r="AP8" s="13"/>
      <c r="AQ8" s="14"/>
      <c r="AR8" s="15"/>
    </row>
    <row r="9" spans="1:44" s="17" customFormat="1" ht="30.95" customHeight="1" x14ac:dyDescent="0.2">
      <c r="A9" s="205"/>
      <c r="B9" s="206"/>
      <c r="C9" s="207"/>
      <c r="D9" s="208">
        <v>3659691</v>
      </c>
      <c r="E9" s="208" t="s">
        <v>644</v>
      </c>
      <c r="F9" s="36" t="str">
        <f>IF(D9="","",VLOOKUP(D9,契約台帳!$A$3:$X$9998,6,FALSE))&amp;IF(D9="","",VLOOKUP(D9,契約台帳!$A$3:$X$9998,7,FALSE))&amp;IF(D9="","",VLOOKUP(D9,契約台帳!$A$3:$X$9998,8,FALSE))&amp;IF(D9="","",VLOOKUP(D9,契約台帳!$A$3:$X$9998,9,FALSE))&amp;IF(D9="","",VLOOKUP(D9,契約台帳!$A$3:$X$9998,11,FALSE))</f>
        <v>3SNCLBLEYK</v>
      </c>
      <c r="G9" s="35" t="str">
        <f>IF(D9="","",VLOOKUP(F9,製品マスタ!$G$5:$H$1005,2,FALSE))</f>
        <v>S</v>
      </c>
      <c r="H9" s="35" t="str">
        <f>IF(D9="","",VLOOKUP(F9,製品マスタ!$G$5:$K$1005,5,FALSE))</f>
        <v>LEYK</v>
      </c>
      <c r="I9" s="37" t="str">
        <f>IF(D9="","",VLOOKUP(F9,製品マスタ!$G$5:$L$1005,6,FALSE))</f>
        <v>ルミラー　ＥＹＫ</v>
      </c>
      <c r="J9" s="270" t="s">
        <v>584</v>
      </c>
      <c r="K9" s="37">
        <f>IF(D9="","",VLOOKUP(D9,契約台帳!$A$3:$X$700,12,FALSE))</f>
        <v>50</v>
      </c>
      <c r="L9" s="37" t="str">
        <f>IF(D9="","",VLOOKUP(F9,製品マスタ!$G$5:$Q$1005,11,FALSE))</f>
        <v>T62M</v>
      </c>
      <c r="M9" s="209">
        <v>1125</v>
      </c>
      <c r="N9" s="209">
        <v>6100</v>
      </c>
      <c r="O9" s="210">
        <v>5</v>
      </c>
      <c r="P9" s="211"/>
      <c r="Q9" s="212"/>
      <c r="R9" s="54">
        <f>IF(D9="","",IF(D8&lt;&gt;"","",IF(OR(J9="リード付け",J9="巻足し",J9="巻返しリード付け"),M9,VLOOKUP(D9,契約台帳!$A$3:$X$700,14,FALSE))))</f>
        <v>1120</v>
      </c>
      <c r="S9" s="51">
        <f>IF(D9="","",IF(D8&lt;&gt;"","",IF(OR(J9="リード付け",J9="巻足し",J9="巻返しリード付け"),M9,VLOOKUP(D9,契約台帳!$A$3:$X$700,15,FALSE))))</f>
        <v>1120</v>
      </c>
      <c r="T9" s="51">
        <f>IF(D9="","",IF(D8&lt;&gt;"","",IF(J9="リード付け",N9,IF(J9="巻返しリード付け",N9,IF(J9="巻足し",N9*P9+N10*P10,VLOOKUP(D9,契約台帳!$A$3:$X$700,16,FALSE))))))</f>
        <v>6000</v>
      </c>
      <c r="U9" s="227">
        <v>5</v>
      </c>
      <c r="V9" s="227">
        <f>IF(D9="","",IF(D7=D9,"",VLOOKUP(D9,契約台帳!$A$2:$X$700,18,FALSE)))</f>
        <v>5</v>
      </c>
      <c r="W9" s="35" t="str">
        <f>IF(D9="","",IF(T9="","",IF(J9="巻足し","",IF(J9="巻返し",VLOOKUP(F9&amp;K9&amp;M9,製品マスタ!$M$5:$AE$1005,18,FALSE),IF(OR(J9="リード付け",J9="巻返しリード付け"),"原反コア",IF(J9="スリット",VLOOKUP(F9&amp;K9&amp;R9,製品マスタ!$N$5:$AE$1005,17,FALSE),""))))))</f>
        <v>6ｲﾝﾁMｺｱ</v>
      </c>
      <c r="X9" s="35">
        <f>IF(D9="","",IF(T9="","",IF(J9="巻足し","",IF(J9="巻返し",VLOOKUP(F9&amp;K9&amp;M9,製品マスタ!$M$5:$AE$1005,19,FALSE),IF(OR(J9="リード付け",J9="巻返しリード付け"),"",IF(J9="スリット",VLOOKUP(F9&amp;K9&amp;R9,製品マスタ!$N$5:$AE$1005,18,FALSE),""))))))</f>
        <v>1140</v>
      </c>
      <c r="Y9" s="40">
        <f>IF(D9="","",IF(T9="","",VLOOKUP(D9,契約台帳!$A$3:$X$700,17,FALSE)))</f>
        <v>2</v>
      </c>
      <c r="Z9" s="35" t="str">
        <f>IF(D9="","",IF(T9="","",VLOOKUP(D9,契約台帳!$A$3:$X$700,5,FALSE)))</f>
        <v>新タック化成㈱</v>
      </c>
      <c r="AA9" s="74"/>
      <c r="AB9" s="266">
        <f>IFERROR(VLOOKUP(F9&amp;K9&amp;M9,製品マスタ!$M$5:$AM$1003,27,FALSE),"")</f>
        <v>0</v>
      </c>
      <c r="AC9" s="41"/>
      <c r="AD9" s="244"/>
      <c r="AE9" s="67"/>
      <c r="AF9" s="71"/>
      <c r="AG9" s="60">
        <f t="shared" ref="AG9:AG34" si="0">+S9*T9*U9/1000</f>
        <v>33600</v>
      </c>
      <c r="AH9" s="34"/>
      <c r="AI9" s="34"/>
      <c r="AJ9" s="34"/>
      <c r="AK9" s="34"/>
      <c r="AL9" s="13"/>
      <c r="AM9" s="13"/>
      <c r="AN9" s="13"/>
      <c r="AO9" s="13"/>
      <c r="AP9" s="13"/>
      <c r="AQ9" s="14"/>
      <c r="AR9" s="15"/>
    </row>
    <row r="10" spans="1:44" s="17" customFormat="1" ht="30.95" customHeight="1" x14ac:dyDescent="0.2">
      <c r="A10" s="205"/>
      <c r="B10" s="206"/>
      <c r="C10" s="207"/>
      <c r="D10" s="208"/>
      <c r="E10" s="208"/>
      <c r="F10" s="36" t="str">
        <f>IF(D10="","",VLOOKUP(D10,契約台帳!$A$3:$X$9998,6,FALSE))&amp;IF(D10="","",VLOOKUP(D10,契約台帳!$A$3:$X$9998,7,FALSE))&amp;IF(D10="","",VLOOKUP(D10,契約台帳!$A$3:$X$9998,8,FALSE))&amp;IF(D10="","",VLOOKUP(D10,契約台帳!$A$3:$X$9998,9,FALSE))&amp;IF(D10="","",VLOOKUP(D10,契約台帳!$A$3:$X$9998,11,FALSE))</f>
        <v/>
      </c>
      <c r="G10" s="35" t="str">
        <f>IF(D10="","",VLOOKUP(F10,製品マスタ!$G$5:$H$1005,2,FALSE))</f>
        <v/>
      </c>
      <c r="H10" s="35" t="str">
        <f>IF(D10="","",VLOOKUP(F10,製品マスタ!$G$5:$K$1005,5,FALSE))</f>
        <v/>
      </c>
      <c r="I10" s="37" t="str">
        <f>IF(D10="","",VLOOKUP(F10,製品マスタ!$G$5:$L$1005,6,FALSE))</f>
        <v/>
      </c>
      <c r="J10" s="270"/>
      <c r="K10" s="37" t="str">
        <f>IF(D10="","",VLOOKUP(D10,契約台帳!$A$3:$X$700,12,FALSE))</f>
        <v/>
      </c>
      <c r="L10" s="37" t="str">
        <f>IF(D10="","",VLOOKUP(F10,製品マスタ!$G$5:$Q$1005,11,FALSE))</f>
        <v/>
      </c>
      <c r="M10" s="209"/>
      <c r="N10" s="209"/>
      <c r="O10" s="210"/>
      <c r="P10" s="211"/>
      <c r="Q10" s="212"/>
      <c r="R10" s="54" t="str">
        <f>IF(D10="","",IF(D9&lt;&gt;"","",IF(OR(J10="リード付け",J10="巻足し",J10="巻返しリード付け"),M10,VLOOKUP(D10,契約台帳!$A$3:$X$700,14,FALSE))))</f>
        <v/>
      </c>
      <c r="S10" s="51" t="str">
        <f>IF(D10="","",IF(D9&lt;&gt;"","",IF(OR(J10="リード付け",J10="巻足し",J10="巻返しリード付け"),M10,VLOOKUP(D10,契約台帳!$A$3:$X$700,15,FALSE))))</f>
        <v/>
      </c>
      <c r="T10" s="51" t="str">
        <f>IF(D10="","",IF(D9&lt;&gt;"","",IF(J10="リード付け",N10,IF(J10="巻返しリード付け",N10,IF(J10="巻足し",N10*P10+N11*P11,VLOOKUP(D10,契約台帳!$A$3:$X$700,16,FALSE))))))</f>
        <v/>
      </c>
      <c r="U10" s="227"/>
      <c r="V10" s="227" t="str">
        <f>IF(D10="","",IF(D8=D10,"",VLOOKUP(D10,契約台帳!$A$2:$X$700,18,FALSE)))</f>
        <v/>
      </c>
      <c r="W10" s="35" t="str">
        <f>IF(D10="","",IF(T10="","",IF(J10="巻足し","",IF(J10="巻返し",VLOOKUP(F10&amp;K10&amp;M10,製品マスタ!$M$5:$AE$1005,18,FALSE),IF(OR(J10="リード付け",J10="巻返しリード付け"),"原反コア",IF(J10="スリット",VLOOKUP(F10&amp;K10&amp;R10,製品マスタ!$N$5:$AE$1005,17,FALSE),""))))))</f>
        <v/>
      </c>
      <c r="X10" s="35" t="str">
        <f>IF(D10="","",IF(T10="","",IF(J10="巻足し","",IF(J10="巻返し",VLOOKUP(F10&amp;K10&amp;M10,製品マスタ!$M$5:$AE$1005,19,FALSE),IF(OR(J10="リード付け",J10="巻返しリード付け"),"",IF(J10="スリット",VLOOKUP(F10&amp;K10&amp;R10,製品マスタ!$N$5:$AE$1005,18,FALSE),""))))))</f>
        <v/>
      </c>
      <c r="Y10" s="40" t="str">
        <f>IF(D10="","",IF(T10="","",VLOOKUP(D10,契約台帳!$A$3:$X$700,17,FALSE)))</f>
        <v/>
      </c>
      <c r="Z10" s="35" t="str">
        <f>IF(D10="","",IF(T10="","",VLOOKUP(D10,契約台帳!$A$3:$X$700,5,FALSE)))</f>
        <v/>
      </c>
      <c r="AA10" s="74"/>
      <c r="AB10" s="266" t="str">
        <f>IFERROR(VLOOKUP(F10&amp;K10&amp;M10,製品マスタ!$M$5:$AM$1003,27,FALSE),"")</f>
        <v/>
      </c>
      <c r="AC10" s="41"/>
      <c r="AD10" s="244"/>
      <c r="AE10" s="67"/>
      <c r="AF10" s="71"/>
      <c r="AG10" s="60"/>
      <c r="AH10" s="34"/>
      <c r="AI10" s="34"/>
      <c r="AJ10" s="34"/>
      <c r="AK10" s="34"/>
      <c r="AL10" s="13"/>
      <c r="AM10" s="13"/>
      <c r="AN10" s="13"/>
      <c r="AO10" s="13"/>
      <c r="AP10" s="13"/>
      <c r="AQ10" s="14"/>
      <c r="AR10" s="15"/>
    </row>
    <row r="11" spans="1:44" s="17" customFormat="1" ht="30.95" customHeight="1" x14ac:dyDescent="0.2">
      <c r="A11" s="205"/>
      <c r="B11" s="206"/>
      <c r="C11" s="207"/>
      <c r="D11" s="208">
        <v>3659690</v>
      </c>
      <c r="E11" s="208">
        <v>4140704</v>
      </c>
      <c r="F11" s="36" t="str">
        <f>IF(D11="","",VLOOKUP(D11,契約台帳!$A$3:$X$9998,6,FALSE))&amp;IF(D11="","",VLOOKUP(D11,契約台帳!$A$3:$X$9998,7,FALSE))&amp;IF(D11="","",VLOOKUP(D11,契約台帳!$A$3:$X$9998,8,FALSE))&amp;IF(D11="","",VLOOKUP(D11,契約台帳!$A$3:$X$9998,9,FALSE))&amp;IF(D11="","",VLOOKUP(D11,契約台帳!$A$3:$X$9998,11,FALSE))</f>
        <v>3SNCLBLEYK</v>
      </c>
      <c r="G11" s="35" t="str">
        <f>IF(D11="","",VLOOKUP(F11,製品マスタ!$G$5:$H$1005,2,FALSE))</f>
        <v>S</v>
      </c>
      <c r="H11" s="35" t="str">
        <f>IF(D11="","",VLOOKUP(F11,製品マスタ!$G$5:$K$1005,5,FALSE))</f>
        <v>LEYK</v>
      </c>
      <c r="I11" s="37" t="str">
        <f>IF(D11="","",VLOOKUP(F11,製品マスタ!$G$5:$L$1005,6,FALSE))</f>
        <v>ルミラー　ＥＹＫ</v>
      </c>
      <c r="J11" s="270" t="s">
        <v>584</v>
      </c>
      <c r="K11" s="37">
        <f>IF(D11="","",VLOOKUP(D11,契約台帳!$A$3:$X$700,12,FALSE))</f>
        <v>25</v>
      </c>
      <c r="L11" s="37" t="str">
        <f>IF(D11="","",VLOOKUP(F11,製品マスタ!$G$5:$Q$1005,11,FALSE))</f>
        <v>T62M</v>
      </c>
      <c r="M11" s="209">
        <v>1120</v>
      </c>
      <c r="N11" s="209">
        <v>12100</v>
      </c>
      <c r="O11" s="210">
        <v>3</v>
      </c>
      <c r="P11" s="211"/>
      <c r="Q11" s="212"/>
      <c r="R11" s="54">
        <f>IF(D11="","",IF(D10&lt;&gt;"","",IF(OR(J11="リード付け",J11="巻足し",J11="巻返しリード付け"),M11,VLOOKUP(D11,契約台帳!$A$3:$X$700,14,FALSE))))</f>
        <v>1120</v>
      </c>
      <c r="S11" s="51">
        <f>IF(D11="","",IF(D10&lt;&gt;"","",IF(OR(J11="リード付け",J11="巻足し",J11="巻返しリード付け"),M11,VLOOKUP(D11,契約台帳!$A$3:$X$700,15,FALSE))))</f>
        <v>1120</v>
      </c>
      <c r="T11" s="51">
        <f>IF(D11="","",IF(D10&lt;&gt;"","",IF(J11="リード付け",N11,IF(J11="巻返しリード付け",N11,IF(J11="巻足し",N11*P11+N12*P12,VLOOKUP(D11,契約台帳!$A$3:$X$700,16,FALSE))))))</f>
        <v>6000</v>
      </c>
      <c r="U11" s="227">
        <v>6</v>
      </c>
      <c r="V11" s="227">
        <f>IF(D11="","",IF(D9=D11,"",VLOOKUP(D11,契約台帳!$A$2:$X$700,18,FALSE)))</f>
        <v>10</v>
      </c>
      <c r="W11" s="35" t="str">
        <f>IF(D11="","",IF(T11="","",IF(J11="巻足し","",IF(J11="巻返し",VLOOKUP(F11&amp;K11&amp;M11,製品マスタ!$M$5:$AE$1005,18,FALSE),IF(OR(J11="リード付け",J11="巻返しリード付け"),"原反コア",IF(J11="スリット",VLOOKUP(F11&amp;K11&amp;R11,製品マスタ!$N$5:$AE$1005,17,FALSE),""))))))</f>
        <v>6ｲﾝﾁMｺｱ</v>
      </c>
      <c r="X11" s="35">
        <f>IF(D11="","",IF(T11="","",IF(J11="巻足し","",IF(J11="巻返し",VLOOKUP(F11&amp;K11&amp;M11,製品マスタ!$M$5:$AE$1005,19,FALSE),IF(OR(J11="リード付け",J11="巻返しリード付け"),"",IF(J11="スリット",VLOOKUP(F11&amp;K11&amp;R11,製品マスタ!$N$5:$AE$1005,18,FALSE),""))))))</f>
        <v>1140</v>
      </c>
      <c r="Y11" s="40">
        <f>IF(D11="","",IF(T11="","",VLOOKUP(D11,契約台帳!$A$3:$X$700,17,FALSE)))</f>
        <v>2</v>
      </c>
      <c r="Z11" s="35" t="str">
        <f>IF(D11="","",IF(T11="","",VLOOKUP(D11,契約台帳!$A$3:$X$700,5,FALSE)))</f>
        <v>新タック化成㈱</v>
      </c>
      <c r="AA11" s="74"/>
      <c r="AB11" s="266">
        <f>IFERROR(VLOOKUP(F11&amp;K11&amp;M11,製品マスタ!$M$5:$AM$1003,27,FALSE),"")</f>
        <v>0</v>
      </c>
      <c r="AC11" s="41"/>
      <c r="AD11" s="244"/>
      <c r="AE11" s="67"/>
      <c r="AF11" s="71"/>
      <c r="AG11" s="60">
        <f t="shared" si="0"/>
        <v>40320</v>
      </c>
      <c r="AH11" s="34"/>
      <c r="AI11" s="34"/>
      <c r="AJ11" s="34"/>
      <c r="AK11" s="34"/>
      <c r="AL11" s="13"/>
      <c r="AM11" s="13"/>
      <c r="AN11" s="13"/>
      <c r="AO11" s="13"/>
      <c r="AP11" s="13"/>
      <c r="AQ11" s="14"/>
      <c r="AR11" s="15"/>
    </row>
    <row r="12" spans="1:44" s="17" customFormat="1" ht="30.95" customHeight="1" x14ac:dyDescent="0.2">
      <c r="A12" s="205"/>
      <c r="B12" s="206"/>
      <c r="C12" s="207"/>
      <c r="D12" s="208"/>
      <c r="E12" s="208"/>
      <c r="F12" s="36" t="str">
        <f>IF(D12="","",VLOOKUP(D12,契約台帳!$A$3:$X$9998,6,FALSE))&amp;IF(D12="","",VLOOKUP(D12,契約台帳!$A$3:$X$9998,7,FALSE))&amp;IF(D12="","",VLOOKUP(D12,契約台帳!$A$3:$X$9998,8,FALSE))&amp;IF(D12="","",VLOOKUP(D12,契約台帳!$A$3:$X$9998,9,FALSE))&amp;IF(D12="","",VLOOKUP(D12,契約台帳!$A$3:$X$9998,11,FALSE))</f>
        <v/>
      </c>
      <c r="G12" s="35" t="str">
        <f>IF(D12="","",VLOOKUP(F12,製品マスタ!$G$5:$H$1005,2,FALSE))</f>
        <v/>
      </c>
      <c r="H12" s="35" t="str">
        <f>IF(D12="","",VLOOKUP(F12,製品マスタ!$G$5:$K$1005,5,FALSE))</f>
        <v/>
      </c>
      <c r="I12" s="37" t="str">
        <f>IF(D12="","",VLOOKUP(F12,製品マスタ!$G$5:$L$1005,6,FALSE))</f>
        <v/>
      </c>
      <c r="J12" s="270"/>
      <c r="K12" s="37" t="str">
        <f>IF(D12="","",VLOOKUP(D12,契約台帳!$A$3:$X$700,12,FALSE))</f>
        <v/>
      </c>
      <c r="L12" s="37" t="str">
        <f>IF(D12="","",VLOOKUP(F12,製品マスタ!$G$5:$Q$1005,11,FALSE))</f>
        <v/>
      </c>
      <c r="M12" s="209"/>
      <c r="N12" s="209"/>
      <c r="O12" s="210"/>
      <c r="P12" s="211"/>
      <c r="Q12" s="212"/>
      <c r="R12" s="54" t="str">
        <f>IF(D12="","",IF(D11&lt;&gt;"","",IF(OR(J12="リード付け",J12="巻足し",J12="巻返しリード付け"),M12,VLOOKUP(D12,契約台帳!$A$3:$X$700,14,FALSE))))</f>
        <v/>
      </c>
      <c r="S12" s="51" t="str">
        <f>IF(D12="","",IF(D11&lt;&gt;"","",IF(OR(J12="リード付け",J12="巻足し",J12="巻返しリード付け"),M12,VLOOKUP(D12,契約台帳!$A$3:$X$700,15,FALSE))))</f>
        <v/>
      </c>
      <c r="T12" s="51" t="str">
        <f>IF(D12="","",IF(D11&lt;&gt;"","",IF(J12="リード付け",N12,IF(J12="巻返しリード付け",N12,IF(J12="巻足し",N12*P12+N13*P13,VLOOKUP(D12,契約台帳!$A$3:$X$700,16,FALSE))))))</f>
        <v/>
      </c>
      <c r="U12" s="227"/>
      <c r="V12" s="227" t="str">
        <f>IF(D12="","",IF(D10=D12,"",VLOOKUP(D12,契約台帳!$A$2:$X$700,18,FALSE)))</f>
        <v/>
      </c>
      <c r="W12" s="35" t="str">
        <f>IF(D12="","",IF(T12="","",IF(J12="巻足し","",IF(J12="巻返し",VLOOKUP(F12&amp;K12&amp;M12,製品マスタ!$M$5:$AE$1005,18,FALSE),IF(OR(J12="リード付け",J12="巻返しリード付け"),"原反コア",IF(J12="スリット",VLOOKUP(F12&amp;K12&amp;R12,製品マスタ!$N$5:$AE$1005,17,FALSE),""))))))</f>
        <v/>
      </c>
      <c r="X12" s="35" t="str">
        <f>IF(D12="","",IF(T12="","",IF(J12="巻足し","",IF(J12="巻返し",VLOOKUP(F12&amp;K12&amp;M12,製品マスタ!$M$5:$AE$1005,19,FALSE),IF(OR(J12="リード付け",J12="巻返しリード付け"),"",IF(J12="スリット",VLOOKUP(F12&amp;K12&amp;R12,製品マスタ!$N$5:$AE$1005,18,FALSE),""))))))</f>
        <v/>
      </c>
      <c r="Y12" s="40" t="str">
        <f>IF(D12="","",IF(T12="","",VLOOKUP(D12,契約台帳!$A$3:$X$700,17,FALSE)))</f>
        <v/>
      </c>
      <c r="Z12" s="35" t="str">
        <f>IF(D12="","",IF(T12="","",VLOOKUP(D12,契約台帳!$A$3:$X$700,5,FALSE)))</f>
        <v/>
      </c>
      <c r="AA12" s="74"/>
      <c r="AB12" s="266" t="str">
        <f>IFERROR(VLOOKUP(F12&amp;K12&amp;M12,製品マスタ!$M$5:$AM$1003,27,FALSE),"")</f>
        <v/>
      </c>
      <c r="AC12" s="41"/>
      <c r="AD12" s="244"/>
      <c r="AE12" s="67"/>
      <c r="AF12" s="71"/>
      <c r="AG12" s="60"/>
      <c r="AH12" s="34"/>
      <c r="AI12" s="34"/>
      <c r="AJ12" s="34"/>
      <c r="AK12" s="34"/>
      <c r="AL12" s="13"/>
      <c r="AM12" s="13"/>
      <c r="AN12" s="13"/>
      <c r="AO12" s="13"/>
      <c r="AP12" s="13"/>
      <c r="AQ12" s="14"/>
      <c r="AR12" s="15"/>
    </row>
    <row r="13" spans="1:44" s="17" customFormat="1" ht="30.95" customHeight="1" x14ac:dyDescent="0.2">
      <c r="A13" s="205" t="s">
        <v>621</v>
      </c>
      <c r="B13" s="206" t="s">
        <v>581</v>
      </c>
      <c r="C13" s="207"/>
      <c r="D13" s="208">
        <v>3659690</v>
      </c>
      <c r="E13" s="208">
        <v>4140704</v>
      </c>
      <c r="F13" s="36" t="str">
        <f>IF(D13="","",VLOOKUP(D13,契約台帳!$A$3:$X$9998,6,FALSE))&amp;IF(D13="","",VLOOKUP(D13,契約台帳!$A$3:$X$9998,7,FALSE))&amp;IF(D13="","",VLOOKUP(D13,契約台帳!$A$3:$X$9998,8,FALSE))&amp;IF(D13="","",VLOOKUP(D13,契約台帳!$A$3:$X$9998,9,FALSE))&amp;IF(D13="","",VLOOKUP(D13,契約台帳!$A$3:$X$9998,11,FALSE))</f>
        <v>3SNCLBLEYK</v>
      </c>
      <c r="G13" s="35" t="str">
        <f>IF(D13="","",VLOOKUP(F13,製品マスタ!$G$5:$H$1005,2,FALSE))</f>
        <v>S</v>
      </c>
      <c r="H13" s="35" t="str">
        <f>IF(D13="","",VLOOKUP(F13,製品マスタ!$G$5:$K$1005,5,FALSE))</f>
        <v>LEYK</v>
      </c>
      <c r="I13" s="37" t="str">
        <f>IF(D13="","",VLOOKUP(F13,製品マスタ!$G$5:$L$1005,6,FALSE))</f>
        <v>ルミラー　ＥＹＫ</v>
      </c>
      <c r="J13" s="270" t="s">
        <v>584</v>
      </c>
      <c r="K13" s="37">
        <f>IF(D13="","",VLOOKUP(D13,契約台帳!$A$3:$X$700,12,FALSE))</f>
        <v>25</v>
      </c>
      <c r="L13" s="37" t="str">
        <f>IF(D13="","",VLOOKUP(F13,製品マスタ!$G$5:$Q$1005,11,FALSE))</f>
        <v>T62M</v>
      </c>
      <c r="M13" s="209">
        <v>1120</v>
      </c>
      <c r="N13" s="209">
        <v>12100</v>
      </c>
      <c r="O13" s="210">
        <v>2</v>
      </c>
      <c r="P13" s="211"/>
      <c r="Q13" s="212"/>
      <c r="R13" s="54">
        <f>IF(D13="","",IF(D12&lt;&gt;"","",IF(OR(J13="リード付け",J13="巻足し",J13="巻返しリード付け"),M13,VLOOKUP(D13,契約台帳!$A$3:$X$700,14,FALSE))))</f>
        <v>1120</v>
      </c>
      <c r="S13" s="51">
        <f>IF(D13="","",IF(D12&lt;&gt;"","",IF(OR(J13="リード付け",J13="巻足し",J13="巻返しリード付け"),M13,VLOOKUP(D13,契約台帳!$A$3:$X$700,15,FALSE))))</f>
        <v>1120</v>
      </c>
      <c r="T13" s="51">
        <f>IF(D13="","",IF(D12&lt;&gt;"","",IF(J13="リード付け",N13,IF(J13="巻返しリード付け",N13,IF(J13="巻足し",N13*P13+N14*P14,VLOOKUP(D13,契約台帳!$A$3:$X$700,16,FALSE))))))</f>
        <v>6000</v>
      </c>
      <c r="U13" s="227">
        <v>4</v>
      </c>
      <c r="V13" s="227" t="str">
        <f>IF(D13="","",IF(D11=D13,"",VLOOKUP(D13,契約台帳!$A$2:$X$700,18,FALSE)))</f>
        <v/>
      </c>
      <c r="W13" s="35" t="str">
        <f>IF(D13="","",IF(T13="","",IF(J13="巻足し","",IF(J13="巻返し",VLOOKUP(F13&amp;K13&amp;M13,製品マスタ!$M$5:$AE$1005,18,FALSE),IF(OR(J13="リード付け",J13="巻返しリード付け"),"原反コア",IF(J13="スリット",VLOOKUP(F13&amp;K13&amp;R13,製品マスタ!$N$5:$AE$1005,17,FALSE),""))))))</f>
        <v>6ｲﾝﾁMｺｱ</v>
      </c>
      <c r="X13" s="35">
        <f>IF(D13="","",IF(T13="","",IF(J13="巻足し","",IF(J13="巻返し",VLOOKUP(F13&amp;K13&amp;M13,製品マスタ!$M$5:$AE$1005,19,FALSE),IF(OR(J13="リード付け",J13="巻返しリード付け"),"",IF(J13="スリット",VLOOKUP(F13&amp;K13&amp;R13,製品マスタ!$N$5:$AE$1005,18,FALSE),""))))))</f>
        <v>1140</v>
      </c>
      <c r="Y13" s="40">
        <f>IF(D13="","",IF(T13="","",VLOOKUP(D13,契約台帳!$A$3:$X$700,17,FALSE)))</f>
        <v>2</v>
      </c>
      <c r="Z13" s="35" t="str">
        <f>IF(D13="","",IF(T13="","",VLOOKUP(D13,契約台帳!$A$3:$X$700,5,FALSE)))</f>
        <v>新タック化成㈱</v>
      </c>
      <c r="AA13" s="74"/>
      <c r="AB13" s="266">
        <f>IFERROR(VLOOKUP(F13&amp;K13&amp;M13,製品マスタ!$M$5:$AM$1003,27,FALSE),"")</f>
        <v>0</v>
      </c>
      <c r="AC13" s="41"/>
      <c r="AD13" s="244"/>
      <c r="AE13" s="67"/>
      <c r="AF13" s="71"/>
      <c r="AG13" s="60">
        <f t="shared" si="0"/>
        <v>26880</v>
      </c>
      <c r="AH13" s="34"/>
      <c r="AI13" s="34"/>
      <c r="AJ13" s="34"/>
      <c r="AK13" s="34"/>
      <c r="AL13" s="13"/>
      <c r="AM13" s="13"/>
      <c r="AN13" s="13"/>
      <c r="AO13" s="13"/>
      <c r="AP13" s="13"/>
      <c r="AQ13" s="14"/>
      <c r="AR13" s="15"/>
    </row>
    <row r="14" spans="1:44" s="17" customFormat="1" ht="30.95" customHeight="1" x14ac:dyDescent="0.2">
      <c r="A14" s="205"/>
      <c r="B14" s="206"/>
      <c r="C14" s="207"/>
      <c r="D14" s="208"/>
      <c r="E14" s="208"/>
      <c r="F14" s="36" t="str">
        <f>IF(D14="","",VLOOKUP(D14,契約台帳!$A$3:$X$9998,6,FALSE))&amp;IF(D14="","",VLOOKUP(D14,契約台帳!$A$3:$X$9998,7,FALSE))&amp;IF(D14="","",VLOOKUP(D14,契約台帳!$A$3:$X$9998,8,FALSE))&amp;IF(D14="","",VLOOKUP(D14,契約台帳!$A$3:$X$9998,9,FALSE))&amp;IF(D14="","",VLOOKUP(D14,契約台帳!$A$3:$X$9998,11,FALSE))</f>
        <v/>
      </c>
      <c r="G14" s="35" t="str">
        <f>IF(D14="","",VLOOKUP(F14,製品マスタ!$G$5:$H$1005,2,FALSE))</f>
        <v/>
      </c>
      <c r="H14" s="35" t="str">
        <f>IF(D14="","",VLOOKUP(F14,製品マスタ!$G$5:$K$1005,5,FALSE))</f>
        <v/>
      </c>
      <c r="I14" s="37" t="str">
        <f>IF(D14="","",VLOOKUP(F14,製品マスタ!$G$5:$L$1005,6,FALSE))</f>
        <v/>
      </c>
      <c r="J14" s="270"/>
      <c r="K14" s="37" t="str">
        <f>IF(D14="","",VLOOKUP(D14,契約台帳!$A$3:$X$700,12,FALSE))</f>
        <v/>
      </c>
      <c r="L14" s="37" t="str">
        <f>IF(D14="","",VLOOKUP(F14,製品マスタ!$G$5:$Q$1005,11,FALSE))</f>
        <v/>
      </c>
      <c r="M14" s="209"/>
      <c r="N14" s="209"/>
      <c r="O14" s="210"/>
      <c r="P14" s="211"/>
      <c r="Q14" s="212"/>
      <c r="R14" s="54" t="str">
        <f>IF(D14="","",IF(D13&lt;&gt;"","",IF(OR(J14="リード付け",J14="巻足し",J14="巻返しリード付け"),M14,VLOOKUP(D14,契約台帳!$A$3:$X$700,14,FALSE))))</f>
        <v/>
      </c>
      <c r="S14" s="51" t="str">
        <f>IF(D14="","",IF(D13&lt;&gt;"","",IF(OR(J14="リード付け",J14="巻足し",J14="巻返しリード付け"),M14,VLOOKUP(D14,契約台帳!$A$3:$X$700,15,FALSE))))</f>
        <v/>
      </c>
      <c r="T14" s="51" t="str">
        <f>IF(D14="","",IF(D13&lt;&gt;"","",IF(J14="リード付け",N14,IF(J14="巻返しリード付け",N14,IF(J14="巻足し",N14*P14+N15*P15,VLOOKUP(D14,契約台帳!$A$3:$X$700,16,FALSE))))))</f>
        <v/>
      </c>
      <c r="U14" s="227"/>
      <c r="V14" s="227" t="str">
        <f>IF(D14="","",IF(D12=D14,"",VLOOKUP(D14,契約台帳!$A$2:$X$700,18,FALSE)))</f>
        <v/>
      </c>
      <c r="W14" s="35" t="str">
        <f>IF(D14="","",IF(T14="","",IF(J14="巻足し","",IF(J14="巻返し",VLOOKUP(F14&amp;K14&amp;M14,製品マスタ!$M$5:$AE$1005,18,FALSE),IF(OR(J14="リード付け",J14="巻返しリード付け"),"原反コア",IF(J14="スリット",VLOOKUP(F14&amp;K14&amp;R14,製品マスタ!$N$5:$AE$1005,17,FALSE),""))))))</f>
        <v/>
      </c>
      <c r="X14" s="35" t="str">
        <f>IF(D14="","",IF(T14="","",IF(J14="巻足し","",IF(J14="巻返し",VLOOKUP(F14&amp;K14&amp;M14,製品マスタ!$M$5:$AE$1005,19,FALSE),IF(OR(J14="リード付け",J14="巻返しリード付け"),"",IF(J14="スリット",VLOOKUP(F14&amp;K14&amp;R14,製品マスタ!$N$5:$AE$1005,18,FALSE),""))))))</f>
        <v/>
      </c>
      <c r="Y14" s="40" t="str">
        <f>IF(D14="","",IF(T14="","",VLOOKUP(D14,契約台帳!$A$3:$X$700,17,FALSE)))</f>
        <v/>
      </c>
      <c r="Z14" s="35" t="str">
        <f>IF(D14="","",IF(T14="","",VLOOKUP(D14,契約台帳!$A$3:$X$700,5,FALSE)))</f>
        <v/>
      </c>
      <c r="AA14" s="74"/>
      <c r="AB14" s="266" t="str">
        <f>IFERROR(VLOOKUP(F14&amp;K14&amp;M14,製品マスタ!$M$5:$AM$1003,27,FALSE),"")</f>
        <v/>
      </c>
      <c r="AC14" s="41"/>
      <c r="AD14" s="244"/>
      <c r="AE14" s="67"/>
      <c r="AF14" s="71"/>
      <c r="AG14" s="60"/>
      <c r="AH14" s="34"/>
      <c r="AI14" s="34"/>
      <c r="AJ14" s="34"/>
      <c r="AK14" s="34"/>
      <c r="AL14" s="13"/>
      <c r="AM14" s="13"/>
      <c r="AN14" s="13"/>
      <c r="AO14" s="13"/>
      <c r="AP14" s="13"/>
      <c r="AQ14" s="14"/>
      <c r="AR14" s="15"/>
    </row>
    <row r="15" spans="1:44" s="17" customFormat="1" ht="30.95" customHeight="1" x14ac:dyDescent="0.2">
      <c r="A15" s="205"/>
      <c r="B15" s="206"/>
      <c r="C15" s="207"/>
      <c r="D15" s="208">
        <v>3659692</v>
      </c>
      <c r="E15" s="208">
        <v>4140691</v>
      </c>
      <c r="F15" s="36" t="str">
        <f>IF(D15="","",VLOOKUP(D15,契約台帳!$A$3:$X$9998,6,FALSE))&amp;IF(D15="","",VLOOKUP(D15,契約台帳!$A$3:$X$9998,7,FALSE))&amp;IF(D15="","",VLOOKUP(D15,契約台帳!$A$3:$X$9998,8,FALSE))&amp;IF(D15="","",VLOOKUP(D15,契約台帳!$A$3:$X$9998,9,FALSE))&amp;IF(D15="","",VLOOKUP(D15,契約台帳!$A$3:$X$9998,11,FALSE))</f>
        <v>3SNMCLBEYK</v>
      </c>
      <c r="G15" s="35" t="str">
        <f>IF(D15="","",VLOOKUP(F15,製品マスタ!$G$5:$H$1005,2,FALSE))</f>
        <v>S</v>
      </c>
      <c r="H15" s="35" t="str">
        <f>IF(D15="","",VLOOKUP(F15,製品マスタ!$G$5:$K$1005,5,FALSE))</f>
        <v>EYK</v>
      </c>
      <c r="I15" s="37" t="str">
        <f>IF(D15="","",VLOOKUP(F15,製品マスタ!$G$5:$L$1005,6,FALSE))</f>
        <v>メタルミー　ＥＹＫ</v>
      </c>
      <c r="J15" s="270" t="s">
        <v>584</v>
      </c>
      <c r="K15" s="37">
        <f>IF(D15="","",VLOOKUP(D15,契約台帳!$A$3:$X$700,12,FALSE))</f>
        <v>50</v>
      </c>
      <c r="L15" s="37" t="str">
        <f>IF(D15="","",VLOOKUP(F15,製品マスタ!$G$5:$Q$1005,11,FALSE))</f>
        <v>T62M</v>
      </c>
      <c r="M15" s="209">
        <v>1125</v>
      </c>
      <c r="N15" s="209">
        <v>12200</v>
      </c>
      <c r="O15" s="210">
        <v>1</v>
      </c>
      <c r="P15" s="211"/>
      <c r="Q15" s="212"/>
      <c r="R15" s="54">
        <f>IF(D15="","",IF(D14&lt;&gt;"","",IF(OR(J15="リード付け",J15="巻足し",J15="巻返しリード付け"),M15,VLOOKUP(D15,契約台帳!$A$3:$X$700,14,FALSE))))</f>
        <v>1120</v>
      </c>
      <c r="S15" s="51">
        <f>IF(D15="","",IF(D14&lt;&gt;"","",IF(OR(J15="リード付け",J15="巻足し",J15="巻返しリード付け"),M15,VLOOKUP(D15,契約台帳!$A$3:$X$700,15,FALSE))))</f>
        <v>1120</v>
      </c>
      <c r="T15" s="51">
        <f>IF(D15="","",IF(D14&lt;&gt;"","",IF(J15="リード付け",N15,IF(J15="巻返しリード付け",N15,IF(J15="巻足し",N15*P15+N16*P16,VLOOKUP(D15,契約台帳!$A$3:$X$700,16,FALSE))))))</f>
        <v>6000</v>
      </c>
      <c r="U15" s="227">
        <v>2</v>
      </c>
      <c r="V15" s="227">
        <f>IF(D15="","",IF(D13=D15,"",VLOOKUP(D15,契約台帳!$A$2:$X$700,18,FALSE)))</f>
        <v>2</v>
      </c>
      <c r="W15" s="35" t="str">
        <f>IF(D15="","",IF(T15="","",IF(J15="巻足し","",IF(J15="巻返し",VLOOKUP(F15&amp;K15&amp;M15,製品マスタ!$M$5:$AE$1005,18,FALSE),IF(OR(J15="リード付け",J15="巻返しリード付け"),"原反コア",IF(J15="スリット",VLOOKUP(F15&amp;K15&amp;R15,製品マスタ!$N$5:$AE$1005,17,FALSE),""))))))</f>
        <v>6ｲﾝﾁMｺｱ</v>
      </c>
      <c r="X15" s="35">
        <f>IF(D15="","",IF(T15="","",IF(J15="巻足し","",IF(J15="巻返し",VLOOKUP(F15&amp;K15&amp;M15,製品マスタ!$M$5:$AE$1005,19,FALSE),IF(OR(J15="リード付け",J15="巻返しリード付け"),"",IF(J15="スリット",VLOOKUP(F15&amp;K15&amp;R15,製品マスタ!$N$5:$AE$1005,18,FALSE),""))))))</f>
        <v>1140</v>
      </c>
      <c r="Y15" s="40">
        <f>IF(D15="","",IF(T15="","",VLOOKUP(D15,契約台帳!$A$3:$X$700,17,FALSE)))</f>
        <v>2</v>
      </c>
      <c r="Z15" s="35" t="str">
        <f>IF(D15="","",IF(T15="","",VLOOKUP(D15,契約台帳!$A$3:$X$700,5,FALSE)))</f>
        <v>新タック化成㈱</v>
      </c>
      <c r="AA15" s="74"/>
      <c r="AB15" s="266">
        <f>IFERROR(VLOOKUP(F15&amp;K15&amp;M15,製品マスタ!$M$5:$AM$1003,27,FALSE),"")</f>
        <v>0</v>
      </c>
      <c r="AC15" s="41"/>
      <c r="AD15" s="244"/>
      <c r="AE15" s="67"/>
      <c r="AF15" s="71"/>
      <c r="AG15" s="60">
        <f t="shared" si="0"/>
        <v>13440</v>
      </c>
      <c r="AH15" s="34"/>
      <c r="AI15" s="34"/>
      <c r="AJ15" s="34"/>
      <c r="AK15" s="34"/>
      <c r="AL15" s="13"/>
      <c r="AM15" s="13"/>
      <c r="AN15" s="13"/>
      <c r="AO15" s="13"/>
      <c r="AP15" s="13"/>
      <c r="AQ15" s="14"/>
      <c r="AR15" s="15"/>
    </row>
    <row r="16" spans="1:44" s="17" customFormat="1" ht="30.95" customHeight="1" x14ac:dyDescent="0.2">
      <c r="A16" s="205"/>
      <c r="B16" s="206"/>
      <c r="C16" s="207"/>
      <c r="D16" s="208"/>
      <c r="E16" s="208"/>
      <c r="F16" s="36" t="str">
        <f>IF(D16="","",VLOOKUP(D16,契約台帳!$A$3:$X$9998,6,FALSE))&amp;IF(D16="","",VLOOKUP(D16,契約台帳!$A$3:$X$9998,7,FALSE))&amp;IF(D16="","",VLOOKUP(D16,契約台帳!$A$3:$X$9998,8,FALSE))&amp;IF(D16="","",VLOOKUP(D16,契約台帳!$A$3:$X$9998,9,FALSE))&amp;IF(D16="","",VLOOKUP(D16,契約台帳!$A$3:$X$9998,11,FALSE))</f>
        <v/>
      </c>
      <c r="G16" s="35" t="str">
        <f>IF(D16="","",VLOOKUP(F16,製品マスタ!$G$5:$H$1005,2,FALSE))</f>
        <v/>
      </c>
      <c r="H16" s="35" t="str">
        <f>IF(D16="","",VLOOKUP(F16,製品マスタ!$G$5:$K$1005,5,FALSE))</f>
        <v/>
      </c>
      <c r="I16" s="37" t="str">
        <f>IF(D16="","",VLOOKUP(F16,製品マスタ!$G$5:$L$1005,6,FALSE))</f>
        <v/>
      </c>
      <c r="J16" s="270"/>
      <c r="K16" s="37" t="str">
        <f>IF(D16="","",VLOOKUP(D16,契約台帳!$A$3:$X$700,12,FALSE))</f>
        <v/>
      </c>
      <c r="L16" s="37" t="str">
        <f>IF(D16="","",VLOOKUP(F16,製品マスタ!$G$5:$Q$1005,11,FALSE))</f>
        <v/>
      </c>
      <c r="M16" s="209"/>
      <c r="N16" s="209"/>
      <c r="O16" s="210"/>
      <c r="P16" s="211"/>
      <c r="Q16" s="212"/>
      <c r="R16" s="54" t="str">
        <f>IF(D16="","",IF(D15&lt;&gt;"","",IF(OR(J16="リード付け",J16="巻足し",J16="巻返しリード付け"),M16,VLOOKUP(D16,契約台帳!$A$3:$X$700,14,FALSE))))</f>
        <v/>
      </c>
      <c r="S16" s="51" t="str">
        <f>IF(D16="","",IF(D15&lt;&gt;"","",IF(OR(J16="リード付け",J16="巻足し",J16="巻返しリード付け"),M16,VLOOKUP(D16,契約台帳!$A$3:$X$700,15,FALSE))))</f>
        <v/>
      </c>
      <c r="T16" s="51" t="str">
        <f>IF(D16="","",IF(D15&lt;&gt;"","",IF(J16="リード付け",N16,IF(J16="巻返しリード付け",N16,IF(J16="巻足し",N16*P16+N19*P19,VLOOKUP(D16,契約台帳!$A$3:$X$700,16,FALSE))))))</f>
        <v/>
      </c>
      <c r="U16" s="227"/>
      <c r="V16" s="227" t="str">
        <f>IF(D16="","",IF(D14=D16,"",VLOOKUP(D16,契約台帳!$A$2:$X$700,18,FALSE)))</f>
        <v/>
      </c>
      <c r="W16" s="35" t="str">
        <f>IF(D16="","",IF(T16="","",IF(J16="巻足し","",IF(J16="巻返し",VLOOKUP(F16&amp;K16&amp;M16,製品マスタ!$M$5:$AE$1005,18,FALSE),IF(OR(J16="リード付け",J16="巻返しリード付け"),"原反コア",IF(J16="スリット",VLOOKUP(F16&amp;K16&amp;R16,製品マスタ!$N$5:$AE$1005,17,FALSE),""))))))</f>
        <v/>
      </c>
      <c r="X16" s="35" t="str">
        <f>IF(D16="","",IF(T16="","",IF(J16="巻足し","",IF(J16="巻返し",VLOOKUP(F16&amp;K16&amp;M16,製品マスタ!$M$5:$AE$1005,19,FALSE),IF(OR(J16="リード付け",J16="巻返しリード付け"),"",IF(J16="スリット",VLOOKUP(F16&amp;K16&amp;R16,製品マスタ!$N$5:$AE$1005,18,FALSE),""))))))</f>
        <v/>
      </c>
      <c r="Y16" s="40" t="str">
        <f>IF(D16="","",IF(T16="","",VLOOKUP(D16,契約台帳!$A$3:$X$700,17,FALSE)))</f>
        <v/>
      </c>
      <c r="Z16" s="35" t="str">
        <f>IF(D16="","",IF(T16="","",VLOOKUP(D16,契約台帳!$A$3:$X$700,5,FALSE)))</f>
        <v/>
      </c>
      <c r="AA16" s="74"/>
      <c r="AB16" s="266" t="str">
        <f>IFERROR(VLOOKUP(F16&amp;K16&amp;M16,製品マスタ!$M$5:$AM$1003,27,FALSE),"")</f>
        <v/>
      </c>
      <c r="AC16" s="41"/>
      <c r="AD16" s="244"/>
      <c r="AE16" s="67"/>
      <c r="AF16" s="71"/>
      <c r="AG16" s="60"/>
      <c r="AH16" s="34"/>
      <c r="AI16" s="34"/>
      <c r="AJ16" s="34"/>
      <c r="AK16" s="34"/>
      <c r="AL16" s="13"/>
      <c r="AM16" s="13"/>
      <c r="AN16" s="13"/>
      <c r="AO16" s="13"/>
      <c r="AP16" s="13"/>
      <c r="AQ16" s="14"/>
      <c r="AR16" s="15"/>
    </row>
    <row r="17" spans="1:44" s="17" customFormat="1" ht="30.95" customHeight="1" x14ac:dyDescent="0.2">
      <c r="A17" s="205"/>
      <c r="B17" s="206"/>
      <c r="C17" s="207"/>
      <c r="D17" s="208">
        <v>3659693</v>
      </c>
      <c r="E17" s="208">
        <v>4140700</v>
      </c>
      <c r="F17" s="36" t="str">
        <f>IF(D17="","",VLOOKUP(D17,契約台帳!$A$3:$X$9998,6,FALSE))&amp;IF(D17="","",VLOOKUP(D17,契約台帳!$A$3:$X$9998,7,FALSE))&amp;IF(D17="","",VLOOKUP(D17,契約台帳!$A$3:$X$9998,8,FALSE))&amp;IF(D17="","",VLOOKUP(D17,契約台帳!$A$3:$X$9998,9,FALSE))&amp;IF(D17="","",VLOOKUP(D17,契約台帳!$A$3:$X$9998,11,FALSE))</f>
        <v>3SNMCLBMSNEYK</v>
      </c>
      <c r="G17" s="35" t="str">
        <f>IF(D17="","",VLOOKUP(F17,製品マスタ!$G$5:$H$1005,2,FALSE))</f>
        <v>S</v>
      </c>
      <c r="H17" s="35" t="str">
        <f>IF(D17="","",VLOOKUP(F17,製品マスタ!$G$5:$K$1005,5,FALSE))</f>
        <v>MSNEYK</v>
      </c>
      <c r="I17" s="37" t="str">
        <f>IF(D17="","",VLOOKUP(F17,製品マスタ!$G$5:$L$1005,6,FALSE))</f>
        <v>ＭＳＮ　ＥＹＫ</v>
      </c>
      <c r="J17" s="270" t="s">
        <v>584</v>
      </c>
      <c r="K17" s="37">
        <f>IF(D17="","",VLOOKUP(D17,契約台帳!$A$3:$X$700,12,FALSE))</f>
        <v>50</v>
      </c>
      <c r="L17" s="37" t="str">
        <f>IF(D17="","",VLOOKUP(F17,製品マスタ!$G$5:$Q$1005,11,FALSE))</f>
        <v>N-MAT</v>
      </c>
      <c r="M17" s="209">
        <v>1120</v>
      </c>
      <c r="N17" s="209">
        <v>8000</v>
      </c>
      <c r="O17" s="210">
        <v>1</v>
      </c>
      <c r="P17" s="211"/>
      <c r="Q17" s="212"/>
      <c r="R17" s="54">
        <f>IF(D17="","",IF(D16&lt;&gt;"","",IF(OR(J17="リード付け",J17="巻足し",J17="巻返しリード付け"),M17,VLOOKUP(D17,契約台帳!$A$3:$X$700,14,FALSE))))</f>
        <v>1120</v>
      </c>
      <c r="S17" s="51">
        <f>IF(D17="","",IF(D16&lt;&gt;"","",IF(OR(J17="リード付け",J17="巻足し",J17="巻返しリード付け"),M17,VLOOKUP(D17,契約台帳!$A$3:$X$700,15,FALSE))))</f>
        <v>1120</v>
      </c>
      <c r="T17" s="51">
        <f>IF(D17="","",IF(D16&lt;&gt;"","",IF(J17="リード付け",N17,IF(J17="巻返しリード付け",N17,IF(J17="巻足し",N17*P17+N20*P20,VLOOKUP(D17,契約台帳!$A$3:$X$700,16,FALSE))))))</f>
        <v>4000</v>
      </c>
      <c r="U17" s="227">
        <v>2</v>
      </c>
      <c r="V17" s="227">
        <f>IF(D17="","",IF(D15=D17,"",VLOOKUP(D17,契約台帳!$A$2:$X$700,18,FALSE)))</f>
        <v>2</v>
      </c>
      <c r="W17" s="35" t="str">
        <f>IF(D17="","",IF(T17="","",IF(J17="巻足し","",IF(J17="巻返し",VLOOKUP(F17&amp;K17&amp;M17,製品マスタ!$M$5:$AE$1005,18,FALSE),IF(OR(J17="リード付け",J17="巻返しリード付け"),"原反コア",IF(J17="スリット",VLOOKUP(F17&amp;K17&amp;R17,製品マスタ!$N$5:$AE$1005,17,FALSE),""))))))</f>
        <v>6ｲﾝﾁMｺｱ</v>
      </c>
      <c r="X17" s="35">
        <f>IF(D17="","",IF(T17="","",IF(J17="巻足し","",IF(J17="巻返し",VLOOKUP(F17&amp;K17&amp;M17,製品マスタ!$M$5:$AE$1005,19,FALSE),IF(OR(J17="リード付け",J17="巻返しリード付け"),"",IF(J17="スリット",VLOOKUP(F17&amp;K17&amp;R17,製品マスタ!$N$5:$AE$1005,18,FALSE),""))))))</f>
        <v>1140</v>
      </c>
      <c r="Y17" s="40">
        <f>IF(D17="","",IF(T17="","",VLOOKUP(D17,契約台帳!$A$3:$X$700,17,FALSE)))</f>
        <v>2</v>
      </c>
      <c r="Z17" s="35" t="str">
        <f>IF(D17="","",IF(T17="","",VLOOKUP(D17,契約台帳!$A$3:$X$700,5,FALSE)))</f>
        <v>新タック化成㈱</v>
      </c>
      <c r="AA17" s="74"/>
      <c r="AB17" s="266">
        <f>IFERROR(VLOOKUP(F17&amp;K17&amp;M17,製品マスタ!$M$5:$AM$1003,27,FALSE),"")</f>
        <v>0</v>
      </c>
      <c r="AC17" s="41"/>
      <c r="AD17" s="244"/>
      <c r="AE17" s="67"/>
      <c r="AF17" s="71"/>
      <c r="AG17" s="60">
        <f t="shared" si="0"/>
        <v>8960</v>
      </c>
      <c r="AH17" s="34"/>
      <c r="AI17" s="34"/>
      <c r="AJ17" s="34"/>
      <c r="AK17" s="34"/>
      <c r="AL17" s="13"/>
      <c r="AM17" s="13"/>
      <c r="AN17" s="13"/>
      <c r="AO17" s="13"/>
      <c r="AP17" s="13"/>
      <c r="AQ17" s="14"/>
      <c r="AR17" s="15"/>
    </row>
    <row r="18" spans="1:44" s="17" customFormat="1" ht="30.95" customHeight="1" x14ac:dyDescent="0.2">
      <c r="A18" s="205"/>
      <c r="B18" s="206"/>
      <c r="C18" s="207"/>
      <c r="D18" s="208"/>
      <c r="E18" s="208"/>
      <c r="F18" s="36" t="str">
        <f>IF(D18="","",VLOOKUP(D18,契約台帳!$A$3:$X$9998,6,FALSE))&amp;IF(D18="","",VLOOKUP(D18,契約台帳!$A$3:$X$9998,7,FALSE))&amp;IF(D18="","",VLOOKUP(D18,契約台帳!$A$3:$X$9998,8,FALSE))&amp;IF(D18="","",VLOOKUP(D18,契約台帳!$A$3:$X$9998,9,FALSE))&amp;IF(D18="","",VLOOKUP(D18,契約台帳!$A$3:$X$9998,11,FALSE))</f>
        <v/>
      </c>
      <c r="G18" s="35" t="str">
        <f>IF(D18="","",VLOOKUP(F18,製品マスタ!$G$5:$H$1005,2,FALSE))</f>
        <v/>
      </c>
      <c r="H18" s="35" t="str">
        <f>IF(D18="","",VLOOKUP(F18,製品マスタ!$G$5:$K$1005,5,FALSE))</f>
        <v/>
      </c>
      <c r="I18" s="37" t="str">
        <f>IF(D18="","",VLOOKUP(F18,製品マスタ!$G$5:$L$1005,6,FALSE))</f>
        <v/>
      </c>
      <c r="J18" s="270"/>
      <c r="K18" s="37" t="str">
        <f>IF(D18="","",VLOOKUP(D18,契約台帳!$A$3:$X$700,12,FALSE))</f>
        <v/>
      </c>
      <c r="L18" s="37" t="str">
        <f>IF(D18="","",VLOOKUP(F18,製品マスタ!$G$5:$Q$1005,11,FALSE))</f>
        <v/>
      </c>
      <c r="M18" s="209"/>
      <c r="N18" s="209"/>
      <c r="O18" s="210"/>
      <c r="P18" s="211"/>
      <c r="Q18" s="212"/>
      <c r="R18" s="54" t="str">
        <f>IF(D18="","",IF(D17&lt;&gt;"","",IF(OR(J18="リード付け",J18="巻足し",J18="巻返しリード付け"),M18,VLOOKUP(D18,契約台帳!$A$3:$X$700,14,FALSE))))</f>
        <v/>
      </c>
      <c r="S18" s="51" t="str">
        <f>IF(D18="","",IF(D17&lt;&gt;"","",IF(OR(J18="リード付け",J18="巻足し",J18="巻返しリード付け"),M18,VLOOKUP(D18,契約台帳!$A$3:$X$700,15,FALSE))))</f>
        <v/>
      </c>
      <c r="T18" s="51" t="str">
        <f>IF(D18="","",IF(D17&lt;&gt;"","",IF(J18="リード付け",N18,IF(J18="巻返しリード付け",N18,IF(J18="巻足し",N18*P18+N21*P21,VLOOKUP(D18,契約台帳!$A$3:$X$700,16,FALSE))))))</f>
        <v/>
      </c>
      <c r="U18" s="227"/>
      <c r="V18" s="227" t="str">
        <f>IF(D18="","",IF(D16=D18,"",VLOOKUP(D18,契約台帳!$A$2:$X$700,18,FALSE)))</f>
        <v/>
      </c>
      <c r="W18" s="35" t="str">
        <f>IF(D18="","",IF(T18="","",IF(J18="巻足し","",IF(J18="巻返し",VLOOKUP(F18&amp;K18&amp;M18,製品マスタ!$M$5:$AE$1005,18,FALSE),IF(OR(J18="リード付け",J18="巻返しリード付け"),"原反コア",IF(J18="スリット",VLOOKUP(F18&amp;K18&amp;R18,製品マスタ!$N$5:$AE$1005,17,FALSE),""))))))</f>
        <v/>
      </c>
      <c r="X18" s="35" t="str">
        <f>IF(D18="","",IF(T18="","",IF(J18="巻足し","",IF(J18="巻返し",VLOOKUP(F18&amp;K18&amp;M18,製品マスタ!$M$5:$AE$1005,19,FALSE),IF(OR(J18="リード付け",J18="巻返しリード付け"),"",IF(J18="スリット",VLOOKUP(F18&amp;K18&amp;R18,製品マスタ!$N$5:$AE$1005,18,FALSE),""))))))</f>
        <v/>
      </c>
      <c r="Y18" s="40" t="str">
        <f>IF(D18="","",IF(T18="","",VLOOKUP(D18,契約台帳!$A$3:$X$700,17,FALSE)))</f>
        <v/>
      </c>
      <c r="Z18" s="35" t="str">
        <f>IF(D18="","",IF(T18="","",VLOOKUP(D18,契約台帳!$A$3:$X$700,5,FALSE)))</f>
        <v/>
      </c>
      <c r="AA18" s="74"/>
      <c r="AB18" s="266" t="str">
        <f>IFERROR(VLOOKUP(F18&amp;K18&amp;M18,製品マスタ!$M$5:$AM$1003,27,FALSE),"")</f>
        <v/>
      </c>
      <c r="AC18" s="41"/>
      <c r="AD18" s="244"/>
      <c r="AE18" s="67"/>
      <c r="AF18" s="71"/>
      <c r="AG18" s="60"/>
      <c r="AH18" s="34"/>
      <c r="AI18" s="34"/>
      <c r="AJ18" s="34"/>
      <c r="AK18" s="34"/>
      <c r="AL18" s="13"/>
      <c r="AM18" s="13"/>
      <c r="AN18" s="13"/>
      <c r="AO18" s="13"/>
      <c r="AP18" s="13"/>
      <c r="AQ18" s="14"/>
      <c r="AR18" s="15"/>
    </row>
    <row r="19" spans="1:44" s="17" customFormat="1" ht="30.95" customHeight="1" x14ac:dyDescent="0.2">
      <c r="A19" s="205"/>
      <c r="B19" s="206"/>
      <c r="C19" s="207"/>
      <c r="D19" s="208">
        <v>3659724</v>
      </c>
      <c r="E19" s="208">
        <v>4140705</v>
      </c>
      <c r="F19" s="36" t="str">
        <f>IF(D19="","",VLOOKUP(D19,契約台帳!$A$3:$X$9998,6,FALSE))&amp;IF(D19="","",VLOOKUP(D19,契約台帳!$A$3:$X$9998,7,FALSE))&amp;IF(D19="","",VLOOKUP(D19,契約台帳!$A$3:$X$9998,8,FALSE))&amp;IF(D19="","",VLOOKUP(D19,契約台帳!$A$3:$X$9998,9,FALSE))&amp;IF(D19="","",VLOOKUP(D19,契約台帳!$A$3:$X$9998,11,FALSE))</f>
        <v>3SNCLBLMEYK</v>
      </c>
      <c r="G19" s="35" t="str">
        <f>IF(D19="","",VLOOKUP(F19,製品マスタ!$G$5:$H$1005,2,FALSE))</f>
        <v>S</v>
      </c>
      <c r="H19" s="35" t="str">
        <f>IF(D19="","",VLOOKUP(F19,製品マスタ!$G$5:$K$1005,5,FALSE))</f>
        <v>LMEYK</v>
      </c>
      <c r="I19" s="37" t="str">
        <f>IF(D19="","",VLOOKUP(F19,製品マスタ!$G$5:$L$1005,6,FALSE))</f>
        <v>ルミマットＥＹＫ</v>
      </c>
      <c r="J19" s="270" t="s">
        <v>584</v>
      </c>
      <c r="K19" s="37">
        <f>IF(D19="","",VLOOKUP(D19,契約台帳!$A$3:$X$700,12,FALSE))</f>
        <v>38</v>
      </c>
      <c r="L19" s="37" t="str">
        <f>IF(D19="","",VLOOKUP(F19,製品マスタ!$G$5:$Q$1005,11,FALSE))</f>
        <v>LUMIMAT</v>
      </c>
      <c r="M19" s="209">
        <v>1005</v>
      </c>
      <c r="N19" s="209">
        <v>8000</v>
      </c>
      <c r="O19" s="210">
        <v>2</v>
      </c>
      <c r="P19" s="211"/>
      <c r="Q19" s="212"/>
      <c r="R19" s="54">
        <f>IF(D19="","",IF(D18&lt;&gt;"","",IF(OR(J19="リード付け",J19="巻足し",J19="巻返しリード付け"),M19,VLOOKUP(D19,契約台帳!$A$3:$X$700,14,FALSE))))</f>
        <v>1005</v>
      </c>
      <c r="S19" s="51">
        <f>IF(D19="","",IF(D18&lt;&gt;"","",IF(OR(J19="リード付け",J19="巻足し",J19="巻返しリード付け"),M19,VLOOKUP(D19,契約台帳!$A$3:$X$700,15,FALSE))))</f>
        <v>1000</v>
      </c>
      <c r="T19" s="51">
        <f>IF(D19="","",IF(D18&lt;&gt;"","",IF(J19="リード付け",N19,IF(J19="巻返しリード付け",N19,IF(J19="巻足し",N19*P19+N22*P22,VLOOKUP(D19,契約台帳!$A$3:$X$700,16,FALSE))))))</f>
        <v>4000</v>
      </c>
      <c r="U19" s="227">
        <v>4</v>
      </c>
      <c r="V19" s="227">
        <f>IF(D19="","",IF(D17=D19,"",VLOOKUP(D19,契約台帳!$A$2:$X$700,18,FALSE)))</f>
        <v>4</v>
      </c>
      <c r="W19" s="35" t="str">
        <f>IF(D19="","",IF(T19="","",IF(J19="巻足し","",IF(J19="巻返し",VLOOKUP(F19&amp;K19&amp;M19,製品マスタ!$M$5:$AE$1005,18,FALSE),IF(OR(J19="リード付け",J19="巻返しリード付け"),"原反コア",IF(J19="スリット",VLOOKUP(F19&amp;K19&amp;R19,製品マスタ!$N$5:$AE$1005,17,FALSE),""))))))</f>
        <v>3ｲﾝﾁSｺｱ</v>
      </c>
      <c r="X19" s="35">
        <f>IF(D19="","",IF(T19="","",IF(J19="巻足し","",IF(J19="巻返し",VLOOKUP(F19&amp;K19&amp;M19,製品マスタ!$M$5:$AE$1005,19,FALSE),IF(OR(J19="リード付け",J19="巻返しリード付け"),"",IF(J19="スリット",VLOOKUP(F19&amp;K19&amp;R19,製品マスタ!$N$5:$AE$1005,18,FALSE),""))))))</f>
        <v>1015</v>
      </c>
      <c r="Y19" s="40">
        <f>IF(D19="","",IF(T19="","",VLOOKUP(D19,契約台帳!$A$3:$X$700,17,FALSE)))</f>
        <v>2</v>
      </c>
      <c r="Z19" s="35" t="str">
        <f>IF(D19="","",IF(T19="","",VLOOKUP(D19,契約台帳!$A$3:$X$700,5,FALSE)))</f>
        <v>リンテック㈱</v>
      </c>
      <c r="AA19" s="74"/>
      <c r="AB19" s="266">
        <f>IFERROR(VLOOKUP(F19&amp;K19&amp;M19,製品マスタ!$M$5:$AM$1003,27,FALSE),"")</f>
        <v>0</v>
      </c>
      <c r="AC19" s="41"/>
      <c r="AD19" s="244"/>
      <c r="AE19" s="67"/>
      <c r="AF19" s="71"/>
      <c r="AG19" s="60">
        <f t="shared" si="0"/>
        <v>16000</v>
      </c>
      <c r="AH19" s="34"/>
      <c r="AI19" s="34"/>
      <c r="AJ19" s="34"/>
      <c r="AK19" s="34"/>
      <c r="AL19" s="13"/>
      <c r="AM19" s="13"/>
      <c r="AN19" s="13"/>
      <c r="AO19" s="13"/>
      <c r="AP19" s="13"/>
      <c r="AQ19" s="14"/>
      <c r="AR19" s="15"/>
    </row>
    <row r="20" spans="1:44" s="17" customFormat="1" ht="30.95" customHeight="1" x14ac:dyDescent="0.2">
      <c r="A20" s="205"/>
      <c r="B20" s="206"/>
      <c r="C20" s="207"/>
      <c r="D20" s="208"/>
      <c r="E20" s="208"/>
      <c r="F20" s="36" t="str">
        <f>IF(D20="","",VLOOKUP(D20,契約台帳!$A$3:$X$9998,6,FALSE))&amp;IF(D20="","",VLOOKUP(D20,契約台帳!$A$3:$X$9998,7,FALSE))&amp;IF(D20="","",VLOOKUP(D20,契約台帳!$A$3:$X$9998,8,FALSE))&amp;IF(D20="","",VLOOKUP(D20,契約台帳!$A$3:$X$9998,9,FALSE))&amp;IF(D20="","",VLOOKUP(D20,契約台帳!$A$3:$X$9998,11,FALSE))</f>
        <v/>
      </c>
      <c r="G20" s="35" t="str">
        <f>IF(D20="","",VLOOKUP(F20,製品マスタ!$G$5:$H$1005,2,FALSE))</f>
        <v/>
      </c>
      <c r="H20" s="35" t="str">
        <f>IF(D20="","",VLOOKUP(F20,製品マスタ!$G$5:$K$1005,5,FALSE))</f>
        <v/>
      </c>
      <c r="I20" s="37" t="str">
        <f>IF(D20="","",VLOOKUP(F20,製品マスタ!$G$5:$L$1005,6,FALSE))</f>
        <v/>
      </c>
      <c r="J20" s="270"/>
      <c r="K20" s="37" t="str">
        <f>IF(D20="","",VLOOKUP(D20,契約台帳!$A$3:$X$700,12,FALSE))</f>
        <v/>
      </c>
      <c r="L20" s="37" t="str">
        <f>IF(D20="","",VLOOKUP(F20,製品マスタ!$G$5:$Q$1005,11,FALSE))</f>
        <v/>
      </c>
      <c r="M20" s="209"/>
      <c r="N20" s="209"/>
      <c r="O20" s="210"/>
      <c r="P20" s="211"/>
      <c r="Q20" s="212"/>
      <c r="R20" s="54" t="str">
        <f>IF(D20="","",IF(D19&lt;&gt;"","",IF(OR(J20="リード付け",J20="巻足し",J20="巻返しリード付け"),M20,VLOOKUP(D20,契約台帳!$A$3:$X$700,14,FALSE))))</f>
        <v/>
      </c>
      <c r="S20" s="51" t="str">
        <f>IF(D20="","",IF(D19&lt;&gt;"","",IF(OR(J20="リード付け",J20="巻足し",J20="巻返しリード付け"),M20,VLOOKUP(D20,契約台帳!$A$3:$X$700,15,FALSE))))</f>
        <v/>
      </c>
      <c r="T20" s="51" t="str">
        <f>IF(D20="","",IF(D19&lt;&gt;"","",IF(J20="リード付け",N20,IF(J20="巻返しリード付け",N20,IF(J20="巻足し",N20*P20+N23*P23,VLOOKUP(D20,契約台帳!$A$3:$X$700,16,FALSE))))))</f>
        <v/>
      </c>
      <c r="U20" s="227"/>
      <c r="V20" s="227" t="str">
        <f>IF(D20="","",IF(D18=D20,"",VLOOKUP(D20,契約台帳!$A$2:$X$700,18,FALSE)))</f>
        <v/>
      </c>
      <c r="W20" s="35" t="str">
        <f>IF(D20="","",IF(T20="","",IF(J20="巻足し","",IF(J20="巻返し",VLOOKUP(F20&amp;K20&amp;M20,製品マスタ!$M$5:$AE$1005,18,FALSE),IF(OR(J20="リード付け",J20="巻返しリード付け"),"原反コア",IF(J20="スリット",VLOOKUP(F20&amp;K20&amp;R20,製品マスタ!$N$5:$AE$1005,17,FALSE),""))))))</f>
        <v/>
      </c>
      <c r="X20" s="35" t="str">
        <f>IF(D20="","",IF(T20="","",IF(J20="巻足し","",IF(J20="巻返し",VLOOKUP(F20&amp;K20&amp;M20,製品マスタ!$M$5:$AE$1005,19,FALSE),IF(OR(J20="リード付け",J20="巻返しリード付け"),"",IF(J20="スリット",VLOOKUP(F20&amp;K20&amp;R20,製品マスタ!$N$5:$AE$1005,18,FALSE),""))))))</f>
        <v/>
      </c>
      <c r="Y20" s="40" t="str">
        <f>IF(D20="","",IF(T20="","",VLOOKUP(D20,契約台帳!$A$3:$X$700,17,FALSE)))</f>
        <v/>
      </c>
      <c r="Z20" s="35" t="str">
        <f>IF(D20="","",IF(T20="","",VLOOKUP(D20,契約台帳!$A$3:$X$700,5,FALSE)))</f>
        <v/>
      </c>
      <c r="AA20" s="74"/>
      <c r="AB20" s="266" t="str">
        <f>IFERROR(VLOOKUP(F20&amp;K20&amp;M20,製品マスタ!$M$5:$AM$1003,27,FALSE),"")</f>
        <v/>
      </c>
      <c r="AC20" s="41"/>
      <c r="AD20" s="244"/>
      <c r="AE20" s="67"/>
      <c r="AF20" s="71"/>
      <c r="AG20" s="60"/>
      <c r="AH20" s="34"/>
      <c r="AI20" s="34"/>
      <c r="AJ20" s="34"/>
      <c r="AK20" s="34"/>
      <c r="AL20" s="13"/>
      <c r="AM20" s="13"/>
      <c r="AN20" s="13"/>
      <c r="AO20" s="13"/>
      <c r="AP20" s="13"/>
      <c r="AQ20" s="14"/>
      <c r="AR20" s="15"/>
    </row>
    <row r="21" spans="1:44" s="17" customFormat="1" ht="30.95" customHeight="1" x14ac:dyDescent="0.2">
      <c r="A21" s="205" t="s">
        <v>622</v>
      </c>
      <c r="B21" s="206" t="s">
        <v>582</v>
      </c>
      <c r="C21" s="207"/>
      <c r="D21" s="208"/>
      <c r="E21" s="208"/>
      <c r="F21" s="36" t="str">
        <f>IF(D21="","",VLOOKUP(D21,契約台帳!$A$3:$X$9998,6,FALSE))&amp;IF(D21="","",VLOOKUP(D21,契約台帳!$A$3:$X$9998,7,FALSE))&amp;IF(D21="","",VLOOKUP(D21,契約台帳!$A$3:$X$9998,8,FALSE))&amp;IF(D21="","",VLOOKUP(D21,契約台帳!$A$3:$X$9998,9,FALSE))&amp;IF(D21="","",VLOOKUP(D21,契約台帳!$A$3:$X$9998,11,FALSE))</f>
        <v/>
      </c>
      <c r="G21" s="35" t="str">
        <f>IF(D21="","",VLOOKUP(F21,製品マスタ!$G$5:$H$1005,2,FALSE))</f>
        <v/>
      </c>
      <c r="H21" s="35" t="str">
        <f>IF(D21="","",VLOOKUP(F21,製品マスタ!$G$5:$K$1005,5,FALSE))</f>
        <v/>
      </c>
      <c r="I21" s="37" t="str">
        <f>IF(D21="","",VLOOKUP(F21,製品マスタ!$G$5:$L$1005,6,FALSE))</f>
        <v/>
      </c>
      <c r="J21" s="270" t="s">
        <v>648</v>
      </c>
      <c r="K21" s="37" t="str">
        <f>IF(D21="","",VLOOKUP(D21,契約台帳!$A$3:$X$700,12,FALSE))</f>
        <v/>
      </c>
      <c r="L21" s="37" t="str">
        <f>IF(D21="","",VLOOKUP(F21,製品マスタ!$G$5:$Q$1005,11,FALSE))</f>
        <v/>
      </c>
      <c r="M21" s="209"/>
      <c r="N21" s="209"/>
      <c r="O21" s="210"/>
      <c r="P21" s="211"/>
      <c r="Q21" s="212"/>
      <c r="R21" s="54" t="str">
        <f>IF(D21="","",IF(D20&lt;&gt;"","",IF(OR(J21="リード付け",J21="巻足し",J21="巻返しリード付け"),M21,VLOOKUP(D21,契約台帳!$A$3:$X$700,14,FALSE))))</f>
        <v/>
      </c>
      <c r="S21" s="51" t="str">
        <f>IF(D21="","",IF(D20&lt;&gt;"","",IF(OR(J21="リード付け",J21="巻足し",J21="巻返しリード付け"),M21,VLOOKUP(D21,契約台帳!$A$3:$X$700,15,FALSE))))</f>
        <v/>
      </c>
      <c r="T21" s="51" t="str">
        <f>IF(D21="","",IF(D20&lt;&gt;"","",IF(J21="リード付け",N21,IF(J21="巻返しリード付け",N21,IF(J21="巻足し",N21*P21+N24*P24,VLOOKUP(D21,契約台帳!$A$3:$X$700,16,FALSE))))))</f>
        <v/>
      </c>
      <c r="U21" s="227"/>
      <c r="V21" s="227" t="str">
        <f>IF(D21="","",IF(D19=D21,"",VLOOKUP(D21,契約台帳!$A$2:$X$700,18,FALSE)))</f>
        <v/>
      </c>
      <c r="W21" s="35" t="str">
        <f>IF(D21="","",IF(T21="","",IF(J21="巻足し","",IF(J21="巻返し",VLOOKUP(F21&amp;K21&amp;M21,製品マスタ!$M$5:$AE$1005,18,FALSE),IF(OR(J21="リード付け",J21="巻返しリード付け"),"原反コア",IF(J21="スリット",VLOOKUP(F21&amp;K21&amp;R21,製品マスタ!$N$5:$AE$1005,17,FALSE),""))))))</f>
        <v/>
      </c>
      <c r="X21" s="35" t="str">
        <f>IF(D21="","",IF(T21="","",IF(J21="巻足し","",IF(J21="巻返し",VLOOKUP(F21&amp;K21&amp;M21,製品マスタ!$M$5:$AE$1005,19,FALSE),IF(OR(J21="リード付け",J21="巻返しリード付け"),"",IF(J21="スリット",VLOOKUP(F21&amp;K21&amp;R21,製品マスタ!$N$5:$AE$1005,18,FALSE),""))))))</f>
        <v/>
      </c>
      <c r="Y21" s="40" t="str">
        <f>IF(D21="","",IF(T21="","",VLOOKUP(D21,契約台帳!$A$3:$X$700,17,FALSE)))</f>
        <v/>
      </c>
      <c r="Z21" s="35" t="str">
        <f>IF(D21="","",IF(T21="","",VLOOKUP(D21,契約台帳!$A$3:$X$700,5,FALSE)))</f>
        <v/>
      </c>
      <c r="AA21" s="74"/>
      <c r="AB21" s="266" t="str">
        <f>IFERROR(VLOOKUP(F21&amp;K21&amp;M21,製品マスタ!$M$5:$AM$1003,27,FALSE),"")</f>
        <v/>
      </c>
      <c r="AC21" s="41"/>
      <c r="AD21" s="244"/>
      <c r="AE21" s="67"/>
      <c r="AF21" s="71"/>
      <c r="AG21" s="60"/>
      <c r="AH21" s="34"/>
      <c r="AI21" s="34"/>
      <c r="AJ21" s="34"/>
      <c r="AK21" s="34"/>
      <c r="AL21" s="13"/>
      <c r="AM21" s="13"/>
      <c r="AN21" s="13"/>
      <c r="AO21" s="13"/>
      <c r="AP21" s="13"/>
      <c r="AQ21" s="14"/>
      <c r="AR21" s="15"/>
    </row>
    <row r="22" spans="1:44" s="17" customFormat="1" ht="30.95" customHeight="1" x14ac:dyDescent="0.2">
      <c r="A22" s="205"/>
      <c r="B22" s="206"/>
      <c r="C22" s="207"/>
      <c r="D22" s="208">
        <v>3659717</v>
      </c>
      <c r="E22" s="208">
        <v>4140689</v>
      </c>
      <c r="F22" s="36" t="str">
        <f>IF(D22="","",VLOOKUP(D22,契約台帳!$A$3:$X$9998,6,FALSE))&amp;IF(D22="","",VLOOKUP(D22,契約台帳!$A$3:$X$9998,7,FALSE))&amp;IF(D22="","",VLOOKUP(D22,契約台帳!$A$3:$X$9998,8,FALSE))&amp;IF(D22="","",VLOOKUP(D22,契約台帳!$A$3:$X$9998,9,FALSE))&amp;IF(D22="","",VLOOKUP(D22,契約台帳!$A$3:$X$9998,11,FALSE))</f>
        <v>33SSNMCLBTETKFV</v>
      </c>
      <c r="G22" s="35" t="str">
        <f>IF(D22="","",VLOOKUP(F22,製品マスタ!$G$5:$H$1005,2,FALSE))</f>
        <v>S</v>
      </c>
      <c r="H22" s="35" t="str">
        <f>IF(D22="","",VLOOKUP(F22,製品マスタ!$G$5:$K$1005,5,FALSE))</f>
        <v>TETKFV</v>
      </c>
      <c r="I22" s="37" t="str">
        <f>IF(D22="","",VLOOKUP(F22,製品マスタ!$G$5:$L$1005,6,FALSE))</f>
        <v>メタルミー　ＴＥＳ艶開封　Ｖ</v>
      </c>
      <c r="J22" s="270" t="s">
        <v>584</v>
      </c>
      <c r="K22" s="37">
        <f>IF(D22="","",VLOOKUP(D22,契約台帳!$A$3:$X$700,12,FALSE))</f>
        <v>50</v>
      </c>
      <c r="L22" s="37" t="str">
        <f>IF(D22="","",VLOOKUP(F22,製品マスタ!$G$5:$Q$1005,11,FALSE))</f>
        <v>S28SEPA</v>
      </c>
      <c r="M22" s="209">
        <v>1005</v>
      </c>
      <c r="N22" s="209">
        <v>12300</v>
      </c>
      <c r="O22" s="210">
        <v>2</v>
      </c>
      <c r="P22" s="211"/>
      <c r="Q22" s="212"/>
      <c r="R22" s="54">
        <f>IF(D22="","",IF(D21&lt;&gt;"","",IF(OR(J22="リード付け",J22="巻足し",J22="巻返しリード付け"),M22,VLOOKUP(D22,契約台帳!$A$3:$X$700,14,FALSE))))</f>
        <v>1005</v>
      </c>
      <c r="S22" s="51">
        <f>IF(D22="","",IF(D21&lt;&gt;"","",IF(OR(J22="リード付け",J22="巻足し",J22="巻返しリード付け"),M22,VLOOKUP(D22,契約台帳!$A$3:$X$700,15,FALSE))))</f>
        <v>1000</v>
      </c>
      <c r="T22" s="51">
        <f>IF(D22="","",IF(D21&lt;&gt;"","",IF(J22="リード付け",N22,IF(J22="巻返しリード付け",N22,IF(J22="巻足し",N22*P22+N23*P23,VLOOKUP(D22,契約台帳!$A$3:$X$700,16,FALSE))))))</f>
        <v>4000</v>
      </c>
      <c r="U22" s="227">
        <v>6</v>
      </c>
      <c r="V22" s="227">
        <f>IF(D22="","",IF(D20=D22,"",VLOOKUP(D22,契約台帳!$A$2:$X$700,18,FALSE)))</f>
        <v>6</v>
      </c>
      <c r="W22" s="35" t="str">
        <f>IF(D22="","",IF(T22="","",IF(J22="巻足し","",IF(J22="巻返し",VLOOKUP(F22&amp;K22&amp;M22,製品マスタ!$M$5:$AE$1005,18,FALSE),IF(OR(J22="リード付け",J22="巻返しリード付け"),"原反コア",IF(J22="スリット",VLOOKUP(F22&amp;K22&amp;R22,製品マスタ!$N$5:$AE$1005,17,FALSE),""))))))</f>
        <v>6ｲﾝﾁSｺｱ</v>
      </c>
      <c r="X22" s="35">
        <f>IF(D22="","",IF(T22="","",IF(J22="巻足し","",IF(J22="巻返し",VLOOKUP(F22&amp;K22&amp;M22,製品マスタ!$M$5:$AE$1005,19,FALSE),IF(OR(J22="リード付け",J22="巻返しリード付け"),"",IF(J22="スリット",VLOOKUP(F22&amp;K22&amp;R22,製品マスタ!$N$5:$AE$1005,18,FALSE),""))))))</f>
        <v>1015</v>
      </c>
      <c r="Y22" s="40">
        <f>IF(D22="","",IF(T22="","",VLOOKUP(D22,契約台帳!$A$3:$X$700,17,FALSE)))</f>
        <v>2</v>
      </c>
      <c r="Z22" s="35" t="str">
        <f>IF(D22="","",IF(T22="","",VLOOKUP(D22,契約台帳!$A$3:$X$700,5,FALSE)))</f>
        <v>リンテック㈱</v>
      </c>
      <c r="AA22" s="74"/>
      <c r="AB22" s="266">
        <f>IFERROR(VLOOKUP(F22&amp;K22&amp;M22,製品マスタ!$M$5:$AM$1003,27,FALSE),"")</f>
        <v>0</v>
      </c>
      <c r="AC22" s="41"/>
      <c r="AD22" s="244"/>
      <c r="AE22" s="67"/>
      <c r="AF22" s="71"/>
      <c r="AG22" s="60">
        <f t="shared" si="0"/>
        <v>24000</v>
      </c>
      <c r="AH22" s="34"/>
      <c r="AI22" s="34"/>
      <c r="AJ22" s="34"/>
      <c r="AK22" s="34"/>
      <c r="AL22" s="13"/>
      <c r="AM22" s="13"/>
      <c r="AN22" s="13"/>
      <c r="AO22" s="13"/>
      <c r="AP22" s="13"/>
      <c r="AQ22" s="14"/>
      <c r="AR22" s="15"/>
    </row>
    <row r="23" spans="1:44" s="17" customFormat="1" ht="30.95" customHeight="1" x14ac:dyDescent="0.2">
      <c r="A23" s="205"/>
      <c r="B23" s="206"/>
      <c r="C23" s="207"/>
      <c r="D23" s="208"/>
      <c r="E23" s="208"/>
      <c r="F23" s="36" t="str">
        <f>IF(D23="","",VLOOKUP(D23,契約台帳!$A$3:$X$9998,6,FALSE))&amp;IF(D23="","",VLOOKUP(D23,契約台帳!$A$3:$X$9998,7,FALSE))&amp;IF(D23="","",VLOOKUP(D23,契約台帳!$A$3:$X$9998,8,FALSE))&amp;IF(D23="","",VLOOKUP(D23,契約台帳!$A$3:$X$9998,9,FALSE))&amp;IF(D23="","",VLOOKUP(D23,契約台帳!$A$3:$X$9998,11,FALSE))</f>
        <v/>
      </c>
      <c r="G23" s="35" t="str">
        <f>IF(D23="","",VLOOKUP(F23,製品マスタ!$G$5:$H$1005,2,FALSE))</f>
        <v/>
      </c>
      <c r="H23" s="35" t="str">
        <f>IF(D23="","",VLOOKUP(F23,製品マスタ!$G$5:$K$1005,5,FALSE))</f>
        <v/>
      </c>
      <c r="I23" s="37" t="str">
        <f>IF(D23="","",VLOOKUP(F23,製品マスタ!$G$5:$L$1005,6,FALSE))</f>
        <v/>
      </c>
      <c r="J23" s="270"/>
      <c r="K23" s="37" t="str">
        <f>IF(D23="","",VLOOKUP(D23,契約台帳!$A$3:$X$700,12,FALSE))</f>
        <v/>
      </c>
      <c r="L23" s="37" t="str">
        <f>IF(D23="","",VLOOKUP(F23,製品マスタ!$G$5:$Q$1005,11,FALSE))</f>
        <v/>
      </c>
      <c r="M23" s="209"/>
      <c r="N23" s="209"/>
      <c r="O23" s="210"/>
      <c r="P23" s="211"/>
      <c r="Q23" s="212"/>
      <c r="R23" s="54" t="str">
        <f>IF(D23="","",IF(D22&lt;&gt;"","",IF(OR(J23="リード付け",J23="巻足し",J23="巻返しリード付け"),M23,VLOOKUP(D23,契約台帳!$A$3:$X$700,14,FALSE))))</f>
        <v/>
      </c>
      <c r="S23" s="51" t="str">
        <f>IF(D23="","",IF(D22&lt;&gt;"","",IF(OR(J23="リード付け",J23="巻足し",J23="巻返しリード付け"),M23,VLOOKUP(D23,契約台帳!$A$3:$X$700,15,FALSE))))</f>
        <v/>
      </c>
      <c r="T23" s="51" t="str">
        <f>IF(D23="","",IF(D22&lt;&gt;"","",IF(J23="リード付け",N23,IF(J23="巻返しリード付け",N23,IF(J23="巻足し",N23*P23+N24*P24,VLOOKUP(D23,契約台帳!$A$3:$X$700,16,FALSE))))))</f>
        <v/>
      </c>
      <c r="U23" s="227"/>
      <c r="V23" s="227" t="str">
        <f>IF(D23="","",IF(D21=D23,"",VLOOKUP(D23,契約台帳!$A$2:$X$700,18,FALSE)))</f>
        <v/>
      </c>
      <c r="W23" s="35" t="str">
        <f>IF(D23="","",IF(T23="","",IF(J23="巻足し","",IF(J23="巻返し",VLOOKUP(F23&amp;K23&amp;M23,製品マスタ!$M$5:$AE$1005,18,FALSE),IF(OR(J23="リード付け",J23="巻返しリード付け"),"原反コア",IF(J23="スリット",VLOOKUP(F23&amp;K23&amp;R23,製品マスタ!$N$5:$AE$1005,17,FALSE),""))))))</f>
        <v/>
      </c>
      <c r="X23" s="35" t="str">
        <f>IF(D23="","",IF(T23="","",IF(J23="巻足し","",IF(J23="巻返し",VLOOKUP(F23&amp;K23&amp;M23,製品マスタ!$M$5:$AE$1005,19,FALSE),IF(OR(J23="リード付け",J23="巻返しリード付け"),"",IF(J23="スリット",VLOOKUP(F23&amp;K23&amp;R23,製品マスタ!$N$5:$AE$1005,18,FALSE),""))))))</f>
        <v/>
      </c>
      <c r="Y23" s="40" t="str">
        <f>IF(D23="","",IF(T23="","",VLOOKUP(D23,契約台帳!$A$3:$X$700,17,FALSE)))</f>
        <v/>
      </c>
      <c r="Z23" s="35" t="str">
        <f>IF(D23="","",IF(T23="","",VLOOKUP(D23,契約台帳!$A$3:$X$700,5,FALSE)))</f>
        <v/>
      </c>
      <c r="AA23" s="74"/>
      <c r="AB23" s="266" t="str">
        <f>IFERROR(VLOOKUP(F23&amp;K23&amp;M23,製品マスタ!$M$5:$AM$1003,27,FALSE),"")</f>
        <v/>
      </c>
      <c r="AC23" s="41"/>
      <c r="AD23" s="244"/>
      <c r="AE23" s="67"/>
      <c r="AF23" s="71"/>
      <c r="AG23" s="60"/>
      <c r="AH23" s="34"/>
      <c r="AI23" s="34"/>
      <c r="AJ23" s="34"/>
      <c r="AK23" s="34"/>
      <c r="AL23" s="13"/>
      <c r="AM23" s="13"/>
      <c r="AN23" s="13"/>
      <c r="AO23" s="13"/>
      <c r="AP23" s="13"/>
      <c r="AQ23" s="14"/>
      <c r="AR23" s="15"/>
    </row>
    <row r="24" spans="1:44" s="17" customFormat="1" ht="30.95" customHeight="1" x14ac:dyDescent="0.2">
      <c r="A24" s="205"/>
      <c r="B24" s="206"/>
      <c r="C24" s="207"/>
      <c r="D24" s="208">
        <v>3659754</v>
      </c>
      <c r="E24" s="208">
        <v>4140702</v>
      </c>
      <c r="F24" s="36" t="str">
        <f>IF(D24="","",VLOOKUP(D24,契約台帳!$A$3:$X$9998,6,FALSE))&amp;IF(D24="","",VLOOKUP(D24,契約台帳!$A$3:$X$9998,7,FALSE))&amp;IF(D24="","",VLOOKUP(D24,契約台帳!$A$3:$X$9998,8,FALSE))&amp;IF(D24="","",VLOOKUP(D24,契約台帳!$A$3:$X$9998,9,FALSE))&amp;IF(D24="","",VLOOKUP(D24,契約台帳!$A$3:$X$9998,11,FALSE))</f>
        <v>3TNMCLBTET1MV</v>
      </c>
      <c r="G24" s="35" t="str">
        <f>IF(D24="","",VLOOKUP(F24,製品マスタ!$G$5:$H$1005,2,FALSE))</f>
        <v>T</v>
      </c>
      <c r="H24" s="35" t="str">
        <f>IF(D24="","",VLOOKUP(F24,製品マスタ!$G$5:$K$1005,5,FALSE))</f>
        <v>TET1MV</v>
      </c>
      <c r="I24" s="37" t="str">
        <f>IF(D24="","",VLOOKUP(F24,製品マスタ!$G$5:$L$1005,6,FALSE))</f>
        <v>メタルミー銀艶　市松柄Ｖ</v>
      </c>
      <c r="J24" s="270" t="s">
        <v>584</v>
      </c>
      <c r="K24" s="37">
        <f>IF(D24="","",VLOOKUP(D24,契約台帳!$A$3:$X$700,12,FALSE))</f>
        <v>38</v>
      </c>
      <c r="L24" s="37" t="str">
        <f>IF(D24="","",VLOOKUP(F24,製品マスタ!$G$5:$Q$1005,11,FALSE))</f>
        <v>S28離型ｲﾁﾏﾂ</v>
      </c>
      <c r="M24" s="209">
        <v>1005</v>
      </c>
      <c r="N24" s="209">
        <v>8000</v>
      </c>
      <c r="O24" s="210">
        <v>1</v>
      </c>
      <c r="P24" s="211"/>
      <c r="Q24" s="212"/>
      <c r="R24" s="54">
        <f>IF(D24="","",IF(D23&lt;&gt;"","",IF(OR(J24="リード付け",J24="巻足し",J24="巻返しリード付け"),M24,VLOOKUP(D24,契約台帳!$A$3:$X$700,14,FALSE))))</f>
        <v>1005</v>
      </c>
      <c r="S24" s="51">
        <f>IF(D24="","",IF(D23&lt;&gt;"","",IF(OR(J24="リード付け",J24="巻足し",J24="巻返しリード付け"),M24,VLOOKUP(D24,契約台帳!$A$3:$X$700,15,FALSE))))</f>
        <v>1000</v>
      </c>
      <c r="T24" s="51">
        <f>IF(D24="","",IF(D23&lt;&gt;"","",IF(J24="リード付け",N24,IF(J24="巻返しリード付け",N24,IF(J24="巻足し",N24*P24+N25*P25,VLOOKUP(D24,契約台帳!$A$3:$X$700,16,FALSE))))))</f>
        <v>8000</v>
      </c>
      <c r="U24" s="227">
        <v>1</v>
      </c>
      <c r="V24" s="227">
        <f>IF(D24="","",IF(D22=D24,"",VLOOKUP(D24,契約台帳!$A$2:$X$700,18,FALSE)))</f>
        <v>1</v>
      </c>
      <c r="W24" s="35" t="str">
        <f>IF(D24="","",IF(T24="","",IF(J24="巻足し","",IF(J24="巻返し",VLOOKUP(F24&amp;K24&amp;M24,製品マスタ!$M$5:$AE$1005,18,FALSE),IF(OR(J24="リード付け",J24="巻返しリード付け"),"原反コア",IF(J24="スリット",VLOOKUP(F24&amp;K24&amp;R24,製品マスタ!$N$5:$AE$1005,17,FALSE),""))))))</f>
        <v>6ｲﾝﾁSｺｱ</v>
      </c>
      <c r="X24" s="35">
        <f>IF(D24="","",IF(T24="","",IF(J24="巻足し","",IF(J24="巻返し",VLOOKUP(F24&amp;K24&amp;M24,製品マスタ!$M$5:$AE$1005,19,FALSE),IF(OR(J24="リード付け",J24="巻返しリード付け"),"",IF(J24="スリット",VLOOKUP(F24&amp;K24&amp;R24,製品マスタ!$N$5:$AE$1005,18,FALSE),""))))))</f>
        <v>1015</v>
      </c>
      <c r="Y24" s="40">
        <f>IF(D24="","",IF(T24="","",VLOOKUP(D24,契約台帳!$A$3:$X$700,17,FALSE)))</f>
        <v>2</v>
      </c>
      <c r="Z24" s="35" t="str">
        <f>IF(D24="","",IF(T24="","",VLOOKUP(D24,契約台帳!$A$3:$X$700,5,FALSE)))</f>
        <v>リンテック㈱</v>
      </c>
      <c r="AA24" s="74"/>
      <c r="AB24" s="228" t="s">
        <v>643</v>
      </c>
      <c r="AC24" s="41"/>
      <c r="AD24" s="244"/>
      <c r="AE24" s="67"/>
      <c r="AF24" s="71"/>
      <c r="AG24" s="60">
        <f t="shared" si="0"/>
        <v>8000</v>
      </c>
      <c r="AH24" s="34"/>
      <c r="AI24" s="34"/>
      <c r="AJ24" s="34"/>
      <c r="AK24" s="34"/>
      <c r="AL24" s="13"/>
      <c r="AM24" s="13"/>
      <c r="AN24" s="13"/>
      <c r="AO24" s="13"/>
      <c r="AP24" s="13"/>
      <c r="AQ24" s="14"/>
      <c r="AR24" s="15"/>
    </row>
    <row r="25" spans="1:44" s="17" customFormat="1" ht="30.95" customHeight="1" x14ac:dyDescent="0.2">
      <c r="A25" s="205"/>
      <c r="B25" s="206"/>
      <c r="C25" s="207"/>
      <c r="D25" s="208"/>
      <c r="E25" s="208"/>
      <c r="F25" s="36" t="str">
        <f>IF(D25="","",VLOOKUP(D25,契約台帳!$A$3:$X$9998,6,FALSE))&amp;IF(D25="","",VLOOKUP(D25,契約台帳!$A$3:$X$9998,7,FALSE))&amp;IF(D25="","",VLOOKUP(D25,契約台帳!$A$3:$X$9998,8,FALSE))&amp;IF(D25="","",VLOOKUP(D25,契約台帳!$A$3:$X$9998,9,FALSE))&amp;IF(D25="","",VLOOKUP(D25,契約台帳!$A$3:$X$9998,11,FALSE))</f>
        <v/>
      </c>
      <c r="G25" s="35" t="str">
        <f>IF(D25="","",VLOOKUP(F25,製品マスタ!$G$5:$H$1005,2,FALSE))</f>
        <v/>
      </c>
      <c r="H25" s="35" t="str">
        <f>IF(D25="","",VLOOKUP(F25,製品マスタ!$G$5:$K$1005,5,FALSE))</f>
        <v/>
      </c>
      <c r="I25" s="37" t="str">
        <f>IF(D25="","",VLOOKUP(F25,製品マスタ!$G$5:$L$1005,6,FALSE))</f>
        <v/>
      </c>
      <c r="J25" s="270"/>
      <c r="K25" s="37" t="str">
        <f>IF(D25="","",VLOOKUP(D25,契約台帳!$A$3:$X$700,12,FALSE))</f>
        <v/>
      </c>
      <c r="L25" s="37" t="str">
        <f>IF(D25="","",VLOOKUP(F25,製品マスタ!$G$5:$Q$1005,11,FALSE))</f>
        <v/>
      </c>
      <c r="M25" s="209"/>
      <c r="N25" s="209"/>
      <c r="O25" s="210"/>
      <c r="P25" s="211"/>
      <c r="Q25" s="212"/>
      <c r="R25" s="54" t="str">
        <f>IF(D25="","",IF(D24&lt;&gt;"","",IF(OR(J25="リード付け",J25="巻足し",J25="巻返しリード付け"),M25,VLOOKUP(D25,契約台帳!$A$3:$X$700,14,FALSE))))</f>
        <v/>
      </c>
      <c r="S25" s="51" t="str">
        <f>IF(D25="","",IF(D24&lt;&gt;"","",IF(OR(J25="リード付け",J25="巻足し",J25="巻返しリード付け"),M25,VLOOKUP(D25,契約台帳!$A$3:$X$700,15,FALSE))))</f>
        <v/>
      </c>
      <c r="T25" s="51" t="str">
        <f>IF(D25="","",IF(D24&lt;&gt;"","",IF(J25="リード付け",N25,IF(J25="巻返しリード付け",N25,IF(J25="巻足し",N25*P25+N26*P26,VLOOKUP(D25,契約台帳!$A$3:$X$700,16,FALSE))))))</f>
        <v/>
      </c>
      <c r="U25" s="227"/>
      <c r="V25" s="227" t="str">
        <f>IF(D25="","",IF(D23=D25,"",VLOOKUP(D25,契約台帳!$A$2:$X$700,18,FALSE)))</f>
        <v/>
      </c>
      <c r="W25" s="35" t="str">
        <f>IF(D25="","",IF(T25="","",IF(J25="巻足し","",IF(J25="巻返し",VLOOKUP(F25&amp;K25&amp;M25,製品マスタ!$M$5:$AE$1005,18,FALSE),IF(OR(J25="リード付け",J25="巻返しリード付け"),"原反コア",IF(J25="スリット",VLOOKUP(F25&amp;K25&amp;R25,製品マスタ!$N$5:$AE$1005,17,FALSE),""))))))</f>
        <v/>
      </c>
      <c r="X25" s="35" t="str">
        <f>IF(D25="","",IF(T25="","",IF(J25="巻足し","",IF(J25="巻返し",VLOOKUP(F25&amp;K25&amp;M25,製品マスタ!$M$5:$AE$1005,19,FALSE),IF(OR(J25="リード付け",J25="巻返しリード付け"),"",IF(J25="スリット",VLOOKUP(F25&amp;K25&amp;R25,製品マスタ!$N$5:$AE$1005,18,FALSE),""))))))</f>
        <v/>
      </c>
      <c r="Y25" s="40" t="str">
        <f>IF(D25="","",IF(T25="","",VLOOKUP(D25,契約台帳!$A$3:$X$700,17,FALSE)))</f>
        <v/>
      </c>
      <c r="Z25" s="35" t="str">
        <f>IF(D25="","",IF(T25="","",VLOOKUP(D25,契約台帳!$A$3:$X$700,5,FALSE)))</f>
        <v/>
      </c>
      <c r="AA25" s="74"/>
      <c r="AB25" s="266" t="str">
        <f>IFERROR(VLOOKUP(F25&amp;K25&amp;M25,製品マスタ!$M$5:$AM$1003,27,FALSE),"")</f>
        <v/>
      </c>
      <c r="AC25" s="41"/>
      <c r="AD25" s="244"/>
      <c r="AE25" s="67"/>
      <c r="AF25" s="71"/>
      <c r="AG25" s="60"/>
      <c r="AH25" s="34"/>
      <c r="AI25" s="34"/>
      <c r="AJ25" s="34"/>
      <c r="AK25" s="34"/>
      <c r="AL25" s="13"/>
      <c r="AM25" s="13"/>
      <c r="AN25" s="13"/>
      <c r="AO25" s="13"/>
      <c r="AP25" s="13"/>
      <c r="AQ25" s="14"/>
      <c r="AR25" s="15"/>
    </row>
    <row r="26" spans="1:44" s="17" customFormat="1" ht="30.95" customHeight="1" x14ac:dyDescent="0.2">
      <c r="A26" s="205"/>
      <c r="B26" s="206"/>
      <c r="C26" s="207"/>
      <c r="D26" s="208">
        <v>3659715</v>
      </c>
      <c r="E26" s="208">
        <v>4140687</v>
      </c>
      <c r="F26" s="36" t="str">
        <f>IF(D26="","",VLOOKUP(D26,契約台帳!$A$3:$X$9998,6,FALSE))&amp;IF(D26="","",VLOOKUP(D26,契約台帳!$A$3:$X$9998,7,FALSE))&amp;IF(D26="","",VLOOKUP(D26,契約台帳!$A$3:$X$9998,8,FALSE))&amp;IF(D26="","",VLOOKUP(D26,契約台帳!$A$3:$X$9998,9,FALSE))&amp;IF(D26="","",VLOOKUP(D26,契約台帳!$A$3:$X$9998,11,FALSE))</f>
        <v>33SSNMCLBTEKKFV</v>
      </c>
      <c r="G26" s="35" t="str">
        <f>IF(D26="","",VLOOKUP(F26,製品マスタ!$G$5:$H$1005,2,FALSE))</f>
        <v>S</v>
      </c>
      <c r="H26" s="35" t="str">
        <f>IF(D26="","",VLOOKUP(F26,製品マスタ!$G$5:$K$1005,5,FALSE))</f>
        <v>TEKKFV</v>
      </c>
      <c r="I26" s="37" t="str">
        <f>IF(D26="","",VLOOKUP(F26,製品マスタ!$G$5:$L$1005,6,FALSE))</f>
        <v>メタルミー　ＴＥＳ消開封　Ｖ</v>
      </c>
      <c r="J26" s="270" t="s">
        <v>584</v>
      </c>
      <c r="K26" s="37">
        <f>IF(D26="","",VLOOKUP(D26,契約台帳!$A$3:$X$700,12,FALSE))</f>
        <v>50</v>
      </c>
      <c r="L26" s="37" t="str">
        <f>IF(D26="","",VLOOKUP(F26,製品マスタ!$G$5:$Q$1005,11,FALSE))</f>
        <v>X44SEPA</v>
      </c>
      <c r="M26" s="209">
        <v>1005</v>
      </c>
      <c r="N26" s="209">
        <v>12000</v>
      </c>
      <c r="O26" s="210">
        <v>2</v>
      </c>
      <c r="P26" s="211"/>
      <c r="Q26" s="212"/>
      <c r="R26" s="54">
        <f>IF(D26="","",IF(D25&lt;&gt;"","",IF(OR(J26="リード付け",J26="巻足し",J26="巻返しリード付け"),M26,VLOOKUP(D26,契約台帳!$A$3:$X$700,14,FALSE))))</f>
        <v>1005</v>
      </c>
      <c r="S26" s="51">
        <f>IF(D26="","",IF(D25&lt;&gt;"","",IF(OR(J26="リード付け",J26="巻足し",J26="巻返しリード付け"),M26,VLOOKUP(D26,契約台帳!$A$3:$X$700,15,FALSE))))</f>
        <v>1000</v>
      </c>
      <c r="T26" s="51">
        <f>IF(D26="","",IF(D25&lt;&gt;"","",IF(J26="リード付け",N26,IF(J26="巻返しリード付け",N26,IF(J26="巻足し",N26*P26+N27*P27,VLOOKUP(D26,契約台帳!$A$3:$X$700,16,FALSE))))))</f>
        <v>4000</v>
      </c>
      <c r="U26" s="227">
        <v>6</v>
      </c>
      <c r="V26" s="227">
        <f>IF(D26="","",IF(D24=D26,"",VLOOKUP(D26,契約台帳!$A$2:$X$700,18,FALSE)))</f>
        <v>6</v>
      </c>
      <c r="W26" s="35" t="str">
        <f>IF(D26="","",IF(T26="","",IF(J26="巻足し","",IF(J26="巻返し",VLOOKUP(F26&amp;K26&amp;M26,製品マスタ!$M$5:$AE$1005,18,FALSE),IF(OR(J26="リード付け",J26="巻返しリード付け"),"原反コア",IF(J26="スリット",VLOOKUP(F26&amp;K26&amp;R26,製品マスタ!$N$5:$AE$1005,17,FALSE),""))))))</f>
        <v>6ｲﾝﾁSｺｱ</v>
      </c>
      <c r="X26" s="35">
        <f>IF(D26="","",IF(T26="","",IF(J26="巻足し","",IF(J26="巻返し",VLOOKUP(F26&amp;K26&amp;M26,製品マスタ!$M$5:$AE$1005,19,FALSE),IF(OR(J26="リード付け",J26="巻返しリード付け"),"",IF(J26="スリット",VLOOKUP(F26&amp;K26&amp;R26,製品マスタ!$N$5:$AE$1005,18,FALSE),""))))))</f>
        <v>1015</v>
      </c>
      <c r="Y26" s="40">
        <f>IF(D26="","",IF(T26="","",VLOOKUP(D26,契約台帳!$A$3:$X$700,17,FALSE)))</f>
        <v>2</v>
      </c>
      <c r="Z26" s="35" t="str">
        <f>IF(D26="","",IF(T26="","",VLOOKUP(D26,契約台帳!$A$3:$X$700,5,FALSE)))</f>
        <v>リンテック㈱</v>
      </c>
      <c r="AA26" s="74"/>
      <c r="AB26" s="266">
        <f>IFERROR(VLOOKUP(F26&amp;K26&amp;M26,製品マスタ!$M$5:$AM$1003,27,FALSE),"")</f>
        <v>0</v>
      </c>
      <c r="AC26" s="41"/>
      <c r="AD26" s="244"/>
      <c r="AE26" s="67"/>
      <c r="AF26" s="71"/>
      <c r="AG26" s="60">
        <f t="shared" si="0"/>
        <v>24000</v>
      </c>
      <c r="AH26" s="34"/>
      <c r="AI26" s="34"/>
      <c r="AJ26" s="34"/>
      <c r="AK26" s="34"/>
      <c r="AL26" s="13"/>
      <c r="AM26" s="13"/>
      <c r="AN26" s="13"/>
      <c r="AO26" s="13"/>
      <c r="AP26" s="13"/>
      <c r="AQ26" s="14"/>
      <c r="AR26" s="15"/>
    </row>
    <row r="27" spans="1:44" s="17" customFormat="1" ht="30.95" customHeight="1" x14ac:dyDescent="0.2">
      <c r="A27" s="205"/>
      <c r="B27" s="206"/>
      <c r="C27" s="207"/>
      <c r="D27" s="208"/>
      <c r="E27" s="208"/>
      <c r="F27" s="36" t="str">
        <f>IF(D27="","",VLOOKUP(D27,契約台帳!$A$3:$X$9998,6,FALSE))&amp;IF(D27="","",VLOOKUP(D27,契約台帳!$A$3:$X$9998,7,FALSE))&amp;IF(D27="","",VLOOKUP(D27,契約台帳!$A$3:$X$9998,8,FALSE))&amp;IF(D27="","",VLOOKUP(D27,契約台帳!$A$3:$X$9998,9,FALSE))&amp;IF(D27="","",VLOOKUP(D27,契約台帳!$A$3:$X$9998,11,FALSE))</f>
        <v/>
      </c>
      <c r="G27" s="35" t="str">
        <f>IF(D27="","",VLOOKUP(F27,製品マスタ!$G$5:$H$1005,2,FALSE))</f>
        <v/>
      </c>
      <c r="H27" s="35" t="str">
        <f>IF(D27="","",VLOOKUP(F27,製品マスタ!$G$5:$K$1005,5,FALSE))</f>
        <v/>
      </c>
      <c r="I27" s="37" t="str">
        <f>IF(D27="","",VLOOKUP(F27,製品マスタ!$G$5:$L$1005,6,FALSE))</f>
        <v/>
      </c>
      <c r="J27" s="270"/>
      <c r="K27" s="37" t="str">
        <f>IF(D27="","",VLOOKUP(D27,契約台帳!$A$3:$X$700,12,FALSE))</f>
        <v/>
      </c>
      <c r="L27" s="37" t="str">
        <f>IF(D27="","",VLOOKUP(F27,製品マスタ!$G$5:$Q$1005,11,FALSE))</f>
        <v/>
      </c>
      <c r="M27" s="209"/>
      <c r="N27" s="209"/>
      <c r="O27" s="210"/>
      <c r="P27" s="211"/>
      <c r="Q27" s="212"/>
      <c r="R27" s="54" t="str">
        <f>IF(D27="","",IF(D26&lt;&gt;"","",IF(OR(J27="リード付け",J27="巻足し",J27="巻返しリード付け"),M27,VLOOKUP(D27,契約台帳!$A$3:$X$700,14,FALSE))))</f>
        <v/>
      </c>
      <c r="S27" s="51" t="str">
        <f>IF(D27="","",IF(D26&lt;&gt;"","",IF(OR(J27="リード付け",J27="巻足し",J27="巻返しリード付け"),M27,VLOOKUP(D27,契約台帳!$A$3:$X$700,15,FALSE))))</f>
        <v/>
      </c>
      <c r="T27" s="51" t="str">
        <f>IF(D27="","",IF(D26&lt;&gt;"","",IF(J27="リード付け",N27,IF(J27="巻返しリード付け",N27,IF(J27="巻足し",N27*P27+N28*P28,VLOOKUP(D27,契約台帳!$A$3:$X$700,16,FALSE))))))</f>
        <v/>
      </c>
      <c r="U27" s="227"/>
      <c r="V27" s="227" t="str">
        <f>IF(D27="","",IF(D25=D27,"",VLOOKUP(D27,契約台帳!$A$2:$X$700,18,FALSE)))</f>
        <v/>
      </c>
      <c r="W27" s="35" t="str">
        <f>IF(D27="","",IF(T27="","",IF(J27="巻足し","",IF(J27="巻返し",VLOOKUP(F27&amp;K27&amp;M27,製品マスタ!$M$5:$AE$1005,18,FALSE),IF(OR(J27="リード付け",J27="巻返しリード付け"),"原反コア",IF(J27="スリット",VLOOKUP(F27&amp;K27&amp;R27,製品マスタ!$N$5:$AE$1005,17,FALSE),""))))))</f>
        <v/>
      </c>
      <c r="X27" s="35" t="str">
        <f>IF(D27="","",IF(T27="","",IF(J27="巻足し","",IF(J27="巻返し",VLOOKUP(F27&amp;K27&amp;M27,製品マスタ!$M$5:$AE$1005,19,FALSE),IF(OR(J27="リード付け",J27="巻返しリード付け"),"",IF(J27="スリット",VLOOKUP(F27&amp;K27&amp;R27,製品マスタ!$N$5:$AE$1005,18,FALSE),""))))))</f>
        <v/>
      </c>
      <c r="Y27" s="40" t="str">
        <f>IF(D27="","",IF(T27="","",VLOOKUP(D27,契約台帳!$A$3:$X$700,17,FALSE)))</f>
        <v/>
      </c>
      <c r="Z27" s="35" t="str">
        <f>IF(D27="","",IF(T27="","",VLOOKUP(D27,契約台帳!$A$3:$X$700,5,FALSE)))</f>
        <v/>
      </c>
      <c r="AA27" s="74"/>
      <c r="AB27" s="266" t="str">
        <f>IFERROR(VLOOKUP(F27&amp;K27&amp;M27,製品マスタ!$M$5:$AM$1003,27,FALSE),"")</f>
        <v/>
      </c>
      <c r="AC27" s="41"/>
      <c r="AD27" s="244"/>
      <c r="AE27" s="67"/>
      <c r="AF27" s="71"/>
      <c r="AG27" s="60"/>
      <c r="AH27" s="34"/>
      <c r="AI27" s="34"/>
      <c r="AJ27" s="34"/>
      <c r="AK27" s="34"/>
      <c r="AL27" s="13"/>
      <c r="AM27" s="13"/>
      <c r="AN27" s="13"/>
      <c r="AO27" s="13"/>
      <c r="AP27" s="13"/>
      <c r="AQ27" s="14"/>
      <c r="AR27" s="15"/>
    </row>
    <row r="28" spans="1:44" s="17" customFormat="1" ht="30.95" customHeight="1" x14ac:dyDescent="0.2">
      <c r="A28" s="205" t="s">
        <v>623</v>
      </c>
      <c r="B28" s="206" t="s">
        <v>583</v>
      </c>
      <c r="C28" s="207"/>
      <c r="D28" s="208"/>
      <c r="E28" s="208"/>
      <c r="F28" s="36" t="str">
        <f>IF(D28="","",VLOOKUP(D28,契約台帳!$A$3:$X$9998,6,FALSE))&amp;IF(D28="","",VLOOKUP(D28,契約台帳!$A$3:$X$9998,7,FALSE))&amp;IF(D28="","",VLOOKUP(D28,契約台帳!$A$3:$X$9998,8,FALSE))&amp;IF(D28="","",VLOOKUP(D28,契約台帳!$A$3:$X$9998,9,FALSE))&amp;IF(D28="","",VLOOKUP(D28,契約台帳!$A$3:$X$9998,11,FALSE))</f>
        <v/>
      </c>
      <c r="G28" s="35" t="str">
        <f>IF(D28="","",VLOOKUP(F28,製品マスタ!$G$5:$H$1005,2,FALSE))</f>
        <v/>
      </c>
      <c r="H28" s="35" t="str">
        <f>IF(D28="","",VLOOKUP(F28,製品マスタ!$G$5:$K$1005,5,FALSE))</f>
        <v/>
      </c>
      <c r="I28" s="37" t="str">
        <f>IF(D28="","",VLOOKUP(F28,製品マスタ!$G$5:$L$1005,6,FALSE))</f>
        <v/>
      </c>
      <c r="J28" s="270" t="s">
        <v>585</v>
      </c>
      <c r="K28" s="37" t="str">
        <f>IF(D28="","",VLOOKUP(D28,契約台帳!$A$3:$X$700,12,FALSE))</f>
        <v/>
      </c>
      <c r="L28" s="37" t="str">
        <f>IF(D28="","",VLOOKUP(F28,製品マスタ!$G$5:$Q$1005,11,FALSE))</f>
        <v/>
      </c>
      <c r="M28" s="209"/>
      <c r="N28" s="209"/>
      <c r="O28" s="210"/>
      <c r="P28" s="211"/>
      <c r="Q28" s="212"/>
      <c r="R28" s="54" t="str">
        <f>IF(D28="","",IF(D27&lt;&gt;"","",IF(OR(J28="リード付け",J28="巻足し",J28="巻返しリード付け"),M28,VLOOKUP(D28,契約台帳!$A$3:$X$700,14,FALSE))))</f>
        <v/>
      </c>
      <c r="S28" s="51" t="str">
        <f>IF(D28="","",IF(D27&lt;&gt;"","",IF(OR(J28="リード付け",J28="巻足し",J28="巻返しリード付け"),M28,VLOOKUP(D28,契約台帳!$A$3:$X$700,15,FALSE))))</f>
        <v/>
      </c>
      <c r="T28" s="51" t="str">
        <f>IF(D28="","",IF(D27&lt;&gt;"","",IF(J28="リード付け",N28,IF(J28="巻返しリード付け",N28,IF(J28="巻足し",N28*P28+N29*P29,VLOOKUP(D28,契約台帳!$A$3:$X$700,16,FALSE))))))</f>
        <v/>
      </c>
      <c r="U28" s="227"/>
      <c r="V28" s="227" t="str">
        <f>IF(D28="","",IF(D26=D28,"",VLOOKUP(D28,契約台帳!$A$2:$X$700,18,FALSE)))</f>
        <v/>
      </c>
      <c r="W28" s="35" t="str">
        <f>IF(D28="","",IF(T28="","",IF(J28="巻足し","",IF(J28="巻返し",VLOOKUP(F28&amp;K28&amp;M28,製品マスタ!$M$5:$AE$1005,18,FALSE),IF(OR(J28="リード付け",J28="巻返しリード付け"),"原反コア",IF(J28="スリット",VLOOKUP(F28&amp;K28&amp;R28,製品マスタ!$N$5:$AE$1005,17,FALSE),""))))))</f>
        <v/>
      </c>
      <c r="X28" s="35" t="str">
        <f>IF(D28="","",IF(T28="","",IF(J28="巻足し","",IF(J28="巻返し",VLOOKUP(F28&amp;K28&amp;M28,製品マスタ!$M$5:$AE$1005,19,FALSE),IF(OR(J28="リード付け",J28="巻返しリード付け"),"",IF(J28="スリット",VLOOKUP(F28&amp;K28&amp;R28,製品マスタ!$N$5:$AE$1005,18,FALSE),""))))))</f>
        <v/>
      </c>
      <c r="Y28" s="40" t="str">
        <f>IF(D28="","",IF(T28="","",VLOOKUP(D28,契約台帳!$A$3:$X$700,17,FALSE)))</f>
        <v/>
      </c>
      <c r="Z28" s="35" t="str">
        <f>IF(D28="","",IF(T28="","",VLOOKUP(D28,契約台帳!$A$3:$X$700,5,FALSE)))</f>
        <v/>
      </c>
      <c r="AA28" s="74"/>
      <c r="AB28" s="266" t="str">
        <f>IFERROR(VLOOKUP(F28&amp;K28&amp;M28,製品マスタ!$M$5:$AM$1003,27,FALSE),"")</f>
        <v/>
      </c>
      <c r="AC28" s="41"/>
      <c r="AD28" s="244"/>
      <c r="AE28" s="67"/>
      <c r="AF28" s="71"/>
      <c r="AG28" s="60"/>
      <c r="AH28" s="34"/>
      <c r="AI28" s="34"/>
      <c r="AJ28" s="34"/>
      <c r="AK28" s="34"/>
      <c r="AL28" s="13"/>
      <c r="AM28" s="13"/>
      <c r="AN28" s="13"/>
      <c r="AO28" s="13"/>
      <c r="AP28" s="13"/>
      <c r="AQ28" s="14"/>
      <c r="AR28" s="15"/>
    </row>
    <row r="29" spans="1:44" s="17" customFormat="1" ht="30.95" customHeight="1" x14ac:dyDescent="0.2">
      <c r="A29" s="205"/>
      <c r="B29" s="206"/>
      <c r="C29" s="207"/>
      <c r="D29" s="208"/>
      <c r="E29" s="208"/>
      <c r="F29" s="36" t="str">
        <f>IF(D29="","",VLOOKUP(D29,契約台帳!$A$3:$X$9998,6,FALSE))&amp;IF(D29="","",VLOOKUP(D29,契約台帳!$A$3:$X$9998,7,FALSE))&amp;IF(D29="","",VLOOKUP(D29,契約台帳!$A$3:$X$9998,8,FALSE))&amp;IF(D29="","",VLOOKUP(D29,契約台帳!$A$3:$X$9998,9,FALSE))&amp;IF(D29="","",VLOOKUP(D29,契約台帳!$A$3:$X$9998,11,FALSE))</f>
        <v/>
      </c>
      <c r="G29" s="35" t="str">
        <f>IF(D29="","",VLOOKUP(F29,製品マスタ!$G$5:$H$1005,2,FALSE))</f>
        <v/>
      </c>
      <c r="H29" s="35" t="str">
        <f>IF(D29="","",VLOOKUP(F29,製品マスタ!$G$5:$K$1005,5,FALSE))</f>
        <v/>
      </c>
      <c r="I29" s="37" t="str">
        <f>IF(D29="","",VLOOKUP(F29,製品マスタ!$G$5:$L$1005,6,FALSE))</f>
        <v/>
      </c>
      <c r="J29" s="270"/>
      <c r="K29" s="37" t="str">
        <f>IF(D29="","",VLOOKUP(D29,契約台帳!$A$3:$X$700,12,FALSE))</f>
        <v/>
      </c>
      <c r="L29" s="37" t="str">
        <f>IF(D29="","",VLOOKUP(F29,製品マスタ!$G$5:$Q$1005,11,FALSE))</f>
        <v/>
      </c>
      <c r="M29" s="209"/>
      <c r="N29" s="209"/>
      <c r="O29" s="210"/>
      <c r="P29" s="211"/>
      <c r="Q29" s="212"/>
      <c r="R29" s="54" t="str">
        <f>IF(D29="","",IF(D28&lt;&gt;"","",IF(OR(J29="リード付け",J29="巻足し",J29="巻返しリード付け"),M29,VLOOKUP(D29,契約台帳!$A$3:$X$700,14,FALSE))))</f>
        <v/>
      </c>
      <c r="S29" s="51" t="str">
        <f>IF(D29="","",IF(D28&lt;&gt;"","",IF(OR(J29="リード付け",J29="巻足し",J29="巻返しリード付け"),M29,VLOOKUP(D29,契約台帳!$A$3:$X$700,15,FALSE))))</f>
        <v/>
      </c>
      <c r="T29" s="51" t="str">
        <f>IF(D29="","",IF(D28&lt;&gt;"","",IF(J29="リード付け",N29,IF(J29="巻返しリード付け",N29,IF(J29="巻足し",N29*P29+N30*P30,VLOOKUP(D29,契約台帳!$A$3:$X$700,16,FALSE))))))</f>
        <v/>
      </c>
      <c r="U29" s="227"/>
      <c r="V29" s="227" t="str">
        <f>IF(D29="","",IF(D27=D29,"",VLOOKUP(D29,契約台帳!$A$2:$X$700,18,FALSE)))</f>
        <v/>
      </c>
      <c r="W29" s="35" t="str">
        <f>IF(D29="","",IF(T29="","",IF(J29="巻足し","",IF(J29="巻返し",VLOOKUP(F29&amp;K29&amp;M29,製品マスタ!$M$5:$AE$1005,18,FALSE),IF(OR(J29="リード付け",J29="巻返しリード付け"),"原反コア",IF(J29="スリット",VLOOKUP(F29&amp;K29&amp;R29,製品マスタ!$N$5:$AE$1005,17,FALSE),""))))))</f>
        <v/>
      </c>
      <c r="X29" s="35" t="str">
        <f>IF(D29="","",IF(T29="","",IF(J29="巻足し","",IF(J29="巻返し",VLOOKUP(F29&amp;K29&amp;M29,製品マスタ!$M$5:$AE$1005,19,FALSE),IF(OR(J29="リード付け",J29="巻返しリード付け"),"",IF(J29="スリット",VLOOKUP(F29&amp;K29&amp;R29,製品マスタ!$N$5:$AE$1005,18,FALSE),""))))))</f>
        <v/>
      </c>
      <c r="Y29" s="40" t="str">
        <f>IF(D29="","",IF(T29="","",VLOOKUP(D29,契約台帳!$A$3:$X$700,17,FALSE)))</f>
        <v/>
      </c>
      <c r="Z29" s="35" t="str">
        <f>IF(D29="","",IF(T29="","",VLOOKUP(D29,契約台帳!$A$3:$X$700,5,FALSE)))</f>
        <v/>
      </c>
      <c r="AA29" s="74"/>
      <c r="AB29" s="266" t="str">
        <f>IFERROR(VLOOKUP(F29&amp;K29&amp;M29,製品マスタ!$M$5:$AM$1003,27,FALSE),"")</f>
        <v/>
      </c>
      <c r="AC29" s="41"/>
      <c r="AD29" s="244"/>
      <c r="AE29" s="67"/>
      <c r="AF29" s="71"/>
      <c r="AG29" s="60"/>
      <c r="AH29" s="34"/>
      <c r="AI29" s="34"/>
      <c r="AJ29" s="34"/>
      <c r="AK29" s="34"/>
      <c r="AL29" s="13"/>
      <c r="AM29" s="13"/>
      <c r="AN29" s="13"/>
      <c r="AO29" s="13"/>
      <c r="AP29" s="13"/>
      <c r="AQ29" s="14"/>
      <c r="AR29" s="15"/>
    </row>
    <row r="30" spans="1:44" s="17" customFormat="1" ht="30.95" customHeight="1" x14ac:dyDescent="0.2">
      <c r="A30" s="205" t="s">
        <v>624</v>
      </c>
      <c r="B30" s="206" t="s">
        <v>625</v>
      </c>
      <c r="C30" s="207"/>
      <c r="D30" s="208">
        <v>3659716</v>
      </c>
      <c r="E30" s="208">
        <v>4140688</v>
      </c>
      <c r="F30" s="36" t="str">
        <f>IF(D30="","",VLOOKUP(D30,契約台帳!$A$3:$X$9998,6,FALSE))&amp;IF(D30="","",VLOOKUP(D30,契約台帳!$A$3:$X$9998,7,FALSE))&amp;IF(D30="","",VLOOKUP(D30,契約台帳!$A$3:$X$9998,8,FALSE))&amp;IF(D30="","",VLOOKUP(D30,契約台帳!$A$3:$X$9998,9,FALSE))&amp;IF(D30="","",VLOOKUP(D30,契約台帳!$A$3:$X$9998,11,FALSE))</f>
        <v>33SSNMCLBTEKV0V</v>
      </c>
      <c r="G30" s="35" t="str">
        <f>IF(D30="","",VLOOKUP(F30,製品マスタ!$G$5:$H$1005,2,FALSE))</f>
        <v>S</v>
      </c>
      <c r="H30" s="35" t="str">
        <f>IF(D30="","",VLOOKUP(F30,製品マスタ!$G$5:$K$1005,5,FALSE))</f>
        <v>TEKV0V</v>
      </c>
      <c r="I30" s="37" t="str">
        <f>IF(D30="","",VLOOKUP(F30,製品マスタ!$G$5:$L$1005,6,FALSE))</f>
        <v>メタルミー　ＴＥ－Ｓ消　ＶＯＩＤ　Ｖ</v>
      </c>
      <c r="J30" s="270" t="s">
        <v>584</v>
      </c>
      <c r="K30" s="37">
        <f>IF(D30="","",VLOOKUP(D30,契約台帳!$A$3:$X$700,12,FALSE))</f>
        <v>50</v>
      </c>
      <c r="L30" s="37" t="str">
        <f>IF(D30="","",VLOOKUP(F30,製品マスタ!$G$5:$Q$1005,11,FALSE))</f>
        <v>X44SEPA</v>
      </c>
      <c r="M30" s="209">
        <v>1005</v>
      </c>
      <c r="N30" s="209">
        <v>12000</v>
      </c>
      <c r="O30" s="210">
        <v>2</v>
      </c>
      <c r="P30" s="211"/>
      <c r="Q30" s="212"/>
      <c r="R30" s="54">
        <f>IF(D30="","",IF(D29&lt;&gt;"","",IF(OR(J30="リード付け",J30="巻足し",J30="巻返しリード付け"),M30,VLOOKUP(D30,契約台帳!$A$3:$X$700,14,FALSE))))</f>
        <v>1005</v>
      </c>
      <c r="S30" s="51">
        <f>IF(D30="","",IF(D29&lt;&gt;"","",IF(OR(J30="リード付け",J30="巻足し",J30="巻返しリード付け"),M30,VLOOKUP(D30,契約台帳!$A$3:$X$700,15,FALSE))))</f>
        <v>1000</v>
      </c>
      <c r="T30" s="51">
        <f>IF(D30="","",IF(D29&lt;&gt;"","",IF(J30="リード付け",N30,IF(J30="巻返しリード付け",N30,IF(J30="巻足し",N30*P30+N31*P31,VLOOKUP(D30,契約台帳!$A$3:$X$700,16,FALSE))))))</f>
        <v>4000</v>
      </c>
      <c r="U30" s="227">
        <v>6</v>
      </c>
      <c r="V30" s="227">
        <f>IF(D30="","",IF(D28=D30,"",VLOOKUP(D30,契約台帳!$A$2:$X$700,18,FALSE)))</f>
        <v>6</v>
      </c>
      <c r="W30" s="35" t="str">
        <f>IF(D30="","",IF(T30="","",IF(J30="巻足し","",IF(J30="巻返し",VLOOKUP(F30&amp;K30&amp;M30,製品マスタ!$M$5:$AE$1005,18,FALSE),IF(OR(J30="リード付け",J30="巻返しリード付け"),"原反コア",IF(J30="スリット",VLOOKUP(F30&amp;K30&amp;R30,製品マスタ!$N$5:$AE$1005,17,FALSE),""))))))</f>
        <v>6ｲﾝﾁSｺｱ</v>
      </c>
      <c r="X30" s="35">
        <f>IF(D30="","",IF(T30="","",IF(J30="巻足し","",IF(J30="巻返し",VLOOKUP(F30&amp;K30&amp;M30,製品マスタ!$M$5:$AE$1005,19,FALSE),IF(OR(J30="リード付け",J30="巻返しリード付け"),"",IF(J30="スリット",VLOOKUP(F30&amp;K30&amp;R30,製品マスタ!$N$5:$AE$1005,18,FALSE),""))))))</f>
        <v>1015</v>
      </c>
      <c r="Y30" s="40">
        <f>IF(D30="","",IF(T30="","",VLOOKUP(D30,契約台帳!$A$3:$X$700,17,FALSE)))</f>
        <v>2</v>
      </c>
      <c r="Z30" s="35" t="str">
        <f>IF(D30="","",IF(T30="","",VLOOKUP(D30,契約台帳!$A$3:$X$700,5,FALSE)))</f>
        <v>リンテック㈱</v>
      </c>
      <c r="AA30" s="74"/>
      <c r="AB30" s="228" t="s">
        <v>650</v>
      </c>
      <c r="AC30" s="41"/>
      <c r="AD30" s="244"/>
      <c r="AE30" s="67"/>
      <c r="AF30" s="71"/>
      <c r="AG30" s="60">
        <f t="shared" si="0"/>
        <v>24000</v>
      </c>
      <c r="AH30" s="34"/>
      <c r="AI30" s="34"/>
      <c r="AJ30" s="34"/>
      <c r="AK30" s="34"/>
      <c r="AL30" s="13"/>
      <c r="AM30" s="13"/>
      <c r="AN30" s="13"/>
      <c r="AO30" s="13"/>
      <c r="AP30" s="13"/>
      <c r="AQ30" s="14"/>
      <c r="AR30" s="15"/>
    </row>
    <row r="31" spans="1:44" s="17" customFormat="1" ht="30.95" customHeight="1" x14ac:dyDescent="0.2">
      <c r="A31" s="205"/>
      <c r="B31" s="206"/>
      <c r="C31" s="207"/>
      <c r="D31" s="208"/>
      <c r="E31" s="208"/>
      <c r="F31" s="36" t="str">
        <f>IF(D31="","",VLOOKUP(D31,契約台帳!$A$3:$X$9998,6,FALSE))&amp;IF(D31="","",VLOOKUP(D31,契約台帳!$A$3:$X$9998,7,FALSE))&amp;IF(D31="","",VLOOKUP(D31,契約台帳!$A$3:$X$9998,8,FALSE))&amp;IF(D31="","",VLOOKUP(D31,契約台帳!$A$3:$X$9998,9,FALSE))&amp;IF(D31="","",VLOOKUP(D31,契約台帳!$A$3:$X$9998,11,FALSE))</f>
        <v/>
      </c>
      <c r="G31" s="35" t="str">
        <f>IF(D31="","",VLOOKUP(F31,製品マスタ!$G$5:$H$1005,2,FALSE))</f>
        <v/>
      </c>
      <c r="H31" s="35" t="str">
        <f>IF(D31="","",VLOOKUP(F31,製品マスタ!$G$5:$K$1005,5,FALSE))</f>
        <v/>
      </c>
      <c r="I31" s="37" t="str">
        <f>IF(D31="","",VLOOKUP(F31,製品マスタ!$G$5:$L$1005,6,FALSE))</f>
        <v/>
      </c>
      <c r="J31" s="270"/>
      <c r="K31" s="37" t="str">
        <f>IF(D31="","",VLOOKUP(D31,契約台帳!$A$3:$X$700,12,FALSE))</f>
        <v/>
      </c>
      <c r="L31" s="37" t="str">
        <f>IF(D31="","",VLOOKUP(F31,製品マスタ!$G$5:$Q$1005,11,FALSE))</f>
        <v/>
      </c>
      <c r="M31" s="209"/>
      <c r="N31" s="209"/>
      <c r="O31" s="210"/>
      <c r="P31" s="211"/>
      <c r="Q31" s="212"/>
      <c r="R31" s="54" t="str">
        <f>IF(D31="","",IF(D30&lt;&gt;"","",IF(OR(J31="リード付け",J31="巻足し",J31="巻返しリード付け"),M31,VLOOKUP(D31,契約台帳!$A$3:$X$700,14,FALSE))))</f>
        <v/>
      </c>
      <c r="S31" s="51" t="str">
        <f>IF(D31="","",IF(D30&lt;&gt;"","",IF(OR(J31="リード付け",J31="巻足し",J31="巻返しリード付け"),M31,VLOOKUP(D31,契約台帳!$A$3:$X$700,15,FALSE))))</f>
        <v/>
      </c>
      <c r="T31" s="51" t="str">
        <f>IF(D31="","",IF(D30&lt;&gt;"","",IF(J31="リード付け",N31,IF(J31="巻返しリード付け",N31,IF(J31="巻足し",N31*P31+N32*P32,VLOOKUP(D31,契約台帳!$A$3:$X$700,16,FALSE))))))</f>
        <v/>
      </c>
      <c r="U31" s="227"/>
      <c r="V31" s="227" t="str">
        <f>IF(D31="","",IF(D29=D31,"",VLOOKUP(D31,契約台帳!$A$2:$X$700,18,FALSE)))</f>
        <v/>
      </c>
      <c r="W31" s="35" t="str">
        <f>IF(D31="","",IF(T31="","",IF(J31="巻足し","",IF(J31="巻返し",VLOOKUP(F31&amp;K31&amp;M31,製品マスタ!$M$5:$AE$1005,18,FALSE),IF(OR(J31="リード付け",J31="巻返しリード付け"),"原反コア",IF(J31="スリット",VLOOKUP(F31&amp;K31&amp;R31,製品マスタ!$N$5:$AE$1005,17,FALSE),""))))))</f>
        <v/>
      </c>
      <c r="X31" s="35" t="str">
        <f>IF(D31="","",IF(T31="","",IF(J31="巻足し","",IF(J31="巻返し",VLOOKUP(F31&amp;K31&amp;M31,製品マスタ!$M$5:$AE$1005,19,FALSE),IF(OR(J31="リード付け",J31="巻返しリード付け"),"",IF(J31="スリット",VLOOKUP(F31&amp;K31&amp;R31,製品マスタ!$N$5:$AE$1005,18,FALSE),""))))))</f>
        <v/>
      </c>
      <c r="Y31" s="40" t="str">
        <f>IF(D31="","",IF(T31="","",VLOOKUP(D31,契約台帳!$A$3:$X$700,17,FALSE)))</f>
        <v/>
      </c>
      <c r="Z31" s="35" t="str">
        <f>IF(D31="","",IF(T31="","",VLOOKUP(D31,契約台帳!$A$3:$X$700,5,FALSE)))</f>
        <v/>
      </c>
      <c r="AA31" s="74"/>
      <c r="AB31" s="266" t="str">
        <f>IFERROR(VLOOKUP(F31&amp;K31&amp;M31,製品マスタ!$M$5:$AM$1003,27,FALSE),"")</f>
        <v/>
      </c>
      <c r="AC31" s="41"/>
      <c r="AD31" s="244"/>
      <c r="AE31" s="67"/>
      <c r="AF31" s="71"/>
      <c r="AG31" s="60"/>
      <c r="AH31" s="34"/>
      <c r="AI31" s="34"/>
      <c r="AJ31" s="34"/>
      <c r="AK31" s="34"/>
      <c r="AL31" s="13"/>
      <c r="AM31" s="13"/>
      <c r="AN31" s="13"/>
      <c r="AO31" s="13"/>
      <c r="AP31" s="13"/>
      <c r="AQ31" s="14"/>
      <c r="AR31" s="15"/>
    </row>
    <row r="32" spans="1:44" s="17" customFormat="1" ht="30.95" customHeight="1" x14ac:dyDescent="0.2">
      <c r="A32" s="205"/>
      <c r="B32" s="206"/>
      <c r="C32" s="207"/>
      <c r="D32" s="208">
        <v>3659705</v>
      </c>
      <c r="E32" s="208">
        <v>4140697</v>
      </c>
      <c r="F32" s="36" t="str">
        <f>IF(D32="","",VLOOKUP(D32,契約台帳!$A$3:$X$9998,6,FALSE))&amp;IF(D32="","",VLOOKUP(D32,契約台帳!$A$3:$X$9998,7,FALSE))&amp;IF(D32="","",VLOOKUP(D32,契約台帳!$A$3:$X$9998,8,FALSE))&amp;IF(D32="","",VLOOKUP(D32,契約台帳!$A$3:$X$9998,9,FALSE))&amp;IF(D32="","",VLOOKUP(D32,契約台帳!$A$3:$X$9998,11,FALSE))</f>
        <v>3SNMCLBNGKVB</v>
      </c>
      <c r="G32" s="35" t="str">
        <f>IF(D32="","",VLOOKUP(F32,製品マスタ!$G$5:$H$1005,2,FALSE))</f>
        <v>S</v>
      </c>
      <c r="H32" s="35" t="str">
        <f>IF(D32="","",VLOOKUP(F32,製品マスタ!$G$5:$K$1005,5,FALSE))</f>
        <v>NGKVB</v>
      </c>
      <c r="I32" s="37" t="str">
        <f>IF(D32="","",VLOOKUP(F32,製品マスタ!$G$5:$L$1005,6,FALSE))</f>
        <v>メタルミー　ネーマー銀消　ＶＢ</v>
      </c>
      <c r="J32" s="270" t="s">
        <v>584</v>
      </c>
      <c r="K32" s="37">
        <f>IF(D32="","",VLOOKUP(D32,契約台帳!$A$3:$X$700,12,FALSE))</f>
        <v>50</v>
      </c>
      <c r="L32" s="37" t="str">
        <f>IF(D32="","",VLOOKUP(F32,製品マスタ!$G$5:$Q$1005,11,FALSE))</f>
        <v>MAT</v>
      </c>
      <c r="M32" s="209">
        <v>1005</v>
      </c>
      <c r="N32" s="209">
        <v>12000</v>
      </c>
      <c r="O32" s="210">
        <v>1</v>
      </c>
      <c r="P32" s="211"/>
      <c r="Q32" s="212"/>
      <c r="R32" s="54">
        <f>IF(D32="","",IF(D31&lt;&gt;"","",IF(OR(J32="リード付け",J32="巻足し",J32="巻返しリード付け"),M32,VLOOKUP(D32,契約台帳!$A$3:$X$700,14,FALSE))))</f>
        <v>1005</v>
      </c>
      <c r="S32" s="51">
        <f>IF(D32="","",IF(D31&lt;&gt;"","",IF(OR(J32="リード付け",J32="巻足し",J32="巻返しリード付け"),M32,VLOOKUP(D32,契約台帳!$A$3:$X$700,15,FALSE))))</f>
        <v>1000</v>
      </c>
      <c r="T32" s="51">
        <f>IF(D32="","",IF(D31&lt;&gt;"","",IF(J32="リード付け",N32,IF(J32="巻返しリード付け",N32,IF(J32="巻足し",N32*P32+N33*P33,VLOOKUP(D32,契約台帳!$A$3:$X$700,16,FALSE))))))</f>
        <v>4000</v>
      </c>
      <c r="U32" s="227">
        <v>3</v>
      </c>
      <c r="V32" s="227">
        <f>IF(D32="","",IF(D30=D32,"",VLOOKUP(D32,契約台帳!$A$2:$X$700,18,FALSE)))</f>
        <v>3</v>
      </c>
      <c r="W32" s="35" t="str">
        <f>IF(D32="","",IF(T32="","",IF(J32="巻足し","",IF(J32="巻返し",VLOOKUP(F32&amp;K32&amp;M32,製品マスタ!$M$5:$AE$1005,18,FALSE),IF(OR(J32="リード付け",J32="巻返しリード付け"),"原反コア",IF(J32="スリット",VLOOKUP(F32&amp;K32&amp;R32,製品マスタ!$N$5:$AE$1005,17,FALSE),""))))))</f>
        <v>6ｲﾝﾁMｺｱ</v>
      </c>
      <c r="X32" s="35">
        <f>IF(D32="","",IF(T32="","",IF(J32="巻足し","",IF(J32="巻返し",VLOOKUP(F32&amp;K32&amp;M32,製品マスタ!$M$5:$AE$1005,19,FALSE),IF(OR(J32="リード付け",J32="巻返しリード付け"),"",IF(J32="スリット",VLOOKUP(F32&amp;K32&amp;R32,製品マスタ!$N$5:$AE$1005,18,FALSE),""))))))</f>
        <v>1020</v>
      </c>
      <c r="Y32" s="40">
        <f>IF(D32="","",IF(T32="","",VLOOKUP(D32,契約台帳!$A$3:$X$700,17,FALSE)))</f>
        <v>2</v>
      </c>
      <c r="Z32" s="35" t="str">
        <f>IF(D32="","",IF(T32="","",VLOOKUP(D32,契約台帳!$A$3:$X$700,5,FALSE)))</f>
        <v>リンテック㈱</v>
      </c>
      <c r="AA32" s="74"/>
      <c r="AB32" s="266">
        <f>IFERROR(VLOOKUP(F32&amp;K32&amp;M32,製品マスタ!$M$5:$AM$1003,27,FALSE),"")</f>
        <v>0</v>
      </c>
      <c r="AC32" s="41"/>
      <c r="AD32" s="244"/>
      <c r="AE32" s="67"/>
      <c r="AF32" s="71"/>
      <c r="AG32" s="60">
        <f t="shared" si="0"/>
        <v>12000</v>
      </c>
      <c r="AH32" s="34"/>
      <c r="AI32" s="34"/>
      <c r="AJ32" s="34"/>
      <c r="AK32" s="34"/>
      <c r="AL32" s="13"/>
      <c r="AM32" s="13"/>
      <c r="AN32" s="13"/>
      <c r="AO32" s="13"/>
      <c r="AP32" s="13"/>
      <c r="AQ32" s="14"/>
      <c r="AR32" s="15"/>
    </row>
    <row r="33" spans="1:44" s="17" customFormat="1" ht="30.95" customHeight="1" x14ac:dyDescent="0.2">
      <c r="A33" s="205"/>
      <c r="B33" s="206"/>
      <c r="C33" s="207"/>
      <c r="D33" s="208"/>
      <c r="E33" s="208"/>
      <c r="F33" s="36" t="str">
        <f>IF(D33="","",VLOOKUP(D33,契約台帳!$A$3:$X$9998,6,FALSE))&amp;IF(D33="","",VLOOKUP(D33,契約台帳!$A$3:$X$9998,7,FALSE))&amp;IF(D33="","",VLOOKUP(D33,契約台帳!$A$3:$X$9998,8,FALSE))&amp;IF(D33="","",VLOOKUP(D33,契約台帳!$A$3:$X$9998,9,FALSE))&amp;IF(D33="","",VLOOKUP(D33,契約台帳!$A$3:$X$9998,11,FALSE))</f>
        <v/>
      </c>
      <c r="G33" s="35" t="str">
        <f>IF(D33="","",VLOOKUP(F33,製品マスタ!$G$5:$H$1005,2,FALSE))</f>
        <v/>
      </c>
      <c r="H33" s="35" t="str">
        <f>IF(D33="","",VLOOKUP(F33,製品マスタ!$G$5:$K$1005,5,FALSE))</f>
        <v/>
      </c>
      <c r="I33" s="37" t="str">
        <f>IF(D33="","",VLOOKUP(F33,製品マスタ!$G$5:$L$1005,6,FALSE))</f>
        <v/>
      </c>
      <c r="J33" s="270"/>
      <c r="K33" s="37" t="str">
        <f>IF(D33="","",VLOOKUP(D33,契約台帳!$A$3:$X$700,12,FALSE))</f>
        <v/>
      </c>
      <c r="L33" s="37" t="str">
        <f>IF(D33="","",VLOOKUP(F33,製品マスタ!$G$5:$Q$1005,11,FALSE))</f>
        <v/>
      </c>
      <c r="M33" s="209"/>
      <c r="N33" s="209"/>
      <c r="O33" s="210"/>
      <c r="P33" s="211"/>
      <c r="Q33" s="212"/>
      <c r="R33" s="54" t="str">
        <f>IF(D33="","",IF(D32&lt;&gt;"","",IF(OR(J33="リード付け",J33="巻足し",J33="巻返しリード付け"),M33,VLOOKUP(D33,契約台帳!$A$3:$X$700,14,FALSE))))</f>
        <v/>
      </c>
      <c r="S33" s="51" t="str">
        <f>IF(D33="","",IF(D32&lt;&gt;"","",IF(OR(J33="リード付け",J33="巻足し",J33="巻返しリード付け"),M33,VLOOKUP(D33,契約台帳!$A$3:$X$700,15,FALSE))))</f>
        <v/>
      </c>
      <c r="T33" s="51" t="str">
        <f>IF(D33="","",IF(D32&lt;&gt;"","",IF(J33="リード付け",N33,IF(J33="巻返しリード付け",N33,IF(J33="巻足し",N33*P33+N34*P34,VLOOKUP(D33,契約台帳!$A$3:$X$700,16,FALSE))))))</f>
        <v/>
      </c>
      <c r="U33" s="227"/>
      <c r="V33" s="227" t="str">
        <f>IF(D33="","",IF(D31=D33,"",VLOOKUP(D33,契約台帳!$A$2:$X$700,18,FALSE)))</f>
        <v/>
      </c>
      <c r="W33" s="35" t="str">
        <f>IF(D33="","",IF(T33="","",IF(J33="巻足し","",IF(J33="巻返し",VLOOKUP(F33&amp;K33&amp;M33,製品マスタ!$M$5:$AE$1005,18,FALSE),IF(OR(J33="リード付け",J33="巻返しリード付け"),"原反コア",IF(J33="スリット",VLOOKUP(F33&amp;K33&amp;R33,製品マスタ!$N$5:$AE$1005,17,FALSE),""))))))</f>
        <v/>
      </c>
      <c r="X33" s="35" t="str">
        <f>IF(D33="","",IF(T33="","",IF(J33="巻足し","",IF(J33="巻返し",VLOOKUP(F33&amp;K33&amp;M33,製品マスタ!$M$5:$AE$1005,19,FALSE),IF(OR(J33="リード付け",J33="巻返しリード付け"),"",IF(J33="スリット",VLOOKUP(F33&amp;K33&amp;R33,製品マスタ!$N$5:$AE$1005,18,FALSE),""))))))</f>
        <v/>
      </c>
      <c r="Y33" s="40" t="str">
        <f>IF(D33="","",IF(T33="","",VLOOKUP(D33,契約台帳!$A$3:$X$700,17,FALSE)))</f>
        <v/>
      </c>
      <c r="Z33" s="35" t="str">
        <f>IF(D33="","",IF(T33="","",VLOOKUP(D33,契約台帳!$A$3:$X$700,5,FALSE)))</f>
        <v/>
      </c>
      <c r="AA33" s="74"/>
      <c r="AB33" s="266" t="str">
        <f>IFERROR(VLOOKUP(F33&amp;K33&amp;M33,製品マスタ!$M$5:$AM$1003,27,FALSE),"")</f>
        <v/>
      </c>
      <c r="AC33" s="41"/>
      <c r="AD33" s="244"/>
      <c r="AE33" s="67"/>
      <c r="AF33" s="71"/>
      <c r="AG33" s="60"/>
      <c r="AH33" s="34"/>
      <c r="AI33" s="34"/>
      <c r="AJ33" s="34"/>
      <c r="AK33" s="34"/>
      <c r="AL33" s="13"/>
      <c r="AM33" s="13"/>
      <c r="AN33" s="13"/>
      <c r="AO33" s="13"/>
      <c r="AP33" s="13"/>
      <c r="AQ33" s="14"/>
      <c r="AR33" s="15"/>
    </row>
    <row r="34" spans="1:44" s="17" customFormat="1" ht="30.95" customHeight="1" x14ac:dyDescent="0.2">
      <c r="A34" s="205"/>
      <c r="B34" s="206"/>
      <c r="C34" s="207"/>
      <c r="D34" s="208">
        <v>3659723</v>
      </c>
      <c r="E34" s="208">
        <v>4140690</v>
      </c>
      <c r="F34" s="36" t="str">
        <f>IF(D34="","",VLOOKUP(D34,契約台帳!$A$3:$X$9998,6,FALSE))&amp;IF(D34="","",VLOOKUP(D34,契約台帳!$A$3:$X$9998,7,FALSE))&amp;IF(D34="","",VLOOKUP(D34,契約台帳!$A$3:$X$9998,8,FALSE))&amp;IF(D34="","",VLOOKUP(D34,契約台帳!$A$3:$X$9998,9,FALSE))&amp;IF(D34="","",VLOOKUP(D34,契約台帳!$A$3:$X$9998,11,FALSE))</f>
        <v>3SNMCLBHLGKJV</v>
      </c>
      <c r="G34" s="35" t="str">
        <f>IF(D34="","",VLOOKUP(F34,製品マスタ!$G$5:$H$1005,2,FALSE))</f>
        <v>S</v>
      </c>
      <c r="H34" s="35" t="str">
        <f>IF(D34="","",VLOOKUP(F34,製品マスタ!$G$5:$K$1005,5,FALSE))</f>
        <v>HLGKJV</v>
      </c>
      <c r="I34" s="37" t="str">
        <f>IF(D34="","",VLOOKUP(F34,製品マスタ!$G$5:$L$1005,6,FALSE))</f>
        <v>メタルミー　ヘヤライン　銀消Ｖ</v>
      </c>
      <c r="J34" s="270" t="s">
        <v>584</v>
      </c>
      <c r="K34" s="37">
        <f>IF(D34="","",VLOOKUP(D34,契約台帳!$A$3:$X$700,12,FALSE))</f>
        <v>50</v>
      </c>
      <c r="L34" s="37" t="str">
        <f>IF(D34="","",VLOOKUP(F34,製品マスタ!$G$5:$Q$1005,11,FALSE))</f>
        <v>HL-MAT</v>
      </c>
      <c r="M34" s="209">
        <v>1005</v>
      </c>
      <c r="N34" s="209">
        <v>12000</v>
      </c>
      <c r="O34" s="210">
        <v>1</v>
      </c>
      <c r="P34" s="211"/>
      <c r="Q34" s="212"/>
      <c r="R34" s="54">
        <f>IF(D34="","",IF(D33&lt;&gt;"","",IF(OR(J34="リード付け",J34="巻足し",J34="巻返しリード付け"),M34,VLOOKUP(D34,契約台帳!$A$3:$X$700,14,FALSE))))</f>
        <v>1005</v>
      </c>
      <c r="S34" s="51">
        <f>IF(D34="","",IF(D33&lt;&gt;"","",IF(OR(J34="リード付け",J34="巻足し",J34="巻返しリード付け"),M34,VLOOKUP(D34,契約台帳!$A$3:$X$700,15,FALSE))))</f>
        <v>1000</v>
      </c>
      <c r="T34" s="51">
        <f>IF(D34="","",IF(D33&lt;&gt;"","",IF(J34="リード付け",N34,IF(J34="巻返しリード付け",N34,IF(J34="巻足し",N34*P34+N35*P35,VLOOKUP(D34,契約台帳!$A$3:$X$700,16,FALSE))))))</f>
        <v>2000</v>
      </c>
      <c r="U34" s="227">
        <v>3</v>
      </c>
      <c r="V34" s="227">
        <f>IF(D34="","",IF(D32=D34,"",VLOOKUP(D34,契約台帳!$A$2:$X$700,18,FALSE)))</f>
        <v>6</v>
      </c>
      <c r="W34" s="35" t="str">
        <f>IF(D34="","",IF(T34="","",IF(J34="巻足し","",IF(J34="巻返し",VLOOKUP(F34&amp;K34&amp;M34,製品マスタ!$M$5:$AE$1005,18,FALSE),IF(OR(J34="リード付け",J34="巻返しリード付け"),"原反コア",IF(J34="スリット",VLOOKUP(F34&amp;K34&amp;R34,製品マスタ!$N$5:$AE$1005,17,FALSE),""))))))</f>
        <v>6ｲﾝﾁSｺｱ</v>
      </c>
      <c r="X34" s="35">
        <f>IF(D34="","",IF(T34="","",IF(J34="巻足し","",IF(J34="巻返し",VLOOKUP(F34&amp;K34&amp;M34,製品マスタ!$M$5:$AE$1005,19,FALSE),IF(OR(J34="リード付け",J34="巻返しリード付け"),"",IF(J34="スリット",VLOOKUP(F34&amp;K34&amp;R34,製品マスタ!$N$5:$AE$1005,18,FALSE),""))))))</f>
        <v>1015</v>
      </c>
      <c r="Y34" s="40">
        <f>IF(D34="","",IF(T34="","",VLOOKUP(D34,契約台帳!$A$3:$X$700,17,FALSE)))</f>
        <v>2</v>
      </c>
      <c r="Z34" s="35" t="str">
        <f>IF(D34="","",IF(T34="","",VLOOKUP(D34,契約台帳!$A$3:$X$700,5,FALSE)))</f>
        <v>リンテック㈱</v>
      </c>
      <c r="AA34" s="74"/>
      <c r="AB34" s="228" t="s">
        <v>650</v>
      </c>
      <c r="AC34" s="41"/>
      <c r="AD34" s="244"/>
      <c r="AE34" s="67"/>
      <c r="AF34" s="71"/>
      <c r="AG34" s="60">
        <f t="shared" si="0"/>
        <v>6000</v>
      </c>
      <c r="AH34" s="34"/>
      <c r="AI34" s="34"/>
      <c r="AJ34" s="34"/>
      <c r="AK34" s="34"/>
      <c r="AL34" s="13"/>
      <c r="AM34" s="13"/>
      <c r="AN34" s="13"/>
      <c r="AO34" s="13"/>
      <c r="AP34" s="13"/>
      <c r="AQ34" s="14"/>
      <c r="AR34" s="15"/>
    </row>
    <row r="35" spans="1:44" s="17" customFormat="1" ht="30.95" customHeight="1" x14ac:dyDescent="0.2">
      <c r="A35" s="205"/>
      <c r="B35" s="206"/>
      <c r="C35" s="207"/>
      <c r="D35" s="208"/>
      <c r="E35" s="208"/>
      <c r="F35" s="36" t="str">
        <f>IF(D35="","",VLOOKUP(D35,契約台帳!$A$3:$X$9998,6,FALSE))&amp;IF(D35="","",VLOOKUP(D35,契約台帳!$A$3:$X$9998,7,FALSE))&amp;IF(D35="","",VLOOKUP(D35,契約台帳!$A$3:$X$9998,8,FALSE))&amp;IF(D35="","",VLOOKUP(D35,契約台帳!$A$3:$X$9998,9,FALSE))&amp;IF(D35="","",VLOOKUP(D35,契約台帳!$A$3:$X$9998,11,FALSE))</f>
        <v/>
      </c>
      <c r="G35" s="35" t="str">
        <f>IF(D35="","",VLOOKUP(F35,製品マスタ!$G$5:$H$1005,2,FALSE))</f>
        <v/>
      </c>
      <c r="H35" s="35" t="str">
        <f>IF(D35="","",VLOOKUP(F35,製品マスタ!$G$5:$K$1005,5,FALSE))</f>
        <v/>
      </c>
      <c r="I35" s="37" t="str">
        <f>IF(D35="","",VLOOKUP(F35,製品マスタ!$G$5:$L$1005,6,FALSE))</f>
        <v/>
      </c>
      <c r="J35" s="270"/>
      <c r="K35" s="37" t="str">
        <f>IF(D35="","",VLOOKUP(D35,契約台帳!$A$3:$X$700,12,FALSE))</f>
        <v/>
      </c>
      <c r="L35" s="37" t="str">
        <f>IF(D35="","",VLOOKUP(F35,製品マスタ!$G$5:$Q$1005,11,FALSE))</f>
        <v/>
      </c>
      <c r="M35" s="209"/>
      <c r="N35" s="209"/>
      <c r="O35" s="210"/>
      <c r="P35" s="211"/>
      <c r="Q35" s="212"/>
      <c r="R35" s="54" t="str">
        <f>IF(D35="","",IF(D34&lt;&gt;"","",IF(OR(J35="リード付け",J35="巻足し",J35="巻返しリード付け"),M35,VLOOKUP(D35,契約台帳!$A$3:$X$700,14,FALSE))))</f>
        <v/>
      </c>
      <c r="S35" s="51" t="str">
        <f>IF(D35="","",IF(D34&lt;&gt;"","",IF(OR(J35="リード付け",J35="巻足し",J35="巻返しリード付け"),M35,VLOOKUP(D35,契約台帳!$A$3:$X$700,15,FALSE))))</f>
        <v/>
      </c>
      <c r="T35" s="51" t="str">
        <f>IF(D35="","",IF(D34&lt;&gt;"","",IF(J35="リード付け",N35,IF(J35="巻返しリード付け",N35,IF(J35="巻足し",N35*P35+N36*P36,VLOOKUP(D35,契約台帳!$A$3:$X$700,16,FALSE))))))</f>
        <v/>
      </c>
      <c r="U35" s="227"/>
      <c r="V35" s="227" t="str">
        <f>IF(D35="","",IF(D33=D35,"",VLOOKUP(D35,契約台帳!$A$2:$X$700,18,FALSE)))</f>
        <v/>
      </c>
      <c r="W35" s="35" t="str">
        <f>IF(D35="","",IF(T35="","",IF(J35="巻足し","",IF(J35="巻返し",VLOOKUP(F35&amp;K35&amp;M35,製品マスタ!$M$5:$AE$1005,18,FALSE),IF(OR(J35="リード付け",J35="巻返しリード付け"),"原反コア",IF(J35="スリット",VLOOKUP(F35&amp;K35&amp;R35,製品マスタ!$N$5:$AE$1005,17,FALSE),""))))))</f>
        <v/>
      </c>
      <c r="X35" s="35" t="str">
        <f>IF(D35="","",IF(T35="","",IF(J35="巻足し","",IF(J35="巻返し",VLOOKUP(F35&amp;K35&amp;M35,製品マスタ!$M$5:$AE$1005,19,FALSE),IF(OR(J35="リード付け",J35="巻返しリード付け"),"",IF(J35="スリット",VLOOKUP(F35&amp;K35&amp;R35,製品マスタ!$N$5:$AE$1005,18,FALSE),""))))))</f>
        <v/>
      </c>
      <c r="Y35" s="40" t="str">
        <f>IF(D35="","",IF(T35="","",VLOOKUP(D35,契約台帳!$A$3:$X$700,17,FALSE)))</f>
        <v/>
      </c>
      <c r="Z35" s="35" t="str">
        <f>IF(D35="","",IF(T35="","",VLOOKUP(D35,契約台帳!$A$3:$X$700,5,FALSE)))</f>
        <v/>
      </c>
      <c r="AA35" s="74"/>
      <c r="AB35" s="266" t="str">
        <f>IFERROR(VLOOKUP(F35&amp;K35&amp;M35,製品マスタ!$M$5:$AM$1003,27,FALSE),"")</f>
        <v/>
      </c>
      <c r="AC35" s="41"/>
      <c r="AD35" s="244"/>
      <c r="AE35" s="67"/>
      <c r="AF35" s="71"/>
      <c r="AG35" s="60"/>
      <c r="AH35" s="34"/>
      <c r="AI35" s="34"/>
      <c r="AJ35" s="34"/>
      <c r="AK35" s="34"/>
      <c r="AL35" s="13"/>
      <c r="AM35" s="13"/>
      <c r="AN35" s="13"/>
      <c r="AO35" s="13"/>
      <c r="AP35" s="13"/>
      <c r="AQ35" s="14"/>
      <c r="AR35" s="15"/>
    </row>
    <row r="36" spans="1:44" s="17" customFormat="1" ht="30.95" customHeight="1" x14ac:dyDescent="0.2">
      <c r="A36" s="205" t="s">
        <v>645</v>
      </c>
      <c r="B36" s="206" t="s">
        <v>646</v>
      </c>
      <c r="C36" s="207"/>
      <c r="D36" s="208">
        <v>3662837</v>
      </c>
      <c r="E36" s="208">
        <v>4161505</v>
      </c>
      <c r="F36" s="36" t="str">
        <f>IF(D36="","",VLOOKUP(D36,契約台帳!$A$3:$X$9998,6,FALSE))&amp;IF(D36="","",VLOOKUP(D36,契約台帳!$A$3:$X$9998,7,FALSE))&amp;IF(D36="","",VLOOKUP(D36,契約台帳!$A$3:$X$9998,8,FALSE))&amp;IF(D36="","",VLOOKUP(D36,契約台帳!$A$3:$X$9998,9,FALSE))&amp;IF(D36="","",VLOOKUP(D36,契約台帳!$A$3:$X$9998,11,FALSE))</f>
        <v>3SNMCLBMSNEYK</v>
      </c>
      <c r="G36" s="35" t="str">
        <f>IF(D36="","",VLOOKUP(F36,製品マスタ!$G$5:$H$1005,2,FALSE))</f>
        <v>S</v>
      </c>
      <c r="H36" s="35" t="str">
        <f>IF(D36="","",VLOOKUP(F36,製品マスタ!$G$5:$K$1005,5,FALSE))</f>
        <v>MSNEYK</v>
      </c>
      <c r="I36" s="37" t="str">
        <f>IF(D36="","",VLOOKUP(F36,製品マスタ!$G$5:$L$1005,6,FALSE))</f>
        <v>ＭＳＮ　ＥＹＫ</v>
      </c>
      <c r="J36" s="270" t="s">
        <v>649</v>
      </c>
      <c r="K36" s="37">
        <f>IF(D36="","",VLOOKUP(D36,契約台帳!$A$3:$X$700,12,FALSE))</f>
        <v>50</v>
      </c>
      <c r="L36" s="37" t="str">
        <f>IF(D36="","",VLOOKUP(F36,製品マスタ!$G$5:$Q$1005,11,FALSE))</f>
        <v>N-MAT</v>
      </c>
      <c r="M36" s="209">
        <v>1200</v>
      </c>
      <c r="N36" s="209">
        <v>6000</v>
      </c>
      <c r="O36" s="210">
        <v>8</v>
      </c>
      <c r="P36" s="211">
        <v>2</v>
      </c>
      <c r="Q36" s="212">
        <v>44694</v>
      </c>
      <c r="R36" s="54">
        <f>IF(D36="","",IF(D35&lt;&gt;"","",IF(OR(J36="リード付け",J36="巻足し",J36="巻返しリード付け"),M36,VLOOKUP(D36,契約台帳!$A$3:$X$700,14,FALSE))))</f>
        <v>1200</v>
      </c>
      <c r="S36" s="51">
        <f>IF(D36="","",IF(D35&lt;&gt;"","",IF(OR(J36="リード付け",J36="巻足し",J36="巻返しリード付け"),M36,VLOOKUP(D36,契約台帳!$A$3:$X$700,15,FALSE))))</f>
        <v>1200</v>
      </c>
      <c r="T36" s="51">
        <f>IF(D36="","",IF(D35&lt;&gt;"","",IF(J36="リード付け",N36,IF(J36="巻返しリード付け",N36,IF(J36="巻足し",N36*P36+N37*P37,VLOOKUP(D36,契約台帳!$A$3:$X$700,16,FALSE))))))</f>
        <v>12000</v>
      </c>
      <c r="U36" s="227">
        <v>4</v>
      </c>
      <c r="V36" s="227">
        <f>IF(D36="","",IF(D34=D36,"",VLOOKUP(D36,契約台帳!$A$2:$X$700,18,FALSE)))</f>
        <v>8</v>
      </c>
      <c r="W36" s="35" t="str">
        <f>IF(D36="","",IF(T36="","",IF(J36="巻足し","",IF(J36="巻返し",VLOOKUP(F36&amp;K36&amp;M36,製品マスタ!$M$5:$AE$1005,18,FALSE),IF(OR(J36="リード付け",J36="巻返しリード付け"),"原反コア",IF(J36="スリット",VLOOKUP(F36&amp;K36&amp;R36,製品マスタ!$N$5:$AE$1005,17,FALSE),""))))))</f>
        <v/>
      </c>
      <c r="X36" s="35" t="str">
        <f>IF(D36="","",IF(T36="","",IF(J36="巻足し","",IF(J36="巻返し",VLOOKUP(F36&amp;K36&amp;M36,製品マスタ!$M$5:$AE$1005,19,FALSE),IF(OR(J36="リード付け",J36="巻返しリード付け"),"",IF(J36="スリット",VLOOKUP(F36&amp;K36&amp;R36,製品マスタ!$N$5:$AE$1005,18,FALSE),""))))))</f>
        <v/>
      </c>
      <c r="Y36" s="40">
        <f>IF(D36="","",IF(T36="","",VLOOKUP(D36,契約台帳!$A$3:$X$700,17,FALSE)))</f>
        <v>2</v>
      </c>
      <c r="Z36" s="35" t="str">
        <f>IF(D36="","",IF(T36="","",VLOOKUP(D36,契約台帳!$A$3:$X$700,5,FALSE)))</f>
        <v>大阪シーリング印刷㈱</v>
      </c>
      <c r="AA36" s="74"/>
      <c r="AB36" s="266">
        <f>IFERROR(VLOOKUP(F36&amp;K36&amp;M36,製品マスタ!$M$5:$AM$1003,27,FALSE),"")</f>
        <v>0</v>
      </c>
      <c r="AC36" s="41"/>
      <c r="AD36" s="244"/>
      <c r="AE36" s="67"/>
      <c r="AF36" s="71"/>
      <c r="AG36" s="60"/>
      <c r="AH36" s="34"/>
      <c r="AI36" s="34"/>
      <c r="AJ36" s="34"/>
      <c r="AK36" s="34"/>
      <c r="AL36" s="13"/>
      <c r="AM36" s="13"/>
      <c r="AN36" s="13"/>
      <c r="AO36" s="13"/>
      <c r="AP36" s="13"/>
      <c r="AQ36" s="14"/>
      <c r="AR36" s="15"/>
    </row>
    <row r="37" spans="1:44" s="17" customFormat="1" ht="30.95" customHeight="1" x14ac:dyDescent="0.2">
      <c r="A37" s="205"/>
      <c r="B37" s="206"/>
      <c r="C37" s="207"/>
      <c r="D37" s="208"/>
      <c r="E37" s="208"/>
      <c r="F37" s="36" t="str">
        <f>IF(D37="","",VLOOKUP(D37,契約台帳!$A$3:$X$9998,6,FALSE))&amp;IF(D37="","",VLOOKUP(D37,契約台帳!$A$3:$X$9998,7,FALSE))&amp;IF(D37="","",VLOOKUP(D37,契約台帳!$A$3:$X$9998,8,FALSE))&amp;IF(D37="","",VLOOKUP(D37,契約台帳!$A$3:$X$9998,9,FALSE))&amp;IF(D37="","",VLOOKUP(D37,契約台帳!$A$3:$X$9998,11,FALSE))</f>
        <v/>
      </c>
      <c r="G37" s="35" t="str">
        <f>IF(D37="","",VLOOKUP(F37,製品マスタ!$G$5:$H$1005,2,FALSE))</f>
        <v/>
      </c>
      <c r="H37" s="35" t="str">
        <f>IF(D37="","",VLOOKUP(F37,製品マスタ!$G$5:$K$1005,5,FALSE))</f>
        <v/>
      </c>
      <c r="I37" s="37" t="str">
        <f>IF(D37="","",VLOOKUP(F37,製品マスタ!$G$5:$L$1005,6,FALSE))</f>
        <v/>
      </c>
      <c r="J37" s="270"/>
      <c r="K37" s="37" t="str">
        <f>IF(D37="","",VLOOKUP(D37,契約台帳!$A$3:$X$700,12,FALSE))</f>
        <v/>
      </c>
      <c r="L37" s="37" t="str">
        <f>IF(D37="","",VLOOKUP(F37,製品マスタ!$G$5:$Q$1005,11,FALSE))</f>
        <v/>
      </c>
      <c r="M37" s="209"/>
      <c r="N37" s="209"/>
      <c r="O37" s="210"/>
      <c r="P37" s="211"/>
      <c r="Q37" s="212"/>
      <c r="R37" s="54" t="str">
        <f>IF(D37="","",IF(D36&lt;&gt;"","",IF(OR(J37="リード付け",J37="巻足し",J37="巻返しリード付け"),M37,VLOOKUP(D37,契約台帳!$A$3:$X$700,14,FALSE))))</f>
        <v/>
      </c>
      <c r="S37" s="51" t="str">
        <f>IF(D37="","",IF(D36&lt;&gt;"","",IF(OR(J37="リード付け",J37="巻足し",J37="巻返しリード付け"),M37,VLOOKUP(D37,契約台帳!$A$3:$X$700,15,FALSE))))</f>
        <v/>
      </c>
      <c r="T37" s="51" t="str">
        <f>IF(D37="","",IF(D36&lt;&gt;"","",IF(J37="リード付け",N37,IF(J37="巻返しリード付け",N37,IF(J37="巻足し",N37*P37+N38*P38,VLOOKUP(D37,契約台帳!$A$3:$X$700,16,FALSE))))))</f>
        <v/>
      </c>
      <c r="U37" s="227"/>
      <c r="V37" s="227" t="str">
        <f>IF(D37="","",IF(D35=D37,"",VLOOKUP(D37,契約台帳!$A$2:$X$700,18,FALSE)))</f>
        <v/>
      </c>
      <c r="W37" s="35" t="str">
        <f>IF(D37="","",IF(T37="","",IF(J37="巻足し","",IF(J37="巻返し",VLOOKUP(F37&amp;K37&amp;M37,製品マスタ!$M$5:$AE$1005,18,FALSE),IF(OR(J37="リード付け",J37="巻返しリード付け"),"原反コア",IF(J37="スリット",VLOOKUP(F37&amp;K37&amp;R37,製品マスタ!$N$5:$AE$1005,17,FALSE),""))))))</f>
        <v/>
      </c>
      <c r="X37" s="35" t="str">
        <f>IF(D37="","",IF(T37="","",IF(J37="巻足し","",IF(J37="巻返し",VLOOKUP(F37&amp;K37&amp;M37,製品マスタ!$M$5:$AE$1005,19,FALSE),IF(OR(J37="リード付け",J37="巻返しリード付け"),"",IF(J37="スリット",VLOOKUP(F37&amp;K37&amp;R37,製品マスタ!$N$5:$AE$1005,18,FALSE),""))))))</f>
        <v/>
      </c>
      <c r="Y37" s="40" t="str">
        <f>IF(D37="","",IF(T37="","",VLOOKUP(D37,契約台帳!$A$3:$X$700,17,FALSE)))</f>
        <v/>
      </c>
      <c r="Z37" s="35" t="str">
        <f>IF(D37="","",IF(T37="","",VLOOKUP(D37,契約台帳!$A$3:$X$700,5,FALSE)))</f>
        <v/>
      </c>
      <c r="AA37" s="74"/>
      <c r="AB37" s="266" t="str">
        <f>IFERROR(VLOOKUP(F37&amp;K37&amp;M37,製品マスタ!$M$5:$AM$1003,27,FALSE),"")</f>
        <v/>
      </c>
      <c r="AC37" s="41"/>
      <c r="AD37" s="244"/>
      <c r="AE37" s="67"/>
      <c r="AF37" s="71"/>
      <c r="AG37" s="60"/>
      <c r="AH37" s="34"/>
      <c r="AI37" s="34"/>
      <c r="AJ37" s="34"/>
      <c r="AK37" s="34"/>
      <c r="AL37" s="13"/>
      <c r="AM37" s="13"/>
      <c r="AN37" s="13"/>
      <c r="AO37" s="13"/>
      <c r="AP37" s="13"/>
      <c r="AQ37" s="14"/>
      <c r="AR37" s="15"/>
    </row>
    <row r="38" spans="1:44" s="17" customFormat="1" ht="30.95" customHeight="1" x14ac:dyDescent="0.2">
      <c r="A38" s="205"/>
      <c r="B38" s="206"/>
      <c r="C38" s="207"/>
      <c r="D38" s="208">
        <v>3662792</v>
      </c>
      <c r="E38" s="208">
        <v>4161466</v>
      </c>
      <c r="F38" s="36" t="str">
        <f>IF(D38="","",VLOOKUP(D38,契約台帳!$A$3:$X$9998,6,FALSE))&amp;IF(D38="","",VLOOKUP(D38,契約台帳!$A$3:$X$9998,7,FALSE))&amp;IF(D38="","",VLOOKUP(D38,契約台帳!$A$3:$X$9998,8,FALSE))&amp;IF(D38="","",VLOOKUP(D38,契約台帳!$A$3:$X$9998,9,FALSE))&amp;IF(D38="","",VLOOKUP(D38,契約台帳!$A$3:$X$9998,11,FALSE))</f>
        <v>3SNMLBMNGKKBF</v>
      </c>
      <c r="G38" s="35" t="str">
        <f>IF(D38="","",VLOOKUP(F38,製品マスタ!$G$5:$H$1005,2,FALSE))</f>
        <v>S</v>
      </c>
      <c r="H38" s="35" t="str">
        <f>IF(D38="","",VLOOKUP(F38,製品マスタ!$G$5:$K$1005,5,FALSE))</f>
        <v>MNGKKBF</v>
      </c>
      <c r="I38" s="37" t="str">
        <f>IF(D38="","",VLOOKUP(F38,製品マスタ!$G$5:$L$1005,6,FALSE))</f>
        <v>メタルミー　ネーマー銀消改　Ｂ</v>
      </c>
      <c r="J38" s="270" t="s">
        <v>649</v>
      </c>
      <c r="K38" s="37">
        <f>IF(D38="","",VLOOKUP(D38,契約台帳!$A$3:$X$700,12,FALSE))</f>
        <v>25</v>
      </c>
      <c r="L38" s="37" t="str">
        <f>IF(D38="","",VLOOKUP(F38,製品マスタ!$G$5:$Q$1005,11,FALSE))</f>
        <v>FMATS99</v>
      </c>
      <c r="M38" s="209">
        <v>1120</v>
      </c>
      <c r="N38" s="209">
        <v>4000</v>
      </c>
      <c r="O38" s="210">
        <v>9</v>
      </c>
      <c r="P38" s="211">
        <v>3</v>
      </c>
      <c r="Q38" s="212">
        <v>44708</v>
      </c>
      <c r="R38" s="54">
        <f>IF(D38="","",IF(D37&lt;&gt;"","",IF(OR(J38="リード付け",J38="巻足し",J38="巻返しリード付け"),M38,VLOOKUP(D38,契約台帳!$A$3:$X$700,14,FALSE))))</f>
        <v>1120</v>
      </c>
      <c r="S38" s="51">
        <f>IF(D38="","",IF(D37&lt;&gt;"","",IF(OR(J38="リード付け",J38="巻足し",J38="巻返しリード付け"),M38,VLOOKUP(D38,契約台帳!$A$3:$X$700,15,FALSE))))</f>
        <v>1120</v>
      </c>
      <c r="T38" s="51">
        <f>IF(D38="","",IF(D37&lt;&gt;"","",IF(J38="リード付け",N38,IF(J38="巻返しリード付け",N38,IF(J38="巻足し",N38*P38+N39*P39,VLOOKUP(D38,契約台帳!$A$3:$X$700,16,FALSE))))))</f>
        <v>12000</v>
      </c>
      <c r="U38" s="227">
        <v>3</v>
      </c>
      <c r="V38" s="227">
        <f>IF(D38="","",IF(D36=D38,"",VLOOKUP(D38,契約台帳!$A$2:$X$700,18,FALSE)))</f>
        <v>9</v>
      </c>
      <c r="W38" s="35" t="str">
        <f>IF(D38="","",IF(T38="","",IF(J38="巻足し","",IF(J38="巻返し",VLOOKUP(F38&amp;K38&amp;M38,製品マスタ!$M$5:$AE$1005,18,FALSE),IF(OR(J38="リード付け",J38="巻返しリード付け"),"原反コア",IF(J38="スリット",VLOOKUP(F38&amp;K38&amp;R38,製品マスタ!$N$5:$AE$1005,17,FALSE),""))))))</f>
        <v/>
      </c>
      <c r="X38" s="35" t="str">
        <f>IF(D38="","",IF(T38="","",IF(J38="巻足し","",IF(J38="巻返し",VLOOKUP(F38&amp;K38&amp;M38,製品マスタ!$M$5:$AE$1005,19,FALSE),IF(OR(J38="リード付け",J38="巻返しリード付け"),"",IF(J38="スリット",VLOOKUP(F38&amp;K38&amp;R38,製品マスタ!$N$5:$AE$1005,18,FALSE),""))))))</f>
        <v/>
      </c>
      <c r="Y38" s="40">
        <f>IF(D38="","",IF(T38="","",VLOOKUP(D38,契約台帳!$A$3:$X$700,17,FALSE)))</f>
        <v>2</v>
      </c>
      <c r="Z38" s="35" t="str">
        <f>IF(D38="","",IF(T38="","",VLOOKUP(D38,契約台帳!$A$3:$X$700,5,FALSE)))</f>
        <v>リンテック㈱</v>
      </c>
      <c r="AA38" s="74"/>
      <c r="AB38" s="266">
        <f>IFERROR(VLOOKUP(F38&amp;K38&amp;M38,製品マスタ!$M$5:$AM$1003,27,FALSE),"")</f>
        <v>0</v>
      </c>
      <c r="AC38" s="41"/>
      <c r="AD38" s="244"/>
      <c r="AE38" s="67"/>
      <c r="AF38" s="71"/>
      <c r="AG38" s="60"/>
      <c r="AH38" s="34"/>
      <c r="AI38" s="34"/>
      <c r="AJ38" s="34"/>
      <c r="AK38" s="34"/>
      <c r="AL38" s="13"/>
      <c r="AM38" s="13"/>
      <c r="AN38" s="13"/>
      <c r="AO38" s="13"/>
      <c r="AP38" s="13"/>
      <c r="AQ38" s="14"/>
      <c r="AR38" s="15"/>
    </row>
    <row r="39" spans="1:44" s="17" customFormat="1" ht="30.95" customHeight="1" x14ac:dyDescent="0.2">
      <c r="A39" s="205"/>
      <c r="B39" s="206"/>
      <c r="C39" s="207"/>
      <c r="D39" s="208"/>
      <c r="E39" s="208"/>
      <c r="F39" s="36" t="str">
        <f>IF(D39="","",VLOOKUP(D39,契約台帳!$A$3:$X$9998,6,FALSE))&amp;IF(D39="","",VLOOKUP(D39,契約台帳!$A$3:$X$9998,7,FALSE))&amp;IF(D39="","",VLOOKUP(D39,契約台帳!$A$3:$X$9998,8,FALSE))&amp;IF(D39="","",VLOOKUP(D39,契約台帳!$A$3:$X$9998,9,FALSE))&amp;IF(D39="","",VLOOKUP(D39,契約台帳!$A$3:$X$9998,11,FALSE))</f>
        <v/>
      </c>
      <c r="G39" s="35" t="str">
        <f>IF(D39="","",VLOOKUP(F39,製品マスタ!$G$5:$H$1005,2,FALSE))</f>
        <v/>
      </c>
      <c r="H39" s="35" t="str">
        <f>IF(D39="","",VLOOKUP(F39,製品マスタ!$G$5:$K$1005,5,FALSE))</f>
        <v/>
      </c>
      <c r="I39" s="37" t="str">
        <f>IF(D39="","",VLOOKUP(F39,製品マスタ!$G$5:$L$1005,6,FALSE))</f>
        <v/>
      </c>
      <c r="J39" s="270"/>
      <c r="K39" s="37" t="str">
        <f>IF(D39="","",VLOOKUP(D39,契約台帳!$A$3:$X$700,12,FALSE))</f>
        <v/>
      </c>
      <c r="L39" s="37" t="str">
        <f>IF(D39="","",VLOOKUP(F39,製品マスタ!$G$5:$Q$1005,11,FALSE))</f>
        <v/>
      </c>
      <c r="M39" s="209"/>
      <c r="N39" s="209"/>
      <c r="O39" s="210"/>
      <c r="P39" s="211"/>
      <c r="Q39" s="212"/>
      <c r="R39" s="54" t="str">
        <f>IF(D39="","",IF(D38&lt;&gt;"","",IF(OR(J39="リード付け",J39="巻足し",J39="巻返しリード付け"),M39,VLOOKUP(D39,契約台帳!$A$3:$X$700,14,FALSE))))</f>
        <v/>
      </c>
      <c r="S39" s="51" t="str">
        <f>IF(D39="","",IF(D38&lt;&gt;"","",IF(OR(J39="リード付け",J39="巻足し",J39="巻返しリード付け"),M39,VLOOKUP(D39,契約台帳!$A$3:$X$700,15,FALSE))))</f>
        <v/>
      </c>
      <c r="T39" s="51" t="str">
        <f>IF(D39="","",IF(D38&lt;&gt;"","",IF(J39="リード付け",N39,IF(J39="巻返しリード付け",N39,IF(J39="巻足し",N39*P39+N40*P40,VLOOKUP(D39,契約台帳!$A$3:$X$700,16,FALSE))))))</f>
        <v/>
      </c>
      <c r="U39" s="227"/>
      <c r="V39" s="227" t="str">
        <f>IF(D39="","",IF(D37=D39,"",VLOOKUP(D39,契約台帳!$A$2:$X$700,18,FALSE)))</f>
        <v/>
      </c>
      <c r="W39" s="35" t="str">
        <f>IF(D39="","",IF(T39="","",IF(J39="巻足し","",IF(J39="巻返し",VLOOKUP(F39&amp;K39&amp;M39,製品マスタ!$M$5:$AE$1005,18,FALSE),IF(OR(J39="リード付け",J39="巻返しリード付け"),"原反コア",IF(J39="スリット",VLOOKUP(F39&amp;K39&amp;R39,製品マスタ!$N$5:$AE$1005,17,FALSE),""))))))</f>
        <v/>
      </c>
      <c r="X39" s="35" t="str">
        <f>IF(D39="","",IF(T39="","",IF(J39="巻足し","",IF(J39="巻返し",VLOOKUP(F39&amp;K39&amp;M39,製品マスタ!$M$5:$AE$1005,19,FALSE),IF(OR(J39="リード付け",J39="巻返しリード付け"),"",IF(J39="スリット",VLOOKUP(F39&amp;K39&amp;R39,製品マスタ!$N$5:$AE$1005,18,FALSE),""))))))</f>
        <v/>
      </c>
      <c r="Y39" s="40" t="str">
        <f>IF(D39="","",IF(T39="","",VLOOKUP(D39,契約台帳!$A$3:$X$700,17,FALSE)))</f>
        <v/>
      </c>
      <c r="Z39" s="35" t="str">
        <f>IF(D39="","",IF(T39="","",VLOOKUP(D39,契約台帳!$A$3:$X$700,5,FALSE)))</f>
        <v/>
      </c>
      <c r="AA39" s="74"/>
      <c r="AB39" s="266" t="str">
        <f>IFERROR(VLOOKUP(F39&amp;K39&amp;M39,製品マスタ!$M$5:$AM$1003,27,FALSE),"")</f>
        <v/>
      </c>
      <c r="AC39" s="41"/>
      <c r="AD39" s="244"/>
      <c r="AE39" s="67"/>
      <c r="AF39" s="71"/>
      <c r="AG39" s="60"/>
      <c r="AH39" s="34"/>
      <c r="AI39" s="34"/>
      <c r="AJ39" s="34"/>
      <c r="AK39" s="34"/>
      <c r="AL39" s="13"/>
      <c r="AM39" s="13"/>
      <c r="AN39" s="13"/>
      <c r="AO39" s="13"/>
      <c r="AP39" s="13"/>
      <c r="AQ39" s="14"/>
      <c r="AR39" s="15"/>
    </row>
    <row r="40" spans="1:44" s="17" customFormat="1" ht="30.95" customHeight="1" x14ac:dyDescent="0.2">
      <c r="A40" s="205"/>
      <c r="B40" s="206"/>
      <c r="C40" s="207"/>
      <c r="D40" s="208">
        <v>3662794</v>
      </c>
      <c r="E40" s="208">
        <v>4161468</v>
      </c>
      <c r="F40" s="36" t="str">
        <f>IF(D40="","",VLOOKUP(D40,契約台帳!$A$3:$X$9998,6,FALSE))&amp;IF(D40="","",VLOOKUP(D40,契約台帳!$A$3:$X$9998,7,FALSE))&amp;IF(D40="","",VLOOKUP(D40,契約台帳!$A$3:$X$9998,8,FALSE))&amp;IF(D40="","",VLOOKUP(D40,契約台帳!$A$3:$X$9998,9,FALSE))&amp;IF(D40="","",VLOOKUP(D40,契約台帳!$A$3:$X$9998,11,FALSE))</f>
        <v>3SNMLBMNGKKBF</v>
      </c>
      <c r="G40" s="35" t="str">
        <f>IF(D40="","",VLOOKUP(F40,製品マスタ!$G$5:$H$1005,2,FALSE))</f>
        <v>S</v>
      </c>
      <c r="H40" s="35" t="str">
        <f>IF(D40="","",VLOOKUP(F40,製品マスタ!$G$5:$K$1005,5,FALSE))</f>
        <v>MNGKKBF</v>
      </c>
      <c r="I40" s="37" t="str">
        <f>IF(D40="","",VLOOKUP(F40,製品マスタ!$G$5:$L$1005,6,FALSE))</f>
        <v>メタルミー　ネーマー銀消改　Ｂ</v>
      </c>
      <c r="J40" s="270" t="s">
        <v>649</v>
      </c>
      <c r="K40" s="37">
        <f>IF(D40="","",VLOOKUP(D40,契約台帳!$A$3:$X$700,12,FALSE))</f>
        <v>50</v>
      </c>
      <c r="L40" s="37" t="str">
        <f>IF(D40="","",VLOOKUP(F40,製品マスタ!$G$5:$Q$1005,11,FALSE))</f>
        <v>FMATS99</v>
      </c>
      <c r="M40" s="209">
        <v>1120</v>
      </c>
      <c r="N40" s="209">
        <v>4000</v>
      </c>
      <c r="O40" s="210">
        <v>6</v>
      </c>
      <c r="P40" s="211">
        <v>3</v>
      </c>
      <c r="Q40" s="212">
        <v>44708</v>
      </c>
      <c r="R40" s="54">
        <f>IF(D40="","",IF(D39&lt;&gt;"","",IF(OR(J40="リード付け",J40="巻足し",J40="巻返しリード付け"),M40,VLOOKUP(D40,契約台帳!$A$3:$X$700,14,FALSE))))</f>
        <v>1120</v>
      </c>
      <c r="S40" s="51">
        <f>IF(D40="","",IF(D39&lt;&gt;"","",IF(OR(J40="リード付け",J40="巻足し",J40="巻返しリード付け"),M40,VLOOKUP(D40,契約台帳!$A$3:$X$700,15,FALSE))))</f>
        <v>1120</v>
      </c>
      <c r="T40" s="51">
        <f>IF(D40="","",IF(D39&lt;&gt;"","",IF(J40="リード付け",N40,IF(J40="巻返しリード付け",N40,IF(J40="巻足し",N40*P40+N41*P41,VLOOKUP(D40,契約台帳!$A$3:$X$700,16,FALSE))))))</f>
        <v>12000</v>
      </c>
      <c r="U40" s="227">
        <v>2</v>
      </c>
      <c r="V40" s="227">
        <f>IF(D40="","",IF(D38=D40,"",VLOOKUP(D40,契約台帳!$A$2:$X$700,18,FALSE)))</f>
        <v>8</v>
      </c>
      <c r="W40" s="35" t="str">
        <f>IF(D40="","",IF(T40="","",IF(J40="巻足し","",IF(J40="巻返し",VLOOKUP(F40&amp;K40&amp;M40,製品マスタ!$M$5:$AE$1005,18,FALSE),IF(OR(J40="リード付け",J40="巻返しリード付け"),"原反コア",IF(J40="スリット",VLOOKUP(F40&amp;K40&amp;R40,製品マスタ!$N$5:$AE$1005,17,FALSE),""))))))</f>
        <v/>
      </c>
      <c r="X40" s="35" t="str">
        <f>IF(D40="","",IF(T40="","",IF(J40="巻足し","",IF(J40="巻返し",VLOOKUP(F40&amp;K40&amp;M40,製品マスタ!$M$5:$AE$1005,19,FALSE),IF(OR(J40="リード付け",J40="巻返しリード付け"),"",IF(J40="スリット",VLOOKUP(F40&amp;K40&amp;R40,製品マスタ!$N$5:$AE$1005,18,FALSE),""))))))</f>
        <v/>
      </c>
      <c r="Y40" s="40">
        <f>IF(D40="","",IF(T40="","",VLOOKUP(D40,契約台帳!$A$3:$X$700,17,FALSE)))</f>
        <v>2</v>
      </c>
      <c r="Z40" s="35" t="str">
        <f>IF(D40="","",IF(T40="","",VLOOKUP(D40,契約台帳!$A$3:$X$700,5,FALSE)))</f>
        <v>リンテック㈱</v>
      </c>
      <c r="AA40" s="74"/>
      <c r="AB40" s="266">
        <f>IFERROR(VLOOKUP(F40&amp;K40&amp;M40,製品マスタ!$M$5:$AM$1003,27,FALSE),"")</f>
        <v>0</v>
      </c>
      <c r="AC40" s="41"/>
      <c r="AD40" s="244"/>
      <c r="AE40" s="67"/>
      <c r="AF40" s="71"/>
      <c r="AG40" s="60"/>
      <c r="AH40" s="34"/>
      <c r="AI40" s="34"/>
      <c r="AJ40" s="34"/>
      <c r="AK40" s="34"/>
      <c r="AL40" s="13"/>
      <c r="AM40" s="13"/>
      <c r="AN40" s="13"/>
      <c r="AO40" s="13"/>
      <c r="AP40" s="13"/>
      <c r="AQ40" s="14"/>
      <c r="AR40" s="15"/>
    </row>
    <row r="41" spans="1:44" s="17" customFormat="1" ht="30.95" customHeight="1" x14ac:dyDescent="0.2">
      <c r="A41" s="205"/>
      <c r="B41" s="206"/>
      <c r="C41" s="207"/>
      <c r="D41" s="208"/>
      <c r="E41" s="208"/>
      <c r="F41" s="36" t="str">
        <f>IF(D41="","",VLOOKUP(D41,契約台帳!$A$3:$X$9998,6,FALSE))&amp;IF(D41="","",VLOOKUP(D41,契約台帳!$A$3:$X$9998,7,FALSE))&amp;IF(D41="","",VLOOKUP(D41,契約台帳!$A$3:$X$9998,8,FALSE))&amp;IF(D41="","",VLOOKUP(D41,契約台帳!$A$3:$X$9998,9,FALSE))&amp;IF(D41="","",VLOOKUP(D41,契約台帳!$A$3:$X$9998,11,FALSE))</f>
        <v/>
      </c>
      <c r="G41" s="35" t="str">
        <f>IF(D41="","",VLOOKUP(F41,製品マスタ!$G$5:$H$1005,2,FALSE))</f>
        <v/>
      </c>
      <c r="H41" s="35" t="str">
        <f>IF(D41="","",VLOOKUP(F41,製品マスタ!$G$5:$K$1005,5,FALSE))</f>
        <v/>
      </c>
      <c r="I41" s="37" t="str">
        <f>IF(D41="","",VLOOKUP(F41,製品マスタ!$G$5:$L$1005,6,FALSE))</f>
        <v/>
      </c>
      <c r="J41" s="270"/>
      <c r="K41" s="37" t="str">
        <f>IF(D41="","",VLOOKUP(D41,契約台帳!$A$3:$X$700,12,FALSE))</f>
        <v/>
      </c>
      <c r="L41" s="37" t="str">
        <f>IF(D41="","",VLOOKUP(F41,製品マスタ!$G$5:$Q$1005,11,FALSE))</f>
        <v/>
      </c>
      <c r="M41" s="209"/>
      <c r="N41" s="209"/>
      <c r="O41" s="210"/>
      <c r="P41" s="211"/>
      <c r="Q41" s="212"/>
      <c r="R41" s="54" t="str">
        <f>IF(D41="","",IF(D40&lt;&gt;"","",IF(OR(J41="リード付け",J41="巻足し",J41="巻返しリード付け"),M41,VLOOKUP(D41,契約台帳!$A$3:$X$700,14,FALSE))))</f>
        <v/>
      </c>
      <c r="S41" s="51" t="str">
        <f>IF(D41="","",IF(D40&lt;&gt;"","",IF(OR(J41="リード付け",J41="巻足し",J41="巻返しリード付け"),M41,VLOOKUP(D41,契約台帳!$A$3:$X$700,15,FALSE))))</f>
        <v/>
      </c>
      <c r="T41" s="51" t="str">
        <f>IF(D41="","",IF(D40&lt;&gt;"","",IF(J41="リード付け",N41,IF(J41="巻返しリード付け",N41,IF(J41="巻足し",N41*P41+N42*P42,VLOOKUP(D41,契約台帳!$A$3:$X$700,16,FALSE))))))</f>
        <v/>
      </c>
      <c r="U41" s="227"/>
      <c r="V41" s="227" t="str">
        <f>IF(D41="","",IF(D39=D41,"",VLOOKUP(D41,契約台帳!$A$2:$X$700,18,FALSE)))</f>
        <v/>
      </c>
      <c r="W41" s="35" t="str">
        <f>IF(D41="","",IF(T41="","",IF(J41="巻足し","",IF(J41="巻返し",VLOOKUP(F41&amp;K41&amp;M41,製品マスタ!$M$5:$AE$1005,18,FALSE),IF(OR(J41="リード付け",J41="巻返しリード付け"),"原反コア",IF(J41="スリット",VLOOKUP(F41&amp;K41&amp;R41,製品マスタ!$N$5:$AE$1005,17,FALSE),""))))))</f>
        <v/>
      </c>
      <c r="X41" s="35" t="str">
        <f>IF(D41="","",IF(T41="","",IF(J41="巻足し","",IF(J41="巻返し",VLOOKUP(F41&amp;K41&amp;M41,製品マスタ!$M$5:$AE$1005,19,FALSE),IF(OR(J41="リード付け",J41="巻返しリード付け"),"",IF(J41="スリット",VLOOKUP(F41&amp;K41&amp;R41,製品マスタ!$N$5:$AE$1005,18,FALSE),""))))))</f>
        <v/>
      </c>
      <c r="Y41" s="40" t="str">
        <f>IF(D41="","",IF(T41="","",VLOOKUP(D41,契約台帳!$A$3:$X$700,17,FALSE)))</f>
        <v/>
      </c>
      <c r="Z41" s="35" t="str">
        <f>IF(D41="","",IF(T41="","",VLOOKUP(D41,契約台帳!$A$3:$X$700,5,FALSE)))</f>
        <v/>
      </c>
      <c r="AA41" s="74"/>
      <c r="AB41" s="266" t="str">
        <f>IFERROR(VLOOKUP(F41&amp;K41&amp;M41,製品マスタ!$M$5:$AM$1003,27,FALSE),"")</f>
        <v/>
      </c>
      <c r="AC41" s="41"/>
      <c r="AD41" s="244"/>
      <c r="AE41" s="67"/>
      <c r="AF41" s="71"/>
      <c r="AG41" s="60"/>
      <c r="AH41" s="34"/>
      <c r="AI41" s="34"/>
      <c r="AJ41" s="34"/>
      <c r="AK41" s="34"/>
      <c r="AL41" s="13"/>
      <c r="AM41" s="13"/>
      <c r="AN41" s="13"/>
      <c r="AO41" s="13"/>
      <c r="AP41" s="13"/>
      <c r="AQ41" s="14"/>
      <c r="AR41" s="15"/>
    </row>
    <row r="42" spans="1:44" s="17" customFormat="1" ht="30.95" customHeight="1" x14ac:dyDescent="0.2">
      <c r="A42" s="205" t="s">
        <v>647</v>
      </c>
      <c r="B42" s="206" t="s">
        <v>579</v>
      </c>
      <c r="C42" s="207"/>
      <c r="D42" s="208">
        <v>3662794</v>
      </c>
      <c r="E42" s="208">
        <v>4161468</v>
      </c>
      <c r="F42" s="36" t="str">
        <f>IF(D42="","",VLOOKUP(D42,契約台帳!$A$3:$X$9998,6,FALSE))&amp;IF(D42="","",VLOOKUP(D42,契約台帳!$A$3:$X$9998,7,FALSE))&amp;IF(D42="","",VLOOKUP(D42,契約台帳!$A$3:$X$9998,8,FALSE))&amp;IF(D42="","",VLOOKUP(D42,契約台帳!$A$3:$X$9998,9,FALSE))&amp;IF(D42="","",VLOOKUP(D42,契約台帳!$A$3:$X$9998,11,FALSE))</f>
        <v>3SNMLBMNGKKBF</v>
      </c>
      <c r="G42" s="35" t="str">
        <f>IF(D42="","",VLOOKUP(F42,製品マスタ!$G$5:$H$1005,2,FALSE))</f>
        <v>S</v>
      </c>
      <c r="H42" s="35" t="str">
        <f>IF(D42="","",VLOOKUP(F42,製品マスタ!$G$5:$K$1005,5,FALSE))</f>
        <v>MNGKKBF</v>
      </c>
      <c r="I42" s="37" t="str">
        <f>IF(D42="","",VLOOKUP(F42,製品マスタ!$G$5:$L$1005,6,FALSE))</f>
        <v>メタルミー　ネーマー銀消改　Ｂ</v>
      </c>
      <c r="J42" s="270" t="s">
        <v>649</v>
      </c>
      <c r="K42" s="37">
        <f>IF(D42="","",VLOOKUP(D42,契約台帳!$A$3:$X$700,12,FALSE))</f>
        <v>50</v>
      </c>
      <c r="L42" s="37" t="str">
        <f>IF(D42="","",VLOOKUP(F42,製品マスタ!$G$5:$Q$1005,11,FALSE))</f>
        <v>FMATS99</v>
      </c>
      <c r="M42" s="209">
        <v>1120</v>
      </c>
      <c r="N42" s="209">
        <v>4000</v>
      </c>
      <c r="O42" s="210">
        <v>2</v>
      </c>
      <c r="P42" s="211">
        <v>2</v>
      </c>
      <c r="Q42" s="212">
        <v>44708</v>
      </c>
      <c r="R42" s="54">
        <f>IF(D42="","",IF(D41&lt;&gt;"","",IF(OR(J42="リード付け",J42="巻足し",J42="巻返しリード付け"),M42,VLOOKUP(D42,契約台帳!$A$3:$X$700,14,FALSE))))</f>
        <v>1120</v>
      </c>
      <c r="S42" s="51">
        <f>IF(D42="","",IF(D41&lt;&gt;"","",IF(OR(J42="リード付け",J42="巻足し",J42="巻返しリード付け"),M42,VLOOKUP(D42,契約台帳!$A$3:$X$700,15,FALSE))))</f>
        <v>1120</v>
      </c>
      <c r="T42" s="51">
        <f>IF(D42="","",IF(D41&lt;&gt;"","",IF(J42="リード付け",N42,IF(J42="巻返しリード付け",N42,IF(J42="巻足し",N42*P42+N43*P43,VLOOKUP(D42,契約台帳!$A$3:$X$700,16,FALSE))))))</f>
        <v>8000</v>
      </c>
      <c r="U42" s="227">
        <v>1</v>
      </c>
      <c r="V42" s="227" t="str">
        <f>IF(D42="","",IF(D40=D42,"",VLOOKUP(D42,契約台帳!$A$2:$X$700,18,FALSE)))</f>
        <v/>
      </c>
      <c r="W42" s="35" t="str">
        <f>IF(D42="","",IF(T42="","",IF(J42="巻足し","",IF(J42="巻返し",VLOOKUP(F42&amp;K42&amp;M42,製品マスタ!$M$5:$AE$1005,18,FALSE),IF(OR(J42="リード付け",J42="巻返しリード付け"),"原反コア",IF(J42="スリット",VLOOKUP(F42&amp;K42&amp;R42,製品マスタ!$N$5:$AE$1005,17,FALSE),""))))))</f>
        <v/>
      </c>
      <c r="X42" s="35" t="str">
        <f>IF(D42="","",IF(T42="","",IF(J42="巻足し","",IF(J42="巻返し",VLOOKUP(F42&amp;K42&amp;M42,製品マスタ!$M$5:$AE$1005,19,FALSE),IF(OR(J42="リード付け",J42="巻返しリード付け"),"",IF(J42="スリット",VLOOKUP(F42&amp;K42&amp;R42,製品マスタ!$N$5:$AE$1005,18,FALSE),""))))))</f>
        <v/>
      </c>
      <c r="Y42" s="40">
        <f>IF(D42="","",IF(T42="","",VLOOKUP(D42,契約台帳!$A$3:$X$700,17,FALSE)))</f>
        <v>2</v>
      </c>
      <c r="Z42" s="35" t="str">
        <f>IF(D42="","",IF(T42="","",VLOOKUP(D42,契約台帳!$A$3:$X$700,5,FALSE)))</f>
        <v>リンテック㈱</v>
      </c>
      <c r="AA42" s="74"/>
      <c r="AB42" s="266">
        <f>IFERROR(VLOOKUP(F42&amp;K42&amp;M42,製品マスタ!$M$5:$AM$1003,27,FALSE),"")</f>
        <v>0</v>
      </c>
      <c r="AC42" s="41"/>
      <c r="AD42" s="244"/>
      <c r="AE42" s="67"/>
      <c r="AF42" s="71"/>
      <c r="AG42" s="60"/>
      <c r="AH42" s="34"/>
      <c r="AI42" s="34"/>
      <c r="AJ42" s="34"/>
      <c r="AK42" s="34"/>
      <c r="AL42" s="13"/>
      <c r="AM42" s="13"/>
      <c r="AN42" s="13"/>
      <c r="AO42" s="13"/>
      <c r="AP42" s="13"/>
      <c r="AQ42" s="14"/>
      <c r="AR42" s="15"/>
    </row>
    <row r="43" spans="1:44" s="17" customFormat="1" ht="30.95" customHeight="1" x14ac:dyDescent="0.2">
      <c r="A43" s="205"/>
      <c r="B43" s="206"/>
      <c r="C43" s="207"/>
      <c r="D43" s="208"/>
      <c r="E43" s="208"/>
      <c r="F43" s="36" t="str">
        <f>IF(D43="","",VLOOKUP(D43,契約台帳!$A$3:$X$9998,6,FALSE))&amp;IF(D43="","",VLOOKUP(D43,契約台帳!$A$3:$X$9998,7,FALSE))&amp;IF(D43="","",VLOOKUP(D43,契約台帳!$A$3:$X$9998,8,FALSE))&amp;IF(D43="","",VLOOKUP(D43,契約台帳!$A$3:$X$9998,9,FALSE))&amp;IF(D43="","",VLOOKUP(D43,契約台帳!$A$3:$X$9998,11,FALSE))</f>
        <v/>
      </c>
      <c r="G43" s="35" t="str">
        <f>IF(D43="","",VLOOKUP(F43,製品マスタ!$G$5:$H$1005,2,FALSE))</f>
        <v/>
      </c>
      <c r="H43" s="35" t="str">
        <f>IF(D43="","",VLOOKUP(F43,製品マスタ!$G$5:$K$1005,5,FALSE))</f>
        <v/>
      </c>
      <c r="I43" s="37" t="str">
        <f>IF(D43="","",VLOOKUP(F43,製品マスタ!$G$5:$L$1005,6,FALSE))</f>
        <v/>
      </c>
      <c r="J43" s="270"/>
      <c r="K43" s="37" t="str">
        <f>IF(D43="","",VLOOKUP(D43,契約台帳!$A$3:$X$700,12,FALSE))</f>
        <v/>
      </c>
      <c r="L43" s="37" t="str">
        <f>IF(D43="","",VLOOKUP(F43,製品マスタ!$G$5:$Q$1005,11,FALSE))</f>
        <v/>
      </c>
      <c r="M43" s="209"/>
      <c r="N43" s="209"/>
      <c r="O43" s="210"/>
      <c r="P43" s="211"/>
      <c r="Q43" s="212"/>
      <c r="R43" s="54" t="str">
        <f>IF(D43="","",IF(D42&lt;&gt;"","",IF(OR(J43="リード付け",J43="巻足し",J43="巻返しリード付け"),M43,VLOOKUP(D43,契約台帳!$A$3:$X$700,14,FALSE))))</f>
        <v/>
      </c>
      <c r="S43" s="51" t="str">
        <f>IF(D43="","",IF(D42&lt;&gt;"","",IF(OR(J43="リード付け",J43="巻足し",J43="巻返しリード付け"),M43,VLOOKUP(D43,契約台帳!$A$3:$X$700,15,FALSE))))</f>
        <v/>
      </c>
      <c r="T43" s="51" t="str">
        <f>IF(D43="","",IF(D42&lt;&gt;"","",IF(J43="リード付け",N43,IF(J43="巻返しリード付け",N43,IF(J43="巻足し",N43*P43+N44*P44,VLOOKUP(D43,契約台帳!$A$3:$X$700,16,FALSE))))))</f>
        <v/>
      </c>
      <c r="U43" s="227"/>
      <c r="V43" s="227" t="str">
        <f>IF(D43="","",IF(D41=D43,"",VLOOKUP(D43,契約台帳!$A$2:$X$700,18,FALSE)))</f>
        <v/>
      </c>
      <c r="W43" s="35" t="str">
        <f>IF(D43="","",IF(T43="","",IF(J43="巻足し","",IF(J43="巻返し",VLOOKUP(F43&amp;K43&amp;M43,製品マスタ!$M$5:$AE$1005,18,FALSE),IF(OR(J43="リード付け",J43="巻返しリード付け"),"原反コア",IF(J43="スリット",VLOOKUP(F43&amp;K43&amp;R43,製品マスタ!$N$5:$AE$1005,17,FALSE),""))))))</f>
        <v/>
      </c>
      <c r="X43" s="35" t="str">
        <f>IF(D43="","",IF(T43="","",IF(J43="巻足し","",IF(J43="巻返し",VLOOKUP(F43&amp;K43&amp;M43,製品マスタ!$M$5:$AE$1005,19,FALSE),IF(OR(J43="リード付け",J43="巻返しリード付け"),"",IF(J43="スリット",VLOOKUP(F43&amp;K43&amp;R43,製品マスタ!$N$5:$AE$1005,18,FALSE),""))))))</f>
        <v/>
      </c>
      <c r="Y43" s="40" t="str">
        <f>IF(D43="","",IF(T43="","",VLOOKUP(D43,契約台帳!$A$3:$X$700,17,FALSE)))</f>
        <v/>
      </c>
      <c r="Z43" s="35" t="str">
        <f>IF(D43="","",IF(T43="","",VLOOKUP(D43,契約台帳!$A$3:$X$700,5,FALSE)))</f>
        <v/>
      </c>
      <c r="AA43" s="74"/>
      <c r="AB43" s="266" t="str">
        <f>IFERROR(VLOOKUP(F43&amp;K43&amp;M43,製品マスタ!$M$5:$AM$1003,27,FALSE),"")</f>
        <v/>
      </c>
      <c r="AC43" s="41"/>
      <c r="AD43" s="244"/>
      <c r="AE43" s="67"/>
      <c r="AF43" s="71"/>
      <c r="AG43" s="60"/>
      <c r="AH43" s="34"/>
      <c r="AI43" s="34"/>
      <c r="AJ43" s="34"/>
      <c r="AK43" s="34"/>
      <c r="AL43" s="13"/>
      <c r="AM43" s="13"/>
      <c r="AN43" s="13"/>
      <c r="AO43" s="13"/>
      <c r="AP43" s="13"/>
      <c r="AQ43" s="14"/>
      <c r="AR43" s="15"/>
    </row>
    <row r="44" spans="1:44" s="17" customFormat="1" ht="30.95" customHeight="1" x14ac:dyDescent="0.2">
      <c r="A44" s="205"/>
      <c r="B44" s="206"/>
      <c r="C44" s="207"/>
      <c r="D44" s="208">
        <v>3662795</v>
      </c>
      <c r="E44" s="208">
        <v>4161469</v>
      </c>
      <c r="F44" s="36" t="str">
        <f>IF(D44="","",VLOOKUP(D44,契約台帳!$A$3:$X$9998,6,FALSE))&amp;IF(D44="","",VLOOKUP(D44,契約台帳!$A$3:$X$9998,7,FALSE))&amp;IF(D44="","",VLOOKUP(D44,契約台帳!$A$3:$X$9998,8,FALSE))&amp;IF(D44="","",VLOOKUP(D44,契約台帳!$A$3:$X$9998,9,FALSE))&amp;IF(D44="","",VLOOKUP(D44,契約台帳!$A$3:$X$9998,11,FALSE))</f>
        <v>3SNMLBMNGKKBF</v>
      </c>
      <c r="G44" s="35" t="str">
        <f>IF(D44="","",VLOOKUP(F44,製品マスタ!$G$5:$H$1005,2,FALSE))</f>
        <v>S</v>
      </c>
      <c r="H44" s="35" t="str">
        <f>IF(D44="","",VLOOKUP(F44,製品マスタ!$G$5:$K$1005,5,FALSE))</f>
        <v>MNGKKBF</v>
      </c>
      <c r="I44" s="37" t="str">
        <f>IF(D44="","",VLOOKUP(F44,製品マスタ!$G$5:$L$1005,6,FALSE))</f>
        <v>メタルミー　ネーマー銀消改　Ｂ</v>
      </c>
      <c r="J44" s="270" t="s">
        <v>649</v>
      </c>
      <c r="K44" s="37">
        <f>IF(D44="","",VLOOKUP(D44,契約台帳!$A$3:$X$700,12,FALSE))</f>
        <v>50</v>
      </c>
      <c r="L44" s="37" t="str">
        <f>IF(D44="","",VLOOKUP(F44,製品マスタ!$G$5:$Q$1005,11,FALSE))</f>
        <v>FMATS99</v>
      </c>
      <c r="M44" s="209">
        <v>1120</v>
      </c>
      <c r="N44" s="209">
        <v>4000</v>
      </c>
      <c r="O44" s="210">
        <v>6</v>
      </c>
      <c r="P44" s="211">
        <v>3</v>
      </c>
      <c r="Q44" s="212">
        <v>44708</v>
      </c>
      <c r="R44" s="54">
        <f>IF(D44="","",IF(D43&lt;&gt;"","",IF(OR(J44="リード付け",J44="巻足し",J44="巻返しリード付け"),M44,VLOOKUP(D44,契約台帳!$A$3:$X$700,14,FALSE))))</f>
        <v>1120</v>
      </c>
      <c r="S44" s="51">
        <f>IF(D44="","",IF(D43&lt;&gt;"","",IF(OR(J44="リード付け",J44="巻足し",J44="巻返しリード付け"),M44,VLOOKUP(D44,契約台帳!$A$3:$X$700,15,FALSE))))</f>
        <v>1120</v>
      </c>
      <c r="T44" s="51">
        <f>IF(D44="","",IF(D43&lt;&gt;"","",IF(J44="リード付け",N44,IF(J44="巻返しリード付け",N44,IF(J44="巻足し",N44*P44+N45*P45,VLOOKUP(D44,契約台帳!$A$3:$X$700,16,FALSE))))))</f>
        <v>12000</v>
      </c>
      <c r="U44" s="227">
        <v>2</v>
      </c>
      <c r="V44" s="227">
        <f>IF(D44="","",IF(D42=D44,"",VLOOKUP(D44,契約台帳!$A$2:$X$700,18,FALSE)))</f>
        <v>8</v>
      </c>
      <c r="W44" s="35" t="str">
        <f>IF(D44="","",IF(T44="","",IF(J44="巻足し","",IF(J44="巻返し",VLOOKUP(F44&amp;K44&amp;M44,製品マスタ!$M$5:$AE$1005,18,FALSE),IF(OR(J44="リード付け",J44="巻返しリード付け"),"原反コア",IF(J44="スリット",VLOOKUP(F44&amp;K44&amp;R44,製品マスタ!$N$5:$AE$1005,17,FALSE),""))))))</f>
        <v/>
      </c>
      <c r="X44" s="35" t="str">
        <f>IF(D44="","",IF(T44="","",IF(J44="巻足し","",IF(J44="巻返し",VLOOKUP(F44&amp;K44&amp;M44,製品マスタ!$M$5:$AE$1005,19,FALSE),IF(OR(J44="リード付け",J44="巻返しリード付け"),"",IF(J44="スリット",VLOOKUP(F44&amp;K44&amp;R44,製品マスタ!$N$5:$AE$1005,18,FALSE),""))))))</f>
        <v/>
      </c>
      <c r="Y44" s="40">
        <f>IF(D44="","",IF(T44="","",VLOOKUP(D44,契約台帳!$A$3:$X$700,17,FALSE)))</f>
        <v>2</v>
      </c>
      <c r="Z44" s="35" t="str">
        <f>IF(D44="","",IF(T44="","",VLOOKUP(D44,契約台帳!$A$3:$X$700,5,FALSE)))</f>
        <v>リンテック㈱</v>
      </c>
      <c r="AA44" s="74"/>
      <c r="AB44" s="266">
        <f>IFERROR(VLOOKUP(F44&amp;K44&amp;M44,製品マスタ!$M$5:$AM$1003,27,FALSE),"")</f>
        <v>0</v>
      </c>
      <c r="AC44" s="41"/>
      <c r="AD44" s="244"/>
      <c r="AE44" s="67"/>
      <c r="AF44" s="71"/>
      <c r="AG44" s="60"/>
      <c r="AH44" s="34"/>
      <c r="AI44" s="34"/>
      <c r="AJ44" s="34"/>
      <c r="AK44" s="34"/>
      <c r="AL44" s="13"/>
      <c r="AM44" s="13"/>
      <c r="AN44" s="13"/>
      <c r="AO44" s="13"/>
      <c r="AP44" s="13"/>
      <c r="AQ44" s="14"/>
      <c r="AR44" s="15"/>
    </row>
    <row r="45" spans="1:44" s="17" customFormat="1" ht="30.95" customHeight="1" x14ac:dyDescent="0.2">
      <c r="A45" s="205"/>
      <c r="B45" s="206"/>
      <c r="C45" s="207"/>
      <c r="D45" s="208"/>
      <c r="E45" s="208"/>
      <c r="F45" s="36" t="str">
        <f>IF(D45="","",VLOOKUP(D45,契約台帳!$A$3:$X$9998,6,FALSE))&amp;IF(D45="","",VLOOKUP(D45,契約台帳!$A$3:$X$9998,7,FALSE))&amp;IF(D45="","",VLOOKUP(D45,契約台帳!$A$3:$X$9998,8,FALSE))&amp;IF(D45="","",VLOOKUP(D45,契約台帳!$A$3:$X$9998,9,FALSE))&amp;IF(D45="","",VLOOKUP(D45,契約台帳!$A$3:$X$9998,11,FALSE))</f>
        <v/>
      </c>
      <c r="G45" s="35" t="str">
        <f>IF(D45="","",VLOOKUP(F45,製品マスタ!$G$5:$H$1005,2,FALSE))</f>
        <v/>
      </c>
      <c r="H45" s="35" t="str">
        <f>IF(D45="","",VLOOKUP(F45,製品マスタ!$G$5:$K$1005,5,FALSE))</f>
        <v/>
      </c>
      <c r="I45" s="37" t="str">
        <f>IF(D45="","",VLOOKUP(F45,製品マスタ!$G$5:$L$1005,6,FALSE))</f>
        <v/>
      </c>
      <c r="J45" s="270"/>
      <c r="K45" s="37" t="str">
        <f>IF(D45="","",VLOOKUP(D45,契約台帳!$A$3:$X$700,12,FALSE))</f>
        <v/>
      </c>
      <c r="L45" s="37" t="str">
        <f>IF(D45="","",VLOOKUP(F45,製品マスタ!$G$5:$Q$1005,11,FALSE))</f>
        <v/>
      </c>
      <c r="M45" s="209"/>
      <c r="N45" s="209"/>
      <c r="O45" s="210"/>
      <c r="P45" s="211"/>
      <c r="Q45" s="212"/>
      <c r="R45" s="54" t="str">
        <f>IF(D45="","",IF(D44&lt;&gt;"","",IF(OR(J45="リード付け",J45="巻足し",J45="巻返しリード付け"),M45,VLOOKUP(D45,契約台帳!$A$3:$X$700,14,FALSE))))</f>
        <v/>
      </c>
      <c r="S45" s="51" t="str">
        <f>IF(D45="","",IF(D44&lt;&gt;"","",IF(OR(J45="リード付け",J45="巻足し",J45="巻返しリード付け"),M45,VLOOKUP(D45,契約台帳!$A$3:$X$700,15,FALSE))))</f>
        <v/>
      </c>
      <c r="T45" s="51" t="str">
        <f>IF(D45="","",IF(D44&lt;&gt;"","",IF(J45="リード付け",N45,IF(J45="巻返しリード付け",N45,IF(J45="巻足し",N45*P45+N46*P46,VLOOKUP(D45,契約台帳!$A$3:$X$700,16,FALSE))))))</f>
        <v/>
      </c>
      <c r="U45" s="227"/>
      <c r="V45" s="227" t="str">
        <f>IF(D45="","",IF(D43=D45,"",VLOOKUP(D45,契約台帳!$A$2:$X$700,18,FALSE)))</f>
        <v/>
      </c>
      <c r="W45" s="35" t="str">
        <f>IF(D45="","",IF(T45="","",IF(J45="巻足し","",IF(J45="巻返し",VLOOKUP(F45&amp;K45&amp;M45,製品マスタ!$M$5:$AE$1005,18,FALSE),IF(OR(J45="リード付け",J45="巻返しリード付け"),"原反コア",IF(J45="スリット",VLOOKUP(F45&amp;K45&amp;R45,製品マスタ!$N$5:$AE$1005,17,FALSE),""))))))</f>
        <v/>
      </c>
      <c r="X45" s="35" t="str">
        <f>IF(D45="","",IF(T45="","",IF(J45="巻足し","",IF(J45="巻返し",VLOOKUP(F45&amp;K45&amp;M45,製品マスタ!$M$5:$AE$1005,19,FALSE),IF(OR(J45="リード付け",J45="巻返しリード付け"),"",IF(J45="スリット",VLOOKUP(F45&amp;K45&amp;R45,製品マスタ!$N$5:$AE$1005,18,FALSE),""))))))</f>
        <v/>
      </c>
      <c r="Y45" s="40" t="str">
        <f>IF(D45="","",IF(T45="","",VLOOKUP(D45,契約台帳!$A$3:$X$700,17,FALSE)))</f>
        <v/>
      </c>
      <c r="Z45" s="35" t="str">
        <f>IF(D45="","",IF(T45="","",VLOOKUP(D45,契約台帳!$A$3:$X$700,5,FALSE)))</f>
        <v/>
      </c>
      <c r="AA45" s="74"/>
      <c r="AB45" s="266" t="str">
        <f>IFERROR(VLOOKUP(F45&amp;K45&amp;M45,製品マスタ!$M$5:$AM$1003,27,FALSE),"")</f>
        <v/>
      </c>
      <c r="AC45" s="41"/>
      <c r="AD45" s="244"/>
      <c r="AE45" s="67"/>
      <c r="AF45" s="71"/>
      <c r="AG45" s="60"/>
      <c r="AH45" s="34"/>
      <c r="AI45" s="34"/>
      <c r="AJ45" s="34"/>
      <c r="AK45" s="34"/>
      <c r="AL45" s="13"/>
      <c r="AM45" s="13"/>
      <c r="AN45" s="13"/>
      <c r="AO45" s="13"/>
      <c r="AP45" s="13"/>
      <c r="AQ45" s="14"/>
      <c r="AR45" s="15"/>
    </row>
    <row r="46" spans="1:44" s="17" customFormat="1" ht="30.95" customHeight="1" x14ac:dyDescent="0.2">
      <c r="A46" s="205"/>
      <c r="B46" s="206"/>
      <c r="C46" s="207"/>
      <c r="D46" s="208">
        <v>3662795</v>
      </c>
      <c r="E46" s="208">
        <v>4161469</v>
      </c>
      <c r="F46" s="36" t="str">
        <f>IF(D46="","",VLOOKUP(D46,契約台帳!$A$3:$X$9998,6,FALSE))&amp;IF(D46="","",VLOOKUP(D46,契約台帳!$A$3:$X$9998,7,FALSE))&amp;IF(D46="","",VLOOKUP(D46,契約台帳!$A$3:$X$9998,8,FALSE))&amp;IF(D46="","",VLOOKUP(D46,契約台帳!$A$3:$X$9998,9,FALSE))&amp;IF(D46="","",VLOOKUP(D46,契約台帳!$A$3:$X$9998,11,FALSE))</f>
        <v>3SNMLBMNGKKBF</v>
      </c>
      <c r="G46" s="35" t="str">
        <f>IF(D46="","",VLOOKUP(F46,製品マスタ!$G$5:$H$1005,2,FALSE))</f>
        <v>S</v>
      </c>
      <c r="H46" s="35" t="str">
        <f>IF(D46="","",VLOOKUP(F46,製品マスタ!$G$5:$K$1005,5,FALSE))</f>
        <v>MNGKKBF</v>
      </c>
      <c r="I46" s="37" t="str">
        <f>IF(D46="","",VLOOKUP(F46,製品マスタ!$G$5:$L$1005,6,FALSE))</f>
        <v>メタルミー　ネーマー銀消改　Ｂ</v>
      </c>
      <c r="J46" s="270" t="s">
        <v>649</v>
      </c>
      <c r="K46" s="37">
        <f>IF(D46="","",VLOOKUP(D46,契約台帳!$A$3:$X$700,12,FALSE))</f>
        <v>50</v>
      </c>
      <c r="L46" s="37" t="str">
        <f>IF(D46="","",VLOOKUP(F46,製品マスタ!$G$5:$Q$1005,11,FALSE))</f>
        <v>FMATS99</v>
      </c>
      <c r="M46" s="209">
        <v>1120</v>
      </c>
      <c r="N46" s="209">
        <v>4000</v>
      </c>
      <c r="O46" s="210">
        <v>2</v>
      </c>
      <c r="P46" s="211">
        <v>2</v>
      </c>
      <c r="Q46" s="212">
        <v>44708</v>
      </c>
      <c r="R46" s="54">
        <f>IF(D46="","",IF(D45&lt;&gt;"","",IF(OR(J46="リード付け",J46="巻足し",J46="巻返しリード付け"),M46,VLOOKUP(D46,契約台帳!$A$3:$X$700,14,FALSE))))</f>
        <v>1120</v>
      </c>
      <c r="S46" s="51">
        <f>IF(D46="","",IF(D45&lt;&gt;"","",IF(OR(J46="リード付け",J46="巻足し",J46="巻返しリード付け"),M46,VLOOKUP(D46,契約台帳!$A$3:$X$700,15,FALSE))))</f>
        <v>1120</v>
      </c>
      <c r="T46" s="51">
        <f>IF(D46="","",IF(D45&lt;&gt;"","",IF(J46="リード付け",N46,IF(J46="巻返しリード付け",N46,IF(J46="巻足し",N46*P46+N47*P47,VLOOKUP(D46,契約台帳!$A$3:$X$700,16,FALSE))))))</f>
        <v>8000</v>
      </c>
      <c r="U46" s="227">
        <v>1</v>
      </c>
      <c r="V46" s="227" t="str">
        <f>IF(D46="","",IF(D44=D46,"",VLOOKUP(D46,契約台帳!$A$2:$X$700,18,FALSE)))</f>
        <v/>
      </c>
      <c r="W46" s="35" t="str">
        <f>IF(D46="","",IF(T46="","",IF(J46="巻足し","",IF(J46="巻返し",VLOOKUP(F46&amp;K46&amp;M46,製品マスタ!$M$5:$AE$1005,18,FALSE),IF(OR(J46="リード付け",J46="巻返しリード付け"),"原反コア",IF(J46="スリット",VLOOKUP(F46&amp;K46&amp;R46,製品マスタ!$N$5:$AE$1005,17,FALSE),""))))))</f>
        <v/>
      </c>
      <c r="X46" s="35" t="str">
        <f>IF(D46="","",IF(T46="","",IF(J46="巻足し","",IF(J46="巻返し",VLOOKUP(F46&amp;K46&amp;M46,製品マスタ!$M$5:$AE$1005,19,FALSE),IF(OR(J46="リード付け",J46="巻返しリード付け"),"",IF(J46="スリット",VLOOKUP(F46&amp;K46&amp;R46,製品マスタ!$N$5:$AE$1005,18,FALSE),""))))))</f>
        <v/>
      </c>
      <c r="Y46" s="40">
        <f>IF(D46="","",IF(T46="","",VLOOKUP(D46,契約台帳!$A$3:$X$700,17,FALSE)))</f>
        <v>2</v>
      </c>
      <c r="Z46" s="35" t="str">
        <f>IF(D46="","",IF(T46="","",VLOOKUP(D46,契約台帳!$A$3:$X$700,5,FALSE)))</f>
        <v>リンテック㈱</v>
      </c>
      <c r="AA46" s="74"/>
      <c r="AB46" s="266">
        <f>IFERROR(VLOOKUP(F46&amp;K46&amp;M46,製品マスタ!$M$5:$AM$1003,27,FALSE),"")</f>
        <v>0</v>
      </c>
      <c r="AC46" s="41"/>
      <c r="AD46" s="244"/>
      <c r="AE46" s="67"/>
      <c r="AF46" s="71"/>
      <c r="AG46" s="60"/>
      <c r="AH46" s="34"/>
      <c r="AI46" s="34"/>
      <c r="AJ46" s="34"/>
      <c r="AK46" s="34"/>
      <c r="AL46" s="13"/>
      <c r="AM46" s="13"/>
      <c r="AN46" s="13"/>
      <c r="AO46" s="13"/>
      <c r="AP46" s="13"/>
      <c r="AQ46" s="14"/>
      <c r="AR46" s="15"/>
    </row>
    <row r="47" spans="1:44" s="17" customFormat="1" ht="30.95" customHeight="1" x14ac:dyDescent="0.2">
      <c r="A47" s="205"/>
      <c r="B47" s="206"/>
      <c r="C47" s="207"/>
      <c r="D47" s="208"/>
      <c r="E47" s="208"/>
      <c r="F47" s="36" t="str">
        <f>IF(D47="","",VLOOKUP(D47,契約台帳!$A$3:$X$9998,6,FALSE))&amp;IF(D47="","",VLOOKUP(D47,契約台帳!$A$3:$X$9998,7,FALSE))&amp;IF(D47="","",VLOOKUP(D47,契約台帳!$A$3:$X$9998,8,FALSE))&amp;IF(D47="","",VLOOKUP(D47,契約台帳!$A$3:$X$9998,9,FALSE))&amp;IF(D47="","",VLOOKUP(D47,契約台帳!$A$3:$X$9998,11,FALSE))</f>
        <v/>
      </c>
      <c r="G47" s="35" t="str">
        <f>IF(D47="","",VLOOKUP(F47,製品マスタ!$G$5:$H$1005,2,FALSE))</f>
        <v/>
      </c>
      <c r="H47" s="35" t="str">
        <f>IF(D47="","",VLOOKUP(F47,製品マスタ!$G$5:$K$1005,5,FALSE))</f>
        <v/>
      </c>
      <c r="I47" s="37" t="str">
        <f>IF(D47="","",VLOOKUP(F47,製品マスタ!$G$5:$L$1005,6,FALSE))</f>
        <v/>
      </c>
      <c r="J47" s="270"/>
      <c r="K47" s="37" t="str">
        <f>IF(D47="","",VLOOKUP(D47,契約台帳!$A$3:$X$700,12,FALSE))</f>
        <v/>
      </c>
      <c r="L47" s="37" t="str">
        <f>IF(D47="","",VLOOKUP(F47,製品マスタ!$G$5:$Q$1005,11,FALSE))</f>
        <v/>
      </c>
      <c r="M47" s="209"/>
      <c r="N47" s="209"/>
      <c r="O47" s="210"/>
      <c r="P47" s="211"/>
      <c r="Q47" s="212"/>
      <c r="R47" s="54" t="str">
        <f>IF(D47="","",IF(D46&lt;&gt;"","",IF(OR(J47="リード付け",J47="巻足し",J47="巻返しリード付け"),M47,VLOOKUP(D47,契約台帳!$A$3:$X$700,14,FALSE))))</f>
        <v/>
      </c>
      <c r="S47" s="51" t="str">
        <f>IF(D47="","",IF(D46&lt;&gt;"","",IF(OR(J47="リード付け",J47="巻足し",J47="巻返しリード付け"),M47,VLOOKUP(D47,契約台帳!$A$3:$X$700,15,FALSE))))</f>
        <v/>
      </c>
      <c r="T47" s="51" t="str">
        <f>IF(D47="","",IF(D46&lt;&gt;"","",IF(J47="リード付け",N47,IF(J47="巻返しリード付け",N47,IF(J47="巻足し",N47*P47+N48*P48,VLOOKUP(D47,契約台帳!$A$3:$X$700,16,FALSE))))))</f>
        <v/>
      </c>
      <c r="U47" s="227"/>
      <c r="V47" s="227" t="str">
        <f>IF(D47="","",IF(D45=D47,"",VLOOKUP(D47,契約台帳!$A$2:$X$700,18,FALSE)))</f>
        <v/>
      </c>
      <c r="W47" s="35" t="str">
        <f>IF(D47="","",IF(T47="","",IF(J47="巻足し","",IF(J47="巻返し",VLOOKUP(F47&amp;K47&amp;M47,製品マスタ!$M$5:$AE$1005,18,FALSE),IF(OR(J47="リード付け",J47="巻返しリード付け"),"原反コア",IF(J47="スリット",VLOOKUP(F47&amp;K47&amp;R47,製品マスタ!$N$5:$AE$1005,17,FALSE),""))))))</f>
        <v/>
      </c>
      <c r="X47" s="35" t="str">
        <f>IF(D47="","",IF(T47="","",IF(J47="巻足し","",IF(J47="巻返し",VLOOKUP(F47&amp;K47&amp;M47,製品マスタ!$M$5:$AE$1005,19,FALSE),IF(OR(J47="リード付け",J47="巻返しリード付け"),"",IF(J47="スリット",VLOOKUP(F47&amp;K47&amp;R47,製品マスタ!$N$5:$AE$1005,18,FALSE),""))))))</f>
        <v/>
      </c>
      <c r="Y47" s="40" t="str">
        <f>IF(D47="","",IF(T47="","",VLOOKUP(D47,契約台帳!$A$3:$X$700,17,FALSE)))</f>
        <v/>
      </c>
      <c r="Z47" s="35" t="str">
        <f>IF(D47="","",IF(T47="","",VLOOKUP(D47,契約台帳!$A$3:$X$700,5,FALSE)))</f>
        <v/>
      </c>
      <c r="AA47" s="74"/>
      <c r="AB47" s="266" t="str">
        <f>IFERROR(VLOOKUP(F47&amp;K47&amp;M47,製品マスタ!$M$5:$AM$1003,27,FALSE),"")</f>
        <v/>
      </c>
      <c r="AC47" s="41"/>
      <c r="AD47" s="244"/>
      <c r="AE47" s="67"/>
      <c r="AF47" s="71"/>
      <c r="AG47" s="60"/>
      <c r="AH47" s="34"/>
      <c r="AI47" s="34"/>
      <c r="AJ47" s="34"/>
      <c r="AK47" s="34"/>
      <c r="AL47" s="13"/>
      <c r="AM47" s="13"/>
      <c r="AN47" s="13"/>
      <c r="AO47" s="13"/>
      <c r="AP47" s="13"/>
      <c r="AQ47" s="14"/>
      <c r="AR47" s="15"/>
    </row>
    <row r="48" spans="1:44" s="17" customFormat="1" ht="30.95" customHeight="1" x14ac:dyDescent="0.2">
      <c r="A48" s="205"/>
      <c r="B48" s="206"/>
      <c r="C48" s="207"/>
      <c r="D48" s="208">
        <v>3662832</v>
      </c>
      <c r="E48" s="208">
        <v>4161494</v>
      </c>
      <c r="F48" s="36" t="str">
        <f>IF(D48="","",VLOOKUP(D48,契約台帳!$A$3:$X$9998,6,FALSE))&amp;IF(D48="","",VLOOKUP(D48,契約台帳!$A$3:$X$9998,7,FALSE))&amp;IF(D48="","",VLOOKUP(D48,契約台帳!$A$3:$X$9998,8,FALSE))&amp;IF(D48="","",VLOOKUP(D48,契約台帳!$A$3:$X$9998,9,FALSE))&amp;IF(D48="","",VLOOKUP(D48,契約台帳!$A$3:$X$9998,11,FALSE))</f>
        <v>3SYMLBMSSMBZF</v>
      </c>
      <c r="G48" s="35" t="str">
        <f>IF(D48="","",VLOOKUP(F48,製品マスタ!$G$5:$H$1005,2,FALSE))</f>
        <v>S</v>
      </c>
      <c r="H48" s="35" t="str">
        <f>IF(D48="","",VLOOKUP(F48,製品マスタ!$G$5:$K$1005,5,FALSE))</f>
        <v>MSSMBZF</v>
      </c>
      <c r="I48" s="37" t="str">
        <f>IF(D48="","",VLOOKUP(F48,製品マスタ!$G$5:$L$1005,6,FALSE))</f>
        <v>ＭＥＴＡＬＵＭＹ　ＳＩＬＶＥＲ　Ｓ－ＭＡＴＴＥ　Ｂ</v>
      </c>
      <c r="J48" s="270" t="s">
        <v>649</v>
      </c>
      <c r="K48" s="37">
        <f>IF(D48="","",VLOOKUP(D48,契約台帳!$A$3:$X$700,12,FALSE))</f>
        <v>50</v>
      </c>
      <c r="L48" s="37" t="str">
        <f>IF(D48="","",VLOOKUP(F48,製品マスタ!$G$5:$Q$1005,11,FALSE))</f>
        <v>LI-MAT</v>
      </c>
      <c r="M48" s="209">
        <v>1120</v>
      </c>
      <c r="N48" s="209">
        <v>4000</v>
      </c>
      <c r="O48" s="210">
        <v>6</v>
      </c>
      <c r="P48" s="211">
        <v>3</v>
      </c>
      <c r="Q48" s="212">
        <v>44711</v>
      </c>
      <c r="R48" s="54">
        <f>IF(D48="","",IF(D47&lt;&gt;"","",IF(OR(J48="リード付け",J48="巻足し",J48="巻返しリード付け"),M48,VLOOKUP(D48,契約台帳!$A$3:$X$700,14,FALSE))))</f>
        <v>1120</v>
      </c>
      <c r="S48" s="51">
        <f>IF(D48="","",IF(D47&lt;&gt;"","",IF(OR(J48="リード付け",J48="巻足し",J48="巻返しリード付け"),M48,VLOOKUP(D48,契約台帳!$A$3:$X$700,15,FALSE))))</f>
        <v>1120</v>
      </c>
      <c r="T48" s="51">
        <f>IF(D48="","",IF(D47&lt;&gt;"","",IF(J48="リード付け",N48,IF(J48="巻返しリード付け",N48,IF(J48="巻足し",N48*P48+N49*P49,VLOOKUP(D48,契約台帳!$A$3:$X$700,16,FALSE))))))</f>
        <v>12000</v>
      </c>
      <c r="U48" s="227">
        <v>2</v>
      </c>
      <c r="V48" s="227">
        <f>IF(D48="","",IF(D46=D48,"",VLOOKUP(D48,契約台帳!$A$2:$X$700,18,FALSE)))</f>
        <v>6</v>
      </c>
      <c r="W48" s="35" t="str">
        <f>IF(D48="","",IF(T48="","",IF(J48="巻足し","",IF(J48="巻返し",VLOOKUP(F48&amp;K48&amp;M48,製品マスタ!$M$5:$AE$1005,18,FALSE),IF(OR(J48="リード付け",J48="巻返しリード付け"),"原反コア",IF(J48="スリット",VLOOKUP(F48&amp;K48&amp;R48,製品マスタ!$N$5:$AE$1005,17,FALSE),""))))))</f>
        <v/>
      </c>
      <c r="X48" s="35" t="str">
        <f>IF(D48="","",IF(T48="","",IF(J48="巻足し","",IF(J48="巻返し",VLOOKUP(F48&amp;K48&amp;M48,製品マスタ!$M$5:$AE$1005,19,FALSE),IF(OR(J48="リード付け",J48="巻返しリード付け"),"",IF(J48="スリット",VLOOKUP(F48&amp;K48&amp;R48,製品マスタ!$N$5:$AE$1005,18,FALSE),""))))))</f>
        <v/>
      </c>
      <c r="Y48" s="40">
        <f>IF(D48="","",IF(T48="","",VLOOKUP(D48,契約台帳!$A$3:$X$700,17,FALSE)))</f>
        <v>2</v>
      </c>
      <c r="Z48" s="35" t="str">
        <f>IF(D48="","",IF(T48="","",VLOOKUP(D48,契約台帳!$A$3:$X$700,5,FALSE)))</f>
        <v>リンテック㈱</v>
      </c>
      <c r="AA48" s="74"/>
      <c r="AB48" s="266" t="str">
        <f>IFERROR(VLOOKUP(F48&amp;K48&amp;M48,製品マスタ!$M$5:$AM$1003,27,FALSE),"")</f>
        <v>輸出</v>
      </c>
      <c r="AC48" s="41"/>
      <c r="AD48" s="244"/>
      <c r="AE48" s="67"/>
      <c r="AF48" s="71"/>
      <c r="AG48" s="60"/>
      <c r="AH48" s="34"/>
      <c r="AI48" s="34"/>
      <c r="AJ48" s="34"/>
      <c r="AK48" s="34"/>
      <c r="AL48" s="13"/>
      <c r="AM48" s="13"/>
      <c r="AN48" s="13"/>
      <c r="AO48" s="13"/>
      <c r="AP48" s="13"/>
      <c r="AQ48" s="14"/>
      <c r="AR48" s="15"/>
    </row>
    <row r="49" spans="1:44" s="17" customFormat="1" ht="30.95" customHeight="1" x14ac:dyDescent="0.2">
      <c r="A49" s="205"/>
      <c r="B49" s="206"/>
      <c r="C49" s="207"/>
      <c r="D49" s="208"/>
      <c r="E49" s="208"/>
      <c r="F49" s="36" t="str">
        <f>IF(D49="","",VLOOKUP(D49,契約台帳!$A$3:$X$9998,6,FALSE))&amp;IF(D49="","",VLOOKUP(D49,契約台帳!$A$3:$X$9998,7,FALSE))&amp;IF(D49="","",VLOOKUP(D49,契約台帳!$A$3:$X$9998,8,FALSE))&amp;IF(D49="","",VLOOKUP(D49,契約台帳!$A$3:$X$9998,9,FALSE))&amp;IF(D49="","",VLOOKUP(D49,契約台帳!$A$3:$X$9998,11,FALSE))</f>
        <v/>
      </c>
      <c r="G49" s="35" t="str">
        <f>IF(D49="","",VLOOKUP(F49,製品マスタ!$G$5:$H$1005,2,FALSE))</f>
        <v/>
      </c>
      <c r="H49" s="35" t="str">
        <f>IF(D49="","",VLOOKUP(F49,製品マスタ!$G$5:$K$1005,5,FALSE))</f>
        <v/>
      </c>
      <c r="I49" s="37" t="str">
        <f>IF(D49="","",VLOOKUP(F49,製品マスタ!$G$5:$L$1005,6,FALSE))</f>
        <v/>
      </c>
      <c r="J49" s="270"/>
      <c r="K49" s="37" t="str">
        <f>IF(D49="","",VLOOKUP(D49,契約台帳!$A$3:$X$700,12,FALSE))</f>
        <v/>
      </c>
      <c r="L49" s="37" t="str">
        <f>IF(D49="","",VLOOKUP(F49,製品マスタ!$G$5:$Q$1005,11,FALSE))</f>
        <v/>
      </c>
      <c r="M49" s="209"/>
      <c r="N49" s="209"/>
      <c r="O49" s="210"/>
      <c r="P49" s="211"/>
      <c r="Q49" s="212"/>
      <c r="R49" s="54" t="str">
        <f>IF(D49="","",IF(D48&lt;&gt;"","",IF(OR(J49="リード付け",J49="巻足し",J49="巻返しリード付け"),M49,VLOOKUP(D49,契約台帳!$A$3:$X$700,14,FALSE))))</f>
        <v/>
      </c>
      <c r="S49" s="51" t="str">
        <f>IF(D49="","",IF(D48&lt;&gt;"","",IF(OR(J49="リード付け",J49="巻足し",J49="巻返しリード付け"),M49,VLOOKUP(D49,契約台帳!$A$3:$X$700,15,FALSE))))</f>
        <v/>
      </c>
      <c r="T49" s="51" t="str">
        <f>IF(D49="","",IF(D48&lt;&gt;"","",IF(J49="リード付け",N49,IF(J49="巻返しリード付け",N49,IF(J49="巻足し",N49*P49+N50*P50,VLOOKUP(D49,契約台帳!$A$3:$X$700,16,FALSE))))))</f>
        <v/>
      </c>
      <c r="U49" s="227"/>
      <c r="V49" s="227" t="str">
        <f>IF(D49="","",IF(D47=D49,"",VLOOKUP(D49,契約台帳!$A$2:$X$700,18,FALSE)))</f>
        <v/>
      </c>
      <c r="W49" s="35" t="str">
        <f>IF(D49="","",IF(T49="","",IF(J49="巻足し","",IF(J49="巻返し",VLOOKUP(F49&amp;K49&amp;M49,製品マスタ!$M$5:$AE$1005,18,FALSE),IF(OR(J49="リード付け",J49="巻返しリード付け"),"原反コア",IF(J49="スリット",VLOOKUP(F49&amp;K49&amp;R49,製品マスタ!$N$5:$AE$1005,17,FALSE),""))))))</f>
        <v/>
      </c>
      <c r="X49" s="35" t="str">
        <f>IF(D49="","",IF(T49="","",IF(J49="巻足し","",IF(J49="巻返し",VLOOKUP(F49&amp;K49&amp;M49,製品マスタ!$M$5:$AE$1005,19,FALSE),IF(OR(J49="リード付け",J49="巻返しリード付け"),"",IF(J49="スリット",VLOOKUP(F49&amp;K49&amp;R49,製品マスタ!$N$5:$AE$1005,18,FALSE),""))))))</f>
        <v/>
      </c>
      <c r="Y49" s="40" t="str">
        <f>IF(D49="","",IF(T49="","",VLOOKUP(D49,契約台帳!$A$3:$X$700,17,FALSE)))</f>
        <v/>
      </c>
      <c r="Z49" s="35" t="str">
        <f>IF(D49="","",IF(T49="","",VLOOKUP(D49,契約台帳!$A$3:$X$700,5,FALSE)))</f>
        <v/>
      </c>
      <c r="AA49" s="74"/>
      <c r="AB49" s="266" t="str">
        <f>IFERROR(VLOOKUP(F49&amp;K49&amp;M49,製品マスタ!$M$5:$AM$1003,27,FALSE),"")</f>
        <v/>
      </c>
      <c r="AC49" s="41"/>
      <c r="AD49" s="244"/>
      <c r="AE49" s="67"/>
      <c r="AF49" s="71"/>
      <c r="AG49" s="60"/>
      <c r="AH49" s="34"/>
      <c r="AI49" s="34"/>
      <c r="AJ49" s="34"/>
      <c r="AK49" s="34"/>
      <c r="AL49" s="13"/>
      <c r="AM49" s="13"/>
      <c r="AN49" s="13"/>
      <c r="AO49" s="13"/>
      <c r="AP49" s="13"/>
      <c r="AQ49" s="14"/>
      <c r="AR49" s="15"/>
    </row>
    <row r="50" spans="1:44" s="17" customFormat="1" ht="30.95" customHeight="1" x14ac:dyDescent="0.2">
      <c r="A50" s="205"/>
      <c r="B50" s="206"/>
      <c r="C50" s="207"/>
      <c r="D50" s="35">
        <v>3662806</v>
      </c>
      <c r="E50" s="35">
        <v>4161475</v>
      </c>
      <c r="F50" s="36" t="str">
        <f>IF(D50="","",VLOOKUP(D50,契約台帳!$A$3:$X$9998,6,FALSE))&amp;IF(D50="","",VLOOKUP(D50,契約台帳!$A$3:$X$9998,7,FALSE))&amp;IF(D50="","",VLOOKUP(D50,契約台帳!$A$3:$X$9998,8,FALSE))&amp;IF(D50="","",VLOOKUP(D50,契約台帳!$A$3:$X$9998,9,FALSE))&amp;IF(D50="","",VLOOKUP(D50,契約台帳!$A$3:$X$9998,11,FALSE))</f>
        <v>3SNMLBMNGTBF</v>
      </c>
      <c r="G50" s="35" t="str">
        <f>IF(D50="","",VLOOKUP(F50,製品マスタ!$G$5:$H$1005,2,FALSE))</f>
        <v>S</v>
      </c>
      <c r="H50" s="35" t="str">
        <f>IF(D50="","",VLOOKUP(F50,製品マスタ!$G$5:$K$1005,5,FALSE))</f>
        <v>MNGTBF</v>
      </c>
      <c r="I50" s="37" t="str">
        <f>IF(D50="","",VLOOKUP(F50,製品マスタ!$G$5:$L$1005,6,FALSE))</f>
        <v>メタルミー　ネーマー　銀艶　Ｂ</v>
      </c>
      <c r="J50" s="270" t="s">
        <v>649</v>
      </c>
      <c r="K50" s="37">
        <f>IF(D50="","",VLOOKUP(D50,契約台帳!$A$3:$X$700,12,FALSE))</f>
        <v>50</v>
      </c>
      <c r="L50" s="37" t="str">
        <f>IF(D50="","",VLOOKUP(F50,製品マスタ!$G$5:$Q$1005,11,FALSE))</f>
        <v>T62M</v>
      </c>
      <c r="M50" s="49">
        <v>1120</v>
      </c>
      <c r="N50" s="49">
        <v>5000</v>
      </c>
      <c r="O50" s="184">
        <v>8</v>
      </c>
      <c r="P50" s="60">
        <v>2</v>
      </c>
      <c r="Q50" s="74">
        <v>44711</v>
      </c>
      <c r="R50" s="54">
        <f>IF(D50="","",IF(D49&lt;&gt;"","",IF(OR(J50="リード付け",J50="巻足し",J50="巻返しリード付け"),M50,VLOOKUP(D50,契約台帳!$A$3:$X$700,14,FALSE))))</f>
        <v>1120</v>
      </c>
      <c r="S50" s="51">
        <f>IF(D50="","",IF(D49&lt;&gt;"","",IF(OR(J50="リード付け",J50="巻足し",J50="巻返しリード付け"),M50,VLOOKUP(D50,契約台帳!$A$3:$X$700,15,FALSE))))</f>
        <v>1120</v>
      </c>
      <c r="T50" s="51">
        <f>IF(D50="","",IF(D49&lt;&gt;"","",IF(J50="リード付け",N50,IF(J50="巻返しリード付け",N50,IF(J50="巻足し",N50*P50+N51*P51,VLOOKUP(D50,契約台帳!$A$3:$X$700,16,FALSE))))))</f>
        <v>10000</v>
      </c>
      <c r="U50" s="227">
        <v>4</v>
      </c>
      <c r="V50" s="227">
        <f>IF(D50="","",IF(D48=D50,"",VLOOKUP(D50,契約台帳!$A$2:$X$700,18,FALSE)))</f>
        <v>14</v>
      </c>
      <c r="W50" s="35" t="str">
        <f>IF(D50="","",IF(T50="","",IF(J50="巻足し","",IF(J50="巻返し",VLOOKUP(F50&amp;K50&amp;M50,製品マスタ!$M$5:$AE$1005,18,FALSE),IF(OR(J50="リード付け",J50="巻返しリード付け"),"原反コア",IF(J50="スリット",VLOOKUP(F50&amp;K50&amp;R50,製品マスタ!$N$5:$AE$1005,17,FALSE),""))))))</f>
        <v/>
      </c>
      <c r="X50" s="35" t="str">
        <f>IF(D50="","",IF(T50="","",IF(J50="巻足し","",IF(J50="巻返し",VLOOKUP(F50&amp;K50&amp;M50,製品マスタ!$M$5:$AE$1005,19,FALSE),IF(OR(J50="リード付け",J50="巻返しリード付け"),"",IF(J50="スリット",VLOOKUP(F50&amp;K50&amp;R50,製品マスタ!$N$5:$AE$1005,18,FALSE),""))))))</f>
        <v/>
      </c>
      <c r="Y50" s="40">
        <f>IF(D50="","",IF(T50="","",VLOOKUP(D50,契約台帳!$A$3:$X$700,17,FALSE)))</f>
        <v>2</v>
      </c>
      <c r="Z50" s="35" t="str">
        <f>IF(D50="","",IF(T50="","",VLOOKUP(D50,契約台帳!$A$3:$X$700,5,FALSE)))</f>
        <v>リンテック㈱</v>
      </c>
      <c r="AA50" s="74"/>
      <c r="AB50" s="266">
        <f>IFERROR(VLOOKUP(F50&amp;K50&amp;M50,製品マスタ!$M$5:$AM$1003,27,FALSE),"")</f>
        <v>0</v>
      </c>
      <c r="AC50" s="41"/>
      <c r="AD50" s="244"/>
      <c r="AE50" s="67"/>
      <c r="AF50" s="71"/>
      <c r="AG50" s="60"/>
      <c r="AH50" s="34"/>
      <c r="AI50" s="34"/>
      <c r="AJ50" s="34"/>
      <c r="AK50" s="34"/>
      <c r="AL50" s="13"/>
      <c r="AM50" s="13"/>
      <c r="AN50" s="13"/>
      <c r="AO50" s="13"/>
      <c r="AP50" s="13"/>
      <c r="AQ50" s="14"/>
      <c r="AR50" s="15"/>
    </row>
    <row r="51" spans="1:44" s="17" customFormat="1" ht="30.95" customHeight="1" x14ac:dyDescent="0.2">
      <c r="A51" s="205"/>
      <c r="B51" s="206"/>
      <c r="C51" s="207"/>
      <c r="D51" s="208"/>
      <c r="E51" s="208"/>
      <c r="F51" s="36" t="str">
        <f>IF(D51="","",VLOOKUP(D51,契約台帳!$A$3:$X$9998,6,FALSE))&amp;IF(D51="","",VLOOKUP(D51,契約台帳!$A$3:$X$9998,7,FALSE))&amp;IF(D51="","",VLOOKUP(D51,契約台帳!$A$3:$X$9998,8,FALSE))&amp;IF(D51="","",VLOOKUP(D51,契約台帳!$A$3:$X$9998,9,FALSE))&amp;IF(D51="","",VLOOKUP(D51,契約台帳!$A$3:$X$9998,11,FALSE))</f>
        <v/>
      </c>
      <c r="G51" s="35" t="str">
        <f>IF(D51="","",VLOOKUP(F51,製品マスタ!$G$5:$H$1005,2,FALSE))</f>
        <v/>
      </c>
      <c r="H51" s="35" t="str">
        <f>IF(D51="","",VLOOKUP(F51,製品マスタ!$G$5:$K$1005,5,FALSE))</f>
        <v/>
      </c>
      <c r="I51" s="37" t="str">
        <f>IF(D51="","",VLOOKUP(F51,製品マスタ!$G$5:$L$1005,6,FALSE))</f>
        <v/>
      </c>
      <c r="J51" s="270"/>
      <c r="K51" s="37" t="str">
        <f>IF(D51="","",VLOOKUP(D51,契約台帳!$A$3:$X$700,12,FALSE))</f>
        <v/>
      </c>
      <c r="L51" s="37" t="str">
        <f>IF(D51="","",VLOOKUP(F51,製品マスタ!$G$5:$Q$1005,11,FALSE))</f>
        <v/>
      </c>
      <c r="M51" s="209"/>
      <c r="N51" s="209"/>
      <c r="O51" s="210"/>
      <c r="P51" s="211"/>
      <c r="Q51" s="212"/>
      <c r="R51" s="54" t="str">
        <f>IF(D51="","",IF(D50&lt;&gt;"","",IF(OR(J51="リード付け",J51="巻足し",J51="巻返しリード付け"),M51,VLOOKUP(D51,契約台帳!$A$3:$X$700,14,FALSE))))</f>
        <v/>
      </c>
      <c r="S51" s="51" t="str">
        <f>IF(D51="","",IF(D50&lt;&gt;"","",IF(OR(J51="リード付け",J51="巻足し",J51="巻返しリード付け"),M51,VLOOKUP(D51,契約台帳!$A$3:$X$700,15,FALSE))))</f>
        <v/>
      </c>
      <c r="T51" s="51" t="str">
        <f>IF(D51="","",IF(D50&lt;&gt;"","",IF(J51="リード付け",N51,IF(J51="巻返しリード付け",N51,IF(J51="巻足し",N51*P51+N54*P54,VLOOKUP(D51,契約台帳!$A$3:$X$700,16,FALSE))))))</f>
        <v/>
      </c>
      <c r="U51" s="227"/>
      <c r="V51" s="227" t="str">
        <f>IF(D51="","",IF(D49=D51,"",VLOOKUP(D51,契約台帳!$A$2:$X$700,18,FALSE)))</f>
        <v/>
      </c>
      <c r="W51" s="35" t="str">
        <f>IF(D51="","",IF(T51="","",IF(J51="巻足し","",IF(J51="巻返し",VLOOKUP(F51&amp;K51&amp;M51,製品マスタ!$M$5:$AE$1005,18,FALSE),IF(OR(J51="リード付け",J51="巻返しリード付け"),"原反コア",IF(J51="スリット",VLOOKUP(F51&amp;K51&amp;R51,製品マスタ!$N$5:$AE$1005,17,FALSE),""))))))</f>
        <v/>
      </c>
      <c r="X51" s="35" t="str">
        <f>IF(D51="","",IF(T51="","",IF(J51="巻足し","",IF(J51="巻返し",VLOOKUP(F51&amp;K51&amp;M51,製品マスタ!$M$5:$AE$1005,19,FALSE),IF(OR(J51="リード付け",J51="巻返しリード付け"),"",IF(J51="スリット",VLOOKUP(F51&amp;K51&amp;R51,製品マスタ!$N$5:$AE$1005,18,FALSE),""))))))</f>
        <v/>
      </c>
      <c r="Y51" s="40" t="str">
        <f>IF(D51="","",IF(T51="","",VLOOKUP(D51,契約台帳!$A$3:$X$700,17,FALSE)))</f>
        <v/>
      </c>
      <c r="Z51" s="35" t="str">
        <f>IF(D51="","",IF(T51="","",VLOOKUP(D51,契約台帳!$A$3:$X$700,5,FALSE)))</f>
        <v/>
      </c>
      <c r="AA51" s="74"/>
      <c r="AB51" s="266" t="str">
        <f>IFERROR(VLOOKUP(F51&amp;K51&amp;M51,製品マスタ!$M$5:$AM$1003,27,FALSE),"")</f>
        <v/>
      </c>
      <c r="AC51" s="41"/>
      <c r="AD51" s="244"/>
      <c r="AE51" s="67"/>
      <c r="AF51" s="71"/>
      <c r="AG51" s="60"/>
      <c r="AH51" s="34"/>
      <c r="AI51" s="34"/>
      <c r="AJ51" s="34"/>
      <c r="AK51" s="34"/>
      <c r="AL51" s="13"/>
      <c r="AM51" s="13"/>
      <c r="AN51" s="13"/>
      <c r="AO51" s="13"/>
      <c r="AP51" s="13"/>
      <c r="AQ51" s="14"/>
      <c r="AR51" s="15"/>
    </row>
    <row r="52" spans="1:44" s="17" customFormat="1" ht="30.95" customHeight="1" x14ac:dyDescent="0.2">
      <c r="A52" s="47" t="s">
        <v>651</v>
      </c>
      <c r="B52" s="48" t="s">
        <v>580</v>
      </c>
      <c r="C52" s="207"/>
      <c r="D52" s="35">
        <v>3662806</v>
      </c>
      <c r="E52" s="35">
        <v>4161475</v>
      </c>
      <c r="F52" s="36" t="str">
        <f>IF(D52="","",VLOOKUP(D52,契約台帳!$A$3:$X$9998,6,FALSE))&amp;IF(D52="","",VLOOKUP(D52,契約台帳!$A$3:$X$9998,7,FALSE))&amp;IF(D52="","",VLOOKUP(D52,契約台帳!$A$3:$X$9998,8,FALSE))&amp;IF(D52="","",VLOOKUP(D52,契約台帳!$A$3:$X$9998,9,FALSE))&amp;IF(D52="","",VLOOKUP(D52,契約台帳!$A$3:$X$9998,11,FALSE))</f>
        <v>3SNMLBMNGTBF</v>
      </c>
      <c r="G52" s="35" t="str">
        <f>IF(D52="","",VLOOKUP(F52,製品マスタ!$G$5:$H$1005,2,FALSE))</f>
        <v>S</v>
      </c>
      <c r="H52" s="35" t="str">
        <f>IF(D52="","",VLOOKUP(F52,製品マスタ!$G$5:$K$1005,5,FALSE))</f>
        <v>MNGTBF</v>
      </c>
      <c r="I52" s="37" t="str">
        <f>IF(D52="","",VLOOKUP(F52,製品マスタ!$G$5:$L$1005,6,FALSE))</f>
        <v>メタルミー　ネーマー　銀艶　Ｂ</v>
      </c>
      <c r="J52" s="270" t="s">
        <v>649</v>
      </c>
      <c r="K52" s="37">
        <f>IF(D52="","",VLOOKUP(D52,契約台帳!$A$3:$X$700,12,FALSE))</f>
        <v>50</v>
      </c>
      <c r="L52" s="37" t="str">
        <f>IF(D52="","",VLOOKUP(F52,製品マスタ!$G$5:$Q$1005,11,FALSE))</f>
        <v>T62M</v>
      </c>
      <c r="M52" s="49">
        <v>1120</v>
      </c>
      <c r="N52" s="49">
        <v>5000</v>
      </c>
      <c r="O52" s="184">
        <v>6</v>
      </c>
      <c r="P52" s="60">
        <v>2</v>
      </c>
      <c r="Q52" s="74">
        <v>44711</v>
      </c>
      <c r="R52" s="54">
        <f>IF(D52="","",IF(D51&lt;&gt;"","",IF(OR(J52="リード付け",J52="巻足し",J52="巻返しリード付け"),M52,VLOOKUP(D52,契約台帳!$A$3:$X$700,14,FALSE))))</f>
        <v>1120</v>
      </c>
      <c r="S52" s="51">
        <f>IF(D52="","",IF(D51&lt;&gt;"","",IF(OR(J52="リード付け",J52="巻足し",J52="巻返しリード付け"),M52,VLOOKUP(D52,契約台帳!$A$3:$X$700,15,FALSE))))</f>
        <v>1120</v>
      </c>
      <c r="T52" s="51">
        <f>IF(D52="","",IF(D51&lt;&gt;"","",IF(J52="リード付け",N52,IF(J52="巻返しリード付け",N52,IF(J52="巻足し",N52*P52+N55*P55,VLOOKUP(D52,契約台帳!$A$3:$X$700,16,FALSE))))))</f>
        <v>10000</v>
      </c>
      <c r="U52" s="227">
        <v>3</v>
      </c>
      <c r="V52" s="227" t="str">
        <f>IF(D52="","",IF(D50=D52,"",VLOOKUP(D52,契約台帳!$A$2:$X$700,18,FALSE)))</f>
        <v/>
      </c>
      <c r="W52" s="35" t="str">
        <f>IF(D52="","",IF(T52="","",IF(J52="巻足し","",IF(J52="巻返し",VLOOKUP(F52&amp;K52&amp;M52,製品マスタ!$M$5:$AE$1005,18,FALSE),IF(OR(J52="リード付け",J52="巻返しリード付け"),"原反コア",IF(J52="スリット",VLOOKUP(F52&amp;K52&amp;R52,製品マスタ!$N$5:$AE$1005,17,FALSE),""))))))</f>
        <v/>
      </c>
      <c r="X52" s="35" t="str">
        <f>IF(D52="","",IF(T52="","",IF(J52="巻足し","",IF(J52="巻返し",VLOOKUP(F52&amp;K52&amp;M52,製品マスタ!$M$5:$AE$1005,19,FALSE),IF(OR(J52="リード付け",J52="巻返しリード付け"),"",IF(J52="スリット",VLOOKUP(F52&amp;K52&amp;R52,製品マスタ!$N$5:$AE$1005,18,FALSE),""))))))</f>
        <v/>
      </c>
      <c r="Y52" s="40">
        <f>IF(D52="","",IF(T52="","",VLOOKUP(D52,契約台帳!$A$3:$X$700,17,FALSE)))</f>
        <v>2</v>
      </c>
      <c r="Z52" s="35" t="str">
        <f>IF(D52="","",IF(T52="","",VLOOKUP(D52,契約台帳!$A$3:$X$700,5,FALSE)))</f>
        <v>リンテック㈱</v>
      </c>
      <c r="AA52" s="74"/>
      <c r="AB52" s="266">
        <f>IFERROR(VLOOKUP(F52&amp;K52&amp;M52,製品マスタ!$M$5:$AM$1003,27,FALSE),"")</f>
        <v>0</v>
      </c>
      <c r="AC52" s="41"/>
      <c r="AD52" s="244"/>
      <c r="AE52" s="67"/>
      <c r="AF52" s="71"/>
      <c r="AG52" s="60"/>
      <c r="AH52" s="34"/>
      <c r="AI52" s="34"/>
      <c r="AJ52" s="34"/>
      <c r="AK52" s="34"/>
      <c r="AL52" s="13"/>
      <c r="AM52" s="13"/>
      <c r="AN52" s="13"/>
      <c r="AO52" s="13"/>
      <c r="AP52" s="13"/>
      <c r="AQ52" s="14"/>
      <c r="AR52" s="15"/>
    </row>
    <row r="53" spans="1:44" s="17" customFormat="1" ht="30.95" customHeight="1" x14ac:dyDescent="0.2">
      <c r="A53" s="205"/>
      <c r="B53" s="206"/>
      <c r="C53" s="207"/>
      <c r="D53" s="208"/>
      <c r="E53" s="208"/>
      <c r="F53" s="36" t="str">
        <f>IF(D53="","",VLOOKUP(D53,契約台帳!$A$3:$X$9998,6,FALSE))&amp;IF(D53="","",VLOOKUP(D53,契約台帳!$A$3:$X$9998,7,FALSE))&amp;IF(D53="","",VLOOKUP(D53,契約台帳!$A$3:$X$9998,8,FALSE))&amp;IF(D53="","",VLOOKUP(D53,契約台帳!$A$3:$X$9998,9,FALSE))&amp;IF(D53="","",VLOOKUP(D53,契約台帳!$A$3:$X$9998,11,FALSE))</f>
        <v/>
      </c>
      <c r="G53" s="35" t="str">
        <f>IF(D53="","",VLOOKUP(F53,製品マスタ!$G$5:$H$1005,2,FALSE))</f>
        <v/>
      </c>
      <c r="H53" s="35" t="str">
        <f>IF(D53="","",VLOOKUP(F53,製品マスタ!$G$5:$K$1005,5,FALSE))</f>
        <v/>
      </c>
      <c r="I53" s="37" t="str">
        <f>IF(D53="","",VLOOKUP(F53,製品マスタ!$G$5:$L$1005,6,FALSE))</f>
        <v/>
      </c>
      <c r="J53" s="270"/>
      <c r="K53" s="37" t="str">
        <f>IF(D53="","",VLOOKUP(D53,契約台帳!$A$3:$X$700,12,FALSE))</f>
        <v/>
      </c>
      <c r="L53" s="37" t="str">
        <f>IF(D53="","",VLOOKUP(F53,製品マスタ!$G$5:$Q$1005,11,FALSE))</f>
        <v/>
      </c>
      <c r="M53" s="209"/>
      <c r="N53" s="209"/>
      <c r="O53" s="210"/>
      <c r="P53" s="211"/>
      <c r="Q53" s="212"/>
      <c r="R53" s="54" t="str">
        <f>IF(D53="","",IF(D52&lt;&gt;"","",IF(OR(J53="リード付け",J53="巻足し",J53="巻返しリード付け"),M53,VLOOKUP(D53,契約台帳!$A$3:$X$700,14,FALSE))))</f>
        <v/>
      </c>
      <c r="S53" s="51" t="str">
        <f>IF(D53="","",IF(D52&lt;&gt;"","",IF(OR(J53="リード付け",J53="巻足し",J53="巻返しリード付け"),M53,VLOOKUP(D53,契約台帳!$A$3:$X$700,15,FALSE))))</f>
        <v/>
      </c>
      <c r="T53" s="51" t="str">
        <f>IF(D53="","",IF(D52&lt;&gt;"","",IF(J53="リード付け",N53,IF(J53="巻返しリード付け",N53,IF(J53="巻足し",N53*P53+N56*P56,VLOOKUP(D53,契約台帳!$A$3:$X$700,16,FALSE))))))</f>
        <v/>
      </c>
      <c r="U53" s="227"/>
      <c r="V53" s="227" t="str">
        <f>IF(D53="","",IF(D51=D53,"",VLOOKUP(D53,契約台帳!$A$2:$X$700,18,FALSE)))</f>
        <v/>
      </c>
      <c r="W53" s="35" t="str">
        <f>IF(D53="","",IF(T53="","",IF(J53="巻足し","",IF(J53="巻返し",VLOOKUP(F53&amp;K53&amp;M53,製品マスタ!$M$5:$AE$1005,18,FALSE),IF(OR(J53="リード付け",J53="巻返しリード付け"),"原反コア",IF(J53="スリット",VLOOKUP(F53&amp;K53&amp;R53,製品マスタ!$N$5:$AE$1005,17,FALSE),""))))))</f>
        <v/>
      </c>
      <c r="X53" s="35" t="str">
        <f>IF(D53="","",IF(T53="","",IF(J53="巻足し","",IF(J53="巻返し",VLOOKUP(F53&amp;K53&amp;M53,製品マスタ!$M$5:$AE$1005,19,FALSE),IF(OR(J53="リード付け",J53="巻返しリード付け"),"",IF(J53="スリット",VLOOKUP(F53&amp;K53&amp;R53,製品マスタ!$N$5:$AE$1005,18,FALSE),""))))))</f>
        <v/>
      </c>
      <c r="Y53" s="40" t="str">
        <f>IF(D53="","",IF(T53="","",VLOOKUP(D53,契約台帳!$A$3:$X$700,17,FALSE)))</f>
        <v/>
      </c>
      <c r="Z53" s="35" t="str">
        <f>IF(D53="","",IF(T53="","",VLOOKUP(D53,契約台帳!$A$3:$X$700,5,FALSE)))</f>
        <v/>
      </c>
      <c r="AA53" s="74"/>
      <c r="AB53" s="266" t="str">
        <f>IFERROR(VLOOKUP(F53&amp;K53&amp;M53,製品マスタ!$M$5:$AM$1003,27,FALSE),"")</f>
        <v/>
      </c>
      <c r="AC53" s="41"/>
      <c r="AD53" s="244"/>
      <c r="AE53" s="67"/>
      <c r="AF53" s="71"/>
      <c r="AG53" s="60"/>
      <c r="AH53" s="34"/>
      <c r="AI53" s="34"/>
      <c r="AJ53" s="34"/>
      <c r="AK53" s="34"/>
      <c r="AL53" s="13"/>
      <c r="AM53" s="13"/>
      <c r="AN53" s="13"/>
      <c r="AO53" s="13"/>
      <c r="AP53" s="13"/>
      <c r="AQ53" s="14"/>
      <c r="AR53" s="15"/>
    </row>
    <row r="54" spans="1:44" s="17" customFormat="1" ht="30.95" customHeight="1" x14ac:dyDescent="0.2">
      <c r="A54" s="47"/>
      <c r="B54" s="48"/>
      <c r="C54" s="207"/>
      <c r="D54" s="35">
        <v>3662807</v>
      </c>
      <c r="E54" s="35">
        <v>4161476</v>
      </c>
      <c r="F54" s="36" t="str">
        <f>IF(D54="","",VLOOKUP(D54,契約台帳!$A$3:$X$9998,6,FALSE))&amp;IF(D54="","",VLOOKUP(D54,契約台帳!$A$3:$X$9998,7,FALSE))&amp;IF(D54="","",VLOOKUP(D54,契約台帳!$A$3:$X$9998,8,FALSE))&amp;IF(D54="","",VLOOKUP(D54,契約台帳!$A$3:$X$9998,9,FALSE))&amp;IF(D54="","",VLOOKUP(D54,契約台帳!$A$3:$X$9998,11,FALSE))</f>
        <v>3SNMLBMNGTBF</v>
      </c>
      <c r="G54" s="35" t="str">
        <f>IF(D54="","",VLOOKUP(F54,製品マスタ!$G$5:$H$1005,2,FALSE))</f>
        <v>S</v>
      </c>
      <c r="H54" s="35" t="str">
        <f>IF(D54="","",VLOOKUP(F54,製品マスタ!$G$5:$K$1005,5,FALSE))</f>
        <v>MNGTBF</v>
      </c>
      <c r="I54" s="37" t="str">
        <f>IF(D54="","",VLOOKUP(F54,製品マスタ!$G$5:$L$1005,6,FALSE))</f>
        <v>メタルミー　ネーマー　銀艶　Ｂ</v>
      </c>
      <c r="J54" s="270" t="s">
        <v>649</v>
      </c>
      <c r="K54" s="37">
        <f>IF(D54="","",VLOOKUP(D54,契約台帳!$A$3:$X$700,12,FALSE))</f>
        <v>50</v>
      </c>
      <c r="L54" s="37" t="str">
        <f>IF(D54="","",VLOOKUP(F54,製品マスタ!$G$5:$Q$1005,11,FALSE))</f>
        <v>T62M</v>
      </c>
      <c r="M54" s="49">
        <v>1120</v>
      </c>
      <c r="N54" s="49">
        <v>5000</v>
      </c>
      <c r="O54" s="184">
        <v>2</v>
      </c>
      <c r="P54" s="60">
        <v>2</v>
      </c>
      <c r="Q54" s="74">
        <v>44711</v>
      </c>
      <c r="R54" s="54">
        <f>IF(D54="","",IF(D53&lt;&gt;"","",IF(OR(J54="リード付け",J54="巻足し",J54="巻返しリード付け"),M54,VLOOKUP(D54,契約台帳!$A$3:$X$700,14,FALSE))))</f>
        <v>1120</v>
      </c>
      <c r="S54" s="51">
        <f>IF(D54="","",IF(D53&lt;&gt;"","",IF(OR(J54="リード付け",J54="巻足し",J54="巻返しリード付け"),M54,VLOOKUP(D54,契約台帳!$A$3:$X$700,15,FALSE))))</f>
        <v>1120</v>
      </c>
      <c r="T54" s="51">
        <f>IF(D54="","",IF(D51&lt;&gt;"","",IF(J54="リード付け",N54,IF(J54="巻返しリード付け",N54,IF(J54="巻足し",N54*P54+N55*P55,VLOOKUP(D54,契約台帳!$A$3:$X$700,16,FALSE))))))</f>
        <v>10000</v>
      </c>
      <c r="U54" s="50">
        <v>1</v>
      </c>
      <c r="V54" s="50">
        <f>IF(D54="","",IF(D52=D54,"",VLOOKUP(D54,契約台帳!$A$2:$X$700,18,FALSE)))</f>
        <v>2</v>
      </c>
      <c r="W54" s="35" t="str">
        <f>IF(D54="","",IF(T54="","",IF(J54="巻足し","",IF(J54="巻返し",VLOOKUP(F54&amp;K54&amp;M54,製品マスタ!$M$5:$AE$1005,18,FALSE),IF(OR(J54="リード付け",J54="巻返しリード付け"),"原反コア",IF(J54="スリット",VLOOKUP(F54&amp;K54&amp;R54,製品マスタ!$N$5:$AE$1005,17,FALSE),""))))))</f>
        <v/>
      </c>
      <c r="X54" s="35" t="str">
        <f>IF(D54="","",IF(T54="","",IF(J54="巻足し","",IF(J54="巻返し",VLOOKUP(F54&amp;K54&amp;M54,製品マスタ!$M$5:$AE$1005,19,FALSE),IF(OR(J54="リード付け",J54="巻返しリード付け"),"",IF(J54="スリット",VLOOKUP(F54&amp;K54&amp;R54,製品マスタ!$N$5:$AE$1005,18,FALSE),""))))))</f>
        <v/>
      </c>
      <c r="Y54" s="40">
        <f>IF(D54="","",IF(T54="","",VLOOKUP(D54,契約台帳!$A$3:$X$700,17,FALSE)))</f>
        <v>2</v>
      </c>
      <c r="Z54" s="35" t="str">
        <f>IF(D54="","",IF(T54="","",VLOOKUP(D54,契約台帳!$A$3:$X$700,5,FALSE)))</f>
        <v>リンテック㈱</v>
      </c>
      <c r="AA54" s="74"/>
      <c r="AB54" s="266">
        <f>IFERROR(VLOOKUP(F54&amp;K54&amp;M54,製品マスタ!$M$5:$AM$1003,27,FALSE),"")</f>
        <v>0</v>
      </c>
      <c r="AC54" s="41"/>
      <c r="AD54" s="245"/>
      <c r="AE54" s="68"/>
      <c r="AF54" s="71"/>
      <c r="AG54" s="60"/>
      <c r="AH54" s="34"/>
      <c r="AI54" s="34"/>
      <c r="AJ54" s="34"/>
      <c r="AK54" s="34"/>
      <c r="AL54" s="13"/>
      <c r="AM54" s="13"/>
      <c r="AN54" s="13"/>
      <c r="AO54" s="13"/>
      <c r="AP54" s="13"/>
      <c r="AQ54" s="14"/>
      <c r="AR54" s="15"/>
    </row>
    <row r="55" spans="1:44" s="17" customFormat="1" ht="30.95" customHeight="1" x14ac:dyDescent="0.2">
      <c r="A55" s="205"/>
      <c r="B55" s="206"/>
      <c r="C55" s="207"/>
      <c r="D55" s="208"/>
      <c r="E55" s="208"/>
      <c r="F55" s="36" t="str">
        <f>IF(D55="","",VLOOKUP(D55,契約台帳!$A$3:$X$9998,6,FALSE))&amp;IF(D55="","",VLOOKUP(D55,契約台帳!$A$3:$X$9998,7,FALSE))&amp;IF(D55="","",VLOOKUP(D55,契約台帳!$A$3:$X$9998,8,FALSE))&amp;IF(D55="","",VLOOKUP(D55,契約台帳!$A$3:$X$9998,9,FALSE))&amp;IF(D55="","",VLOOKUP(D55,契約台帳!$A$3:$X$9998,11,FALSE))</f>
        <v/>
      </c>
      <c r="G55" s="35" t="str">
        <f>IF(D55="","",VLOOKUP(F55,製品マスタ!$G$5:$H$1005,2,FALSE))</f>
        <v/>
      </c>
      <c r="H55" s="35" t="str">
        <f>IF(D55="","",VLOOKUP(F55,製品マスタ!$G$5:$K$1005,5,FALSE))</f>
        <v/>
      </c>
      <c r="I55" s="37" t="str">
        <f>IF(D55="","",VLOOKUP(F55,製品マスタ!$G$5:$L$1005,6,FALSE))</f>
        <v/>
      </c>
      <c r="J55" s="270"/>
      <c r="K55" s="37" t="str">
        <f>IF(D55="","",VLOOKUP(D55,契約台帳!$A$3:$X$700,12,FALSE))</f>
        <v/>
      </c>
      <c r="L55" s="37" t="str">
        <f>IF(D55="","",VLOOKUP(F55,製品マスタ!$G$5:$Q$1005,11,FALSE))</f>
        <v/>
      </c>
      <c r="M55" s="209"/>
      <c r="N55" s="209"/>
      <c r="O55" s="210"/>
      <c r="P55" s="211"/>
      <c r="Q55" s="212"/>
      <c r="R55" s="54" t="str">
        <f>IF(D55="","",IF(D54&lt;&gt;"","",IF(OR(J55="リード付け",J55="巻足し",J55="巻返しリード付け"),M55,VLOOKUP(D55,契約台帳!$A$3:$X$700,14,FALSE))))</f>
        <v/>
      </c>
      <c r="S55" s="51" t="str">
        <f>IF(D55="","",IF(D54&lt;&gt;"","",IF(OR(J55="リード付け",J55="巻足し",J55="巻返しリード付け"),M55,VLOOKUP(D55,契約台帳!$A$3:$X$700,15,FALSE))))</f>
        <v/>
      </c>
      <c r="T55" s="51" t="str">
        <f>IF(D55="","",IF(D54&lt;&gt;"","",IF(J55="リード付け",N55,IF(J55="巻返しリード付け",N55,IF(J55="巻足し",N55*P55+N56*P56,VLOOKUP(D55,契約台帳!$A$3:$X$700,16,FALSE))))))</f>
        <v/>
      </c>
      <c r="U55" s="227"/>
      <c r="V55" s="227" t="str">
        <f>IF(D55="","",IF(D53=D55,"",VLOOKUP(D55,契約台帳!$A$2:$X$700,18,FALSE)))</f>
        <v/>
      </c>
      <c r="W55" s="35" t="str">
        <f>IF(D55="","",IF(T55="","",IF(J55="巻足し","",IF(J55="巻返し",VLOOKUP(F55&amp;K55&amp;M55,製品マスタ!$M$5:$AE$1005,18,FALSE),IF(OR(J55="リード付け",J55="巻返しリード付け"),"原反コア",IF(J55="スリット",VLOOKUP(F55&amp;K55&amp;R55,製品マスタ!$N$5:$AE$1005,17,FALSE),""))))))</f>
        <v/>
      </c>
      <c r="X55" s="35" t="str">
        <f>IF(D55="","",IF(T55="","",IF(J55="巻足し","",IF(J55="巻返し",VLOOKUP(F55&amp;K55&amp;M55,製品マスタ!$M$5:$AE$1005,19,FALSE),IF(OR(J55="リード付け",J55="巻返しリード付け"),"",IF(J55="スリット",VLOOKUP(F55&amp;K55&amp;R55,製品マスタ!$N$5:$AE$1005,18,FALSE),""))))))</f>
        <v/>
      </c>
      <c r="Y55" s="40" t="str">
        <f>IF(D55="","",IF(T55="","",VLOOKUP(D55,契約台帳!$A$3:$X$700,17,FALSE)))</f>
        <v/>
      </c>
      <c r="Z55" s="35" t="str">
        <f>IF(D55="","",IF(T55="","",VLOOKUP(D55,契約台帳!$A$3:$X$700,5,FALSE)))</f>
        <v/>
      </c>
      <c r="AA55" s="74"/>
      <c r="AB55" s="266" t="str">
        <f>IFERROR(VLOOKUP(F55&amp;K55&amp;M55,製品マスタ!$M$5:$AM$1003,27,FALSE),"")</f>
        <v/>
      </c>
      <c r="AC55" s="41"/>
      <c r="AD55" s="245"/>
      <c r="AE55" s="68"/>
      <c r="AF55" s="71"/>
      <c r="AG55" s="60"/>
      <c r="AH55" s="34"/>
      <c r="AI55" s="34"/>
      <c r="AJ55" s="34"/>
      <c r="AK55" s="34"/>
      <c r="AL55" s="13"/>
      <c r="AM55" s="13"/>
      <c r="AN55" s="13"/>
      <c r="AO55" s="13"/>
      <c r="AP55" s="13"/>
      <c r="AQ55" s="14"/>
      <c r="AR55" s="15"/>
    </row>
    <row r="56" spans="1:44" s="17" customFormat="1" ht="30.95" customHeight="1" x14ac:dyDescent="0.2">
      <c r="A56" s="205"/>
      <c r="B56" s="206"/>
      <c r="C56" s="207"/>
      <c r="D56" s="35">
        <v>3662830</v>
      </c>
      <c r="E56" s="35">
        <v>4161485</v>
      </c>
      <c r="F56" s="36" t="str">
        <f>IF(D56="","",VLOOKUP(D56,契約台帳!$A$3:$X$9998,6,FALSE))&amp;IF(D56="","",VLOOKUP(D56,契約台帳!$A$3:$X$9998,7,FALSE))&amp;IF(D56="","",VLOOKUP(D56,契約台帳!$A$3:$X$9998,8,FALSE))&amp;IF(D56="","",VLOOKUP(D56,契約台帳!$A$3:$X$9998,9,FALSE))&amp;IF(D56="","",VLOOKUP(D56,契約台帳!$A$3:$X$9998,11,FALSE))</f>
        <v>3SYMLBMSBBF</v>
      </c>
      <c r="G56" s="35" t="str">
        <f>IF(D56="","",VLOOKUP(F56,製品マスタ!$G$5:$H$1005,2,FALSE))</f>
        <v>S</v>
      </c>
      <c r="H56" s="35" t="str">
        <f>IF(D56="","",VLOOKUP(F56,製品マスタ!$G$5:$K$1005,5,FALSE))</f>
        <v>MSBBF</v>
      </c>
      <c r="I56" s="37" t="str">
        <f>IF(D56="","",VLOOKUP(F56,製品マスタ!$G$5:$L$1005,6,FALSE))</f>
        <v>ＭＥＴＡＬＵＭＹ　ＳＩＬＶＥＲ　ＢＲＩＧＨＴ　Ｔ６２Ｍ　Ｂ</v>
      </c>
      <c r="J56" s="270" t="s">
        <v>649</v>
      </c>
      <c r="K56" s="37">
        <f>IF(D56="","",VLOOKUP(D56,契約台帳!$A$3:$X$700,12,FALSE))</f>
        <v>25</v>
      </c>
      <c r="L56" s="37" t="str">
        <f>IF(D56="","",VLOOKUP(F56,製品マスタ!$G$5:$Q$1005,11,FALSE))</f>
        <v>T62</v>
      </c>
      <c r="M56" s="49">
        <v>1120</v>
      </c>
      <c r="N56" s="49">
        <v>8000</v>
      </c>
      <c r="O56" s="184">
        <v>2</v>
      </c>
      <c r="P56" s="60">
        <v>2</v>
      </c>
      <c r="Q56" s="74">
        <v>44711</v>
      </c>
      <c r="R56" s="54">
        <f>IF(D56="","",IF(D55&lt;&gt;"","",IF(OR(J56="リード付け",J56="巻足し",J56="巻返しリード付け"),M56,VLOOKUP(D56,契約台帳!$A$3:$X$700,14,FALSE))))</f>
        <v>1120</v>
      </c>
      <c r="S56" s="51">
        <f>IF(D56="","",IF(D55&lt;&gt;"","",IF(OR(J56="リード付け",J56="巻足し",J56="巻返しリード付け"),M56,VLOOKUP(D56,契約台帳!$A$3:$X$700,15,FALSE))))</f>
        <v>1120</v>
      </c>
      <c r="T56" s="51">
        <f>IF(D56="","",IF(D55&lt;&gt;"","",IF(J56="リード付け",N56,IF(J56="巻返しリード付け",N56,IF(J56="巻足し",N56*P56+N57*P57,VLOOKUP(D56,契約台帳!$A$3:$X$700,16,FALSE))))))</f>
        <v>16000</v>
      </c>
      <c r="U56" s="227">
        <v>1</v>
      </c>
      <c r="V56" s="227">
        <f>IF(D56="","",IF(D54=D56,"",VLOOKUP(D56,契約台帳!$A$2:$X$700,18,FALSE)))</f>
        <v>2</v>
      </c>
      <c r="W56" s="35" t="str">
        <f>IF(D56="","",IF(T56="","",IF(J56="巻足し","",IF(J56="巻返し",VLOOKUP(F56&amp;K56&amp;M56,製品マスタ!$M$5:$AE$1005,18,FALSE),IF(OR(J56="リード付け",J56="巻返しリード付け"),"原反コア",IF(J56="スリット",VLOOKUP(F56&amp;K56&amp;R56,製品マスタ!$N$5:$AE$1005,17,FALSE),""))))))</f>
        <v/>
      </c>
      <c r="X56" s="35" t="str">
        <f>IF(D56="","",IF(T56="","",IF(J56="巻足し","",IF(J56="巻返し",VLOOKUP(F56&amp;K56&amp;M56,製品マスタ!$M$5:$AE$1005,19,FALSE),IF(OR(J56="リード付け",J56="巻返しリード付け"),"",IF(J56="スリット",VLOOKUP(F56&amp;K56&amp;R56,製品マスタ!$N$5:$AE$1005,18,FALSE),""))))))</f>
        <v/>
      </c>
      <c r="Y56" s="40">
        <f>IF(D56="","",IF(T56="","",VLOOKUP(D56,契約台帳!$A$3:$X$700,17,FALSE)))</f>
        <v>2</v>
      </c>
      <c r="Z56" s="35" t="str">
        <f>IF(D56="","",IF(T56="","",VLOOKUP(D56,契約台帳!$A$3:$X$700,5,FALSE)))</f>
        <v>リンテック㈱</v>
      </c>
      <c r="AA56" s="74"/>
      <c r="AB56" s="266" t="str">
        <f>IFERROR(VLOOKUP(F56&amp;K56&amp;M56,製品マスタ!$M$5:$AM$1003,27,FALSE),"")</f>
        <v>輸出</v>
      </c>
      <c r="AC56" s="41"/>
      <c r="AD56" s="245"/>
      <c r="AE56" s="68"/>
      <c r="AF56" s="71"/>
      <c r="AG56" s="60"/>
      <c r="AH56" s="34"/>
      <c r="AI56" s="34"/>
      <c r="AJ56" s="34"/>
      <c r="AK56" s="34"/>
      <c r="AL56" s="13"/>
      <c r="AM56" s="13"/>
      <c r="AN56" s="13"/>
      <c r="AO56" s="13"/>
      <c r="AP56" s="13"/>
      <c r="AQ56" s="14"/>
      <c r="AR56" s="15"/>
    </row>
    <row r="57" spans="1:44" s="17" customFormat="1" ht="30.95" customHeight="1" x14ac:dyDescent="0.2">
      <c r="A57" s="205"/>
      <c r="B57" s="206"/>
      <c r="C57" s="207"/>
      <c r="D57" s="35"/>
      <c r="E57" s="35"/>
      <c r="F57" s="36" t="str">
        <f>IF(D57="","",VLOOKUP(D57,契約台帳!$A$3:$X$9998,6,FALSE))&amp;IF(D57="","",VLOOKUP(D57,契約台帳!$A$3:$X$9998,7,FALSE))&amp;IF(D57="","",VLOOKUP(D57,契約台帳!$A$3:$X$9998,8,FALSE))&amp;IF(D57="","",VLOOKUP(D57,契約台帳!$A$3:$X$9998,9,FALSE))&amp;IF(D57="","",VLOOKUP(D57,契約台帳!$A$3:$X$9998,11,FALSE))</f>
        <v/>
      </c>
      <c r="G57" s="35" t="str">
        <f>IF(D57="","",VLOOKUP(F57,製品マスタ!$G$5:$H$1005,2,FALSE))</f>
        <v/>
      </c>
      <c r="H57" s="35" t="str">
        <f>IF(D57="","",VLOOKUP(F57,製品マスタ!$G$5:$K$1005,5,FALSE))</f>
        <v/>
      </c>
      <c r="I57" s="37" t="str">
        <f>IF(D57="","",VLOOKUP(F57,製品マスタ!$G$5:$L$1005,6,FALSE))</f>
        <v/>
      </c>
      <c r="J57" s="271"/>
      <c r="K57" s="37" t="str">
        <f>IF(D57="","",VLOOKUP(D57,契約台帳!$A$3:$X$700,12,FALSE))</f>
        <v/>
      </c>
      <c r="L57" s="37" t="str">
        <f>IF(D57="","",VLOOKUP(F57,製品マスタ!$G$5:$Q$1005,11,FALSE))</f>
        <v/>
      </c>
      <c r="M57" s="49"/>
      <c r="N57" s="49"/>
      <c r="O57" s="184"/>
      <c r="P57" s="60"/>
      <c r="Q57" s="74"/>
      <c r="R57" s="54" t="str">
        <f>IF(D57="","",IF(D56&lt;&gt;"","",IF(OR(J57="リード付け",J57="巻足し",J57="巻返しリード付け"),M57,VLOOKUP(D57,契約台帳!$A$3:$X$700,14,FALSE))))</f>
        <v/>
      </c>
      <c r="S57" s="51" t="str">
        <f>IF(D57="","",IF(D56&lt;&gt;"","",IF(OR(J57="リード付け",J57="巻足し",J57="巻返しリード付け"),M57,VLOOKUP(D57,契約台帳!$A$3:$X$700,15,FALSE))))</f>
        <v/>
      </c>
      <c r="T57" s="51" t="str">
        <f>IF(D57="","",IF(D56&lt;&gt;"","",IF(J57="リード付け",N57,IF(J57="巻返しリード付け",N57,IF(J57="巻足し",N57*P57+N58*P58,VLOOKUP(D57,契約台帳!$A$3:$X$700,16,FALSE))))))</f>
        <v/>
      </c>
      <c r="U57" s="50"/>
      <c r="V57" s="50" t="str">
        <f>IF(D57="","",IF(D55=D57,"",VLOOKUP(D57,契約台帳!$A$2:$X$700,18,FALSE)))</f>
        <v/>
      </c>
      <c r="W57" s="35" t="str">
        <f>IF(D57="","",IF(T57="","",IF(J57="巻足し","",IF(J57="巻返し",VLOOKUP(F57&amp;K57&amp;M57,製品マスタ!$M$5:$AE$1005,18,FALSE),IF(OR(J57="リード付け",J57="巻返しリード付け"),"原反コア",IF(J57="スリット",VLOOKUP(F57&amp;K57&amp;R57,製品マスタ!$N$5:$AE$1005,17,FALSE),""))))))</f>
        <v/>
      </c>
      <c r="X57" s="35" t="str">
        <f>IF(D57="","",IF(T57="","",IF(J57="巻足し","",IF(J57="巻返し",VLOOKUP(F57&amp;K57&amp;M57,製品マスタ!$M$5:$AE$1005,19,FALSE),IF(OR(J57="リード付け",J57="巻返しリード付け"),"",IF(J57="スリット",VLOOKUP(F57&amp;K57&amp;R57,製品マスタ!$N$5:$AE$1005,18,FALSE),""))))))</f>
        <v/>
      </c>
      <c r="Y57" s="40" t="str">
        <f>IF(D57="","",IF(T57="","",VLOOKUP(D57,契約台帳!$A$3:$X$700,17,FALSE)))</f>
        <v/>
      </c>
      <c r="Z57" s="35" t="str">
        <f>IF(D57="","",IF(T57="","",VLOOKUP(D57,契約台帳!$A$3:$X$700,5,FALSE)))</f>
        <v/>
      </c>
      <c r="AA57" s="74"/>
      <c r="AB57" s="266" t="str">
        <f>IFERROR(VLOOKUP(F57&amp;K57&amp;M57,製品マスタ!$M$5:$AM$1003,27,FALSE),"")</f>
        <v/>
      </c>
      <c r="AC57" s="41"/>
      <c r="AD57" s="245"/>
      <c r="AE57" s="68"/>
      <c r="AF57" s="71"/>
      <c r="AG57" s="60"/>
      <c r="AH57" s="34"/>
      <c r="AI57" s="34"/>
      <c r="AJ57" s="34"/>
      <c r="AK57" s="34"/>
      <c r="AL57" s="13"/>
      <c r="AM57" s="13"/>
      <c r="AN57" s="13"/>
      <c r="AO57" s="13"/>
      <c r="AP57" s="13"/>
      <c r="AQ57" s="14"/>
      <c r="AR57" s="15"/>
    </row>
    <row r="58" spans="1:44" s="17" customFormat="1" ht="30.95" customHeight="1" x14ac:dyDescent="0.2">
      <c r="A58" s="205"/>
      <c r="B58" s="206"/>
      <c r="C58" s="207"/>
      <c r="D58" s="35">
        <v>3662788</v>
      </c>
      <c r="E58" s="35">
        <v>4161461</v>
      </c>
      <c r="F58" s="36" t="str">
        <f>IF(D58="","",VLOOKUP(D58,契約台帳!$A$3:$X$9998,6,FALSE))&amp;IF(D58="","",VLOOKUP(D58,契約台帳!$A$3:$X$9998,7,FALSE))&amp;IF(D58="","",VLOOKUP(D58,契約台帳!$A$3:$X$9998,8,FALSE))&amp;IF(D58="","",VLOOKUP(D58,契約台帳!$A$3:$X$9998,9,FALSE))&amp;IF(D58="","",VLOOKUP(D58,契約台帳!$A$3:$X$9998,11,FALSE))</f>
        <v>3SNMCLBEYK</v>
      </c>
      <c r="G58" s="35" t="str">
        <f>IF(D58="","",VLOOKUP(F58,製品マスタ!$G$5:$H$1005,2,FALSE))</f>
        <v>S</v>
      </c>
      <c r="H58" s="35" t="str">
        <f>IF(D58="","",VLOOKUP(F58,製品マスタ!$G$5:$K$1005,5,FALSE))</f>
        <v>EYK</v>
      </c>
      <c r="I58" s="37" t="str">
        <f>IF(D58="","",VLOOKUP(F58,製品マスタ!$G$5:$L$1005,6,FALSE))</f>
        <v>メタルミー　ＥＹＫ</v>
      </c>
      <c r="J58" s="271" t="s">
        <v>649</v>
      </c>
      <c r="K58" s="37">
        <f>IF(D58="","",VLOOKUP(D58,契約台帳!$A$3:$X$700,12,FALSE))</f>
        <v>50</v>
      </c>
      <c r="L58" s="37" t="str">
        <f>IF(D58="","",VLOOKUP(F58,製品マスタ!$G$5:$Q$1005,11,FALSE))</f>
        <v>T62M</v>
      </c>
      <c r="M58" s="49">
        <v>1125</v>
      </c>
      <c r="N58" s="49">
        <v>6100</v>
      </c>
      <c r="O58" s="184">
        <v>2</v>
      </c>
      <c r="P58" s="60">
        <v>2</v>
      </c>
      <c r="Q58" s="74">
        <v>44713</v>
      </c>
      <c r="R58" s="54">
        <f>IF(D58="","",IF(D57&lt;&gt;"","",IF(OR(J58="リード付け",J58="巻足し",J58="巻返しリード付け"),M58,VLOOKUP(D58,契約台帳!$A$3:$X$700,14,FALSE))))</f>
        <v>1125</v>
      </c>
      <c r="S58" s="51">
        <f>IF(D58="","",IF(D57&lt;&gt;"","",IF(OR(J58="リード付け",J58="巻足し",J58="巻返しリード付け"),M58,VLOOKUP(D58,契約台帳!$A$3:$X$700,15,FALSE))))</f>
        <v>1125</v>
      </c>
      <c r="T58" s="51">
        <f>IF(D58="","",IF(D57&lt;&gt;"","",IF(J58="リード付け",N58,IF(J58="巻返しリード付け",N58,IF(J58="巻足し",N58*P58+N59*P59,VLOOKUP(D58,契約台帳!$A$3:$X$700,16,FALSE))))))</f>
        <v>12200</v>
      </c>
      <c r="U58" s="50">
        <v>1</v>
      </c>
      <c r="V58" s="50">
        <f>IF(D58="","",IF(D56=D58,"",VLOOKUP(D58,契約台帳!$A$2:$X$700,18,FALSE)))</f>
        <v>3</v>
      </c>
      <c r="W58" s="35" t="str">
        <f>IF(D58="","",IF(T58="","",IF(J58="巻足し","",IF(J58="巻返し",VLOOKUP(F58&amp;K58&amp;M58,製品マスタ!$M$5:$AE$1005,18,FALSE),IF(OR(J58="リード付け",J58="巻返しリード付け"),"原反コア",IF(J58="スリット",VLOOKUP(F58&amp;K58&amp;R58,製品マスタ!$N$5:$AE$1005,17,FALSE),""))))))</f>
        <v/>
      </c>
      <c r="X58" s="35" t="str">
        <f>IF(D58="","",IF(T58="","",IF(J58="巻足し","",IF(J58="巻返し",VLOOKUP(F58&amp;K58&amp;M58,製品マスタ!$M$5:$AE$1005,19,FALSE),IF(OR(J58="リード付け",J58="巻返しリード付け"),"",IF(J58="スリット",VLOOKUP(F58&amp;K58&amp;R58,製品マスタ!$N$5:$AE$1005,18,FALSE),""))))))</f>
        <v/>
      </c>
      <c r="Y58" s="40">
        <f>IF(D58="","",IF(T58="","",VLOOKUP(D58,契約台帳!$A$3:$X$700,17,FALSE)))</f>
        <v>2</v>
      </c>
      <c r="Z58" s="35" t="str">
        <f>IF(D58="","",IF(T58="","",VLOOKUP(D58,契約台帳!$A$3:$X$700,5,FALSE)))</f>
        <v>新タック化成㈱</v>
      </c>
      <c r="AA58" s="74"/>
      <c r="AB58" s="266">
        <f>IFERROR(VLOOKUP(F58&amp;K58&amp;M58,製品マスタ!$M$5:$AM$1003,27,FALSE),"")</f>
        <v>0</v>
      </c>
      <c r="AC58" s="41"/>
      <c r="AD58" s="244"/>
      <c r="AE58" s="67"/>
      <c r="AF58" s="71"/>
      <c r="AG58" s="60"/>
      <c r="AH58" s="34"/>
      <c r="AI58" s="34"/>
      <c r="AJ58" s="34"/>
      <c r="AK58" s="34"/>
      <c r="AL58" s="13"/>
      <c r="AM58" s="13"/>
      <c r="AN58" s="13"/>
      <c r="AO58" s="13"/>
      <c r="AP58" s="13"/>
      <c r="AQ58" s="14"/>
      <c r="AR58" s="15"/>
    </row>
    <row r="59" spans="1:44" s="17" customFormat="1" ht="30.95" customHeight="1" x14ac:dyDescent="0.2">
      <c r="A59" s="205"/>
      <c r="B59" s="206"/>
      <c r="C59" s="207"/>
      <c r="D59" s="35"/>
      <c r="E59" s="35"/>
      <c r="F59" s="36" t="str">
        <f>IF(D59="","",VLOOKUP(D59,契約台帳!$A$3:$X$9998,6,FALSE))&amp;IF(D59="","",VLOOKUP(D59,契約台帳!$A$3:$X$9998,7,FALSE))&amp;IF(D59="","",VLOOKUP(D59,契約台帳!$A$3:$X$9998,8,FALSE))&amp;IF(D59="","",VLOOKUP(D59,契約台帳!$A$3:$X$9998,9,FALSE))&amp;IF(D59="","",VLOOKUP(D59,契約台帳!$A$3:$X$9998,11,FALSE))</f>
        <v/>
      </c>
      <c r="G59" s="35" t="str">
        <f>IF(D59="","",VLOOKUP(F59,製品マスタ!$G$5:$H$1005,2,FALSE))</f>
        <v/>
      </c>
      <c r="H59" s="35" t="str">
        <f>IF(D59="","",VLOOKUP(F59,製品マスタ!$G$5:$K$1005,5,FALSE))</f>
        <v/>
      </c>
      <c r="I59" s="37" t="str">
        <f>IF(D59="","",VLOOKUP(F59,製品マスタ!$G$5:$L$1005,6,FALSE))</f>
        <v/>
      </c>
      <c r="J59" s="270"/>
      <c r="K59" s="37" t="str">
        <f>IF(D59="","",VLOOKUP(D59,契約台帳!$A$3:$X$700,12,FALSE))</f>
        <v/>
      </c>
      <c r="L59" s="37" t="str">
        <f>IF(D59="","",VLOOKUP(F59,製品マスタ!$G$5:$Q$1005,11,FALSE))</f>
        <v/>
      </c>
      <c r="M59" s="49"/>
      <c r="N59" s="49"/>
      <c r="O59" s="184"/>
      <c r="P59" s="60"/>
      <c r="Q59" s="74"/>
      <c r="R59" s="54" t="str">
        <f>IF(D59="","",IF(D58&lt;&gt;"","",IF(OR(J59="リード付け",J59="巻足し",J59="巻返しリード付け"),M59,VLOOKUP(D59,契約台帳!$A$3:$X$700,14,FALSE))))</f>
        <v/>
      </c>
      <c r="S59" s="51" t="str">
        <f>IF(D59="","",IF(D58&lt;&gt;"","",IF(OR(J59="リード付け",J59="巻足し",J59="巻返しリード付け"),M59,VLOOKUP(D59,契約台帳!$A$3:$X$700,15,FALSE))))</f>
        <v/>
      </c>
      <c r="T59" s="51" t="str">
        <f>IF(D59="","",IF(D58&lt;&gt;"","",IF(J59="リード付け",N59,IF(J59="巻返しリード付け",N59,IF(J59="巻足し",N59*P59+N60*P60,VLOOKUP(D59,契約台帳!$A$3:$X$700,16,FALSE))))))</f>
        <v/>
      </c>
      <c r="U59" s="227"/>
      <c r="V59" s="227" t="str">
        <f>IF(D59="","",IF(D57=D59,"",VLOOKUP(D59,契約台帳!$A$2:$X$700,18,FALSE)))</f>
        <v/>
      </c>
      <c r="W59" s="35" t="str">
        <f>IF(D59="","",IF(T59="","",IF(J59="巻足し","",IF(J59="巻返し",VLOOKUP(F59&amp;K59&amp;M59,製品マスタ!$M$5:$AE$1005,18,FALSE),IF(OR(J59="リード付け",J59="巻返しリード付け"),"原反コア",IF(J59="スリット",VLOOKUP(F59&amp;K59&amp;R59,製品マスタ!$N$5:$AE$1005,17,FALSE),""))))))</f>
        <v/>
      </c>
      <c r="X59" s="35" t="str">
        <f>IF(D59="","",IF(T59="","",IF(J59="巻足し","",IF(J59="巻返し",VLOOKUP(F59&amp;K59&amp;M59,製品マスタ!$M$5:$AE$1005,19,FALSE),IF(OR(J59="リード付け",J59="巻返しリード付け"),"",IF(J59="スリット",VLOOKUP(F59&amp;K59&amp;R59,製品マスタ!$N$5:$AE$1005,18,FALSE),""))))))</f>
        <v/>
      </c>
      <c r="Y59" s="40" t="str">
        <f>IF(D59="","",IF(T59="","",VLOOKUP(D59,契約台帳!$A$3:$X$700,17,FALSE)))</f>
        <v/>
      </c>
      <c r="Z59" s="35" t="str">
        <f>IF(D59="","",IF(T59="","",VLOOKUP(D59,契約台帳!$A$3:$X$700,5,FALSE)))</f>
        <v/>
      </c>
      <c r="AA59" s="74"/>
      <c r="AB59" s="266" t="str">
        <f>IFERROR(VLOOKUP(F59&amp;K59&amp;M59,製品マスタ!$M$5:$AM$1003,27,FALSE),"")</f>
        <v/>
      </c>
      <c r="AC59" s="41"/>
      <c r="AD59" s="244"/>
      <c r="AE59" s="67"/>
      <c r="AF59" s="71"/>
      <c r="AG59" s="60"/>
      <c r="AH59" s="34"/>
      <c r="AI59" s="34"/>
      <c r="AJ59" s="34"/>
      <c r="AK59" s="34"/>
      <c r="AL59" s="13"/>
      <c r="AM59" s="13"/>
      <c r="AN59" s="13"/>
      <c r="AO59" s="13"/>
      <c r="AP59" s="13"/>
      <c r="AQ59" s="14"/>
      <c r="AR59" s="15"/>
    </row>
    <row r="60" spans="1:44" s="17" customFormat="1" ht="30.95" customHeight="1" x14ac:dyDescent="0.2">
      <c r="A60" s="47"/>
      <c r="B60" s="48"/>
      <c r="C60" s="207"/>
      <c r="D60" s="35">
        <v>3662788</v>
      </c>
      <c r="E60" s="35">
        <v>4161461</v>
      </c>
      <c r="F60" s="36" t="str">
        <f>IF(D60="","",VLOOKUP(D60,契約台帳!$A$3:$X$9998,6,FALSE))&amp;IF(D60="","",VLOOKUP(D60,契約台帳!$A$3:$X$9998,7,FALSE))&amp;IF(D60="","",VLOOKUP(D60,契約台帳!$A$3:$X$9998,8,FALSE))&amp;IF(D60="","",VLOOKUP(D60,契約台帳!$A$3:$X$9998,9,FALSE))&amp;IF(D60="","",VLOOKUP(D60,契約台帳!$A$3:$X$9998,11,FALSE))</f>
        <v>3SNMCLBEYK</v>
      </c>
      <c r="G60" s="35" t="str">
        <f>IF(D60="","",VLOOKUP(F60,製品マスタ!$G$5:$H$1005,2,FALSE))</f>
        <v>S</v>
      </c>
      <c r="H60" s="35" t="str">
        <f>IF(D60="","",VLOOKUP(F60,製品マスタ!$G$5:$K$1005,5,FALSE))</f>
        <v>EYK</v>
      </c>
      <c r="I60" s="37" t="str">
        <f>IF(D60="","",VLOOKUP(F60,製品マスタ!$G$5:$L$1005,6,FALSE))</f>
        <v>メタルミー　ＥＹＫ</v>
      </c>
      <c r="J60" s="271" t="s">
        <v>706</v>
      </c>
      <c r="K60" s="37">
        <f>IF(D60="","",VLOOKUP(D60,契約台帳!$A$3:$X$700,12,FALSE))</f>
        <v>50</v>
      </c>
      <c r="L60" s="37" t="str">
        <f>IF(D60="","",VLOOKUP(F60,製品マスタ!$G$5:$Q$1005,11,FALSE))</f>
        <v>T62M</v>
      </c>
      <c r="M60" s="49">
        <v>1125</v>
      </c>
      <c r="N60" s="49">
        <v>6100</v>
      </c>
      <c r="O60" s="184">
        <v>1</v>
      </c>
      <c r="P60" s="60">
        <v>1</v>
      </c>
      <c r="Q60" s="74">
        <v>44713</v>
      </c>
      <c r="R60" s="54">
        <f>IF(D60="","",IF(D59&lt;&gt;"","",IF(OR(J60="リード付け",J60="巻足し",J60="巻返しリード付け"),M60,VLOOKUP(D60,契約台帳!$A$3:$X$700,14,FALSE))))</f>
        <v>1125</v>
      </c>
      <c r="S60" s="51">
        <f>IF(D60="","",IF(D59&lt;&gt;"","",IF(OR(J60="リード付け",J60="巻足し",J60="巻返しリード付け"),M60,VLOOKUP(D60,契約台帳!$A$3:$X$700,15,FALSE))))</f>
        <v>1125</v>
      </c>
      <c r="T60" s="51">
        <f>IF(D60="","",IF(D59&lt;&gt;"","",IF(J60="リード付け",N60,IF(J60="巻返しリード付け",N60,IF(J60="巻足し",N60*P60+N61*P61,VLOOKUP(D60,契約台帳!$A$3:$X$700,16,FALSE))))))</f>
        <v>6100</v>
      </c>
      <c r="U60" s="50">
        <v>1</v>
      </c>
      <c r="V60" s="50" t="str">
        <f>IF(D60="","",IF(D58=D60,"",VLOOKUP(D60,契約台帳!$A$2:$X$700,18,FALSE)))</f>
        <v/>
      </c>
      <c r="W60" s="35" t="str">
        <f>IF(D60="","",IF(T60="","",IF(J60="巻足し","",IF(J60="巻返し",VLOOKUP(F60&amp;K60&amp;M60,製品マスタ!$M$5:$AE$1005,18,FALSE),IF(OR(J60="リード付け",J60="巻返しリード付け"),"原反コア",IF(J60="スリット",VLOOKUP(F60&amp;K60&amp;R60,製品マスタ!$N$5:$AE$1005,17,FALSE),""))))))</f>
        <v>原反コア</v>
      </c>
      <c r="X60" s="35" t="str">
        <f>IF(D60="","",IF(T60="","",IF(J60="巻足し","",IF(J60="巻返し",VLOOKUP(F60&amp;K60&amp;M60,製品マスタ!$M$5:$AE$1005,19,FALSE),IF(OR(J60="リード付け",J60="巻返しリード付け"),"",IF(J60="スリット",VLOOKUP(F60&amp;K60&amp;R60,製品マスタ!$N$5:$AE$1005,18,FALSE),""))))))</f>
        <v/>
      </c>
      <c r="Y60" s="40">
        <f>IF(D60="","",IF(T60="","",VLOOKUP(D60,契約台帳!$A$3:$X$700,17,FALSE)))</f>
        <v>2</v>
      </c>
      <c r="Z60" s="35" t="str">
        <f>IF(D60="","",IF(T60="","",VLOOKUP(D60,契約台帳!$A$3:$X$700,5,FALSE)))</f>
        <v>新タック化成㈱</v>
      </c>
      <c r="AA60" s="74"/>
      <c r="AB60" s="266">
        <f>IFERROR(VLOOKUP(F60&amp;K60&amp;M60,製品マスタ!$M$5:$AM$1003,27,FALSE),"")</f>
        <v>0</v>
      </c>
      <c r="AC60" s="41"/>
      <c r="AD60" s="244"/>
      <c r="AE60" s="67"/>
      <c r="AF60" s="71"/>
      <c r="AG60" s="60"/>
      <c r="AH60" s="34"/>
      <c r="AI60" s="34"/>
      <c r="AJ60" s="34"/>
      <c r="AK60" s="34"/>
      <c r="AL60" s="13"/>
      <c r="AM60" s="13"/>
      <c r="AN60" s="13"/>
      <c r="AO60" s="13"/>
      <c r="AP60" s="13"/>
      <c r="AQ60" s="14"/>
      <c r="AR60" s="15"/>
    </row>
    <row r="61" spans="1:44" s="17" customFormat="1" ht="30.95" customHeight="1" x14ac:dyDescent="0.2">
      <c r="A61" s="205"/>
      <c r="B61" s="206"/>
      <c r="C61" s="207"/>
      <c r="D61" s="35"/>
      <c r="E61" s="35"/>
      <c r="F61" s="36" t="str">
        <f>IF(D61="","",VLOOKUP(D61,契約台帳!$A$3:$X$9998,6,FALSE))&amp;IF(D61="","",VLOOKUP(D61,契約台帳!$A$3:$X$9998,7,FALSE))&amp;IF(D61="","",VLOOKUP(D61,契約台帳!$A$3:$X$9998,8,FALSE))&amp;IF(D61="","",VLOOKUP(D61,契約台帳!$A$3:$X$9998,9,FALSE))&amp;IF(D61="","",VLOOKUP(D61,契約台帳!$A$3:$X$9998,11,FALSE))</f>
        <v/>
      </c>
      <c r="G61" s="35" t="str">
        <f>IF(D61="","",VLOOKUP(F61,製品マスタ!$G$5:$H$1005,2,FALSE))</f>
        <v/>
      </c>
      <c r="H61" s="35" t="str">
        <f>IF(D61="","",VLOOKUP(F61,製品マスタ!$G$5:$K$1005,5,FALSE))</f>
        <v/>
      </c>
      <c r="I61" s="37" t="str">
        <f>IF(D61="","",VLOOKUP(F61,製品マスタ!$G$5:$L$1005,6,FALSE))</f>
        <v/>
      </c>
      <c r="J61" s="271"/>
      <c r="K61" s="37" t="str">
        <f>IF(D61="","",VLOOKUP(D61,契約台帳!$A$3:$X$700,12,FALSE))</f>
        <v/>
      </c>
      <c r="L61" s="37" t="str">
        <f>IF(D61="","",VLOOKUP(F61,製品マスタ!$G$5:$Q$1005,11,FALSE))</f>
        <v/>
      </c>
      <c r="M61" s="49"/>
      <c r="N61" s="49"/>
      <c r="O61" s="184"/>
      <c r="P61" s="60"/>
      <c r="Q61" s="74"/>
      <c r="R61" s="54" t="str">
        <f>IF(D61="","",IF(D60&lt;&gt;"","",IF(OR(J61="リード付け",J61="巻足し",J61="巻返しリード付け"),M61,VLOOKUP(D61,契約台帳!$A$3:$X$700,14,FALSE))))</f>
        <v/>
      </c>
      <c r="S61" s="51" t="str">
        <f>IF(D61="","",IF(D60&lt;&gt;"","",IF(OR(J61="リード付け",J61="巻足し",J61="巻返しリード付け"),M61,VLOOKUP(D61,契約台帳!$A$3:$X$700,15,FALSE))))</f>
        <v/>
      </c>
      <c r="T61" s="51" t="str">
        <f>IF(D61="","",IF(D60&lt;&gt;"","",IF(J61="リード付け",N61,IF(J61="巻返しリード付け",N61,IF(J61="巻足し",N61*P61+N62*P62,VLOOKUP(D61,契約台帳!$A$3:$X$700,16,FALSE))))))</f>
        <v/>
      </c>
      <c r="U61" s="50"/>
      <c r="V61" s="50" t="str">
        <f>IF(D61="","",IF(D59=D61,"",VLOOKUP(D61,契約台帳!$A$2:$X$700,18,FALSE)))</f>
        <v/>
      </c>
      <c r="W61" s="35" t="str">
        <f>IF(D61="","",IF(T61="","",IF(J61="巻足し","",IF(J61="巻返し",VLOOKUP(F61&amp;K61&amp;M61,製品マスタ!$M$5:$AE$1005,18,FALSE),IF(OR(J61="リード付け",J61="巻返しリード付け"),"原反コア",IF(J61="スリット",VLOOKUP(F61&amp;K61&amp;R61,製品マスタ!$N$5:$AE$1005,17,FALSE),""))))))</f>
        <v/>
      </c>
      <c r="X61" s="35" t="str">
        <f>IF(D61="","",IF(T61="","",IF(J61="巻足し","",IF(J61="巻返し",VLOOKUP(F61&amp;K61&amp;M61,製品マスタ!$M$5:$AE$1005,19,FALSE),IF(OR(J61="リード付け",J61="巻返しリード付け"),"",IF(J61="スリット",VLOOKUP(F61&amp;K61&amp;R61,製品マスタ!$N$5:$AE$1005,18,FALSE),""))))))</f>
        <v/>
      </c>
      <c r="Y61" s="40" t="str">
        <f>IF(D61="","",IF(T61="","",VLOOKUP(D61,契約台帳!$A$3:$X$700,17,FALSE)))</f>
        <v/>
      </c>
      <c r="Z61" s="35" t="str">
        <f>IF(D61="","",IF(T61="","",VLOOKUP(D61,契約台帳!$A$3:$X$700,5,FALSE)))</f>
        <v/>
      </c>
      <c r="AA61" s="74"/>
      <c r="AB61" s="266" t="str">
        <f>IFERROR(VLOOKUP(F61&amp;K61&amp;M61,製品マスタ!$M$5:$AM$1003,27,FALSE),"")</f>
        <v/>
      </c>
      <c r="AC61" s="41"/>
      <c r="AD61" s="244"/>
      <c r="AE61" s="67"/>
      <c r="AF61" s="71"/>
      <c r="AG61" s="60"/>
      <c r="AH61" s="34"/>
      <c r="AI61" s="34"/>
      <c r="AJ61" s="34"/>
      <c r="AK61" s="34"/>
      <c r="AL61" s="13"/>
      <c r="AM61" s="13"/>
      <c r="AN61" s="13"/>
      <c r="AO61" s="13"/>
      <c r="AP61" s="13"/>
      <c r="AQ61" s="14"/>
      <c r="AR61" s="15"/>
    </row>
    <row r="62" spans="1:44" s="17" customFormat="1" ht="30.95" customHeight="1" x14ac:dyDescent="0.2">
      <c r="A62" s="205"/>
      <c r="B62" s="206"/>
      <c r="C62" s="207"/>
      <c r="D62" s="35">
        <v>3662831</v>
      </c>
      <c r="E62" s="35">
        <v>4161492</v>
      </c>
      <c r="F62" s="36" t="str">
        <f>IF(D62="","",VLOOKUP(D62,契約台帳!$A$3:$X$9998,6,FALSE))&amp;IF(D62="","",VLOOKUP(D62,契約台帳!$A$3:$X$9998,7,FALSE))&amp;IF(D62="","",VLOOKUP(D62,契約台帳!$A$3:$X$9998,8,FALSE))&amp;IF(D62="","",VLOOKUP(D62,契約台帳!$A$3:$X$9998,9,FALSE))&amp;IF(D62="","",VLOOKUP(D62,契約台帳!$A$3:$X$9998,11,FALSE))</f>
        <v>3SYMLBMSNMBZF</v>
      </c>
      <c r="G62" s="35" t="str">
        <f>IF(D62="","",VLOOKUP(F62,製品マスタ!$G$5:$H$1005,2,FALSE))</f>
        <v>S</v>
      </c>
      <c r="H62" s="35" t="str">
        <f>IF(D62="","",VLOOKUP(F62,製品マスタ!$G$5:$K$1005,5,FALSE))</f>
        <v>MSNMBZF</v>
      </c>
      <c r="I62" s="37" t="str">
        <f>IF(D62="","",VLOOKUP(F62,製品マスタ!$G$5:$L$1005,6,FALSE))</f>
        <v>ＭＥＴＡＬＵＭＹ　ＳＩＬＶＥＲ　Ｎ－ＭＡＴＴＥ　Ｂ</v>
      </c>
      <c r="J62" s="271" t="s">
        <v>649</v>
      </c>
      <c r="K62" s="37">
        <f>IF(D62="","",VLOOKUP(D62,契約台帳!$A$3:$X$700,12,FALSE))</f>
        <v>50</v>
      </c>
      <c r="L62" s="37" t="str">
        <f>IF(D62="","",VLOOKUP(F62,製品マスタ!$G$5:$Q$1005,11,FALSE))</f>
        <v>X44</v>
      </c>
      <c r="M62" s="49">
        <v>1120</v>
      </c>
      <c r="N62" s="49">
        <v>4000</v>
      </c>
      <c r="O62" s="184">
        <v>9</v>
      </c>
      <c r="P62" s="60">
        <v>3</v>
      </c>
      <c r="Q62" s="74">
        <v>44713</v>
      </c>
      <c r="R62" s="54">
        <f>IF(D62="","",IF(D61&lt;&gt;"","",IF(OR(J62="リード付け",J62="巻足し",J62="巻返しリード付け"),M62,VLOOKUP(D62,契約台帳!$A$3:$X$700,14,FALSE))))</f>
        <v>1120</v>
      </c>
      <c r="S62" s="51">
        <f>IF(D62="","",IF(D61&lt;&gt;"","",IF(OR(J62="リード付け",J62="巻足し",J62="巻返しリード付け"),M62,VLOOKUP(D62,契約台帳!$A$3:$X$700,15,FALSE))))</f>
        <v>1120</v>
      </c>
      <c r="T62" s="51">
        <f>IF(D62="","",IF(D61&lt;&gt;"","",IF(J62="リード付け",N62,IF(J62="巻返しリード付け",N62,IF(J62="巻足し",N62*P62+N63*P63,VLOOKUP(D62,契約台帳!$A$3:$X$700,16,FALSE))))))</f>
        <v>12000</v>
      </c>
      <c r="U62" s="50">
        <v>3</v>
      </c>
      <c r="V62" s="50">
        <f>IF(D62="","",IF(D60=D62,"",VLOOKUP(D62,契約台帳!$A$2:$X$700,18,FALSE)))</f>
        <v>16</v>
      </c>
      <c r="W62" s="35" t="str">
        <f>IF(D62="","",IF(T62="","",IF(J62="巻足し","",IF(J62="巻返し",VLOOKUP(F62&amp;K62&amp;M62,製品マスタ!$M$5:$AE$1005,18,FALSE),IF(OR(J62="リード付け",J62="巻返しリード付け"),"原反コア",IF(J62="スリット",VLOOKUP(F62&amp;K62&amp;R62,製品マスタ!$N$5:$AE$1005,17,FALSE),""))))))</f>
        <v/>
      </c>
      <c r="X62" s="35" t="str">
        <f>IF(D62="","",IF(T62="","",IF(J62="巻足し","",IF(J62="巻返し",VLOOKUP(F62&amp;K62&amp;M62,製品マスタ!$M$5:$AE$1005,19,FALSE),IF(OR(J62="リード付け",J62="巻返しリード付け"),"",IF(J62="スリット",VLOOKUP(F62&amp;K62&amp;R62,製品マスタ!$N$5:$AE$1005,18,FALSE),""))))))</f>
        <v/>
      </c>
      <c r="Y62" s="40">
        <f>IF(D62="","",IF(T62="","",VLOOKUP(D62,契約台帳!$A$3:$X$700,17,FALSE)))</f>
        <v>2</v>
      </c>
      <c r="Z62" s="35" t="str">
        <f>IF(D62="","",IF(T62="","",VLOOKUP(D62,契約台帳!$A$3:$X$700,5,FALSE)))</f>
        <v>リンテック㈱</v>
      </c>
      <c r="AA62" s="74"/>
      <c r="AB62" s="266" t="str">
        <f>IFERROR(VLOOKUP(F62&amp;K62&amp;M62,製品マスタ!$M$5:$AM$1003,27,FALSE),"")</f>
        <v>輸出</v>
      </c>
      <c r="AC62" s="41"/>
      <c r="AD62" s="244"/>
      <c r="AE62" s="67"/>
      <c r="AF62" s="71"/>
      <c r="AG62" s="60"/>
      <c r="AH62" s="34"/>
      <c r="AI62" s="34"/>
      <c r="AJ62" s="34"/>
      <c r="AK62" s="34"/>
      <c r="AL62" s="13"/>
      <c r="AM62" s="13"/>
      <c r="AN62" s="13"/>
      <c r="AO62" s="13"/>
      <c r="AP62" s="13"/>
      <c r="AQ62" s="14"/>
      <c r="AR62" s="15"/>
    </row>
    <row r="63" spans="1:44" s="17" customFormat="1" ht="30.95" customHeight="1" x14ac:dyDescent="0.2">
      <c r="A63" s="47"/>
      <c r="B63" s="48"/>
      <c r="C63" s="56"/>
      <c r="D63" s="35"/>
      <c r="E63" s="35"/>
      <c r="F63" s="36" t="str">
        <f>IF(D63="","",VLOOKUP(D63,契約台帳!$A$3:$X$9998,6,FALSE))&amp;IF(D63="","",VLOOKUP(D63,契約台帳!$A$3:$X$9998,7,FALSE))&amp;IF(D63="","",VLOOKUP(D63,契約台帳!$A$3:$X$9998,8,FALSE))&amp;IF(D63="","",VLOOKUP(D63,契約台帳!$A$3:$X$9998,9,FALSE))&amp;IF(D63="","",VLOOKUP(D63,契約台帳!$A$3:$X$9998,11,FALSE))</f>
        <v/>
      </c>
      <c r="G63" s="35" t="str">
        <f>IF(D63="","",VLOOKUP(F63,製品マスタ!$G$5:$H$1005,2,FALSE))</f>
        <v/>
      </c>
      <c r="H63" s="35" t="str">
        <f>IF(D63="","",VLOOKUP(F63,製品マスタ!$G$5:$K$1005,5,FALSE))</f>
        <v/>
      </c>
      <c r="I63" s="37" t="str">
        <f>IF(D63="","",VLOOKUP(F63,製品マスタ!$G$5:$L$1005,6,FALSE))</f>
        <v/>
      </c>
      <c r="J63" s="271"/>
      <c r="K63" s="37" t="str">
        <f>IF(D63="","",VLOOKUP(D63,契約台帳!$A$3:$X$700,12,FALSE))</f>
        <v/>
      </c>
      <c r="L63" s="37" t="str">
        <f>IF(D63="","",VLOOKUP(F63,製品マスタ!$G$5:$Q$1005,11,FALSE))</f>
        <v/>
      </c>
      <c r="M63" s="49"/>
      <c r="N63" s="49"/>
      <c r="O63" s="184"/>
      <c r="P63" s="60"/>
      <c r="Q63" s="74"/>
      <c r="R63" s="54" t="str">
        <f>IF(D63="","",IF(D62&lt;&gt;"","",IF(OR(J63="リード付け",J63="巻足し",J63="巻返しリード付け"),M63,VLOOKUP(D63,契約台帳!$A$3:$X$700,14,FALSE))))</f>
        <v/>
      </c>
      <c r="S63" s="51" t="str">
        <f>IF(D63="","",IF(D62&lt;&gt;"","",IF(OR(J63="リード付け",J63="巻足し",J63="巻返しリード付け"),M63,VLOOKUP(D63,契約台帳!$A$3:$X$700,15,FALSE))))</f>
        <v/>
      </c>
      <c r="T63" s="51" t="str">
        <f>IF(D63="","",IF(D62&lt;&gt;"","",IF(J63="リード付け",N63,IF(J63="巻返しリード付け",N63,IF(J63="巻足し",N63*P63+N64*P64,VLOOKUP(D63,契約台帳!$A$3:$X$700,16,FALSE))))))</f>
        <v/>
      </c>
      <c r="U63" s="50"/>
      <c r="V63" s="50" t="str">
        <f>IF(D63="","",IF(D61=D63,"",VLOOKUP(D63,契約台帳!$A$2:$X$700,18,FALSE)))</f>
        <v/>
      </c>
      <c r="W63" s="35" t="str">
        <f>IF(D63="","",IF(T63="","",IF(J63="巻足し","",IF(J63="巻返し",VLOOKUP(F63&amp;K63&amp;M63,製品マスタ!$M$5:$AE$1005,18,FALSE),IF(OR(J63="リード付け",J63="巻返しリード付け"),"原反コア",IF(J63="スリット",VLOOKUP(F63&amp;K63&amp;R63,製品マスタ!$N$5:$AE$1005,17,FALSE),""))))))</f>
        <v/>
      </c>
      <c r="X63" s="35" t="str">
        <f>IF(D63="","",IF(T63="","",IF(J63="巻足し","",IF(J63="巻返し",VLOOKUP(F63&amp;K63&amp;M63,製品マスタ!$M$5:$AE$1005,19,FALSE),IF(OR(J63="リード付け",J63="巻返しリード付け"),"",IF(J63="スリット",VLOOKUP(F63&amp;K63&amp;R63,製品マスタ!$N$5:$AE$1005,18,FALSE),""))))))</f>
        <v/>
      </c>
      <c r="Y63" s="40" t="str">
        <f>IF(D63="","",IF(T63="","",VLOOKUP(D63,契約台帳!$A$3:$X$700,17,FALSE)))</f>
        <v/>
      </c>
      <c r="Z63" s="35" t="str">
        <f>IF(D63="","",IF(T63="","",VLOOKUP(D63,契約台帳!$A$3:$X$700,5,FALSE)))</f>
        <v/>
      </c>
      <c r="AA63" s="74"/>
      <c r="AB63" s="266" t="str">
        <f>IFERROR(VLOOKUP(F63&amp;K63&amp;M63,製品マスタ!$M$5:$AM$1003,27,FALSE),"")</f>
        <v/>
      </c>
      <c r="AC63" s="41"/>
      <c r="AD63" s="244"/>
      <c r="AE63" s="67"/>
      <c r="AF63" s="71"/>
      <c r="AG63" s="60"/>
      <c r="AH63" s="34"/>
      <c r="AI63" s="34"/>
      <c r="AJ63" s="34"/>
      <c r="AK63" s="34"/>
      <c r="AL63" s="13"/>
      <c r="AM63" s="13"/>
      <c r="AN63" s="13"/>
      <c r="AO63" s="13"/>
      <c r="AP63" s="13"/>
      <c r="AQ63" s="14"/>
      <c r="AR63" s="15"/>
    </row>
    <row r="64" spans="1:44" s="17" customFormat="1" ht="30.95" customHeight="1" x14ac:dyDescent="0.2">
      <c r="A64" s="47" t="s">
        <v>652</v>
      </c>
      <c r="B64" s="48" t="s">
        <v>581</v>
      </c>
      <c r="C64" s="56"/>
      <c r="D64" s="35">
        <v>3662831</v>
      </c>
      <c r="E64" s="35">
        <v>4161492</v>
      </c>
      <c r="F64" s="36" t="str">
        <f>IF(D64="","",VLOOKUP(D64,契約台帳!$A$3:$X$9998,6,FALSE))&amp;IF(D64="","",VLOOKUP(D64,契約台帳!$A$3:$X$9998,7,FALSE))&amp;IF(D64="","",VLOOKUP(D64,契約台帳!$A$3:$X$9998,8,FALSE))&amp;IF(D64="","",VLOOKUP(D64,契約台帳!$A$3:$X$9998,9,FALSE))&amp;IF(D64="","",VLOOKUP(D64,契約台帳!$A$3:$X$9998,11,FALSE))</f>
        <v>3SYMLBMSNMBZF</v>
      </c>
      <c r="G64" s="35" t="str">
        <f>IF(D64="","",VLOOKUP(F64,製品マスタ!$G$5:$H$1005,2,FALSE))</f>
        <v>S</v>
      </c>
      <c r="H64" s="35" t="str">
        <f>IF(D64="","",VLOOKUP(F64,製品マスタ!$G$5:$K$1005,5,FALSE))</f>
        <v>MSNMBZF</v>
      </c>
      <c r="I64" s="37" t="str">
        <f>IF(D64="","",VLOOKUP(F64,製品マスタ!$G$5:$L$1005,6,FALSE))</f>
        <v>ＭＥＴＡＬＵＭＹ　ＳＩＬＶＥＲ　Ｎ－ＭＡＴＴＥ　Ｂ</v>
      </c>
      <c r="J64" s="271" t="s">
        <v>649</v>
      </c>
      <c r="K64" s="37">
        <f>IF(D64="","",VLOOKUP(D64,契約台帳!$A$3:$X$700,12,FALSE))</f>
        <v>50</v>
      </c>
      <c r="L64" s="37" t="str">
        <f>IF(D64="","",VLOOKUP(F64,製品マスタ!$G$5:$Q$1005,11,FALSE))</f>
        <v>X44</v>
      </c>
      <c r="M64" s="49">
        <v>1120</v>
      </c>
      <c r="N64" s="49">
        <v>4000</v>
      </c>
      <c r="O64" s="184">
        <v>3</v>
      </c>
      <c r="P64" s="60">
        <v>3</v>
      </c>
      <c r="Q64" s="74">
        <v>44713</v>
      </c>
      <c r="R64" s="54">
        <f>IF(D64="","",IF(D63&lt;&gt;"","",IF(OR(J64="リード付け",J64="巻足し",J64="巻返しリード付け"),M64,VLOOKUP(D64,契約台帳!$A$3:$X$700,14,FALSE))))</f>
        <v>1120</v>
      </c>
      <c r="S64" s="51">
        <f>IF(D64="","",IF(D63&lt;&gt;"","",IF(OR(J64="リード付け",J64="巻足し",J64="巻返しリード付け"),M64,VLOOKUP(D64,契約台帳!$A$3:$X$700,15,FALSE))))</f>
        <v>1120</v>
      </c>
      <c r="T64" s="51">
        <f>IF(D64="","",IF(D63&lt;&gt;"","",IF(J64="リード付け",N64,IF(J64="巻返しリード付け",N64,IF(J64="巻足し",N64*P64+N65*P65,VLOOKUP(D64,契約台帳!$A$3:$X$700,16,FALSE))))))</f>
        <v>12000</v>
      </c>
      <c r="U64" s="50">
        <v>1</v>
      </c>
      <c r="V64" s="50" t="str">
        <f>IF(D64="","",IF(D62=D64,"",VLOOKUP(D64,契約台帳!$A$2:$X$700,18,FALSE)))</f>
        <v/>
      </c>
      <c r="W64" s="35" t="str">
        <f>IF(D64="","",IF(T64="","",IF(J64="巻足し","",IF(J64="巻返し",VLOOKUP(F64&amp;K64&amp;M64,製品マスタ!$M$5:$AE$1005,18,FALSE),IF(OR(J64="リード付け",J64="巻返しリード付け"),"原反コア",IF(J64="スリット",VLOOKUP(F64&amp;K64&amp;R64,製品マスタ!$N$5:$AE$1005,17,FALSE),""))))))</f>
        <v/>
      </c>
      <c r="X64" s="35" t="str">
        <f>IF(D64="","",IF(T64="","",IF(J64="巻足し","",IF(J64="巻返し",VLOOKUP(F64&amp;K64&amp;M64,製品マスタ!$M$5:$AE$1005,19,FALSE),IF(OR(J64="リード付け",J64="巻返しリード付け"),"",IF(J64="スリット",VLOOKUP(F64&amp;K64&amp;R64,製品マスタ!$N$5:$AE$1005,18,FALSE),""))))))</f>
        <v/>
      </c>
      <c r="Y64" s="40">
        <f>IF(D64="","",IF(T64="","",VLOOKUP(D64,契約台帳!$A$3:$X$700,17,FALSE)))</f>
        <v>2</v>
      </c>
      <c r="Z64" s="35" t="str">
        <f>IF(D64="","",IF(T64="","",VLOOKUP(D64,契約台帳!$A$3:$X$700,5,FALSE)))</f>
        <v>リンテック㈱</v>
      </c>
      <c r="AA64" s="74"/>
      <c r="AB64" s="266" t="str">
        <f>IFERROR(VLOOKUP(F64&amp;K64&amp;M64,製品マスタ!$M$5:$AM$1003,27,FALSE),"")</f>
        <v>輸出</v>
      </c>
      <c r="AC64" s="41"/>
      <c r="AD64" s="244"/>
      <c r="AE64" s="67"/>
      <c r="AF64" s="71"/>
      <c r="AG64" s="60"/>
      <c r="AH64" s="34"/>
      <c r="AI64" s="34"/>
      <c r="AJ64" s="34"/>
      <c r="AK64" s="34"/>
      <c r="AL64" s="13"/>
      <c r="AM64" s="13"/>
      <c r="AN64" s="13"/>
      <c r="AO64" s="13"/>
      <c r="AP64" s="13"/>
      <c r="AQ64" s="14"/>
      <c r="AR64" s="15"/>
    </row>
    <row r="65" spans="1:44" s="17" customFormat="1" ht="30.95" customHeight="1" x14ac:dyDescent="0.2">
      <c r="A65" s="47"/>
      <c r="B65" s="48"/>
      <c r="C65" s="56"/>
      <c r="D65" s="35"/>
      <c r="E65" s="35"/>
      <c r="F65" s="36" t="str">
        <f>IF(D65="","",VLOOKUP(D65,契約台帳!$A$3:$X$9998,6,FALSE))&amp;IF(D65="","",VLOOKUP(D65,契約台帳!$A$3:$X$9998,7,FALSE))&amp;IF(D65="","",VLOOKUP(D65,契約台帳!$A$3:$X$9998,8,FALSE))&amp;IF(D65="","",VLOOKUP(D65,契約台帳!$A$3:$X$9998,9,FALSE))&amp;IF(D65="","",VLOOKUP(D65,契約台帳!$A$3:$X$9998,11,FALSE))</f>
        <v/>
      </c>
      <c r="G65" s="35" t="str">
        <f>IF(D65="","",VLOOKUP(F65,製品マスタ!$G$5:$H$1005,2,FALSE))</f>
        <v/>
      </c>
      <c r="H65" s="35" t="str">
        <f>IF(D65="","",VLOOKUP(F65,製品マスタ!$G$5:$K$1005,5,FALSE))</f>
        <v/>
      </c>
      <c r="I65" s="37" t="str">
        <f>IF(D65="","",VLOOKUP(F65,製品マスタ!$G$5:$L$1005,6,FALSE))</f>
        <v/>
      </c>
      <c r="J65" s="271"/>
      <c r="K65" s="37" t="str">
        <f>IF(D65="","",VLOOKUP(D65,契約台帳!$A$3:$X$700,12,FALSE))</f>
        <v/>
      </c>
      <c r="L65" s="37" t="str">
        <f>IF(D65="","",VLOOKUP(F65,製品マスタ!$G$5:$Q$1005,11,FALSE))</f>
        <v/>
      </c>
      <c r="M65" s="49"/>
      <c r="N65" s="49"/>
      <c r="O65" s="184"/>
      <c r="P65" s="60"/>
      <c r="Q65" s="74"/>
      <c r="R65" s="54" t="str">
        <f>IF(D65="","",IF(D64&lt;&gt;"","",IF(OR(J65="リード付け",J65="巻足し",J65="巻返しリード付け"),M65,VLOOKUP(D65,契約台帳!$A$3:$X$700,14,FALSE))))</f>
        <v/>
      </c>
      <c r="S65" s="51" t="str">
        <f>IF(D65="","",IF(D64&lt;&gt;"","",IF(OR(J65="リード付け",J65="巻足し",J65="巻返しリード付け"),M65,VLOOKUP(D65,契約台帳!$A$3:$X$700,15,FALSE))))</f>
        <v/>
      </c>
      <c r="T65" s="51" t="str">
        <f>IF(D65="","",IF(D64&lt;&gt;"","",IF(J65="リード付け",N65,IF(J65="巻返しリード付け",N65,IF(J65="巻足し",N65*P65+N66*P66,VLOOKUP(D65,契約台帳!$A$3:$X$700,16,FALSE))))))</f>
        <v/>
      </c>
      <c r="U65" s="50"/>
      <c r="V65" s="50" t="str">
        <f>IF(D65="","",IF(D63=D65,"",VLOOKUP(D65,契約台帳!$A$2:$X$700,18,FALSE)))</f>
        <v/>
      </c>
      <c r="W65" s="35" t="str">
        <f>IF(D65="","",IF(T65="","",IF(J65="巻足し","",IF(J65="巻返し",VLOOKUP(F65&amp;K65&amp;M65,製品マスタ!$M$5:$AE$1005,18,FALSE),IF(OR(J65="リード付け",J65="巻返しリード付け"),"原反コア",IF(J65="スリット",VLOOKUP(F65&amp;K65&amp;R65,製品マスタ!$N$5:$AE$1005,17,FALSE),""))))))</f>
        <v/>
      </c>
      <c r="X65" s="35" t="str">
        <f>IF(D65="","",IF(T65="","",IF(J65="巻足し","",IF(J65="巻返し",VLOOKUP(F65&amp;K65&amp;M65,製品マスタ!$M$5:$AE$1005,19,FALSE),IF(OR(J65="リード付け",J65="巻返しリード付け"),"",IF(J65="スリット",VLOOKUP(F65&amp;K65&amp;R65,製品マスタ!$N$5:$AE$1005,18,FALSE),""))))))</f>
        <v/>
      </c>
      <c r="Y65" s="40" t="str">
        <f>IF(D65="","",IF(T65="","",VLOOKUP(D65,契約台帳!$A$3:$X$700,17,FALSE)))</f>
        <v/>
      </c>
      <c r="Z65" s="35" t="str">
        <f>IF(D65="","",IF(T65="","",VLOOKUP(D65,契約台帳!$A$3:$X$700,5,FALSE)))</f>
        <v/>
      </c>
      <c r="AA65" s="74"/>
      <c r="AB65" s="266" t="str">
        <f>IFERROR(VLOOKUP(F65&amp;K65&amp;M65,製品マスタ!$M$5:$AM$1003,27,FALSE),"")</f>
        <v/>
      </c>
      <c r="AC65" s="41"/>
      <c r="AD65" s="244"/>
      <c r="AE65" s="67"/>
      <c r="AF65" s="71"/>
      <c r="AG65" s="60"/>
      <c r="AH65" s="34"/>
      <c r="AI65" s="34"/>
      <c r="AJ65" s="34"/>
      <c r="AK65" s="34"/>
      <c r="AL65" s="13"/>
      <c r="AM65" s="13"/>
      <c r="AN65" s="13"/>
      <c r="AO65" s="13"/>
      <c r="AP65" s="13"/>
      <c r="AQ65" s="14"/>
      <c r="AR65" s="15"/>
    </row>
    <row r="66" spans="1:44" s="17" customFormat="1" ht="30.75" customHeight="1" x14ac:dyDescent="0.2">
      <c r="A66" s="47"/>
      <c r="B66" s="48"/>
      <c r="C66" s="56"/>
      <c r="D66" s="35">
        <v>3662831</v>
      </c>
      <c r="E66" s="35">
        <v>4161492</v>
      </c>
      <c r="F66" s="36" t="str">
        <f>IF(D66="","",VLOOKUP(D66,契約台帳!$A$3:$X$9998,6,FALSE))&amp;IF(D66="","",VLOOKUP(D66,契約台帳!$A$3:$X$9998,7,FALSE))&amp;IF(D66="","",VLOOKUP(D66,契約台帳!$A$3:$X$9998,8,FALSE))&amp;IF(D66="","",VLOOKUP(D66,契約台帳!$A$3:$X$9998,9,FALSE))&amp;IF(D66="","",VLOOKUP(D66,契約台帳!$A$3:$X$9998,11,FALSE))</f>
        <v>3SYMLBMSNMBZF</v>
      </c>
      <c r="G66" s="35" t="str">
        <f>IF(D66="","",VLOOKUP(F66,製品マスタ!$G$5:$H$1005,2,FALSE))</f>
        <v>S</v>
      </c>
      <c r="H66" s="35" t="str">
        <f>IF(D66="","",VLOOKUP(F66,製品マスタ!$G$5:$K$1005,5,FALSE))</f>
        <v>MSNMBZF</v>
      </c>
      <c r="I66" s="37" t="str">
        <f>IF(D66="","",VLOOKUP(F66,製品マスタ!$G$5:$L$1005,6,FALSE))</f>
        <v>ＭＥＴＡＬＵＭＹ　ＳＩＬＶＥＲ　Ｎ－ＭＡＴＴＥ　Ｂ</v>
      </c>
      <c r="J66" s="271" t="s">
        <v>649</v>
      </c>
      <c r="K66" s="37">
        <f>IF(D66="","",VLOOKUP(D66,契約台帳!$A$3:$X$700,12,FALSE))</f>
        <v>50</v>
      </c>
      <c r="L66" s="37" t="str">
        <f>IF(D66="","",VLOOKUP(F66,製品マスタ!$G$5:$Q$1005,11,FALSE))</f>
        <v>X44</v>
      </c>
      <c r="M66" s="49">
        <v>1120</v>
      </c>
      <c r="N66" s="49">
        <v>4000</v>
      </c>
      <c r="O66" s="184">
        <v>4</v>
      </c>
      <c r="P66" s="60">
        <v>2</v>
      </c>
      <c r="Q66" s="74">
        <v>44713</v>
      </c>
      <c r="R66" s="54">
        <f>IF(D66="","",IF(D65&lt;&gt;"","",IF(OR(J66="リード付け",J66="巻足し",J66="巻返しリード付け"),M66,VLOOKUP(D66,契約台帳!$A$3:$X$700,14,FALSE))))</f>
        <v>1120</v>
      </c>
      <c r="S66" s="51">
        <f>IF(D66="","",IF(D65&lt;&gt;"","",IF(OR(J66="リード付け",J66="巻足し",J66="巻返しリード付け"),M66,VLOOKUP(D66,契約台帳!$A$3:$X$700,15,FALSE))))</f>
        <v>1120</v>
      </c>
      <c r="T66" s="51">
        <f>IF(D66="","",IF(D65&lt;&gt;"","",IF(J66="リード付け",N66,IF(J66="巻返しリード付け",N66,IF(J66="巻足し",N66*P66+N67*P67,VLOOKUP(D66,契約台帳!$A$3:$X$700,16,FALSE))))))</f>
        <v>8000</v>
      </c>
      <c r="U66" s="50">
        <v>2</v>
      </c>
      <c r="V66" s="50" t="str">
        <f>IF(D66="","",IF(D64=D66,"",VLOOKUP(D66,契約台帳!$A$2:$X$700,18,FALSE)))</f>
        <v/>
      </c>
      <c r="W66" s="35" t="str">
        <f>IF(D66="","",IF(T66="","",IF(J66="巻足し","",IF(J66="巻返し",VLOOKUP(F66&amp;K66&amp;M66,製品マスタ!$M$5:$AE$1005,18,FALSE),IF(OR(J66="リード付け",J66="巻返しリード付け"),"原反コア",IF(J66="スリット",VLOOKUP(F66&amp;K66&amp;R66,製品マスタ!$N$5:$AE$1005,17,FALSE),""))))))</f>
        <v/>
      </c>
      <c r="X66" s="35" t="str">
        <f>IF(D66="","",IF(T66="","",IF(J66="巻足し","",IF(J66="巻返し",VLOOKUP(F66&amp;K66&amp;M66,製品マスタ!$M$5:$AE$1005,19,FALSE),IF(OR(J66="リード付け",J66="巻返しリード付け"),"",IF(J66="スリット",VLOOKUP(F66&amp;K66&amp;R66,製品マスタ!$N$5:$AE$1005,18,FALSE),""))))))</f>
        <v/>
      </c>
      <c r="Y66" s="40">
        <f>IF(D66="","",IF(T66="","",VLOOKUP(D66,契約台帳!$A$3:$X$700,17,FALSE)))</f>
        <v>2</v>
      </c>
      <c r="Z66" s="35" t="str">
        <f>IF(D66="","",IF(T66="","",VLOOKUP(D66,契約台帳!$A$3:$X$700,5,FALSE)))</f>
        <v>リンテック㈱</v>
      </c>
      <c r="AA66" s="74"/>
      <c r="AB66" s="266" t="str">
        <f>IFERROR(VLOOKUP(F66&amp;K66&amp;M66,製品マスタ!$M$5:$AM$1003,27,FALSE),"")</f>
        <v>輸出</v>
      </c>
      <c r="AC66" s="41"/>
      <c r="AD66" s="244"/>
      <c r="AE66" s="67"/>
      <c r="AF66" s="71"/>
      <c r="AG66" s="60"/>
      <c r="AH66" s="34"/>
      <c r="AI66" s="34"/>
      <c r="AJ66" s="34"/>
      <c r="AK66" s="34"/>
      <c r="AL66" s="13"/>
      <c r="AM66" s="13"/>
      <c r="AN66" s="13"/>
      <c r="AO66" s="13"/>
      <c r="AP66" s="13"/>
      <c r="AQ66" s="14"/>
      <c r="AR66" s="15"/>
    </row>
    <row r="67" spans="1:44" s="17" customFormat="1" ht="30.95" customHeight="1" x14ac:dyDescent="0.2">
      <c r="A67" s="47"/>
      <c r="B67" s="48"/>
      <c r="C67" s="56"/>
      <c r="D67" s="35"/>
      <c r="E67" s="35"/>
      <c r="F67" s="36" t="str">
        <f>IF(D67="","",VLOOKUP(D67,契約台帳!$A$3:$X$9998,6,FALSE))&amp;IF(D67="","",VLOOKUP(D67,契約台帳!$A$3:$X$9998,7,FALSE))&amp;IF(D67="","",VLOOKUP(D67,契約台帳!$A$3:$X$9998,8,FALSE))&amp;IF(D67="","",VLOOKUP(D67,契約台帳!$A$3:$X$9998,9,FALSE))&amp;IF(D67="","",VLOOKUP(D67,契約台帳!$A$3:$X$9998,11,FALSE))</f>
        <v/>
      </c>
      <c r="G67" s="35" t="str">
        <f>IF(D67="","",VLOOKUP(F67,製品マスタ!$G$5:$H$1005,2,FALSE))</f>
        <v/>
      </c>
      <c r="H67" s="35" t="str">
        <f>IF(D67="","",VLOOKUP(F67,製品マスタ!$G$5:$K$1005,5,FALSE))</f>
        <v/>
      </c>
      <c r="I67" s="37" t="str">
        <f>IF(D67="","",VLOOKUP(F67,製品マスタ!$G$5:$L$1005,6,FALSE))</f>
        <v/>
      </c>
      <c r="J67" s="271"/>
      <c r="K67" s="37" t="str">
        <f>IF(D67="","",VLOOKUP(D67,契約台帳!$A$3:$X$700,12,FALSE))</f>
        <v/>
      </c>
      <c r="L67" s="37" t="str">
        <f>IF(D67="","",VLOOKUP(F67,製品マスタ!$G$5:$Q$1005,11,FALSE))</f>
        <v/>
      </c>
      <c r="M67" s="49"/>
      <c r="N67" s="49"/>
      <c r="O67" s="184"/>
      <c r="P67" s="60"/>
      <c r="Q67" s="74"/>
      <c r="R67" s="54" t="str">
        <f>IF(D67="","",IF(D66&lt;&gt;"","",IF(OR(J67="リード付け",J67="巻足し",J67="巻返しリード付け"),M67,VLOOKUP(D67,契約台帳!$A$3:$X$700,14,FALSE))))</f>
        <v/>
      </c>
      <c r="S67" s="51" t="str">
        <f>IF(D67="","",IF(D66&lt;&gt;"","",IF(OR(J67="リード付け",J67="巻足し",J67="巻返しリード付け"),M67,VLOOKUP(D67,契約台帳!$A$3:$X$700,15,FALSE))))</f>
        <v/>
      </c>
      <c r="T67" s="51" t="str">
        <f>IF(D67="","",IF(D66&lt;&gt;"","",IF(J67="リード付け",N67,IF(J67="巻返しリード付け",N67,IF(J67="巻足し",N67*P67+N68*P68,VLOOKUP(D67,契約台帳!$A$3:$X$700,16,FALSE))))))</f>
        <v/>
      </c>
      <c r="U67" s="50"/>
      <c r="V67" s="50" t="str">
        <f>IF(D67="","",IF(D65=D67,"",VLOOKUP(D67,契約台帳!$A$2:$X$700,18,FALSE)))</f>
        <v/>
      </c>
      <c r="W67" s="35" t="str">
        <f>IF(D67="","",IF(T67="","",IF(J67="巻足し","",IF(J67="巻返し",VLOOKUP(F67&amp;K67&amp;M67,製品マスタ!$M$5:$AE$1005,18,FALSE),IF(OR(J67="リード付け",J67="巻返しリード付け"),"原反コア",IF(J67="スリット",VLOOKUP(F67&amp;K67&amp;R67,製品マスタ!$N$5:$AE$1005,17,FALSE),""))))))</f>
        <v/>
      </c>
      <c r="X67" s="35" t="str">
        <f>IF(D67="","",IF(T67="","",IF(J67="巻足し","",IF(J67="巻返し",VLOOKUP(F67&amp;K67&amp;M67,製品マスタ!$M$5:$AE$1005,19,FALSE),IF(OR(J67="リード付け",J67="巻返しリード付け"),"",IF(J67="スリット",VLOOKUP(F67&amp;K67&amp;R67,製品マスタ!$N$5:$AE$1005,18,FALSE),""))))))</f>
        <v/>
      </c>
      <c r="Y67" s="40" t="str">
        <f>IF(D67="","",IF(T67="","",VLOOKUP(D67,契約台帳!$A$3:$X$700,17,FALSE)))</f>
        <v/>
      </c>
      <c r="Z67" s="35" t="str">
        <f>IF(D67="","",IF(T67="","",VLOOKUP(D67,契約台帳!$A$3:$X$700,5,FALSE)))</f>
        <v/>
      </c>
      <c r="AA67" s="74"/>
      <c r="AB67" s="266" t="str">
        <f>IFERROR(VLOOKUP(F67&amp;K67&amp;M67,製品マスタ!$M$5:$AM$1003,27,FALSE),"")</f>
        <v/>
      </c>
      <c r="AC67" s="41"/>
      <c r="AD67" s="244"/>
      <c r="AE67" s="67"/>
      <c r="AF67" s="71"/>
      <c r="AG67" s="60"/>
      <c r="AH67" s="34"/>
      <c r="AI67" s="34"/>
      <c r="AJ67" s="34"/>
      <c r="AK67" s="34"/>
      <c r="AL67" s="13"/>
      <c r="AM67" s="13"/>
      <c r="AN67" s="13"/>
      <c r="AO67" s="13"/>
      <c r="AP67" s="13"/>
      <c r="AQ67" s="14"/>
      <c r="AR67" s="15"/>
    </row>
    <row r="68" spans="1:44" s="17" customFormat="1" ht="30.95" customHeight="1" x14ac:dyDescent="0.2">
      <c r="A68" s="47"/>
      <c r="B68" s="48"/>
      <c r="C68" s="56"/>
      <c r="D68" s="35">
        <v>3662780</v>
      </c>
      <c r="E68" s="35">
        <v>4161458</v>
      </c>
      <c r="F68" s="36" t="str">
        <f>IF(D68="","",VLOOKUP(D68,契約台帳!$A$3:$X$9998,6,FALSE))&amp;IF(D68="","",VLOOKUP(D68,契約台帳!$A$3:$X$9998,7,FALSE))&amp;IF(D68="","",VLOOKUP(D68,契約台帳!$A$3:$X$9998,8,FALSE))&amp;IF(D68="","",VLOOKUP(D68,契約台帳!$A$3:$X$9998,9,FALSE))&amp;IF(D68="","",VLOOKUP(D68,契約台帳!$A$3:$X$9998,11,FALSE))</f>
        <v>3HSNMLBMSF</v>
      </c>
      <c r="G68" s="35" t="str">
        <f>IF(D68="","",VLOOKUP(F68,製品マスタ!$G$5:$H$1005,2,FALSE))</f>
        <v>S</v>
      </c>
      <c r="H68" s="35" t="str">
        <f>IF(D68="","",VLOOKUP(F68,製品マスタ!$G$5:$K$1005,5,FALSE))</f>
        <v>MSF</v>
      </c>
      <c r="I68" s="37" t="str">
        <f>IF(D68="","",VLOOKUP(F68,製品マスタ!$G$5:$L$1005,6,FALSE))</f>
        <v>メタルミー　Ｓ</v>
      </c>
      <c r="J68" s="271" t="s">
        <v>649</v>
      </c>
      <c r="K68" s="37">
        <f>IF(D68="","",VLOOKUP(D68,契約台帳!$A$3:$X$700,12,FALSE))</f>
        <v>38</v>
      </c>
      <c r="L68" s="37" t="str">
        <f>IF(D68="","",VLOOKUP(F68,製品マスタ!$G$5:$Q$1005,11,FALSE))</f>
        <v>S10</v>
      </c>
      <c r="M68" s="49">
        <v>1100</v>
      </c>
      <c r="N68" s="49">
        <v>6000</v>
      </c>
      <c r="O68" s="184">
        <v>2</v>
      </c>
      <c r="P68" s="60">
        <v>2</v>
      </c>
      <c r="Q68" s="74">
        <v>44708</v>
      </c>
      <c r="R68" s="54">
        <f>IF(D68="","",IF(D67&lt;&gt;"","",IF(OR(J68="リード付け",J68="巻足し",J68="巻返しリード付け"),M68,VLOOKUP(D68,契約台帳!$A$3:$X$700,14,FALSE))))</f>
        <v>1100</v>
      </c>
      <c r="S68" s="51">
        <f>IF(D68="","",IF(D67&lt;&gt;"","",IF(OR(J68="リード付け",J68="巻足し",J68="巻返しリード付け"),M68,VLOOKUP(D68,契約台帳!$A$3:$X$700,15,FALSE))))</f>
        <v>1100</v>
      </c>
      <c r="T68" s="51">
        <f>IF(D68="","",IF(D67&lt;&gt;"","",IF(J68="リード付け",N68,IF(J68="巻返しリード付け",N68,IF(J68="巻足し",N68*P68+N69*P69,VLOOKUP(D68,契約台帳!$A$3:$X$700,16,FALSE))))))</f>
        <v>12000</v>
      </c>
      <c r="U68" s="50">
        <v>1</v>
      </c>
      <c r="V68" s="50">
        <f>IF(D68="","",IF(D66=D68,"",VLOOKUP(D68,契約台帳!$A$2:$X$700,18,FALSE)))</f>
        <v>6</v>
      </c>
      <c r="W68" s="35" t="str">
        <f>IF(D68="","",IF(T68="","",IF(J68="巻足し","",IF(J68="巻返し",VLOOKUP(F68&amp;K68&amp;M68,製品マスタ!$M$5:$AE$1005,18,FALSE),IF(OR(J68="リード付け",J68="巻返しリード付け"),"原反コア",IF(J68="スリット",VLOOKUP(F68&amp;K68&amp;R68,製品マスタ!$N$5:$AE$1005,17,FALSE),""))))))</f>
        <v/>
      </c>
      <c r="X68" s="35" t="str">
        <f>IF(D68="","",IF(T68="","",IF(J68="巻足し","",IF(J68="巻返し",VLOOKUP(F68&amp;K68&amp;M68,製品マスタ!$M$5:$AE$1005,19,FALSE),IF(OR(J68="リード付け",J68="巻返しリード付け"),"",IF(J68="スリット",VLOOKUP(F68&amp;K68&amp;R68,製品マスタ!$N$5:$AE$1005,18,FALSE),""))))))</f>
        <v/>
      </c>
      <c r="Y68" s="40">
        <f>IF(D68="","",IF(T68="","",VLOOKUP(D68,契約台帳!$A$3:$X$700,17,FALSE)))</f>
        <v>2</v>
      </c>
      <c r="Z68" s="35" t="str">
        <f>IF(D68="","",IF(T68="","",VLOOKUP(D68,契約台帳!$A$3:$X$700,5,FALSE)))</f>
        <v>特種東海製紙㈱</v>
      </c>
      <c r="AA68" s="74"/>
      <c r="AB68" s="266">
        <f>IFERROR(VLOOKUP(F68&amp;K68&amp;M68,製品マスタ!$M$5:$AM$1003,27,FALSE),"")</f>
        <v>0</v>
      </c>
      <c r="AC68" s="41"/>
      <c r="AD68" s="244"/>
      <c r="AE68" s="67"/>
      <c r="AF68" s="71"/>
      <c r="AG68" s="60"/>
      <c r="AH68" s="34"/>
      <c r="AI68" s="34"/>
      <c r="AJ68" s="34"/>
      <c r="AK68" s="34"/>
      <c r="AL68" s="13"/>
      <c r="AM68" s="13"/>
      <c r="AN68" s="13"/>
      <c r="AO68" s="13"/>
      <c r="AP68" s="13"/>
      <c r="AQ68" s="14"/>
      <c r="AR68" s="15"/>
    </row>
    <row r="69" spans="1:44" s="17" customFormat="1" ht="30.95" customHeight="1" x14ac:dyDescent="0.2">
      <c r="A69" s="47"/>
      <c r="B69" s="48"/>
      <c r="C69" s="56"/>
      <c r="D69" s="35"/>
      <c r="E69" s="35"/>
      <c r="F69" s="36" t="str">
        <f>IF(D69="","",VLOOKUP(D69,契約台帳!$A$3:$X$9998,6,FALSE))&amp;IF(D69="","",VLOOKUP(D69,契約台帳!$A$3:$X$9998,7,FALSE))&amp;IF(D69="","",VLOOKUP(D69,契約台帳!$A$3:$X$9998,8,FALSE))&amp;IF(D69="","",VLOOKUP(D69,契約台帳!$A$3:$X$9998,9,FALSE))&amp;IF(D69="","",VLOOKUP(D69,契約台帳!$A$3:$X$9998,11,FALSE))</f>
        <v/>
      </c>
      <c r="G69" s="35" t="str">
        <f>IF(D69="","",VLOOKUP(F69,製品マスタ!$G$5:$H$1005,2,FALSE))</f>
        <v/>
      </c>
      <c r="H69" s="35" t="str">
        <f>IF(D69="","",VLOOKUP(F69,製品マスタ!$G$5:$K$1005,5,FALSE))</f>
        <v/>
      </c>
      <c r="I69" s="37" t="str">
        <f>IF(D69="","",VLOOKUP(F69,製品マスタ!$G$5:$L$1005,6,FALSE))</f>
        <v/>
      </c>
      <c r="J69" s="271"/>
      <c r="K69" s="37" t="str">
        <f>IF(D69="","",VLOOKUP(D69,契約台帳!$A$3:$X$700,12,FALSE))</f>
        <v/>
      </c>
      <c r="L69" s="37" t="str">
        <f>IF(D69="","",VLOOKUP(F69,製品マスタ!$G$5:$Q$1005,11,FALSE))</f>
        <v/>
      </c>
      <c r="M69" s="49"/>
      <c r="N69" s="49"/>
      <c r="O69" s="184"/>
      <c r="P69" s="60"/>
      <c r="Q69" s="74"/>
      <c r="R69" s="54" t="str">
        <f>IF(D69="","",IF(D68&lt;&gt;"","",IF(OR(J69="リード付け",J69="巻足し",J69="巻返しリード付け"),M69,VLOOKUP(D69,契約台帳!$A$3:$X$700,14,FALSE))))</f>
        <v/>
      </c>
      <c r="S69" s="51" t="str">
        <f>IF(D69="","",IF(D68&lt;&gt;"","",IF(OR(J69="リード付け",J69="巻足し",J69="巻返しリード付け"),M69,VLOOKUP(D69,契約台帳!$A$3:$X$700,15,FALSE))))</f>
        <v/>
      </c>
      <c r="T69" s="51" t="str">
        <f>IF(D69="","",IF(D68&lt;&gt;"","",IF(J69="リード付け",N69,IF(J69="巻返しリード付け",N69,IF(J69="巻足し",N69*P69+N70*P70,VLOOKUP(D69,契約台帳!$A$3:$X$700,16,FALSE))))))</f>
        <v/>
      </c>
      <c r="U69" s="50"/>
      <c r="V69" s="50" t="str">
        <f>IF(D69="","",IF(D67=D69,"",VLOOKUP(D69,契約台帳!$A$2:$X$700,18,FALSE)))</f>
        <v/>
      </c>
      <c r="W69" s="35" t="str">
        <f>IF(D69="","",IF(T69="","",IF(J69="巻足し","",IF(J69="巻返し",VLOOKUP(F69&amp;K69&amp;M69,製品マスタ!$M$5:$AE$1005,18,FALSE),IF(OR(J69="リード付け",J69="巻返しリード付け"),"原反コア",IF(J69="スリット",VLOOKUP(F69&amp;K69&amp;R69,製品マスタ!$N$5:$AE$1005,17,FALSE),""))))))</f>
        <v/>
      </c>
      <c r="X69" s="35" t="str">
        <f>IF(D69="","",IF(T69="","",IF(J69="巻足し","",IF(J69="巻返し",VLOOKUP(F69&amp;K69&amp;M69,製品マスタ!$M$5:$AE$1005,19,FALSE),IF(OR(J69="リード付け",J69="巻返しリード付け"),"",IF(J69="スリット",VLOOKUP(F69&amp;K69&amp;R69,製品マスタ!$N$5:$AE$1005,18,FALSE),""))))))</f>
        <v/>
      </c>
      <c r="Y69" s="40" t="str">
        <f>IF(D69="","",IF(T69="","",VLOOKUP(D69,契約台帳!$A$3:$X$700,17,FALSE)))</f>
        <v/>
      </c>
      <c r="Z69" s="35" t="str">
        <f>IF(D69="","",IF(T69="","",VLOOKUP(D69,契約台帳!$A$3:$X$700,5,FALSE)))</f>
        <v/>
      </c>
      <c r="AA69" s="74"/>
      <c r="AB69" s="266" t="str">
        <f>IFERROR(VLOOKUP(F69&amp;K69&amp;M69,製品マスタ!$M$5:$AM$1003,27,FALSE),"")</f>
        <v/>
      </c>
      <c r="AC69" s="41"/>
      <c r="AD69" s="244"/>
      <c r="AE69" s="67"/>
      <c r="AF69" s="71"/>
      <c r="AG69" s="60"/>
      <c r="AH69" s="34"/>
      <c r="AI69" s="34"/>
      <c r="AJ69" s="34"/>
      <c r="AK69" s="34"/>
      <c r="AL69" s="13"/>
      <c r="AM69" s="13"/>
      <c r="AN69" s="13"/>
      <c r="AO69" s="13"/>
      <c r="AP69" s="13"/>
      <c r="AQ69" s="14"/>
      <c r="AR69" s="15"/>
    </row>
    <row r="70" spans="1:44" s="17" customFormat="1" ht="30.95" customHeight="1" x14ac:dyDescent="0.2">
      <c r="A70" s="47"/>
      <c r="B70" s="48"/>
      <c r="C70" s="56"/>
      <c r="D70" s="208">
        <v>3662800</v>
      </c>
      <c r="E70" s="208">
        <v>4161463</v>
      </c>
      <c r="F70" s="36" t="str">
        <f>IF(D70="","",VLOOKUP(D70,契約台帳!$A$3:$X$9998,6,FALSE))&amp;IF(D70="","",VLOOKUP(D70,契約台帳!$A$3:$X$9998,7,FALSE))&amp;IF(D70="","",VLOOKUP(D70,契約台帳!$A$3:$X$9998,8,FALSE))&amp;IF(D70="","",VLOOKUP(D70,契約台帳!$A$3:$X$9998,9,FALSE))&amp;IF(D70="","",VLOOKUP(D70,契約台帳!$A$3:$X$9998,11,FALSE))</f>
        <v>3SNMLBMNGKBF</v>
      </c>
      <c r="G70" s="35" t="str">
        <f>IF(D70="","",VLOOKUP(F70,製品マスタ!$G$5:$H$1005,2,FALSE))</f>
        <v>S</v>
      </c>
      <c r="H70" s="35" t="str">
        <f>IF(D70="","",VLOOKUP(F70,製品マスタ!$G$5:$K$1005,5,FALSE))</f>
        <v>MNGKBF</v>
      </c>
      <c r="I70" s="37" t="str">
        <f>IF(D70="","",VLOOKUP(F70,製品マスタ!$G$5:$L$1005,6,FALSE))</f>
        <v>メタルミー　ネーマー銀消　Ｂ</v>
      </c>
      <c r="J70" s="271" t="s">
        <v>649</v>
      </c>
      <c r="K70" s="37">
        <f>IF(D70="","",VLOOKUP(D70,契約台帳!$A$3:$X$700,12,FALSE))</f>
        <v>50</v>
      </c>
      <c r="L70" s="37" t="str">
        <f>IF(D70="","",VLOOKUP(F70,製品マスタ!$G$5:$Q$1005,11,FALSE))</f>
        <v>LUMIMAT</v>
      </c>
      <c r="M70" s="209">
        <v>1050</v>
      </c>
      <c r="N70" s="209">
        <v>4100</v>
      </c>
      <c r="O70" s="210">
        <v>2</v>
      </c>
      <c r="P70" s="211">
        <v>2</v>
      </c>
      <c r="Q70" s="212">
        <v>44708</v>
      </c>
      <c r="R70" s="54">
        <f>IF(D70="","",IF(D69&lt;&gt;"","",IF(OR(J70="リード付け",J70="巻足し",J70="巻返しリード付け"),M70,VLOOKUP(D70,契約台帳!$A$3:$X$700,14,FALSE))))</f>
        <v>1050</v>
      </c>
      <c r="S70" s="51">
        <f>IF(D70="","",IF(D69&lt;&gt;"","",IF(OR(J70="リード付け",J70="巻足し",J70="巻返しリード付け"),M70,VLOOKUP(D70,契約台帳!$A$3:$X$700,15,FALSE))))</f>
        <v>1050</v>
      </c>
      <c r="T70" s="51">
        <f>IF(D70="","",IF(D69&lt;&gt;"","",IF(J70="リード付け",N70,IF(J70="巻返しリード付け",N70,IF(J70="巻足し",N70*P70+N71*P71,VLOOKUP(D70,契約台帳!$A$3:$X$700,16,FALSE))))))</f>
        <v>8200</v>
      </c>
      <c r="U70" s="50">
        <v>1</v>
      </c>
      <c r="V70" s="50">
        <f>IF(D70="","",IF(D68=D70,"",VLOOKUP(D70,契約台帳!$A$2:$X$700,18,FALSE)))</f>
        <v>2</v>
      </c>
      <c r="W70" s="35" t="str">
        <f>IF(D70="","",IF(T70="","",IF(J70="巻足し","",IF(J70="巻返し",VLOOKUP(F70&amp;K70&amp;M70,製品マスタ!$M$5:$AE$1005,18,FALSE),IF(OR(J70="リード付け",J70="巻返しリード付け"),"原反コア",IF(J70="スリット",VLOOKUP(F70&amp;K70&amp;R70,製品マスタ!$N$5:$AE$1005,17,FALSE),""))))))</f>
        <v/>
      </c>
      <c r="X70" s="35" t="str">
        <f>IF(D70="","",IF(T70="","",IF(J70="巻足し","",IF(J70="巻返し",VLOOKUP(F70&amp;K70&amp;M70,製品マスタ!$M$5:$AE$1005,19,FALSE),IF(OR(J70="リード付け",J70="巻返しリード付け"),"",IF(J70="スリット",VLOOKUP(F70&amp;K70&amp;R70,製品マスタ!$N$5:$AE$1005,18,FALSE),""))))))</f>
        <v/>
      </c>
      <c r="Y70" s="40">
        <f>IF(D70="","",IF(T70="","",VLOOKUP(D70,契約台帳!$A$3:$X$700,17,FALSE)))</f>
        <v>2</v>
      </c>
      <c r="Z70" s="35" t="str">
        <f>IF(D70="","",IF(T70="","",VLOOKUP(D70,契約台帳!$A$3:$X$700,5,FALSE)))</f>
        <v>リンテック㈱</v>
      </c>
      <c r="AA70" s="74"/>
      <c r="AB70" s="266">
        <f>IFERROR(VLOOKUP(F70&amp;K70&amp;M70,製品マスタ!$M$5:$AM$1003,27,FALSE),"")</f>
        <v>0</v>
      </c>
      <c r="AC70" s="41"/>
      <c r="AD70" s="244"/>
      <c r="AE70" s="67"/>
      <c r="AF70" s="71"/>
      <c r="AG70" s="60"/>
      <c r="AH70" s="34"/>
      <c r="AI70" s="34"/>
      <c r="AJ70" s="34"/>
      <c r="AK70" s="34"/>
      <c r="AL70" s="13"/>
      <c r="AM70" s="13"/>
      <c r="AN70" s="13"/>
      <c r="AO70" s="13"/>
      <c r="AP70" s="13"/>
      <c r="AQ70" s="14"/>
      <c r="AR70" s="15"/>
    </row>
    <row r="71" spans="1:44" s="17" customFormat="1" ht="30.95" customHeight="1" x14ac:dyDescent="0.2">
      <c r="A71" s="47"/>
      <c r="B71" s="48"/>
      <c r="C71" s="56"/>
      <c r="D71" s="35"/>
      <c r="E71" s="35"/>
      <c r="F71" s="36" t="str">
        <f>IF(D71="","",VLOOKUP(D71,契約台帳!$A$3:$X$9998,6,FALSE))&amp;IF(D71="","",VLOOKUP(D71,契約台帳!$A$3:$X$9998,7,FALSE))&amp;IF(D71="","",VLOOKUP(D71,契約台帳!$A$3:$X$9998,8,FALSE))&amp;IF(D71="","",VLOOKUP(D71,契約台帳!$A$3:$X$9998,9,FALSE))&amp;IF(D71="","",VLOOKUP(D71,契約台帳!$A$3:$X$9998,11,FALSE))</f>
        <v/>
      </c>
      <c r="G71" s="35" t="str">
        <f>IF(D71="","",VLOOKUP(F71,製品マスタ!$G$5:$H$1005,2,FALSE))</f>
        <v/>
      </c>
      <c r="H71" s="35" t="str">
        <f>IF(D71="","",VLOOKUP(F71,製品マスタ!$G$5:$K$1005,5,FALSE))</f>
        <v/>
      </c>
      <c r="I71" s="37" t="str">
        <f>IF(D71="","",VLOOKUP(F71,製品マスタ!$G$5:$L$1005,6,FALSE))</f>
        <v/>
      </c>
      <c r="J71" s="271"/>
      <c r="K71" s="37" t="str">
        <f>IF(D71="","",VLOOKUP(D71,契約台帳!$A$3:$X$700,12,FALSE))</f>
        <v/>
      </c>
      <c r="L71" s="37" t="str">
        <f>IF(D71="","",VLOOKUP(F71,製品マスタ!$G$5:$Q$1005,11,FALSE))</f>
        <v/>
      </c>
      <c r="M71" s="49"/>
      <c r="N71" s="49"/>
      <c r="O71" s="184"/>
      <c r="P71" s="60"/>
      <c r="Q71" s="74"/>
      <c r="R71" s="54" t="str">
        <f>IF(D71="","",IF(D70&lt;&gt;"","",IF(OR(J71="リード付け",J71="巻足し",J71="巻返しリード付け"),M71,VLOOKUP(D71,契約台帳!$A$3:$X$700,14,FALSE))))</f>
        <v/>
      </c>
      <c r="S71" s="51" t="str">
        <f>IF(D71="","",IF(D70&lt;&gt;"","",IF(OR(J71="リード付け",J71="巻足し",J71="巻返しリード付け"),M71,VLOOKUP(D71,契約台帳!$A$3:$X$700,15,FALSE))))</f>
        <v/>
      </c>
      <c r="T71" s="51" t="str">
        <f>IF(D71="","",IF(D70&lt;&gt;"","",IF(J71="リード付け",N71,IF(J71="巻返しリード付け",N71,IF(J71="巻足し",N71*P71+N72*P72,VLOOKUP(D71,契約台帳!$A$3:$X$700,16,FALSE))))))</f>
        <v/>
      </c>
      <c r="U71" s="50"/>
      <c r="V71" s="50" t="str">
        <f>IF(D71="","",IF(D69=D71,"",VLOOKUP(D71,契約台帳!$A$2:$X$700,18,FALSE)))</f>
        <v/>
      </c>
      <c r="W71" s="35" t="str">
        <f>IF(D71="","",IF(T71="","",IF(J71="巻足し","",IF(J71="巻返し",VLOOKUP(F71&amp;K71&amp;M71,製品マスタ!$M$5:$AE$1005,18,FALSE),IF(OR(J71="リード付け",J71="巻返しリード付け"),"原反コア",IF(J71="スリット",VLOOKUP(F71&amp;K71&amp;R71,製品マスタ!$N$5:$AE$1005,17,FALSE),""))))))</f>
        <v/>
      </c>
      <c r="X71" s="35" t="str">
        <f>IF(D71="","",IF(T71="","",IF(J71="巻足し","",IF(J71="巻返し",VLOOKUP(F71&amp;K71&amp;M71,製品マスタ!$M$5:$AE$1005,19,FALSE),IF(OR(J71="リード付け",J71="巻返しリード付け"),"",IF(J71="スリット",VLOOKUP(F71&amp;K71&amp;R71,製品マスタ!$N$5:$AE$1005,18,FALSE),""))))))</f>
        <v/>
      </c>
      <c r="Y71" s="40" t="str">
        <f>IF(D71="","",IF(T71="","",VLOOKUP(D71,契約台帳!$A$3:$X$700,17,FALSE)))</f>
        <v/>
      </c>
      <c r="Z71" s="35" t="str">
        <f>IF(D71="","",IF(T71="","",VLOOKUP(D71,契約台帳!$A$3:$X$700,5,FALSE)))</f>
        <v/>
      </c>
      <c r="AA71" s="74"/>
      <c r="AB71" s="266" t="str">
        <f>IFERROR(VLOOKUP(F71&amp;K71&amp;M71,製品マスタ!$M$5:$AM$1003,27,FALSE),"")</f>
        <v/>
      </c>
      <c r="AC71" s="41"/>
      <c r="AD71" s="244"/>
      <c r="AE71" s="67"/>
      <c r="AF71" s="71"/>
      <c r="AG71" s="60"/>
      <c r="AH71" s="34"/>
      <c r="AI71" s="34"/>
      <c r="AJ71" s="34"/>
      <c r="AK71" s="34"/>
      <c r="AL71" s="13"/>
      <c r="AM71" s="13"/>
      <c r="AN71" s="13"/>
      <c r="AO71" s="13"/>
      <c r="AP71" s="13"/>
      <c r="AQ71" s="14"/>
      <c r="AR71" s="15"/>
    </row>
    <row r="72" spans="1:44" s="17" customFormat="1" ht="30.95" customHeight="1" x14ac:dyDescent="0.2">
      <c r="A72" s="47"/>
      <c r="B72" s="48"/>
      <c r="C72" s="56"/>
      <c r="D72" s="208">
        <v>3662802</v>
      </c>
      <c r="E72" s="208">
        <v>4161465</v>
      </c>
      <c r="F72" s="36" t="str">
        <f>IF(D72="","",VLOOKUP(D72,契約台帳!$A$3:$X$9998,6,FALSE))&amp;IF(D72="","",VLOOKUP(D72,契約台帳!$A$3:$X$9998,7,FALSE))&amp;IF(D72="","",VLOOKUP(D72,契約台帳!$A$3:$X$9998,8,FALSE))&amp;IF(D72="","",VLOOKUP(D72,契約台帳!$A$3:$X$9998,9,FALSE))&amp;IF(D72="","",VLOOKUP(D72,契約台帳!$A$3:$X$9998,11,FALSE))</f>
        <v>3SNMLBMNGKBF</v>
      </c>
      <c r="G72" s="35" t="str">
        <f>IF(D72="","",VLOOKUP(F72,製品マスタ!$G$5:$H$1005,2,FALSE))</f>
        <v>S</v>
      </c>
      <c r="H72" s="35" t="str">
        <f>IF(D72="","",VLOOKUP(F72,製品マスタ!$G$5:$K$1005,5,FALSE))</f>
        <v>MNGKBF</v>
      </c>
      <c r="I72" s="37" t="str">
        <f>IF(D72="","",VLOOKUP(F72,製品マスタ!$G$5:$L$1005,6,FALSE))</f>
        <v>メタルミー　ネーマー銀消　Ｂ</v>
      </c>
      <c r="J72" s="271" t="s">
        <v>649</v>
      </c>
      <c r="K72" s="37">
        <f>IF(D72="","",VLOOKUP(D72,契約台帳!$A$3:$X$700,12,FALSE))</f>
        <v>75</v>
      </c>
      <c r="L72" s="37" t="str">
        <f>IF(D72="","",VLOOKUP(F72,製品マスタ!$G$5:$Q$1005,11,FALSE))</f>
        <v>LUMIMAT</v>
      </c>
      <c r="M72" s="209">
        <v>1050</v>
      </c>
      <c r="N72" s="209">
        <v>2000</v>
      </c>
      <c r="O72" s="210">
        <v>2</v>
      </c>
      <c r="P72" s="211">
        <v>2</v>
      </c>
      <c r="Q72" s="212">
        <v>44708</v>
      </c>
      <c r="R72" s="54">
        <f>IF(D72="","",IF(D71&lt;&gt;"","",IF(OR(J72="リード付け",J72="巻足し",J72="巻返しリード付け"),M72,VLOOKUP(D72,契約台帳!$A$3:$X$700,14,FALSE))))</f>
        <v>1050</v>
      </c>
      <c r="S72" s="51">
        <f>IF(D72="","",IF(D71&lt;&gt;"","",IF(OR(J72="リード付け",J72="巻足し",J72="巻返しリード付け"),M72,VLOOKUP(D72,契約台帳!$A$3:$X$700,15,FALSE))))</f>
        <v>1050</v>
      </c>
      <c r="T72" s="51">
        <f>IF(D72="","",IF(D71&lt;&gt;"","",IF(J72="リード付け",N72,IF(J72="巻返しリード付け",N72,IF(J72="巻足し",N72*P72+N73*P73,VLOOKUP(D72,契約台帳!$A$3:$X$700,16,FALSE))))))</f>
        <v>4000</v>
      </c>
      <c r="U72" s="50">
        <v>1</v>
      </c>
      <c r="V72" s="50">
        <f>IF(D72="","",IF(D70=D72,"",VLOOKUP(D72,契約台帳!$A$2:$X$700,18,FALSE)))</f>
        <v>2</v>
      </c>
      <c r="W72" s="35" t="str">
        <f>IF(D72="","",IF(T72="","",IF(J72="巻足し","",IF(J72="巻返し",VLOOKUP(F72&amp;K72&amp;M72,製品マスタ!$M$5:$AE$1005,18,FALSE),IF(OR(J72="リード付け",J72="巻返しリード付け"),"原反コア",IF(J72="スリット",VLOOKUP(F72&amp;K72&amp;R72,製品マスタ!$N$5:$AE$1005,17,FALSE),""))))))</f>
        <v/>
      </c>
      <c r="X72" s="35" t="str">
        <f>IF(D72="","",IF(T72="","",IF(J72="巻足し","",IF(J72="巻返し",VLOOKUP(F72&amp;K72&amp;M72,製品マスタ!$M$5:$AE$1005,19,FALSE),IF(OR(J72="リード付け",J72="巻返しリード付け"),"",IF(J72="スリット",VLOOKUP(F72&amp;K72&amp;R72,製品マスタ!$N$5:$AE$1005,18,FALSE),""))))))</f>
        <v/>
      </c>
      <c r="Y72" s="40">
        <f>IF(D72="","",IF(T72="","",VLOOKUP(D72,契約台帳!$A$3:$X$700,17,FALSE)))</f>
        <v>2</v>
      </c>
      <c r="Z72" s="35" t="str">
        <f>IF(D72="","",IF(T72="","",VLOOKUP(D72,契約台帳!$A$3:$X$700,5,FALSE)))</f>
        <v>リンテック㈱</v>
      </c>
      <c r="AA72" s="74"/>
      <c r="AB72" s="266">
        <f>IFERROR(VLOOKUP(F72&amp;K72&amp;M72,製品マスタ!$M$5:$AM$1003,27,FALSE),"")</f>
        <v>0</v>
      </c>
      <c r="AC72" s="41"/>
      <c r="AD72" s="244"/>
      <c r="AE72" s="67"/>
      <c r="AF72" s="71"/>
      <c r="AG72" s="60"/>
      <c r="AH72" s="34"/>
      <c r="AI72" s="34"/>
      <c r="AJ72" s="34"/>
      <c r="AK72" s="34"/>
      <c r="AL72" s="13"/>
      <c r="AM72" s="13"/>
      <c r="AN72" s="13"/>
      <c r="AO72" s="13"/>
      <c r="AP72" s="13"/>
      <c r="AQ72" s="14"/>
      <c r="AR72" s="15"/>
    </row>
    <row r="73" spans="1:44" s="17" customFormat="1" ht="30.95" customHeight="1" x14ac:dyDescent="0.2">
      <c r="A73" s="47"/>
      <c r="B73" s="48"/>
      <c r="C73" s="56"/>
      <c r="D73" s="35"/>
      <c r="E73" s="35"/>
      <c r="F73" s="36" t="str">
        <f>IF(D73="","",VLOOKUP(D73,契約台帳!$A$3:$X$9998,6,FALSE))&amp;IF(D73="","",VLOOKUP(D73,契約台帳!$A$3:$X$9998,7,FALSE))&amp;IF(D73="","",VLOOKUP(D73,契約台帳!$A$3:$X$9998,8,FALSE))&amp;IF(D73="","",VLOOKUP(D73,契約台帳!$A$3:$X$9998,9,FALSE))&amp;IF(D73="","",VLOOKUP(D73,契約台帳!$A$3:$X$9998,11,FALSE))</f>
        <v/>
      </c>
      <c r="G73" s="35" t="str">
        <f>IF(D73="","",VLOOKUP(F73,製品マスタ!$G$5:$H$1005,2,FALSE))</f>
        <v/>
      </c>
      <c r="H73" s="35" t="str">
        <f>IF(D73="","",VLOOKUP(F73,製品マスタ!$G$5:$K$1005,5,FALSE))</f>
        <v/>
      </c>
      <c r="I73" s="37" t="str">
        <f>IF(D73="","",VLOOKUP(F73,製品マスタ!$G$5:$L$1005,6,FALSE))</f>
        <v/>
      </c>
      <c r="J73" s="271"/>
      <c r="K73" s="37" t="str">
        <f>IF(D73="","",VLOOKUP(D73,契約台帳!$A$3:$X$700,12,FALSE))</f>
        <v/>
      </c>
      <c r="L73" s="37" t="str">
        <f>IF(D73="","",VLOOKUP(F73,製品マスタ!$G$5:$Q$1005,11,FALSE))</f>
        <v/>
      </c>
      <c r="M73" s="49"/>
      <c r="N73" s="49"/>
      <c r="O73" s="184"/>
      <c r="P73" s="60"/>
      <c r="Q73" s="74"/>
      <c r="R73" s="54" t="str">
        <f>IF(D73="","",IF(D72&lt;&gt;"","",IF(OR(J73="リード付け",J73="巻足し",J73="巻返しリード付け"),M73,VLOOKUP(D73,契約台帳!$A$3:$X$700,14,FALSE))))</f>
        <v/>
      </c>
      <c r="S73" s="51" t="str">
        <f>IF(D73="","",IF(D72&lt;&gt;"","",IF(OR(J73="リード付け",J73="巻足し",J73="巻返しリード付け"),M73,VLOOKUP(D73,契約台帳!$A$3:$X$700,15,FALSE))))</f>
        <v/>
      </c>
      <c r="T73" s="51" t="str">
        <f>IF(D73="","",IF(D72&lt;&gt;"","",IF(J73="リード付け",N73,IF(J73="巻返しリード付け",N73,IF(J73="巻足し",N73*P73+N74*P74,VLOOKUP(D73,契約台帳!$A$3:$X$700,16,FALSE))))))</f>
        <v/>
      </c>
      <c r="U73" s="50"/>
      <c r="V73" s="50" t="str">
        <f>IF(D73="","",IF(D71=D73,"",VLOOKUP(D73,契約台帳!$A$2:$X$700,18,FALSE)))</f>
        <v/>
      </c>
      <c r="W73" s="35" t="str">
        <f>IF(D73="","",IF(T73="","",IF(J73="巻足し","",IF(J73="巻返し",VLOOKUP(F73&amp;K73&amp;M73,製品マスタ!$M$5:$AE$1005,18,FALSE),IF(OR(J73="リード付け",J73="巻返しリード付け"),"原反コア",IF(J73="スリット",VLOOKUP(F73&amp;K73&amp;R73,製品マスタ!$N$5:$AE$1005,17,FALSE),""))))))</f>
        <v/>
      </c>
      <c r="X73" s="35" t="str">
        <f>IF(D73="","",IF(T73="","",IF(J73="巻足し","",IF(J73="巻返し",VLOOKUP(F73&amp;K73&amp;M73,製品マスタ!$M$5:$AE$1005,19,FALSE),IF(OR(J73="リード付け",J73="巻返しリード付け"),"",IF(J73="スリット",VLOOKUP(F73&amp;K73&amp;R73,製品マスタ!$N$5:$AE$1005,18,FALSE),""))))))</f>
        <v/>
      </c>
      <c r="Y73" s="40" t="str">
        <f>IF(D73="","",IF(T73="","",VLOOKUP(D73,契約台帳!$A$3:$X$700,17,FALSE)))</f>
        <v/>
      </c>
      <c r="Z73" s="35" t="str">
        <f>IF(D73="","",IF(T73="","",VLOOKUP(D73,契約台帳!$A$3:$X$700,5,FALSE)))</f>
        <v/>
      </c>
      <c r="AA73" s="74"/>
      <c r="AB73" s="266" t="str">
        <f>IFERROR(VLOOKUP(F73&amp;K73&amp;M73,製品マスタ!$M$5:$AM$1003,27,FALSE),"")</f>
        <v/>
      </c>
      <c r="AC73" s="41"/>
      <c r="AD73" s="244"/>
      <c r="AE73" s="67"/>
      <c r="AF73" s="71"/>
      <c r="AG73" s="60"/>
      <c r="AH73" s="34"/>
      <c r="AI73" s="34"/>
      <c r="AJ73" s="34"/>
      <c r="AK73" s="34"/>
      <c r="AL73" s="13"/>
      <c r="AM73" s="13"/>
      <c r="AN73" s="13"/>
      <c r="AO73" s="13"/>
      <c r="AP73" s="13"/>
      <c r="AQ73" s="14"/>
      <c r="AR73" s="15"/>
    </row>
    <row r="74" spans="1:44" s="17" customFormat="1" ht="30.95" customHeight="1" x14ac:dyDescent="0.2">
      <c r="A74" s="47"/>
      <c r="B74" s="48"/>
      <c r="C74" s="56"/>
      <c r="D74" s="35">
        <v>3662812</v>
      </c>
      <c r="E74" s="35">
        <v>4161496</v>
      </c>
      <c r="F74" s="36" t="str">
        <f>IF(D74="","",VLOOKUP(D74,契約台帳!$A$3:$X$9998,6,FALSE))&amp;IF(D74="","",VLOOKUP(D74,契約台帳!$A$3:$X$9998,7,FALSE))&amp;IF(D74="","",VLOOKUP(D74,契約台帳!$A$3:$X$9998,8,FALSE))&amp;IF(D74="","",VLOOKUP(D74,契約台帳!$A$3:$X$9998,9,FALSE))&amp;IF(D74="","",VLOOKUP(D74,契約台帳!$A$3:$X$9998,11,FALSE))</f>
        <v>3SNMCLBNGTVB</v>
      </c>
      <c r="G74" s="35" t="str">
        <f>IF(D74="","",VLOOKUP(F74,製品マスタ!$G$5:$H$1005,2,FALSE))</f>
        <v>S</v>
      </c>
      <c r="H74" s="35" t="str">
        <f>IF(D74="","",VLOOKUP(F74,製品マスタ!$G$5:$K$1005,5,FALSE))</f>
        <v>NGTVB</v>
      </c>
      <c r="I74" s="37" t="str">
        <f>IF(D74="","",VLOOKUP(F74,製品マスタ!$G$5:$L$1005,6,FALSE))</f>
        <v>メタルミー　ネーマー　銀艶ＶＢ</v>
      </c>
      <c r="J74" s="271" t="s">
        <v>706</v>
      </c>
      <c r="K74" s="37">
        <f>IF(D74="","",VLOOKUP(D74,契約台帳!$A$3:$X$700,12,FALSE))</f>
        <v>50</v>
      </c>
      <c r="L74" s="37" t="str">
        <f>IF(D74="","",VLOOKUP(F74,製品マスタ!$G$5:$Q$1005,11,FALSE))</f>
        <v>T62</v>
      </c>
      <c r="M74" s="49">
        <v>1040</v>
      </c>
      <c r="N74" s="49">
        <v>5000</v>
      </c>
      <c r="O74" s="184">
        <v>1</v>
      </c>
      <c r="P74" s="60">
        <v>1</v>
      </c>
      <c r="Q74" s="74">
        <v>44713</v>
      </c>
      <c r="R74" s="54">
        <f>IF(D74="","",IF(D73&lt;&gt;"","",IF(OR(J74="リード付け",J74="巻足し",J74="巻返しリード付け"),M74,VLOOKUP(D74,契約台帳!$A$3:$X$700,14,FALSE))))</f>
        <v>1040</v>
      </c>
      <c r="S74" s="51">
        <f>IF(D74="","",IF(D73&lt;&gt;"","",IF(OR(J74="リード付け",J74="巻足し",J74="巻返しリード付け"),M74,VLOOKUP(D74,契約台帳!$A$3:$X$700,15,FALSE))))</f>
        <v>1040</v>
      </c>
      <c r="T74" s="51">
        <f>IF(D74="","",IF(D73&lt;&gt;"","",IF(J74="リード付け",N74,IF(J74="巻返しリード付け",N74,IF(J74="巻足し",N74*P74+N75*P75,VLOOKUP(D74,契約台帳!$A$3:$X$700,16,FALSE))))))</f>
        <v>5000</v>
      </c>
      <c r="U74" s="227">
        <v>1</v>
      </c>
      <c r="V74" s="227">
        <f>IF(D74="","",IF(D72=D74,"",VLOOKUP(D74,契約台帳!$A$2:$X$700,18,FALSE)))</f>
        <v>2</v>
      </c>
      <c r="W74" s="35" t="str">
        <f>IF(D74="","",IF(T74="","",IF(J74="巻足し","",IF(J74="巻返し",VLOOKUP(F74&amp;K74&amp;M74,製品マスタ!$M$5:$AE$1005,18,FALSE),IF(OR(J74="リード付け",J74="巻返しリード付け"),"原反コア",IF(J74="スリット",VLOOKUP(F74&amp;K74&amp;R74,製品マスタ!$N$5:$AE$1005,17,FALSE),""))))))</f>
        <v>原反コア</v>
      </c>
      <c r="X74" s="35" t="str">
        <f>IF(D74="","",IF(T74="","",IF(J74="巻足し","",IF(J74="巻返し",VLOOKUP(F74&amp;K74&amp;M74,製品マスタ!$M$5:$AE$1005,19,FALSE),IF(OR(J74="リード付け",J74="巻返しリード付け"),"",IF(J74="スリット",VLOOKUP(F74&amp;K74&amp;R74,製品マスタ!$N$5:$AE$1005,18,FALSE),""))))))</f>
        <v/>
      </c>
      <c r="Y74" s="40">
        <f>IF(D74="","",IF(T74="","",VLOOKUP(D74,契約台帳!$A$3:$X$700,17,FALSE)))</f>
        <v>2</v>
      </c>
      <c r="Z74" s="35" t="str">
        <f>IF(D74="","",IF(T74="","",VLOOKUP(D74,契約台帳!$A$3:$X$700,5,FALSE)))</f>
        <v>リンテック㈱</v>
      </c>
      <c r="AA74" s="74"/>
      <c r="AB74" s="266">
        <f>IFERROR(VLOOKUP(F74&amp;K74&amp;M74,製品マスタ!$M$5:$AM$1003,27,FALSE),"")</f>
        <v>0</v>
      </c>
      <c r="AC74" s="41"/>
      <c r="AD74" s="244"/>
      <c r="AE74" s="67"/>
      <c r="AF74" s="71"/>
      <c r="AG74" s="60"/>
      <c r="AH74" s="34"/>
      <c r="AI74" s="34"/>
      <c r="AJ74" s="34"/>
      <c r="AK74" s="34"/>
      <c r="AL74" s="13"/>
      <c r="AM74" s="13"/>
      <c r="AN74" s="13"/>
      <c r="AO74" s="13"/>
      <c r="AP74" s="13"/>
      <c r="AQ74" s="14"/>
      <c r="AR74" s="15"/>
    </row>
    <row r="75" spans="1:44" s="17" customFormat="1" ht="30.95" customHeight="1" x14ac:dyDescent="0.2">
      <c r="A75" s="47"/>
      <c r="B75" s="48"/>
      <c r="C75" s="56"/>
      <c r="D75" s="35"/>
      <c r="E75" s="35"/>
      <c r="F75" s="36" t="str">
        <f>IF(D75="","",VLOOKUP(D75,契約台帳!$A$3:$X$9998,6,FALSE))&amp;IF(D75="","",VLOOKUP(D75,契約台帳!$A$3:$X$9998,7,FALSE))&amp;IF(D75="","",VLOOKUP(D75,契約台帳!$A$3:$X$9998,8,FALSE))&amp;IF(D75="","",VLOOKUP(D75,契約台帳!$A$3:$X$9998,9,FALSE))&amp;IF(D75="","",VLOOKUP(D75,契約台帳!$A$3:$X$9998,11,FALSE))</f>
        <v/>
      </c>
      <c r="G75" s="35" t="str">
        <f>IF(D75="","",VLOOKUP(F75,製品マスタ!$G$5:$H$1005,2,FALSE))</f>
        <v/>
      </c>
      <c r="H75" s="35" t="str">
        <f>IF(D75="","",VLOOKUP(F75,製品マスタ!$G$5:$K$1005,5,FALSE))</f>
        <v/>
      </c>
      <c r="I75" s="37" t="str">
        <f>IF(D75="","",VLOOKUP(F75,製品マスタ!$G$5:$L$1005,6,FALSE))</f>
        <v/>
      </c>
      <c r="J75" s="271"/>
      <c r="K75" s="37" t="str">
        <f>IF(D75="","",VLOOKUP(D75,契約台帳!$A$3:$X$700,12,FALSE))</f>
        <v/>
      </c>
      <c r="L75" s="37" t="str">
        <f>IF(D75="","",VLOOKUP(F75,製品マスタ!$G$5:$Q$1005,11,FALSE))</f>
        <v/>
      </c>
      <c r="M75" s="49"/>
      <c r="N75" s="49"/>
      <c r="O75" s="184"/>
      <c r="P75" s="60"/>
      <c r="Q75" s="74"/>
      <c r="R75" s="54" t="str">
        <f>IF(D75="","",IF(D74&lt;&gt;"","",IF(OR(J75="リード付け",J75="巻足し",J75="巻返しリード付け"),M75,VLOOKUP(D75,契約台帳!$A$3:$X$700,14,FALSE))))</f>
        <v/>
      </c>
      <c r="S75" s="51" t="str">
        <f>IF(D75="","",IF(D74&lt;&gt;"","",IF(OR(J75="リード付け",J75="巻足し",J75="巻返しリード付け"),M75,VLOOKUP(D75,契約台帳!$A$3:$X$700,15,FALSE))))</f>
        <v/>
      </c>
      <c r="T75" s="51" t="str">
        <f>IF(D75="","",IF(D74&lt;&gt;"","",IF(J75="リード付け",N75,IF(J75="巻返しリード付け",N75,IF(J75="巻足し",N75*P75+N76*P76,VLOOKUP(D75,契約台帳!$A$3:$X$700,16,FALSE))))))</f>
        <v/>
      </c>
      <c r="U75" s="50"/>
      <c r="V75" s="50" t="str">
        <f>IF(D75="","",IF(D73=D75,"",VLOOKUP(D75,契約台帳!$A$2:$X$700,18,FALSE)))</f>
        <v/>
      </c>
      <c r="W75" s="35" t="str">
        <f>IF(D75="","",IF(T75="","",IF(J75="巻足し","",IF(J75="巻返し",VLOOKUP(F75&amp;K75&amp;M75,製品マスタ!$M$5:$AE$1005,18,FALSE),IF(OR(J75="リード付け",J75="巻返しリード付け"),"原反コア",IF(J75="スリット",VLOOKUP(F75&amp;K75&amp;R75,製品マスタ!$N$5:$AE$1005,17,FALSE),""))))))</f>
        <v/>
      </c>
      <c r="X75" s="35" t="str">
        <f>IF(D75="","",IF(T75="","",IF(J75="巻足し","",IF(J75="巻返し",VLOOKUP(F75&amp;K75&amp;M75,製品マスタ!$M$5:$AE$1005,19,FALSE),IF(OR(J75="リード付け",J75="巻返しリード付け"),"",IF(J75="スリット",VLOOKUP(F75&amp;K75&amp;R75,製品マスタ!$N$5:$AE$1005,18,FALSE),""))))))</f>
        <v/>
      </c>
      <c r="Y75" s="40" t="str">
        <f>IF(D75="","",IF(T75="","",VLOOKUP(D75,契約台帳!$A$3:$X$700,17,FALSE)))</f>
        <v/>
      </c>
      <c r="Z75" s="35" t="str">
        <f>IF(D75="","",IF(T75="","",VLOOKUP(D75,契約台帳!$A$3:$X$700,5,FALSE)))</f>
        <v/>
      </c>
      <c r="AA75" s="74"/>
      <c r="AB75" s="266" t="str">
        <f>IFERROR(VLOOKUP(F75&amp;K75&amp;M75,製品マスタ!$M$5:$AM$1003,27,FALSE),"")</f>
        <v/>
      </c>
      <c r="AC75" s="41"/>
      <c r="AD75" s="244"/>
      <c r="AE75" s="67"/>
      <c r="AF75" s="71"/>
      <c r="AG75" s="60"/>
      <c r="AH75" s="34"/>
      <c r="AI75" s="34"/>
      <c r="AJ75" s="34"/>
      <c r="AK75" s="34"/>
      <c r="AL75" s="13"/>
      <c r="AM75" s="13"/>
      <c r="AN75" s="13"/>
      <c r="AO75" s="13"/>
      <c r="AP75" s="13"/>
      <c r="AQ75" s="14"/>
      <c r="AR75" s="15"/>
    </row>
    <row r="76" spans="1:44" s="17" customFormat="1" ht="30.95" customHeight="1" x14ac:dyDescent="0.2">
      <c r="A76" s="47"/>
      <c r="B76" s="48"/>
      <c r="C76" s="56"/>
      <c r="D76" s="208">
        <v>3662799</v>
      </c>
      <c r="E76" s="208">
        <v>4161462</v>
      </c>
      <c r="F76" s="36" t="str">
        <f>IF(D76="","",VLOOKUP(D76,契約台帳!$A$3:$X$9998,6,FALSE))&amp;IF(D76="","",VLOOKUP(D76,契約台帳!$A$3:$X$9998,7,FALSE))&amp;IF(D76="","",VLOOKUP(D76,契約台帳!$A$3:$X$9998,8,FALSE))&amp;IF(D76="","",VLOOKUP(D76,契約台帳!$A$3:$X$9998,9,FALSE))&amp;IF(D76="","",VLOOKUP(D76,契約台帳!$A$3:$X$9998,11,FALSE))</f>
        <v>3SNMLBMNGKBF</v>
      </c>
      <c r="G76" s="35" t="str">
        <f>IF(D76="","",VLOOKUP(F76,製品マスタ!$G$5:$H$1005,2,FALSE))</f>
        <v>S</v>
      </c>
      <c r="H76" s="35" t="str">
        <f>IF(D76="","",VLOOKUP(F76,製品マスタ!$G$5:$K$1005,5,FALSE))</f>
        <v>MNGKBF</v>
      </c>
      <c r="I76" s="37" t="str">
        <f>IF(D76="","",VLOOKUP(F76,製品マスタ!$G$5:$L$1005,6,FALSE))</f>
        <v>メタルミー　ネーマー銀消　Ｂ</v>
      </c>
      <c r="J76" s="270" t="s">
        <v>649</v>
      </c>
      <c r="K76" s="37">
        <f>IF(D76="","",VLOOKUP(D76,契約台帳!$A$3:$X$700,12,FALSE))</f>
        <v>38</v>
      </c>
      <c r="L76" s="37" t="str">
        <f>IF(D76="","",VLOOKUP(F76,製品マスタ!$G$5:$Q$1005,11,FALSE))</f>
        <v>LUMIMAT</v>
      </c>
      <c r="M76" s="209">
        <v>1005</v>
      </c>
      <c r="N76" s="209">
        <v>4100</v>
      </c>
      <c r="O76" s="210">
        <v>2</v>
      </c>
      <c r="P76" s="211">
        <v>2</v>
      </c>
      <c r="Q76" s="212">
        <v>44708</v>
      </c>
      <c r="R76" s="54">
        <f>IF(D76="","",IF(D75&lt;&gt;"","",IF(OR(J76="リード付け",J76="巻足し",J76="巻返しリード付け"),M76,VLOOKUP(D76,契約台帳!$A$3:$X$700,14,FALSE))))</f>
        <v>1005</v>
      </c>
      <c r="S76" s="51">
        <f>IF(D76="","",IF(D75&lt;&gt;"","",IF(OR(J76="リード付け",J76="巻足し",J76="巻返しリード付け"),M76,VLOOKUP(D76,契約台帳!$A$3:$X$700,15,FALSE))))</f>
        <v>1005</v>
      </c>
      <c r="T76" s="51">
        <f>IF(D76="","",IF(D75&lt;&gt;"","",IF(J76="リード付け",N76,IF(J76="巻返しリード付け",N76,IF(J76="巻足し",N76*P76+N77*P77,VLOOKUP(D76,契約台帳!$A$3:$X$700,16,FALSE))))))</f>
        <v>8200</v>
      </c>
      <c r="U76" s="227">
        <v>1</v>
      </c>
      <c r="V76" s="227">
        <f>IF(D76="","",IF(D74=D76,"",VLOOKUP(D76,契約台帳!$A$2:$X$700,18,FALSE)))</f>
        <v>2</v>
      </c>
      <c r="W76" s="35" t="str">
        <f>IF(D76="","",IF(T76="","",IF(J76="巻足し","",IF(J76="巻返し",VLOOKUP(F76&amp;K76&amp;M76,製品マスタ!$M$5:$AE$1005,18,FALSE),IF(OR(J76="リード付け",J76="巻返しリード付け"),"原反コア",IF(J76="スリット",VLOOKUP(F76&amp;K76&amp;R76,製品マスタ!$N$5:$AE$1005,17,FALSE),""))))))</f>
        <v/>
      </c>
      <c r="X76" s="35" t="str">
        <f>IF(D76="","",IF(T76="","",IF(J76="巻足し","",IF(J76="巻返し",VLOOKUP(F76&amp;K76&amp;M76,製品マスタ!$M$5:$AE$1005,19,FALSE),IF(OR(J76="リード付け",J76="巻返しリード付け"),"",IF(J76="スリット",VLOOKUP(F76&amp;K76&amp;R76,製品マスタ!$N$5:$AE$1005,18,FALSE),""))))))</f>
        <v/>
      </c>
      <c r="Y76" s="40">
        <f>IF(D76="","",IF(T76="","",VLOOKUP(D76,契約台帳!$A$3:$X$700,17,FALSE)))</f>
        <v>2</v>
      </c>
      <c r="Z76" s="35" t="str">
        <f>IF(D76="","",IF(T76="","",VLOOKUP(D76,契約台帳!$A$3:$X$700,5,FALSE)))</f>
        <v>リンテック㈱</v>
      </c>
      <c r="AA76" s="74"/>
      <c r="AB76" s="266">
        <f>IFERROR(VLOOKUP(F76&amp;K76&amp;M76,製品マスタ!$M$5:$AM$1003,27,FALSE),"")</f>
        <v>0</v>
      </c>
      <c r="AC76" s="41"/>
      <c r="AD76" s="244"/>
      <c r="AE76" s="67"/>
      <c r="AF76" s="71"/>
      <c r="AG76" s="60"/>
      <c r="AH76" s="34"/>
      <c r="AI76" s="34"/>
      <c r="AJ76" s="34"/>
      <c r="AK76" s="34"/>
      <c r="AL76" s="13"/>
      <c r="AM76" s="13"/>
      <c r="AN76" s="13"/>
      <c r="AO76" s="13"/>
      <c r="AP76" s="13"/>
      <c r="AQ76" s="14"/>
      <c r="AR76" s="15"/>
    </row>
    <row r="77" spans="1:44" s="17" customFormat="1" ht="30.95" customHeight="1" x14ac:dyDescent="0.2">
      <c r="A77" s="47"/>
      <c r="B77" s="48"/>
      <c r="C77" s="56"/>
      <c r="D77" s="208"/>
      <c r="E77" s="208"/>
      <c r="F77" s="36" t="str">
        <f>IF(D77="","",VLOOKUP(D77,契約台帳!$A$3:$X$9998,6,FALSE))&amp;IF(D77="","",VLOOKUP(D77,契約台帳!$A$3:$X$9998,7,FALSE))&amp;IF(D77="","",VLOOKUP(D77,契約台帳!$A$3:$X$9998,8,FALSE))&amp;IF(D77="","",VLOOKUP(D77,契約台帳!$A$3:$X$9998,9,FALSE))&amp;IF(D77="","",VLOOKUP(D77,契約台帳!$A$3:$X$9998,11,FALSE))</f>
        <v/>
      </c>
      <c r="G77" s="35" t="str">
        <f>IF(D77="","",VLOOKUP(F77,製品マスタ!$G$5:$H$1005,2,FALSE))</f>
        <v/>
      </c>
      <c r="H77" s="35" t="str">
        <f>IF(D77="","",VLOOKUP(F77,製品マスタ!$G$5:$K$1005,5,FALSE))</f>
        <v/>
      </c>
      <c r="I77" s="37" t="str">
        <f>IF(D77="","",VLOOKUP(F77,製品マスタ!$G$5:$L$1005,6,FALSE))</f>
        <v/>
      </c>
      <c r="J77" s="271"/>
      <c r="K77" s="37" t="str">
        <f>IF(D77="","",VLOOKUP(D77,契約台帳!$A$3:$X$700,12,FALSE))</f>
        <v/>
      </c>
      <c r="L77" s="37" t="str">
        <f>IF(D77="","",VLOOKUP(F77,製品マスタ!$G$5:$Q$1005,11,FALSE))</f>
        <v/>
      </c>
      <c r="M77" s="209"/>
      <c r="N77" s="209"/>
      <c r="O77" s="210"/>
      <c r="P77" s="211"/>
      <c r="Q77" s="212"/>
      <c r="R77" s="54" t="str">
        <f>IF(D77="","",IF(D76&lt;&gt;"","",IF(OR(J77="リード付け",J77="巻足し",J77="巻返しリード付け"),M77,VLOOKUP(D77,契約台帳!$A$3:$X$700,14,FALSE))))</f>
        <v/>
      </c>
      <c r="S77" s="51" t="str">
        <f>IF(D77="","",IF(D76&lt;&gt;"","",IF(OR(J77="リード付け",J77="巻足し",J77="巻返しリード付け"),M77,VLOOKUP(D77,契約台帳!$A$3:$X$700,15,FALSE))))</f>
        <v/>
      </c>
      <c r="T77" s="51" t="str">
        <f>IF(D77="","",IF(D76&lt;&gt;"","",IF(J77="リード付け",N77,IF(J77="巻返しリード付け",N77,IF(J77="巻足し",N77*P77+N78*P78,VLOOKUP(D77,契約台帳!$A$3:$X$700,16,FALSE))))))</f>
        <v/>
      </c>
      <c r="U77" s="50"/>
      <c r="V77" s="50" t="str">
        <f>IF(D77="","",IF(D75=D77,"",VLOOKUP(D77,契約台帳!$A$2:$X$700,18,FALSE)))</f>
        <v/>
      </c>
      <c r="W77" s="35" t="str">
        <f>IF(D77="","",IF(T77="","",IF(J77="巻足し","",IF(J77="巻返し",VLOOKUP(F77&amp;K77&amp;M77,製品マスタ!$M$5:$AE$1005,18,FALSE),IF(OR(J77="リード付け",J77="巻返しリード付け"),"原反コア",IF(J77="スリット",VLOOKUP(F77&amp;K77&amp;R77,製品マスタ!$N$5:$AE$1005,17,FALSE),""))))))</f>
        <v/>
      </c>
      <c r="X77" s="35" t="str">
        <f>IF(D77="","",IF(T77="","",IF(J77="巻足し","",IF(J77="巻返し",VLOOKUP(F77&amp;K77&amp;M77,製品マスタ!$M$5:$AE$1005,19,FALSE),IF(OR(J77="リード付け",J77="巻返しリード付け"),"",IF(J77="スリット",VLOOKUP(F77&amp;K77&amp;R77,製品マスタ!$N$5:$AE$1005,18,FALSE),""))))))</f>
        <v/>
      </c>
      <c r="Y77" s="40" t="str">
        <f>IF(D77="","",IF(T77="","",VLOOKUP(D77,契約台帳!$A$3:$X$700,17,FALSE)))</f>
        <v/>
      </c>
      <c r="Z77" s="35" t="str">
        <f>IF(D77="","",IF(T77="","",VLOOKUP(D77,契約台帳!$A$3:$X$700,5,FALSE)))</f>
        <v/>
      </c>
      <c r="AA77" s="74"/>
      <c r="AB77" s="266" t="str">
        <f>IFERROR(VLOOKUP(F77&amp;K77&amp;M77,製品マスタ!$M$5:$AM$1003,27,FALSE),"")</f>
        <v/>
      </c>
      <c r="AC77" s="41"/>
      <c r="AD77" s="244"/>
      <c r="AE77" s="67"/>
      <c r="AF77" s="71"/>
      <c r="AG77" s="60"/>
      <c r="AH77" s="34"/>
      <c r="AI77" s="34"/>
      <c r="AJ77" s="34"/>
      <c r="AK77" s="34"/>
      <c r="AL77" s="13"/>
      <c r="AM77" s="13"/>
      <c r="AN77" s="13"/>
      <c r="AO77" s="13"/>
      <c r="AP77" s="13"/>
      <c r="AQ77" s="14"/>
      <c r="AR77" s="15"/>
    </row>
    <row r="78" spans="1:44" s="17" customFormat="1" ht="30.95" customHeight="1" x14ac:dyDescent="0.2">
      <c r="A78" s="47"/>
      <c r="B78" s="48"/>
      <c r="C78" s="56"/>
      <c r="D78" s="35">
        <v>3662825</v>
      </c>
      <c r="E78" s="208">
        <v>4161460</v>
      </c>
      <c r="F78" s="36" t="str">
        <f>IF(D78="","",VLOOKUP(D78,契約台帳!$A$3:$X$9998,6,FALSE))&amp;IF(D78="","",VLOOKUP(D78,契約台帳!$A$3:$X$9998,7,FALSE))&amp;IF(D78="","",VLOOKUP(D78,契約台帳!$A$3:$X$9998,8,FALSE))&amp;IF(D78="","",VLOOKUP(D78,契約台帳!$A$3:$X$9998,9,FALSE))&amp;IF(D78="","",VLOOKUP(D78,契約台帳!$A$3:$X$9998,11,FALSE))</f>
        <v>3SNMCLBHLGTV</v>
      </c>
      <c r="G78" s="35" t="str">
        <f>IF(D78="","",VLOOKUP(F78,製品マスタ!$G$5:$H$1005,2,FALSE))</f>
        <v>S</v>
      </c>
      <c r="H78" s="35" t="str">
        <f>IF(D78="","",VLOOKUP(F78,製品マスタ!$G$5:$K$1005,5,FALSE))</f>
        <v>HLGTV</v>
      </c>
      <c r="I78" s="37" t="str">
        <f>IF(D78="","",VLOOKUP(F78,製品マスタ!$G$5:$L$1005,6,FALSE))</f>
        <v>メタルミー　ヘヤライン　銀艶Ｖ</v>
      </c>
      <c r="J78" s="270" t="s">
        <v>649</v>
      </c>
      <c r="K78" s="37">
        <f>IF(D78="","",VLOOKUP(D78,契約台帳!$A$3:$X$700,12,FALSE))</f>
        <v>25</v>
      </c>
      <c r="L78" s="37" t="str">
        <f>IF(D78="","",VLOOKUP(F78,製品マスタ!$G$5:$Q$1005,11,FALSE))</f>
        <v>BRIGHT</v>
      </c>
      <c r="M78" s="49">
        <v>1005</v>
      </c>
      <c r="N78" s="49">
        <v>8000</v>
      </c>
      <c r="O78" s="184">
        <v>2</v>
      </c>
      <c r="P78" s="60">
        <v>2</v>
      </c>
      <c r="Q78" s="212">
        <v>44708</v>
      </c>
      <c r="R78" s="54">
        <f>IF(D78="","",IF(D77&lt;&gt;"","",IF(OR(J78="リード付け",J78="巻足し",J78="巻返しリード付け"),M78,VLOOKUP(D78,契約台帳!$A$3:$X$700,14,FALSE))))</f>
        <v>1005</v>
      </c>
      <c r="S78" s="51">
        <f>IF(D78="","",IF(D77&lt;&gt;"","",IF(OR(J78="リード付け",J78="巻足し",J78="巻返しリード付け"),M78,VLOOKUP(D78,契約台帳!$A$3:$X$700,15,FALSE))))</f>
        <v>1005</v>
      </c>
      <c r="T78" s="51">
        <f>IF(D78="","",IF(D77&lt;&gt;"","",IF(J78="リード付け",N78,IF(J78="巻返しリード付け",N78,IF(J78="巻足し",N78*P78+N79*P79,VLOOKUP(D78,契約台帳!$A$3:$X$700,16,FALSE))))))</f>
        <v>16000</v>
      </c>
      <c r="U78" s="50">
        <v>1</v>
      </c>
      <c r="V78" s="50">
        <f>IF(D78="","",IF(D76=D78,"",VLOOKUP(D78,契約台帳!$A$2:$X$700,18,FALSE)))</f>
        <v>2</v>
      </c>
      <c r="W78" s="35" t="str">
        <f>IF(D78="","",IF(T78="","",IF(J78="巻足し","",IF(J78="巻返し",VLOOKUP(F78&amp;K78&amp;M78,製品マスタ!$M$5:$AE$1005,18,FALSE),IF(OR(J78="リード付け",J78="巻返しリード付け"),"原反コア",IF(J78="スリット",VLOOKUP(F78&amp;K78&amp;R78,製品マスタ!$N$5:$AE$1005,17,FALSE),""))))))</f>
        <v/>
      </c>
      <c r="X78" s="35" t="str">
        <f>IF(D78="","",IF(T78="","",IF(J78="巻足し","",IF(J78="巻返し",VLOOKUP(F78&amp;K78&amp;M78,製品マスタ!$M$5:$AE$1005,19,FALSE),IF(OR(J78="リード付け",J78="巻返しリード付け"),"",IF(J78="スリット",VLOOKUP(F78&amp;K78&amp;R78,製品マスタ!$N$5:$AE$1005,18,FALSE),""))))))</f>
        <v/>
      </c>
      <c r="Y78" s="40">
        <f>IF(D78="","",IF(T78="","",VLOOKUP(D78,契約台帳!$A$3:$X$700,17,FALSE)))</f>
        <v>2</v>
      </c>
      <c r="Z78" s="35" t="str">
        <f>IF(D78="","",IF(T78="","",VLOOKUP(D78,契約台帳!$A$3:$X$700,5,FALSE)))</f>
        <v>リンテック㈱</v>
      </c>
      <c r="AA78" s="74"/>
      <c r="AB78" s="266">
        <f>IFERROR(VLOOKUP(F78&amp;K78&amp;M78,製品マスタ!$M$5:$AM$1003,27,FALSE),"")</f>
        <v>0</v>
      </c>
      <c r="AC78" s="41"/>
      <c r="AD78" s="244"/>
      <c r="AE78" s="67"/>
      <c r="AF78" s="71"/>
      <c r="AG78" s="60"/>
      <c r="AH78" s="34"/>
      <c r="AI78" s="34"/>
      <c r="AJ78" s="34"/>
      <c r="AK78" s="34"/>
      <c r="AL78" s="13"/>
      <c r="AM78" s="13"/>
      <c r="AN78" s="13"/>
      <c r="AO78" s="13"/>
      <c r="AP78" s="13"/>
      <c r="AQ78" s="14"/>
      <c r="AR78" s="15"/>
    </row>
    <row r="79" spans="1:44" s="17" customFormat="1" ht="30.95" customHeight="1" x14ac:dyDescent="0.2">
      <c r="A79" s="47"/>
      <c r="B79" s="48"/>
      <c r="C79" s="56"/>
      <c r="D79" s="208"/>
      <c r="E79" s="208"/>
      <c r="F79" s="36" t="str">
        <f>IF(D79="","",VLOOKUP(D79,契約台帳!$A$3:$X$9998,6,FALSE))&amp;IF(D79="","",VLOOKUP(D79,契約台帳!$A$3:$X$9998,7,FALSE))&amp;IF(D79="","",VLOOKUP(D79,契約台帳!$A$3:$X$9998,8,FALSE))&amp;IF(D79="","",VLOOKUP(D79,契約台帳!$A$3:$X$9998,9,FALSE))&amp;IF(D79="","",VLOOKUP(D79,契約台帳!$A$3:$X$9998,11,FALSE))</f>
        <v/>
      </c>
      <c r="G79" s="35" t="str">
        <f>IF(D79="","",VLOOKUP(F79,製品マスタ!$G$5:$H$1005,2,FALSE))</f>
        <v/>
      </c>
      <c r="H79" s="35" t="str">
        <f>IF(D79="","",VLOOKUP(F79,製品マスタ!$G$5:$K$1005,5,FALSE))</f>
        <v/>
      </c>
      <c r="I79" s="37" t="str">
        <f>IF(D79="","",VLOOKUP(F79,製品マスタ!$G$5:$L$1005,6,FALSE))</f>
        <v/>
      </c>
      <c r="J79" s="270"/>
      <c r="K79" s="37" t="str">
        <f>IF(D79="","",VLOOKUP(D79,契約台帳!$A$3:$X$700,12,FALSE))</f>
        <v/>
      </c>
      <c r="L79" s="37" t="str">
        <f>IF(D79="","",VLOOKUP(F79,製品マスタ!$G$5:$Q$1005,11,FALSE))</f>
        <v/>
      </c>
      <c r="M79" s="209"/>
      <c r="N79" s="209"/>
      <c r="O79" s="210"/>
      <c r="P79" s="211"/>
      <c r="Q79" s="212"/>
      <c r="R79" s="54" t="str">
        <f>IF(D79="","",IF(D78&lt;&gt;"","",IF(OR(J79="リード付け",J79="巻足し",J79="巻返しリード付け"),M79,VLOOKUP(D79,契約台帳!$A$3:$X$700,14,FALSE))))</f>
        <v/>
      </c>
      <c r="S79" s="51" t="str">
        <f>IF(D79="","",IF(D78&lt;&gt;"","",IF(OR(J79="リード付け",J79="巻足し",J79="巻返しリード付け"),M79,VLOOKUP(D79,契約台帳!$A$3:$X$700,15,FALSE))))</f>
        <v/>
      </c>
      <c r="T79" s="51" t="str">
        <f>IF(D79="","",IF(D78&lt;&gt;"","",IF(J79="リード付け",N79,IF(J79="巻返しリード付け",N79,IF(J79="巻足し",N79*P79+N80*P80,VLOOKUP(D79,契約台帳!$A$3:$X$700,16,FALSE))))))</f>
        <v/>
      </c>
      <c r="U79" s="227"/>
      <c r="V79" s="227" t="str">
        <f>IF(D79="","",IF(D77=D79,"",VLOOKUP(D79,契約台帳!$A$2:$X$700,18,FALSE)))</f>
        <v/>
      </c>
      <c r="W79" s="35" t="str">
        <f>IF(D79="","",IF(T79="","",IF(J79="巻足し","",IF(J79="巻返し",VLOOKUP(F79&amp;K79&amp;M79,製品マスタ!$M$5:$AE$1005,18,FALSE),IF(OR(J79="リード付け",J79="巻返しリード付け"),"原反コア",IF(J79="スリット",VLOOKUP(F79&amp;K79&amp;R79,製品マスタ!$N$5:$AE$1005,17,FALSE),""))))))</f>
        <v/>
      </c>
      <c r="X79" s="35" t="str">
        <f>IF(D79="","",IF(T79="","",IF(J79="巻足し","",IF(J79="巻返し",VLOOKUP(F79&amp;K79&amp;M79,製品マスタ!$M$5:$AE$1005,19,FALSE),IF(OR(J79="リード付け",J79="巻返しリード付け"),"",IF(J79="スリット",VLOOKUP(F79&amp;K79&amp;R79,製品マスタ!$N$5:$AE$1005,18,FALSE),""))))))</f>
        <v/>
      </c>
      <c r="Y79" s="40" t="str">
        <f>IF(D79="","",IF(T79="","",VLOOKUP(D79,契約台帳!$A$3:$X$700,17,FALSE)))</f>
        <v/>
      </c>
      <c r="Z79" s="35" t="str">
        <f>IF(D79="","",IF(T79="","",VLOOKUP(D79,契約台帳!$A$3:$X$700,5,FALSE)))</f>
        <v/>
      </c>
      <c r="AA79" s="74"/>
      <c r="AB79" s="266" t="str">
        <f>IFERROR(VLOOKUP(F79&amp;K79&amp;M79,製品マスタ!$M$5:$AM$1003,27,FALSE),"")</f>
        <v/>
      </c>
      <c r="AC79" s="41"/>
      <c r="AD79" s="244"/>
      <c r="AE79" s="67"/>
      <c r="AF79" s="71"/>
      <c r="AG79" s="60"/>
      <c r="AH79" s="34"/>
      <c r="AI79" s="34"/>
      <c r="AJ79" s="34"/>
      <c r="AK79" s="34"/>
      <c r="AL79" s="13"/>
      <c r="AM79" s="13"/>
      <c r="AN79" s="13"/>
      <c r="AO79" s="13"/>
      <c r="AP79" s="13"/>
      <c r="AQ79" s="14"/>
      <c r="AR79" s="15"/>
    </row>
    <row r="80" spans="1:44" s="17" customFormat="1" ht="30.95" customHeight="1" x14ac:dyDescent="0.2">
      <c r="A80" s="47"/>
      <c r="B80" s="48"/>
      <c r="C80" s="56"/>
      <c r="D80" s="35">
        <v>3662817</v>
      </c>
      <c r="E80" s="35">
        <v>4161456</v>
      </c>
      <c r="F80" s="36" t="str">
        <f>IF(D80="","",VLOOKUP(D80,契約台帳!$A$3:$X$9998,6,FALSE))&amp;IF(D80="","",VLOOKUP(D80,契約台帳!$A$3:$X$9998,7,FALSE))&amp;IF(D80="","",VLOOKUP(D80,契約台帳!$A$3:$X$9998,8,FALSE))&amp;IF(D80="","",VLOOKUP(D80,契約台帳!$A$3:$X$9998,9,FALSE))&amp;IF(D80="","",VLOOKUP(D80,契約台帳!$A$3:$X$9998,11,FALSE))</f>
        <v>33SSNMCLBTETKFV</v>
      </c>
      <c r="G80" s="35" t="str">
        <f>IF(D80="","",VLOOKUP(F80,製品マスタ!$G$5:$H$1005,2,FALSE))</f>
        <v>S</v>
      </c>
      <c r="H80" s="35" t="str">
        <f>IF(D80="","",VLOOKUP(F80,製品マスタ!$G$5:$K$1005,5,FALSE))</f>
        <v>TETKFV</v>
      </c>
      <c r="I80" s="37" t="str">
        <f>IF(D80="","",VLOOKUP(F80,製品マスタ!$G$5:$L$1005,6,FALSE))</f>
        <v>メタルミー　ＴＥＳ艶開封　Ｖ</v>
      </c>
      <c r="J80" s="270" t="s">
        <v>649</v>
      </c>
      <c r="K80" s="37">
        <f>IF(D80="","",VLOOKUP(D80,契約台帳!$A$3:$X$700,12,FALSE))</f>
        <v>50</v>
      </c>
      <c r="L80" s="37" t="str">
        <f>IF(D80="","",VLOOKUP(F80,製品マスタ!$G$5:$Q$1005,11,FALSE))</f>
        <v>S28SEPA</v>
      </c>
      <c r="M80" s="49">
        <v>1005</v>
      </c>
      <c r="N80" s="49">
        <v>4100</v>
      </c>
      <c r="O80" s="184">
        <v>3</v>
      </c>
      <c r="P80" s="60">
        <v>3</v>
      </c>
      <c r="Q80" s="74">
        <v>44714</v>
      </c>
      <c r="R80" s="54">
        <f>IF(D80="","",IF(D79&lt;&gt;"","",IF(OR(J80="リード付け",J80="巻足し",J80="巻返しリード付け"),M80,VLOOKUP(D80,契約台帳!$A$3:$X$700,14,FALSE))))</f>
        <v>1005</v>
      </c>
      <c r="S80" s="51">
        <f>IF(D80="","",IF(D79&lt;&gt;"","",IF(OR(J80="リード付け",J80="巻足し",J80="巻返しリード付け"),M80,VLOOKUP(D80,契約台帳!$A$3:$X$700,15,FALSE))))</f>
        <v>1005</v>
      </c>
      <c r="T80" s="51">
        <f>IF(D80="","",IF(D79&lt;&gt;"","",IF(J80="リード付け",N80,IF(J80="巻返しリード付け",N80,IF(J80="巻足し",N80*P80+N81*P81,VLOOKUP(D80,契約台帳!$A$3:$X$700,16,FALSE))))))</f>
        <v>12300</v>
      </c>
      <c r="U80" s="227">
        <v>1</v>
      </c>
      <c r="V80" s="227">
        <f>IF(D80="","",IF(D78=D80,"",VLOOKUP(D80,契約台帳!$A$2:$X$700,18,FALSE)))</f>
        <v>3</v>
      </c>
      <c r="W80" s="35" t="str">
        <f>IF(D80="","",IF(T80="","",IF(J80="巻足し","",IF(J80="巻返し",VLOOKUP(F80&amp;K80&amp;M80,製品マスタ!$M$5:$AE$1005,18,FALSE),IF(OR(J80="リード付け",J80="巻返しリード付け"),"原反コア",IF(J80="スリット",VLOOKUP(F80&amp;K80&amp;R80,製品マスタ!$N$5:$AE$1005,17,FALSE),""))))))</f>
        <v/>
      </c>
      <c r="X80" s="35" t="str">
        <f>IF(D80="","",IF(T80="","",IF(J80="巻足し","",IF(J80="巻返し",VLOOKUP(F80&amp;K80&amp;M80,製品マスタ!$M$5:$AE$1005,19,FALSE),IF(OR(J80="リード付け",J80="巻返しリード付け"),"",IF(J80="スリット",VLOOKUP(F80&amp;K80&amp;R80,製品マスタ!$N$5:$AE$1005,18,FALSE),""))))))</f>
        <v/>
      </c>
      <c r="Y80" s="40">
        <f>IF(D80="","",IF(T80="","",VLOOKUP(D80,契約台帳!$A$3:$X$700,17,FALSE)))</f>
        <v>2</v>
      </c>
      <c r="Z80" s="35" t="str">
        <f>IF(D80="","",IF(T80="","",VLOOKUP(D80,契約台帳!$A$3:$X$700,5,FALSE)))</f>
        <v>リンテック㈱</v>
      </c>
      <c r="AA80" s="74"/>
      <c r="AB80" s="266">
        <f>IFERROR(VLOOKUP(F80&amp;K80&amp;M80,製品マスタ!$M$5:$AM$1003,27,FALSE),"")</f>
        <v>0</v>
      </c>
      <c r="AC80" s="41"/>
      <c r="AD80" s="244"/>
      <c r="AE80" s="67"/>
      <c r="AF80" s="71"/>
      <c r="AG80" s="60"/>
      <c r="AH80" s="34"/>
      <c r="AI80" s="34"/>
      <c r="AJ80" s="34"/>
      <c r="AK80" s="34"/>
      <c r="AL80" s="13"/>
      <c r="AM80" s="13"/>
      <c r="AN80" s="13"/>
      <c r="AO80" s="13"/>
      <c r="AP80" s="13"/>
      <c r="AQ80" s="14"/>
      <c r="AR80" s="15"/>
    </row>
    <row r="81" spans="1:44" s="17" customFormat="1" ht="30.95" customHeight="1" x14ac:dyDescent="0.2">
      <c r="A81" s="47"/>
      <c r="B81" s="48"/>
      <c r="C81" s="56"/>
      <c r="D81" s="35"/>
      <c r="E81" s="35"/>
      <c r="F81" s="36" t="str">
        <f>IF(D81="","",VLOOKUP(D81,契約台帳!$A$3:$X$9998,6,FALSE))&amp;IF(D81="","",VLOOKUP(D81,契約台帳!$A$3:$X$9998,7,FALSE))&amp;IF(D81="","",VLOOKUP(D81,契約台帳!$A$3:$X$9998,8,FALSE))&amp;IF(D81="","",VLOOKUP(D81,契約台帳!$A$3:$X$9998,9,FALSE))&amp;IF(D81="","",VLOOKUP(D81,契約台帳!$A$3:$X$9998,11,FALSE))</f>
        <v/>
      </c>
      <c r="G81" s="35" t="str">
        <f>IF(D81="","",VLOOKUP(F81,製品マスタ!$G$5:$H$1005,2,FALSE))</f>
        <v/>
      </c>
      <c r="H81" s="35" t="str">
        <f>IF(D81="","",VLOOKUP(F81,製品マスタ!$G$5:$K$1005,5,FALSE))</f>
        <v/>
      </c>
      <c r="I81" s="37" t="str">
        <f>IF(D81="","",VLOOKUP(F81,製品マスタ!$G$5:$L$1005,6,FALSE))</f>
        <v/>
      </c>
      <c r="J81" s="270"/>
      <c r="K81" s="37" t="str">
        <f>IF(D81="","",VLOOKUP(D81,契約台帳!$A$3:$X$700,12,FALSE))</f>
        <v/>
      </c>
      <c r="L81" s="37" t="str">
        <f>IF(D81="","",VLOOKUP(F81,製品マスタ!$G$5:$Q$1005,11,FALSE))</f>
        <v/>
      </c>
      <c r="M81" s="49"/>
      <c r="N81" s="49"/>
      <c r="O81" s="184"/>
      <c r="P81" s="60"/>
      <c r="Q81" s="74"/>
      <c r="R81" s="54" t="str">
        <f>IF(D81="","",IF(D80&lt;&gt;"","",IF(OR(J81="リード付け",J81="巻足し",J81="巻返しリード付け"),M81,VLOOKUP(D81,契約台帳!$A$3:$X$700,14,FALSE))))</f>
        <v/>
      </c>
      <c r="S81" s="51" t="str">
        <f>IF(D81="","",IF(D80&lt;&gt;"","",IF(OR(J81="リード付け",J81="巻足し",J81="巻返しリード付け"),M81,VLOOKUP(D81,契約台帳!$A$3:$X$700,15,FALSE))))</f>
        <v/>
      </c>
      <c r="T81" s="51" t="str">
        <f>IF(D81="","",IF(D80&lt;&gt;"","",IF(J81="リード付け",N81,IF(J81="巻返しリード付け",N81,IF(J81="巻足し",N81*P81+N82*P82,VLOOKUP(D81,契約台帳!$A$3:$X$700,16,FALSE))))))</f>
        <v/>
      </c>
      <c r="U81" s="227"/>
      <c r="V81" s="227" t="str">
        <f>IF(D81="","",IF(D79=D81,"",VLOOKUP(D81,契約台帳!$A$2:$X$700,18,FALSE)))</f>
        <v/>
      </c>
      <c r="W81" s="35" t="str">
        <f>IF(D81="","",IF(T81="","",IF(J81="巻足し","",IF(J81="巻返し",VLOOKUP(F81&amp;K81&amp;M81,製品マスタ!$M$5:$AE$1005,18,FALSE),IF(OR(J81="リード付け",J81="巻返しリード付け"),"原反コア",IF(J81="スリット",VLOOKUP(F81&amp;K81&amp;R81,製品マスタ!$N$5:$AE$1005,17,FALSE),""))))))</f>
        <v/>
      </c>
      <c r="X81" s="35" t="str">
        <f>IF(D81="","",IF(T81="","",IF(J81="巻足し","",IF(J81="巻返し",VLOOKUP(F81&amp;K81&amp;M81,製品マスタ!$M$5:$AE$1005,19,FALSE),IF(OR(J81="リード付け",J81="巻返しリード付け"),"",IF(J81="スリット",VLOOKUP(F81&amp;K81&amp;R81,製品マスタ!$N$5:$AE$1005,18,FALSE),""))))))</f>
        <v/>
      </c>
      <c r="Y81" s="40" t="str">
        <f>IF(D81="","",IF(T81="","",VLOOKUP(D81,契約台帳!$A$3:$X$700,17,FALSE)))</f>
        <v/>
      </c>
      <c r="Z81" s="35" t="str">
        <f>IF(D81="","",IF(T81="","",VLOOKUP(D81,契約台帳!$A$3:$X$700,5,FALSE)))</f>
        <v/>
      </c>
      <c r="AA81" s="74"/>
      <c r="AB81" s="266" t="str">
        <f>IFERROR(VLOOKUP(F81&amp;K81&amp;M81,製品マスタ!$M$5:$AM$1003,27,FALSE),"")</f>
        <v/>
      </c>
      <c r="AC81" s="41"/>
      <c r="AD81" s="244"/>
      <c r="AE81" s="67"/>
      <c r="AF81" s="71"/>
      <c r="AG81" s="60"/>
      <c r="AH81" s="34"/>
      <c r="AI81" s="34"/>
      <c r="AJ81" s="34"/>
      <c r="AK81" s="34"/>
      <c r="AL81" s="13"/>
      <c r="AM81" s="13"/>
      <c r="AN81" s="13"/>
      <c r="AO81" s="13"/>
      <c r="AP81" s="13"/>
      <c r="AQ81" s="14"/>
      <c r="AR81" s="15"/>
    </row>
    <row r="82" spans="1:44" s="17" customFormat="1" ht="30.95" customHeight="1" x14ac:dyDescent="0.2">
      <c r="A82" s="47"/>
      <c r="B82" s="48"/>
      <c r="C82" s="56"/>
      <c r="D82" s="35">
        <v>3662818</v>
      </c>
      <c r="E82" s="35">
        <v>4161497</v>
      </c>
      <c r="F82" s="36" t="str">
        <f>IF(D82="","",VLOOKUP(D82,契約台帳!$A$3:$X$9998,6,FALSE))&amp;IF(D82="","",VLOOKUP(D82,契約台帳!$A$3:$X$9998,7,FALSE))&amp;IF(D82="","",VLOOKUP(D82,契約台帳!$A$3:$X$9998,8,FALSE))&amp;IF(D82="","",VLOOKUP(D82,契約台帳!$A$3:$X$9998,9,FALSE))&amp;IF(D82="","",VLOOKUP(D82,契約台帳!$A$3:$X$9998,11,FALSE))</f>
        <v>3SNMCLBTETV0V</v>
      </c>
      <c r="G82" s="35" t="str">
        <f>IF(D82="","",VLOOKUP(F82,製品マスタ!$G$5:$H$1005,2,FALSE))</f>
        <v>S</v>
      </c>
      <c r="H82" s="35" t="str">
        <f>IF(D82="","",VLOOKUP(F82,製品マスタ!$G$5:$K$1005,5,FALSE))</f>
        <v>TETV0V</v>
      </c>
      <c r="I82" s="37" t="str">
        <f>IF(D82="","",VLOOKUP(F82,製品マスタ!$G$5:$L$1005,6,FALSE))</f>
        <v>メタルミー　ＴＥＳ艶ＶＯＩＤＶ</v>
      </c>
      <c r="J82" s="270" t="s">
        <v>649</v>
      </c>
      <c r="K82" s="37">
        <f>IF(D82="","",VLOOKUP(D82,契約台帳!$A$3:$X$700,12,FALSE))</f>
        <v>50</v>
      </c>
      <c r="L82" s="37" t="str">
        <f>IF(D82="","",VLOOKUP(F82,製品マスタ!$G$5:$Q$1005,11,FALSE))</f>
        <v>S28SEPA</v>
      </c>
      <c r="M82" s="49">
        <v>1005</v>
      </c>
      <c r="N82" s="49">
        <v>4100</v>
      </c>
      <c r="O82" s="184">
        <v>2</v>
      </c>
      <c r="P82" s="60">
        <v>2</v>
      </c>
      <c r="Q82" s="74">
        <v>44714</v>
      </c>
      <c r="R82" s="54">
        <f>IF(D82="","",IF(D81&lt;&gt;"","",IF(OR(J82="リード付け",J82="巻足し",J82="巻返しリード付け"),M82,VLOOKUP(D82,契約台帳!$A$3:$X$700,14,FALSE))))</f>
        <v>1005</v>
      </c>
      <c r="S82" s="51">
        <f>IF(D82="","",IF(D81&lt;&gt;"","",IF(OR(J82="リード付け",J82="巻足し",J82="巻返しリード付け"),M82,VLOOKUP(D82,契約台帳!$A$3:$X$700,15,FALSE))))</f>
        <v>1005</v>
      </c>
      <c r="T82" s="51">
        <f>IF(D82="","",IF(D81&lt;&gt;"","",IF(J82="リード付け",N82,IF(J82="巻返しリード付け",N82,IF(J82="巻足し",N82*P82+N83*P83,VLOOKUP(D82,契約台帳!$A$3:$X$700,16,FALSE))))))</f>
        <v>8200</v>
      </c>
      <c r="U82" s="227">
        <v>1</v>
      </c>
      <c r="V82" s="227">
        <f>IF(D82="","",IF(D80=D82,"",VLOOKUP(D82,契約台帳!$A$2:$X$700,18,FALSE)))</f>
        <v>2</v>
      </c>
      <c r="W82" s="35" t="str">
        <f>IF(D82="","",IF(T82="","",IF(J82="巻足し","",IF(J82="巻返し",VLOOKUP(F82&amp;K82&amp;M82,製品マスタ!$M$5:$AE$1005,18,FALSE),IF(OR(J82="リード付け",J82="巻返しリード付け"),"原反コア",IF(J82="スリット",VLOOKUP(F82&amp;K82&amp;R82,製品マスタ!$N$5:$AE$1005,17,FALSE),""))))))</f>
        <v/>
      </c>
      <c r="X82" s="35" t="str">
        <f>IF(D82="","",IF(T82="","",IF(J82="巻足し","",IF(J82="巻返し",VLOOKUP(F82&amp;K82&amp;M82,製品マスタ!$M$5:$AE$1005,19,FALSE),IF(OR(J82="リード付け",J82="巻返しリード付け"),"",IF(J82="スリット",VLOOKUP(F82&amp;K82&amp;R82,製品マスタ!$N$5:$AE$1005,18,FALSE),""))))))</f>
        <v/>
      </c>
      <c r="Y82" s="40">
        <f>IF(D82="","",IF(T82="","",VLOOKUP(D82,契約台帳!$A$3:$X$700,17,FALSE)))</f>
        <v>2</v>
      </c>
      <c r="Z82" s="35" t="str">
        <f>IF(D82="","",IF(T82="","",VLOOKUP(D82,契約台帳!$A$3:$X$700,5,FALSE)))</f>
        <v>リンテック㈱</v>
      </c>
      <c r="AA82" s="74"/>
      <c r="AB82" s="266">
        <f>IFERROR(VLOOKUP(F82&amp;K82&amp;M82,製品マスタ!$M$5:$AM$1003,27,FALSE),"")</f>
        <v>0</v>
      </c>
      <c r="AC82" s="41"/>
      <c r="AD82" s="244"/>
      <c r="AE82" s="67"/>
      <c r="AF82" s="71"/>
      <c r="AG82" s="60"/>
      <c r="AH82" s="34"/>
      <c r="AI82" s="34"/>
      <c r="AJ82" s="34"/>
      <c r="AK82" s="34"/>
      <c r="AL82" s="13"/>
      <c r="AM82" s="13"/>
      <c r="AN82" s="13"/>
      <c r="AO82" s="13"/>
      <c r="AP82" s="13"/>
      <c r="AQ82" s="14"/>
      <c r="AR82" s="15"/>
    </row>
    <row r="83" spans="1:44" s="17" customFormat="1" ht="30.95" customHeight="1" x14ac:dyDescent="0.2">
      <c r="A83" s="47"/>
      <c r="B83" s="48"/>
      <c r="C83" s="56"/>
      <c r="D83" s="35"/>
      <c r="E83" s="35"/>
      <c r="F83" s="36" t="str">
        <f>IF(D83="","",VLOOKUP(D83,契約台帳!$A$3:$X$9998,6,FALSE))&amp;IF(D83="","",VLOOKUP(D83,契約台帳!$A$3:$X$9998,7,FALSE))&amp;IF(D83="","",VLOOKUP(D83,契約台帳!$A$3:$X$9998,8,FALSE))&amp;IF(D83="","",VLOOKUP(D83,契約台帳!$A$3:$X$9998,9,FALSE))&amp;IF(D83="","",VLOOKUP(D83,契約台帳!$A$3:$X$9998,11,FALSE))</f>
        <v/>
      </c>
      <c r="G83" s="35" t="str">
        <f>IF(D83="","",VLOOKUP(F83,製品マスタ!$G$5:$H$1005,2,FALSE))</f>
        <v/>
      </c>
      <c r="H83" s="35" t="str">
        <f>IF(D83="","",VLOOKUP(F83,製品マスタ!$G$5:$K$1005,5,FALSE))</f>
        <v/>
      </c>
      <c r="I83" s="37" t="str">
        <f>IF(D83="","",VLOOKUP(F83,製品マスタ!$G$5:$L$1005,6,FALSE))</f>
        <v/>
      </c>
      <c r="J83" s="271"/>
      <c r="K83" s="37" t="str">
        <f>IF(D83="","",VLOOKUP(D83,契約台帳!$A$3:$X$700,12,FALSE))</f>
        <v/>
      </c>
      <c r="L83" s="37" t="str">
        <f>IF(D83="","",VLOOKUP(F83,製品マスタ!$G$5:$Q$1005,11,FALSE))</f>
        <v/>
      </c>
      <c r="M83" s="49"/>
      <c r="N83" s="49"/>
      <c r="O83" s="184"/>
      <c r="P83" s="60"/>
      <c r="Q83" s="74"/>
      <c r="R83" s="54" t="str">
        <f>IF(D83="","",IF(D82&lt;&gt;"","",IF(OR(J83="リード付け",J83="巻足し",J83="巻返しリード付け"),M83,VLOOKUP(D83,契約台帳!$A$3:$X$700,14,FALSE))))</f>
        <v/>
      </c>
      <c r="S83" s="51" t="str">
        <f>IF(D83="","",IF(D82&lt;&gt;"","",IF(OR(J83="リード付け",J83="巻足し",J83="巻返しリード付け"),M83,VLOOKUP(D83,契約台帳!$A$3:$X$700,15,FALSE))))</f>
        <v/>
      </c>
      <c r="T83" s="51" t="str">
        <f>IF(D83="","",IF(D82&lt;&gt;"","",IF(J83="リード付け",N83,IF(J83="巻返しリード付け",N83,IF(J83="巻足し",N83*P83+N84*P84,VLOOKUP(D83,契約台帳!$A$3:$X$700,16,FALSE))))))</f>
        <v/>
      </c>
      <c r="U83" s="50"/>
      <c r="V83" s="50" t="str">
        <f>IF(D83="","",IF(D81=D83,"",VLOOKUP(D83,契約台帳!$A$2:$X$700,18,FALSE)))</f>
        <v/>
      </c>
      <c r="W83" s="35" t="str">
        <f>IF(D83="","",IF(T83="","",IF(J83="巻足し","",IF(J83="巻返し",VLOOKUP(F83&amp;K83&amp;M83,製品マスタ!$M$5:$AE$1005,18,FALSE),IF(OR(J83="リード付け",J83="巻返しリード付け"),"原反コア",IF(J83="スリット",VLOOKUP(F83&amp;K83&amp;R83,製品マスタ!$N$5:$AE$1005,17,FALSE),""))))))</f>
        <v/>
      </c>
      <c r="X83" s="35" t="str">
        <f>IF(D83="","",IF(T83="","",IF(J83="巻足し","",IF(J83="巻返し",VLOOKUP(F83&amp;K83&amp;M83,製品マスタ!$M$5:$AE$1005,19,FALSE),IF(OR(J83="リード付け",J83="巻返しリード付け"),"",IF(J83="スリット",VLOOKUP(F83&amp;K83&amp;R83,製品マスタ!$N$5:$AE$1005,18,FALSE),""))))))</f>
        <v/>
      </c>
      <c r="Y83" s="40" t="str">
        <f>IF(D83="","",IF(T83="","",VLOOKUP(D83,契約台帳!$A$3:$X$700,17,FALSE)))</f>
        <v/>
      </c>
      <c r="Z83" s="35" t="str">
        <f>IF(D83="","",IF(T83="","",VLOOKUP(D83,契約台帳!$A$3:$X$700,5,FALSE)))</f>
        <v/>
      </c>
      <c r="AA83" s="74"/>
      <c r="AB83" s="266" t="str">
        <f>IFERROR(VLOOKUP(F83&amp;K83&amp;M83,製品マスタ!$M$5:$AM$1003,27,FALSE),"")</f>
        <v/>
      </c>
      <c r="AC83" s="41"/>
      <c r="AD83" s="244"/>
      <c r="AE83" s="67"/>
      <c r="AF83" s="71"/>
      <c r="AG83" s="60"/>
      <c r="AH83" s="34"/>
      <c r="AI83" s="34"/>
      <c r="AJ83" s="34"/>
      <c r="AK83" s="34"/>
      <c r="AL83" s="13"/>
      <c r="AM83" s="13"/>
      <c r="AN83" s="13"/>
      <c r="AO83" s="13"/>
      <c r="AP83" s="13"/>
      <c r="AQ83" s="14"/>
      <c r="AR83" s="15"/>
    </row>
    <row r="84" spans="1:44" s="17" customFormat="1" ht="30.95" customHeight="1" x14ac:dyDescent="0.2">
      <c r="A84" s="47" t="s">
        <v>660</v>
      </c>
      <c r="B84" s="48" t="s">
        <v>582</v>
      </c>
      <c r="C84" s="56"/>
      <c r="D84" s="35"/>
      <c r="E84" s="35"/>
      <c r="F84" s="36" t="str">
        <f>IF(D84="","",VLOOKUP(D84,契約台帳!$A$3:$X$9998,6,FALSE))&amp;IF(D84="","",VLOOKUP(D84,契約台帳!$A$3:$X$9998,7,FALSE))&amp;IF(D84="","",VLOOKUP(D84,契約台帳!$A$3:$X$9998,8,FALSE))&amp;IF(D84="","",VLOOKUP(D84,契約台帳!$A$3:$X$9998,9,FALSE))&amp;IF(D84="","",VLOOKUP(D84,契約台帳!$A$3:$X$9998,11,FALSE))</f>
        <v/>
      </c>
      <c r="G84" s="35" t="str">
        <f>IF(D84="","",VLOOKUP(F84,製品マスタ!$G$5:$H$1005,2,FALSE))</f>
        <v/>
      </c>
      <c r="H84" s="35" t="str">
        <f>IF(D84="","",VLOOKUP(F84,製品マスタ!$G$5:$K$1005,5,FALSE))</f>
        <v/>
      </c>
      <c r="I84" s="37" t="str">
        <f>IF(D84="","",VLOOKUP(F84,製品マスタ!$G$5:$L$1005,6,FALSE))</f>
        <v/>
      </c>
      <c r="J84" s="271" t="s">
        <v>585</v>
      </c>
      <c r="K84" s="37" t="str">
        <f>IF(D84="","",VLOOKUP(D84,契約台帳!$A$3:$X$700,12,FALSE))</f>
        <v/>
      </c>
      <c r="L84" s="37" t="str">
        <f>IF(D84="","",VLOOKUP(F84,製品マスタ!$G$5:$Q$1005,11,FALSE))</f>
        <v/>
      </c>
      <c r="M84" s="49"/>
      <c r="N84" s="49"/>
      <c r="O84" s="184"/>
      <c r="P84" s="60"/>
      <c r="Q84" s="74"/>
      <c r="R84" s="54" t="str">
        <f>IF(D84="","",IF(D83&lt;&gt;"","",IF(OR(J84="リード付け",J84="巻足し",J84="巻返しリード付け"),M84,VLOOKUP(D84,契約台帳!$A$3:$X$700,14,FALSE))))</f>
        <v/>
      </c>
      <c r="S84" s="51" t="str">
        <f>IF(D84="","",IF(D83&lt;&gt;"","",IF(OR(J84="リード付け",J84="巻足し",J84="巻返しリード付け"),M84,VLOOKUP(D84,契約台帳!$A$3:$X$700,15,FALSE))))</f>
        <v/>
      </c>
      <c r="T84" s="51" t="str">
        <f>IF(D84="","",IF(D83&lt;&gt;"","",IF(J84="リード付け",N84,IF(J84="巻返しリード付け",N84,IF(J84="巻足し",N84*P84+N85*P85,VLOOKUP(D84,契約台帳!$A$3:$X$700,16,FALSE))))))</f>
        <v/>
      </c>
      <c r="U84" s="50"/>
      <c r="V84" s="50" t="str">
        <f>IF(D84="","",IF(D82=D84,"",VLOOKUP(D84,契約台帳!$A$2:$X$700,18,FALSE)))</f>
        <v/>
      </c>
      <c r="W84" s="35" t="str">
        <f>IF(D84="","",IF(T84="","",IF(J84="巻足し","",IF(J84="巻返し",VLOOKUP(F84&amp;K84&amp;M84,製品マスタ!$M$5:$AE$1005,18,FALSE),IF(OR(J84="リード付け",J84="巻返しリード付け"),"原反コア",IF(J84="スリット",VLOOKUP(F84&amp;K84&amp;R84,製品マスタ!$N$5:$AE$1005,17,FALSE),""))))))</f>
        <v/>
      </c>
      <c r="X84" s="35" t="str">
        <f>IF(D84="","",IF(T84="","",IF(J84="巻足し","",IF(J84="巻返し",VLOOKUP(F84&amp;K84&amp;M84,製品マスタ!$M$5:$AE$1005,19,FALSE),IF(OR(J84="リード付け",J84="巻返しリード付け"),"",IF(J84="スリット",VLOOKUP(F84&amp;K84&amp;R84,製品マスタ!$N$5:$AE$1005,18,FALSE),""))))))</f>
        <v/>
      </c>
      <c r="Y84" s="40" t="str">
        <f>IF(D84="","",IF(T84="","",VLOOKUP(D84,契約台帳!$A$3:$X$700,17,FALSE)))</f>
        <v/>
      </c>
      <c r="Z84" s="35" t="str">
        <f>IF(D84="","",IF(T84="","",VLOOKUP(D84,契約台帳!$A$3:$X$700,5,FALSE)))</f>
        <v/>
      </c>
      <c r="AA84" s="74"/>
      <c r="AB84" s="266" t="str">
        <f>IFERROR(VLOOKUP(F84&amp;K84&amp;M84,製品マスタ!$M$5:$AM$1003,27,FALSE),"")</f>
        <v/>
      </c>
      <c r="AC84" s="41"/>
      <c r="AD84" s="244"/>
      <c r="AE84" s="67"/>
      <c r="AF84" s="71"/>
      <c r="AG84" s="60"/>
      <c r="AH84" s="34"/>
      <c r="AI84" s="34"/>
      <c r="AJ84" s="34"/>
      <c r="AK84" s="34"/>
      <c r="AL84" s="13"/>
      <c r="AM84" s="13"/>
      <c r="AN84" s="13"/>
      <c r="AO84" s="13"/>
      <c r="AP84" s="13"/>
      <c r="AQ84" s="14"/>
      <c r="AR84" s="15"/>
    </row>
    <row r="85" spans="1:44" s="17" customFormat="1" ht="30.95" customHeight="1" x14ac:dyDescent="0.2">
      <c r="A85" s="47"/>
      <c r="B85" s="48"/>
      <c r="C85" s="56"/>
      <c r="D85" s="35"/>
      <c r="E85" s="35"/>
      <c r="F85" s="36" t="str">
        <f>IF(D85="","",VLOOKUP(D85,契約台帳!$A$3:$X$9998,6,FALSE))&amp;IF(D85="","",VLOOKUP(D85,契約台帳!$A$3:$X$9998,7,FALSE))&amp;IF(D85="","",VLOOKUP(D85,契約台帳!$A$3:$X$9998,8,FALSE))&amp;IF(D85="","",VLOOKUP(D85,契約台帳!$A$3:$X$9998,9,FALSE))&amp;IF(D85="","",VLOOKUP(D85,契約台帳!$A$3:$X$9998,11,FALSE))</f>
        <v/>
      </c>
      <c r="G85" s="35" t="str">
        <f>IF(D85="","",VLOOKUP(F85,製品マスタ!$G$5:$H$1005,2,FALSE))</f>
        <v/>
      </c>
      <c r="H85" s="35" t="str">
        <f>IF(D85="","",VLOOKUP(F85,製品マスタ!$G$5:$K$1005,5,FALSE))</f>
        <v/>
      </c>
      <c r="I85" s="37" t="str">
        <f>IF(D85="","",VLOOKUP(F85,製品マスタ!$G$5:$L$1005,6,FALSE))</f>
        <v/>
      </c>
      <c r="J85" s="271"/>
      <c r="K85" s="37" t="str">
        <f>IF(D85="","",VLOOKUP(D85,契約台帳!$A$3:$X$700,12,FALSE))</f>
        <v/>
      </c>
      <c r="L85" s="37" t="str">
        <f>IF(D85="","",VLOOKUP(F85,製品マスタ!$G$5:$Q$1005,11,FALSE))</f>
        <v/>
      </c>
      <c r="M85" s="49"/>
      <c r="N85" s="49"/>
      <c r="O85" s="184"/>
      <c r="P85" s="60"/>
      <c r="Q85" s="74"/>
      <c r="R85" s="54" t="str">
        <f>IF(D85="","",IF(D84&lt;&gt;"","",IF(OR(J85="リード付け",J85="巻足し",J85="巻返しリード付け"),M85,VLOOKUP(D85,契約台帳!$A$3:$X$700,14,FALSE))))</f>
        <v/>
      </c>
      <c r="S85" s="51" t="str">
        <f>IF(D85="","",IF(D84&lt;&gt;"","",IF(OR(J85="リード付け",J85="巻足し",J85="巻返しリード付け"),M85,VLOOKUP(D85,契約台帳!$A$3:$X$700,15,FALSE))))</f>
        <v/>
      </c>
      <c r="T85" s="51" t="str">
        <f>IF(D85="","",IF(D84&lt;&gt;"","",IF(J85="リード付け",N85,IF(J85="巻返しリード付け",N85,IF(J85="巻足し",N85*P85+N86*P86,VLOOKUP(D85,契約台帳!$A$3:$X$700,16,FALSE))))))</f>
        <v/>
      </c>
      <c r="U85" s="50"/>
      <c r="V85" s="50" t="str">
        <f>IF(D85="","",IF(D83=D85,"",VLOOKUP(D85,契約台帳!$A$2:$X$700,18,FALSE)))</f>
        <v/>
      </c>
      <c r="W85" s="35" t="str">
        <f>IF(D85="","",IF(T85="","",IF(J85="巻足し","",IF(J85="巻返し",VLOOKUP(F85&amp;K85&amp;M85,製品マスタ!$M$5:$AE$1005,18,FALSE),IF(OR(J85="リード付け",J85="巻返しリード付け"),"原反コア",IF(J85="スリット",VLOOKUP(F85&amp;K85&amp;R85,製品マスタ!$N$5:$AE$1005,17,FALSE),""))))))</f>
        <v/>
      </c>
      <c r="X85" s="35" t="str">
        <f>IF(D85="","",IF(T85="","",IF(J85="巻足し","",IF(J85="巻返し",VLOOKUP(F85&amp;K85&amp;M85,製品マスタ!$M$5:$AE$1005,19,FALSE),IF(OR(J85="リード付け",J85="巻返しリード付け"),"",IF(J85="スリット",VLOOKUP(F85&amp;K85&amp;R85,製品マスタ!$N$5:$AE$1005,18,FALSE),""))))))</f>
        <v/>
      </c>
      <c r="Y85" s="40" t="str">
        <f>IF(D85="","",IF(T85="","",VLOOKUP(D85,契約台帳!$A$3:$X$700,17,FALSE)))</f>
        <v/>
      </c>
      <c r="Z85" s="35" t="str">
        <f>IF(D85="","",IF(T85="","",VLOOKUP(D85,契約台帳!$A$3:$X$700,5,FALSE)))</f>
        <v/>
      </c>
      <c r="AA85" s="74"/>
      <c r="AB85" s="266" t="str">
        <f>IFERROR(VLOOKUP(F85&amp;K85&amp;M85,製品マスタ!$M$5:$AM$1003,27,FALSE),"")</f>
        <v/>
      </c>
      <c r="AC85" s="41"/>
      <c r="AD85" s="244"/>
      <c r="AE85" s="67"/>
      <c r="AF85" s="71"/>
      <c r="AG85" s="60"/>
      <c r="AH85" s="34"/>
      <c r="AI85" s="34"/>
      <c r="AJ85" s="34"/>
      <c r="AK85" s="34"/>
      <c r="AL85" s="13"/>
      <c r="AM85" s="13"/>
      <c r="AN85" s="13"/>
      <c r="AO85" s="13"/>
      <c r="AP85" s="13"/>
      <c r="AQ85" s="14"/>
      <c r="AR85" s="15"/>
    </row>
    <row r="86" spans="1:44" s="17" customFormat="1" ht="30.95" customHeight="1" x14ac:dyDescent="0.2">
      <c r="A86" s="47" t="s">
        <v>661</v>
      </c>
      <c r="B86" s="48" t="s">
        <v>583</v>
      </c>
      <c r="C86" s="56"/>
      <c r="D86" s="35"/>
      <c r="E86" s="35"/>
      <c r="F86" s="36" t="str">
        <f>IF(D86="","",VLOOKUP(D86,契約台帳!$A$3:$X$9998,6,FALSE))&amp;IF(D86="","",VLOOKUP(D86,契約台帳!$A$3:$X$9998,7,FALSE))&amp;IF(D86="","",VLOOKUP(D86,契約台帳!$A$3:$X$9998,8,FALSE))&amp;IF(D86="","",VLOOKUP(D86,契約台帳!$A$3:$X$9998,9,FALSE))&amp;IF(D86="","",VLOOKUP(D86,契約台帳!$A$3:$X$9998,11,FALSE))</f>
        <v/>
      </c>
      <c r="G86" s="35" t="str">
        <f>IF(D86="","",VLOOKUP(F86,製品マスタ!$G$5:$H$1005,2,FALSE))</f>
        <v/>
      </c>
      <c r="H86" s="35" t="str">
        <f>IF(D86="","",VLOOKUP(F86,製品マスタ!$G$5:$K$1005,5,FALSE))</f>
        <v/>
      </c>
      <c r="I86" s="37" t="str">
        <f>IF(D86="","",VLOOKUP(F86,製品マスタ!$G$5:$L$1005,6,FALSE))</f>
        <v/>
      </c>
      <c r="J86" s="271" t="s">
        <v>585</v>
      </c>
      <c r="K86" s="37" t="str">
        <f>IF(D86="","",VLOOKUP(D86,契約台帳!$A$3:$X$700,12,FALSE))</f>
        <v/>
      </c>
      <c r="L86" s="37" t="str">
        <f>IF(D86="","",VLOOKUP(F86,製品マスタ!$G$5:$Q$1005,11,FALSE))</f>
        <v/>
      </c>
      <c r="M86" s="49"/>
      <c r="N86" s="49"/>
      <c r="O86" s="184"/>
      <c r="P86" s="60"/>
      <c r="Q86" s="74"/>
      <c r="R86" s="54" t="str">
        <f>IF(D86="","",IF(D85&lt;&gt;"","",IF(OR(J86="リード付け",J86="巻足し",J86="巻返しリード付け"),M86,VLOOKUP(D86,契約台帳!$A$3:$X$700,14,FALSE))))</f>
        <v/>
      </c>
      <c r="S86" s="51" t="str">
        <f>IF(D86="","",IF(D85&lt;&gt;"","",IF(OR(J86="リード付け",J86="巻足し",J86="巻返しリード付け"),M86,VLOOKUP(D86,契約台帳!$A$3:$X$700,15,FALSE))))</f>
        <v/>
      </c>
      <c r="T86" s="51" t="str">
        <f>IF(D86="","",IF(D85&lt;&gt;"","",IF(J86="リード付け",N86,IF(J86="巻返しリード付け",N86,IF(J86="巻足し",N86*P86+N87*P87,VLOOKUP(D86,契約台帳!$A$3:$X$700,16,FALSE))))))</f>
        <v/>
      </c>
      <c r="U86" s="50"/>
      <c r="V86" s="50" t="str">
        <f>IF(D86="","",IF(D84=D86,"",VLOOKUP(D86,契約台帳!$A$2:$X$700,18,FALSE)))</f>
        <v/>
      </c>
      <c r="W86" s="35" t="str">
        <f>IF(D86="","",IF(T86="","",IF(J86="巻足し","",IF(J86="巻返し",VLOOKUP(F86&amp;K86&amp;M86,製品マスタ!$M$5:$AE$1005,18,FALSE),IF(OR(J86="リード付け",J86="巻返しリード付け"),"原反コア",IF(J86="スリット",VLOOKUP(F86&amp;K86&amp;R86,製品マスタ!$N$5:$AE$1005,17,FALSE),""))))))</f>
        <v/>
      </c>
      <c r="X86" s="35" t="str">
        <f>IF(D86="","",IF(T86="","",IF(J86="巻足し","",IF(J86="巻返し",VLOOKUP(F86&amp;K86&amp;M86,製品マスタ!$M$5:$AE$1005,19,FALSE),IF(OR(J86="リード付け",J86="巻返しリード付け"),"",IF(J86="スリット",VLOOKUP(F86&amp;K86&amp;R86,製品マスタ!$N$5:$AE$1005,18,FALSE),""))))))</f>
        <v/>
      </c>
      <c r="Y86" s="40" t="str">
        <f>IF(D86="","",IF(T86="","",VLOOKUP(D86,契約台帳!$A$3:$X$700,17,FALSE)))</f>
        <v/>
      </c>
      <c r="Z86" s="35" t="str">
        <f>IF(D86="","",IF(T86="","",VLOOKUP(D86,契約台帳!$A$3:$X$700,5,FALSE)))</f>
        <v/>
      </c>
      <c r="AA86" s="74"/>
      <c r="AB86" s="266" t="str">
        <f>IFERROR(VLOOKUP(F86&amp;K86&amp;M86,製品マスタ!$M$5:$AM$1003,27,FALSE),"")</f>
        <v/>
      </c>
      <c r="AC86" s="41"/>
      <c r="AD86" s="244"/>
      <c r="AE86" s="67"/>
      <c r="AF86" s="71"/>
      <c r="AG86" s="60"/>
      <c r="AH86" s="34"/>
      <c r="AI86" s="34"/>
      <c r="AJ86" s="34"/>
      <c r="AK86" s="34"/>
      <c r="AL86" s="13"/>
      <c r="AM86" s="13"/>
      <c r="AN86" s="13"/>
      <c r="AO86" s="13"/>
      <c r="AP86" s="13"/>
      <c r="AQ86" s="14"/>
      <c r="AR86" s="15"/>
    </row>
    <row r="87" spans="1:44" s="17" customFormat="1" ht="30.95" customHeight="1" x14ac:dyDescent="0.2">
      <c r="A87" s="47"/>
      <c r="B87" s="48"/>
      <c r="C87" s="56"/>
      <c r="D87" s="35"/>
      <c r="E87" s="35"/>
      <c r="F87" s="36" t="str">
        <f>IF(D87="","",VLOOKUP(D87,契約台帳!$A$3:$X$9998,6,FALSE))&amp;IF(D87="","",VLOOKUP(D87,契約台帳!$A$3:$X$9998,7,FALSE))&amp;IF(D87="","",VLOOKUP(D87,契約台帳!$A$3:$X$9998,8,FALSE))&amp;IF(D87="","",VLOOKUP(D87,契約台帳!$A$3:$X$9998,9,FALSE))&amp;IF(D87="","",VLOOKUP(D87,契約台帳!$A$3:$X$9998,11,FALSE))</f>
        <v/>
      </c>
      <c r="G87" s="35" t="str">
        <f>IF(D87="","",VLOOKUP(F87,製品マスタ!$G$5:$H$1005,2,FALSE))</f>
        <v/>
      </c>
      <c r="H87" s="35" t="str">
        <f>IF(D87="","",VLOOKUP(F87,製品マスタ!$G$5:$K$1005,5,FALSE))</f>
        <v/>
      </c>
      <c r="I87" s="37" t="str">
        <f>IF(D87="","",VLOOKUP(F87,製品マスタ!$G$5:$L$1005,6,FALSE))</f>
        <v/>
      </c>
      <c r="J87" s="271"/>
      <c r="K87" s="37" t="str">
        <f>IF(D87="","",VLOOKUP(D87,契約台帳!$A$3:$X$700,12,FALSE))</f>
        <v/>
      </c>
      <c r="L87" s="37" t="str">
        <f>IF(D87="","",VLOOKUP(F87,製品マスタ!$G$5:$Q$1005,11,FALSE))</f>
        <v/>
      </c>
      <c r="M87" s="49"/>
      <c r="N87" s="49"/>
      <c r="O87" s="184"/>
      <c r="P87" s="60"/>
      <c r="Q87" s="74"/>
      <c r="R87" s="54" t="str">
        <f>IF(D87="","",IF(D86&lt;&gt;"","",IF(OR(J87="リード付け",J87="巻足し",J87="巻返しリード付け"),M87,VLOOKUP(D87,契約台帳!$A$3:$X$700,14,FALSE))))</f>
        <v/>
      </c>
      <c r="S87" s="51" t="str">
        <f>IF(D87="","",IF(D86&lt;&gt;"","",IF(OR(J87="リード付け",J87="巻足し",J87="巻返しリード付け"),M87,VLOOKUP(D87,契約台帳!$A$3:$X$700,15,FALSE))))</f>
        <v/>
      </c>
      <c r="T87" s="51" t="str">
        <f>IF(D87="","",IF(D86&lt;&gt;"","",IF(J87="リード付け",N87,IF(J87="巻返しリード付け",N87,IF(J87="巻足し",N87*P87+N88*P88,VLOOKUP(D87,契約台帳!$A$3:$X$700,16,FALSE))))))</f>
        <v/>
      </c>
      <c r="U87" s="50"/>
      <c r="V87" s="50" t="str">
        <f>IF(D87="","",IF(D85=D87,"",VLOOKUP(D87,契約台帳!$A$2:$X$700,18,FALSE)))</f>
        <v/>
      </c>
      <c r="W87" s="35" t="str">
        <f>IF(D87="","",IF(T87="","",IF(J87="巻足し","",IF(J87="巻返し",VLOOKUP(F87&amp;K87&amp;M87,製品マスタ!$M$5:$AE$1005,18,FALSE),IF(OR(J87="リード付け",J87="巻返しリード付け"),"原反コア",IF(J87="スリット",VLOOKUP(F87&amp;K87&amp;R87,製品マスタ!$N$5:$AE$1005,17,FALSE),""))))))</f>
        <v/>
      </c>
      <c r="X87" s="35" t="str">
        <f>IF(D87="","",IF(T87="","",IF(J87="巻足し","",IF(J87="巻返し",VLOOKUP(F87&amp;K87&amp;M87,製品マスタ!$M$5:$AE$1005,19,FALSE),IF(OR(J87="リード付け",J87="巻返しリード付け"),"",IF(J87="スリット",VLOOKUP(F87&amp;K87&amp;R87,製品マスタ!$N$5:$AE$1005,18,FALSE),""))))))</f>
        <v/>
      </c>
      <c r="Y87" s="40" t="str">
        <f>IF(D87="","",IF(T87="","",VLOOKUP(D87,契約台帳!$A$3:$X$700,17,FALSE)))</f>
        <v/>
      </c>
      <c r="Z87" s="35" t="str">
        <f>IF(D87="","",IF(T87="","",VLOOKUP(D87,契約台帳!$A$3:$X$700,5,FALSE)))</f>
        <v/>
      </c>
      <c r="AA87" s="74"/>
      <c r="AB87" s="266" t="str">
        <f>IFERROR(VLOOKUP(F87&amp;K87&amp;M87,製品マスタ!$M$5:$AM$1003,27,FALSE),"")</f>
        <v/>
      </c>
      <c r="AC87" s="41"/>
      <c r="AD87" s="244"/>
      <c r="AE87" s="67"/>
      <c r="AF87" s="71"/>
      <c r="AG87" s="60"/>
      <c r="AH87" s="34"/>
      <c r="AI87" s="34"/>
      <c r="AJ87" s="34"/>
      <c r="AK87" s="34"/>
      <c r="AL87" s="13"/>
      <c r="AM87" s="13"/>
      <c r="AN87" s="13"/>
      <c r="AO87" s="13"/>
      <c r="AP87" s="13"/>
      <c r="AQ87" s="14"/>
      <c r="AR87" s="15"/>
    </row>
    <row r="88" spans="1:44" s="17" customFormat="1" ht="30.95" customHeight="1" x14ac:dyDescent="0.2">
      <c r="A88" s="47" t="s">
        <v>662</v>
      </c>
      <c r="B88" s="48" t="s">
        <v>625</v>
      </c>
      <c r="C88" s="56"/>
      <c r="D88" s="285">
        <v>3662814</v>
      </c>
      <c r="E88" s="285">
        <v>4161453</v>
      </c>
      <c r="F88" s="286" t="str">
        <f>IF(D88="","",VLOOKUP(D88,契約台帳!$A$3:$X$9998,6,FALSE))&amp;IF(D88="","",VLOOKUP(D88,契約台帳!$A$3:$X$9998,7,FALSE))&amp;IF(D88="","",VLOOKUP(D88,契約台帳!$A$3:$X$9998,8,FALSE))&amp;IF(D88="","",VLOOKUP(D88,契約台帳!$A$3:$X$9998,9,FALSE))&amp;IF(D88="","",VLOOKUP(D88,契約台帳!$A$3:$X$9998,11,FALSE))</f>
        <v>33SSNMCLBTEKKFV</v>
      </c>
      <c r="G88" s="285" t="str">
        <f>IF(D88="","",VLOOKUP(F88,製品マスタ!$G$5:$H$1005,2,FALSE))</f>
        <v>S</v>
      </c>
      <c r="H88" s="285" t="str">
        <f>IF(D88="","",VLOOKUP(F88,製品マスタ!$G$5:$K$1005,5,FALSE))</f>
        <v>TEKKFV</v>
      </c>
      <c r="I88" s="287" t="str">
        <f>IF(D88="","",VLOOKUP(F88,製品マスタ!$G$5:$L$1005,6,FALSE))</f>
        <v>メタルミー　ＴＥＳ消開封　Ｖ</v>
      </c>
      <c r="J88" s="288" t="s">
        <v>649</v>
      </c>
      <c r="K88" s="287">
        <f>IF(D88="","",VLOOKUP(D88,契約台帳!$A$3:$X$700,12,FALSE))</f>
        <v>50</v>
      </c>
      <c r="L88" s="287" t="str">
        <f>IF(D88="","",VLOOKUP(F88,製品マスタ!$G$5:$Q$1005,11,FALSE))</f>
        <v>X44SEPA</v>
      </c>
      <c r="M88" s="289">
        <v>1005</v>
      </c>
      <c r="N88" s="289">
        <v>4000</v>
      </c>
      <c r="O88" s="290">
        <v>3</v>
      </c>
      <c r="P88" s="291">
        <v>3</v>
      </c>
      <c r="Q88" s="292">
        <v>44714</v>
      </c>
      <c r="R88" s="293">
        <f>IF(D88="","",IF(D87&lt;&gt;"","",IF(OR(J88="リード付け",J88="巻足し",J88="巻返しリード付け"),M88,VLOOKUP(D88,契約台帳!$A$3:$X$700,14,FALSE))))</f>
        <v>1005</v>
      </c>
      <c r="S88" s="294">
        <f>IF(D88="","",IF(D87&lt;&gt;"","",IF(OR(J88="リード付け",J88="巻足し",J88="巻返しリード付け"),M88,VLOOKUP(D88,契約台帳!$A$3:$X$700,15,FALSE))))</f>
        <v>1005</v>
      </c>
      <c r="T88" s="294">
        <f>IF(D88="","",IF(D87&lt;&gt;"","",IF(J88="リード付け",N88,IF(J88="巻返しリード付け",N88,IF(J88="巻足し",N88*P88+N89*P89,VLOOKUP(D88,契約台帳!$A$3:$X$700,16,FALSE))))))</f>
        <v>12000</v>
      </c>
      <c r="U88" s="295">
        <v>1</v>
      </c>
      <c r="V88" s="295">
        <f>IF(D88="","",IF(D86=D88,"",VLOOKUP(D88,契約台帳!$A$2:$X$700,18,FALSE)))</f>
        <v>3</v>
      </c>
      <c r="W88" s="285" t="str">
        <f>IF(D88="","",IF(T88="","",IF(J88="巻足し","",IF(J88="巻返し",VLOOKUP(F88&amp;K88&amp;M88,製品マスタ!$M$5:$AE$1005,18,FALSE),IF(OR(J88="リード付け",J88="巻返しリード付け"),"原反コア",IF(J88="スリット",VLOOKUP(F88&amp;K88&amp;R88,製品マスタ!$N$5:$AE$1005,17,FALSE),""))))))</f>
        <v/>
      </c>
      <c r="X88" s="285" t="str">
        <f>IF(D88="","",IF(T88="","",IF(J88="巻足し","",IF(J88="巻返し",VLOOKUP(F88&amp;K88&amp;M88,製品マスタ!$M$5:$AE$1005,19,FALSE),IF(OR(J88="リード付け",J88="巻返しリード付け"),"",IF(J88="スリット",VLOOKUP(F88&amp;K88&amp;R88,製品マスタ!$N$5:$AE$1005,18,FALSE),""))))))</f>
        <v/>
      </c>
      <c r="Y88" s="296">
        <f>IF(D88="","",IF(T88="","",VLOOKUP(D88,契約台帳!$A$3:$X$700,17,FALSE)))</f>
        <v>2</v>
      </c>
      <c r="Z88" s="285" t="str">
        <f>IF(D88="","",IF(T88="","",VLOOKUP(D88,契約台帳!$A$3:$X$700,5,FALSE)))</f>
        <v>リンテック㈱</v>
      </c>
      <c r="AA88" s="74"/>
      <c r="AB88" s="266">
        <f>IFERROR(VLOOKUP(F88&amp;K88&amp;M88,製品マスタ!$M$5:$AM$1003,27,FALSE),"")</f>
        <v>0</v>
      </c>
      <c r="AC88" s="41"/>
      <c r="AD88" s="244"/>
      <c r="AE88" s="67"/>
      <c r="AF88" s="71"/>
      <c r="AG88" s="60"/>
      <c r="AH88" s="34"/>
      <c r="AI88" s="34"/>
      <c r="AJ88" s="34"/>
      <c r="AK88" s="34"/>
      <c r="AL88" s="13"/>
      <c r="AM88" s="13"/>
      <c r="AN88" s="13"/>
      <c r="AO88" s="13"/>
      <c r="AP88" s="13"/>
      <c r="AQ88" s="14"/>
      <c r="AR88" s="15"/>
    </row>
    <row r="89" spans="1:44" s="17" customFormat="1" ht="30.95" customHeight="1" x14ac:dyDescent="0.2">
      <c r="A89" s="47"/>
      <c r="B89" s="48"/>
      <c r="C89" s="56"/>
      <c r="D89" s="35"/>
      <c r="E89" s="35"/>
      <c r="F89" s="36" t="str">
        <f>IF(D89="","",VLOOKUP(D89,契約台帳!$A$3:$X$9998,6,FALSE))&amp;IF(D89="","",VLOOKUP(D89,契約台帳!$A$3:$X$9998,7,FALSE))&amp;IF(D89="","",VLOOKUP(D89,契約台帳!$A$3:$X$9998,8,FALSE))&amp;IF(D89="","",VLOOKUP(D89,契約台帳!$A$3:$X$9998,9,FALSE))&amp;IF(D89="","",VLOOKUP(D89,契約台帳!$A$3:$X$9998,11,FALSE))</f>
        <v/>
      </c>
      <c r="G89" s="35" t="str">
        <f>IF(D89="","",VLOOKUP(F89,製品マスタ!$G$5:$H$1005,2,FALSE))</f>
        <v/>
      </c>
      <c r="H89" s="35" t="str">
        <f>IF(D89="","",VLOOKUP(F89,製品マスタ!$G$5:$K$1005,5,FALSE))</f>
        <v/>
      </c>
      <c r="I89" s="37" t="str">
        <f>IF(D89="","",VLOOKUP(F89,製品マスタ!$G$5:$L$1005,6,FALSE))</f>
        <v/>
      </c>
      <c r="J89" s="271"/>
      <c r="K89" s="37" t="str">
        <f>IF(D89="","",VLOOKUP(D89,契約台帳!$A$3:$X$700,12,FALSE))</f>
        <v/>
      </c>
      <c r="L89" s="37" t="str">
        <f>IF(D89="","",VLOOKUP(F89,製品マスタ!$G$5:$Q$1005,11,FALSE))</f>
        <v/>
      </c>
      <c r="M89" s="49"/>
      <c r="N89" s="49"/>
      <c r="O89" s="184"/>
      <c r="P89" s="60"/>
      <c r="Q89" s="74"/>
      <c r="R89" s="54" t="str">
        <f>IF(D89="","",IF(D88&lt;&gt;"","",IF(OR(J89="リード付け",J89="巻足し",J89="巻返しリード付け"),M89,VLOOKUP(D89,契約台帳!$A$3:$X$700,14,FALSE))))</f>
        <v/>
      </c>
      <c r="S89" s="51" t="str">
        <f>IF(D89="","",IF(D88&lt;&gt;"","",IF(OR(J89="リード付け",J89="巻足し",J89="巻返しリード付け"),M89,VLOOKUP(D89,契約台帳!$A$3:$X$700,15,FALSE))))</f>
        <v/>
      </c>
      <c r="T89" s="51" t="str">
        <f>IF(D89="","",IF(D88&lt;&gt;"","",IF(J89="リード付け",N89,IF(J89="巻返しリード付け",N89,IF(J89="巻足し",N89*P89+N90*P90,VLOOKUP(D89,契約台帳!$A$3:$X$700,16,FALSE))))))</f>
        <v/>
      </c>
      <c r="U89" s="50"/>
      <c r="V89" s="50" t="str">
        <f>IF(D89="","",IF(D87=D89,"",VLOOKUP(D89,契約台帳!$A$2:$X$700,18,FALSE)))</f>
        <v/>
      </c>
      <c r="W89" s="35" t="str">
        <f>IF(D89="","",IF(T89="","",IF(J89="巻足し","",IF(J89="巻返し",VLOOKUP(F89&amp;K89&amp;M89,製品マスタ!$M$5:$AE$1005,18,FALSE),IF(OR(J89="リード付け",J89="巻返しリード付け"),"原反コア",IF(J89="スリット",VLOOKUP(F89&amp;K89&amp;R89,製品マスタ!$N$5:$AE$1005,17,FALSE),""))))))</f>
        <v/>
      </c>
      <c r="X89" s="35" t="str">
        <f>IF(D89="","",IF(T89="","",IF(J89="巻足し","",IF(J89="巻返し",VLOOKUP(F89&amp;K89&amp;M89,製品マスタ!$M$5:$AE$1005,19,FALSE),IF(OR(J89="リード付け",J89="巻返しリード付け"),"",IF(J89="スリット",VLOOKUP(F89&amp;K89&amp;R89,製品マスタ!$N$5:$AE$1005,18,FALSE),""))))))</f>
        <v/>
      </c>
      <c r="Y89" s="40" t="str">
        <f>IF(D89="","",IF(T89="","",VLOOKUP(D89,契約台帳!$A$3:$X$700,17,FALSE)))</f>
        <v/>
      </c>
      <c r="Z89" s="35" t="str">
        <f>IF(D89="","",IF(T89="","",VLOOKUP(D89,契約台帳!$A$3:$X$700,5,FALSE)))</f>
        <v/>
      </c>
      <c r="AA89" s="74"/>
      <c r="AB89" s="266" t="str">
        <f>IFERROR(VLOOKUP(F89&amp;K89&amp;M89,製品マスタ!$M$5:$AM$1003,27,FALSE),"")</f>
        <v/>
      </c>
      <c r="AC89" s="41"/>
      <c r="AD89" s="244"/>
      <c r="AE89" s="67"/>
      <c r="AF89" s="71"/>
      <c r="AG89" s="60"/>
      <c r="AH89" s="34"/>
      <c r="AI89" s="34"/>
      <c r="AJ89" s="34"/>
      <c r="AK89" s="34"/>
      <c r="AL89" s="13"/>
      <c r="AM89" s="13"/>
      <c r="AN89" s="13"/>
      <c r="AO89" s="13"/>
      <c r="AP89" s="13"/>
      <c r="AQ89" s="14"/>
      <c r="AR89" s="15"/>
    </row>
    <row r="90" spans="1:44" s="17" customFormat="1" ht="30.95" customHeight="1" x14ac:dyDescent="0.2">
      <c r="A90" s="47"/>
      <c r="B90" s="48"/>
      <c r="C90" s="56"/>
      <c r="D90" s="35">
        <v>3662815</v>
      </c>
      <c r="E90" s="35">
        <v>4161454</v>
      </c>
      <c r="F90" s="36" t="str">
        <f>IF(D90="","",VLOOKUP(D90,契約台帳!$A$3:$X$9998,6,FALSE))&amp;IF(D90="","",VLOOKUP(D90,契約台帳!$A$3:$X$9998,7,FALSE))&amp;IF(D90="","",VLOOKUP(D90,契約台帳!$A$3:$X$9998,8,FALSE))&amp;IF(D90="","",VLOOKUP(D90,契約台帳!$A$3:$X$9998,9,FALSE))&amp;IF(D90="","",VLOOKUP(D90,契約台帳!$A$3:$X$9998,11,FALSE))</f>
        <v>33SSNMCLBTEKV0V</v>
      </c>
      <c r="G90" s="35" t="str">
        <f>IF(D90="","",VLOOKUP(F90,製品マスタ!$G$5:$H$1005,2,FALSE))</f>
        <v>S</v>
      </c>
      <c r="H90" s="35" t="str">
        <f>IF(D90="","",VLOOKUP(F90,製品マスタ!$G$5:$K$1005,5,FALSE))</f>
        <v>TEKV0V</v>
      </c>
      <c r="I90" s="37" t="str">
        <f>IF(D90="","",VLOOKUP(F90,製品マスタ!$G$5:$L$1005,6,FALSE))</f>
        <v>メタルミー　ＴＥ－Ｓ消　ＶＯＩＤ　Ｖ</v>
      </c>
      <c r="J90" s="271" t="s">
        <v>649</v>
      </c>
      <c r="K90" s="37">
        <f>IF(D90="","",VLOOKUP(D90,契約台帳!$A$3:$X$700,12,FALSE))</f>
        <v>50</v>
      </c>
      <c r="L90" s="37" t="str">
        <f>IF(D90="","",VLOOKUP(F90,製品マスタ!$G$5:$Q$1005,11,FALSE))</f>
        <v>X44SEPA</v>
      </c>
      <c r="M90" s="49">
        <v>1005</v>
      </c>
      <c r="N90" s="49">
        <v>4000</v>
      </c>
      <c r="O90" s="184">
        <v>3</v>
      </c>
      <c r="P90" s="60">
        <v>3</v>
      </c>
      <c r="Q90" s="74">
        <v>44714</v>
      </c>
      <c r="R90" s="54">
        <f>IF(D90="","",IF(D89&lt;&gt;"","",IF(OR(J90="リード付け",J90="巻足し",J90="巻返しリード付け"),M90,VLOOKUP(D90,契約台帳!$A$3:$X$700,14,FALSE))))</f>
        <v>1005</v>
      </c>
      <c r="S90" s="51">
        <f>IF(D90="","",IF(D89&lt;&gt;"","",IF(OR(J90="リード付け",J90="巻足し",J90="巻返しリード付け"),M90,VLOOKUP(D90,契約台帳!$A$3:$X$700,15,FALSE))))</f>
        <v>1005</v>
      </c>
      <c r="T90" s="51">
        <f>IF(D90="","",IF(D89&lt;&gt;"","",IF(J90="リード付け",N90,IF(J90="巻返しリード付け",N90,IF(J90="巻足し",N90*P90+N91*P91,VLOOKUP(D90,契約台帳!$A$3:$X$700,16,FALSE))))))</f>
        <v>12000</v>
      </c>
      <c r="U90" s="50">
        <v>1</v>
      </c>
      <c r="V90" s="50">
        <f>IF(D90="","",IF(D88=D90,"",VLOOKUP(D90,契約台帳!$A$2:$X$700,18,FALSE)))</f>
        <v>3</v>
      </c>
      <c r="W90" s="35" t="str">
        <f>IF(D90="","",IF(T90="","",IF(J90="巻足し","",IF(J90="巻返し",VLOOKUP(F90&amp;K90&amp;M90,製品マスタ!$M$5:$AE$1005,18,FALSE),IF(OR(J90="リード付け",J90="巻返しリード付け"),"原反コア",IF(J90="スリット",VLOOKUP(F90&amp;K90&amp;R90,製品マスタ!$N$5:$AE$1005,17,FALSE),""))))))</f>
        <v/>
      </c>
      <c r="X90" s="35" t="str">
        <f>IF(D90="","",IF(T90="","",IF(J90="巻足し","",IF(J90="巻返し",VLOOKUP(F90&amp;K90&amp;M90,製品マスタ!$M$5:$AE$1005,19,FALSE),IF(OR(J90="リード付け",J90="巻返しリード付け"),"",IF(J90="スリット",VLOOKUP(F90&amp;K90&amp;R90,製品マスタ!$N$5:$AE$1005,18,FALSE),""))))))</f>
        <v/>
      </c>
      <c r="Y90" s="40">
        <f>IF(D90="","",IF(T90="","",VLOOKUP(D90,契約台帳!$A$3:$X$700,17,FALSE)))</f>
        <v>2</v>
      </c>
      <c r="Z90" s="35" t="str">
        <f>IF(D90="","",IF(T90="","",VLOOKUP(D90,契約台帳!$A$3:$X$700,5,FALSE)))</f>
        <v>リンテック㈱</v>
      </c>
      <c r="AA90" s="74"/>
      <c r="AB90" s="266">
        <f>IFERROR(VLOOKUP(F90&amp;K90&amp;M90,製品マスタ!$M$5:$AM$1003,27,FALSE),"")</f>
        <v>0</v>
      </c>
      <c r="AC90" s="41"/>
      <c r="AD90" s="244"/>
      <c r="AE90" s="67"/>
      <c r="AF90" s="71"/>
      <c r="AG90" s="60"/>
      <c r="AH90" s="34"/>
      <c r="AI90" s="34"/>
      <c r="AJ90" s="34"/>
      <c r="AK90" s="34"/>
      <c r="AL90" s="13"/>
      <c r="AM90" s="13"/>
      <c r="AN90" s="13"/>
      <c r="AO90" s="13"/>
      <c r="AP90" s="13"/>
      <c r="AQ90" s="14"/>
      <c r="AR90" s="15"/>
    </row>
    <row r="91" spans="1:44" s="17" customFormat="1" ht="30.95" customHeight="1" x14ac:dyDescent="0.2">
      <c r="A91" s="47"/>
      <c r="B91" s="48"/>
      <c r="C91" s="56"/>
      <c r="D91" s="35"/>
      <c r="E91" s="35"/>
      <c r="F91" s="36" t="str">
        <f>IF(D91="","",VLOOKUP(D91,契約台帳!$A$3:$X$9998,6,FALSE))&amp;IF(D91="","",VLOOKUP(D91,契約台帳!$A$3:$X$9998,7,FALSE))&amp;IF(D91="","",VLOOKUP(D91,契約台帳!$A$3:$X$9998,8,FALSE))&amp;IF(D91="","",VLOOKUP(D91,契約台帳!$A$3:$X$9998,9,FALSE))&amp;IF(D91="","",VLOOKUP(D91,契約台帳!$A$3:$X$9998,11,FALSE))</f>
        <v/>
      </c>
      <c r="G91" s="35" t="str">
        <f>IF(D91="","",VLOOKUP(F91,製品マスタ!$G$5:$H$1005,2,FALSE))</f>
        <v/>
      </c>
      <c r="H91" s="35" t="str">
        <f>IF(D91="","",VLOOKUP(F91,製品マスタ!$G$5:$K$1005,5,FALSE))</f>
        <v/>
      </c>
      <c r="I91" s="37" t="str">
        <f>IF(D91="","",VLOOKUP(F91,製品マスタ!$G$5:$L$1005,6,FALSE))</f>
        <v/>
      </c>
      <c r="J91" s="271"/>
      <c r="K91" s="37" t="str">
        <f>IF(D91="","",VLOOKUP(D91,契約台帳!$A$3:$X$700,12,FALSE))</f>
        <v/>
      </c>
      <c r="L91" s="37" t="str">
        <f>IF(D91="","",VLOOKUP(F91,製品マスタ!$G$5:$Q$1005,11,FALSE))</f>
        <v/>
      </c>
      <c r="M91" s="49"/>
      <c r="N91" s="49"/>
      <c r="O91" s="184"/>
      <c r="P91" s="60"/>
      <c r="Q91" s="74"/>
      <c r="R91" s="54" t="str">
        <f>IF(D91="","",IF(D90&lt;&gt;"","",IF(OR(J91="リード付け",J91="巻足し",J91="巻返しリード付け"),M91,VLOOKUP(D91,契約台帳!$A$3:$X$700,14,FALSE))))</f>
        <v/>
      </c>
      <c r="S91" s="51" t="str">
        <f>IF(D91="","",IF(D90&lt;&gt;"","",IF(OR(J91="リード付け",J91="巻足し",J91="巻返しリード付け"),M91,VLOOKUP(D91,契約台帳!$A$3:$X$700,15,FALSE))))</f>
        <v/>
      </c>
      <c r="T91" s="51" t="str">
        <f>IF(D91="","",IF(D90&lt;&gt;"","",IF(J91="リード付け",N91,IF(J91="巻返しリード付け",N91,IF(J91="巻足し",N91*P91+N92*P92,VLOOKUP(D91,契約台帳!$A$3:$X$700,16,FALSE))))))</f>
        <v/>
      </c>
      <c r="U91" s="50"/>
      <c r="V91" s="50" t="str">
        <f>IF(D91="","",IF(D89=D91,"",VLOOKUP(D91,契約台帳!$A$2:$X$700,18,FALSE)))</f>
        <v/>
      </c>
      <c r="W91" s="35" t="str">
        <f>IF(D91="","",IF(T91="","",IF(J91="巻足し","",IF(J91="巻返し",VLOOKUP(F91&amp;K91&amp;M91,製品マスタ!$M$5:$AE$1005,18,FALSE),IF(OR(J91="リード付け",J91="巻返しリード付け"),"原反コア",IF(J91="スリット",VLOOKUP(F91&amp;K91&amp;R91,製品マスタ!$N$5:$AE$1005,17,FALSE),""))))))</f>
        <v/>
      </c>
      <c r="X91" s="35" t="str">
        <f>IF(D91="","",IF(T91="","",IF(J91="巻足し","",IF(J91="巻返し",VLOOKUP(F91&amp;K91&amp;M91,製品マスタ!$M$5:$AE$1005,19,FALSE),IF(OR(J91="リード付け",J91="巻返しリード付け"),"",IF(J91="スリット",VLOOKUP(F91&amp;K91&amp;R91,製品マスタ!$N$5:$AE$1005,18,FALSE),""))))))</f>
        <v/>
      </c>
      <c r="Y91" s="40" t="str">
        <f>IF(D91="","",IF(T91="","",VLOOKUP(D91,契約台帳!$A$3:$X$700,17,FALSE)))</f>
        <v/>
      </c>
      <c r="Z91" s="35" t="str">
        <f>IF(D91="","",IF(T91="","",VLOOKUP(D91,契約台帳!$A$3:$X$700,5,FALSE)))</f>
        <v/>
      </c>
      <c r="AA91" s="74"/>
      <c r="AB91" s="266" t="str">
        <f>IFERROR(VLOOKUP(F91&amp;K91&amp;M91,製品マスタ!$M$5:$AM$1003,27,FALSE),"")</f>
        <v/>
      </c>
      <c r="AC91" s="41"/>
      <c r="AD91" s="244"/>
      <c r="AE91" s="67"/>
      <c r="AF91" s="71"/>
      <c r="AG91" s="60"/>
      <c r="AH91" s="34"/>
      <c r="AI91" s="34"/>
      <c r="AJ91" s="34"/>
      <c r="AK91" s="34"/>
      <c r="AL91" s="13"/>
      <c r="AM91" s="13"/>
      <c r="AN91" s="13"/>
      <c r="AO91" s="13"/>
      <c r="AP91" s="13"/>
      <c r="AQ91" s="14"/>
      <c r="AR91" s="15"/>
    </row>
    <row r="92" spans="1:44" s="17" customFormat="1" ht="30.95" customHeight="1" x14ac:dyDescent="0.2">
      <c r="A92" s="47"/>
      <c r="B92" s="48"/>
      <c r="C92" s="56"/>
      <c r="D92" s="285">
        <v>3662816</v>
      </c>
      <c r="E92" s="285">
        <v>4161455</v>
      </c>
      <c r="F92" s="286" t="str">
        <f>IF(D92="","",VLOOKUP(D92,契約台帳!$A$3:$X$9998,6,FALSE))&amp;IF(D92="","",VLOOKUP(D92,契約台帳!$A$3:$X$9998,7,FALSE))&amp;IF(D92="","",VLOOKUP(D92,契約台帳!$A$3:$X$9998,8,FALSE))&amp;IF(D92="","",VLOOKUP(D92,契約台帳!$A$3:$X$9998,9,FALSE))&amp;IF(D92="","",VLOOKUP(D92,契約台帳!$A$3:$X$9998,11,FALSE))</f>
        <v>33SSYMCLBTEKV0V</v>
      </c>
      <c r="G92" s="285" t="str">
        <f>IF(D92="","",VLOOKUP(F92,製品マスタ!$G$5:$H$1005,2,FALSE))</f>
        <v>S</v>
      </c>
      <c r="H92" s="285" t="str">
        <f>IF(D92="","",VLOOKUP(F92,製品マスタ!$G$5:$K$1005,5,FALSE))</f>
        <v>TEKV0V</v>
      </c>
      <c r="I92" s="287" t="str">
        <f>IF(D92="","",VLOOKUP(F92,製品マスタ!$G$5:$L$1005,6,FALSE))</f>
        <v>メタルミー　ＴＥ－Ｓ消　ＶＯＩＤ　Ｖ</v>
      </c>
      <c r="J92" s="288" t="s">
        <v>649</v>
      </c>
      <c r="K92" s="287">
        <f>IF(D92="","",VLOOKUP(D92,契約台帳!$A$3:$X$700,12,FALSE))</f>
        <v>50</v>
      </c>
      <c r="L92" s="287" t="str">
        <f>IF(D92="","",VLOOKUP(F92,製品マスタ!$G$5:$Q$1005,11,FALSE))</f>
        <v>X44SEPA</v>
      </c>
      <c r="M92" s="289">
        <v>1005</v>
      </c>
      <c r="N92" s="289">
        <v>4000</v>
      </c>
      <c r="O92" s="290">
        <v>2</v>
      </c>
      <c r="P92" s="291">
        <v>2</v>
      </c>
      <c r="Q92" s="292">
        <v>44714</v>
      </c>
      <c r="R92" s="293">
        <f>IF(D92="","",IF(D91&lt;&gt;"","",IF(OR(J92="リード付け",J92="巻足し",J92="巻返しリード付け"),M92,VLOOKUP(D92,契約台帳!$A$3:$X$700,14,FALSE))))</f>
        <v>1005</v>
      </c>
      <c r="S92" s="294">
        <f>IF(D92="","",IF(D91&lt;&gt;"","",IF(OR(J92="リード付け",J92="巻足し",J92="巻返しリード付け"),M92,VLOOKUP(D92,契約台帳!$A$3:$X$700,15,FALSE))))</f>
        <v>1005</v>
      </c>
      <c r="T92" s="294">
        <f>IF(D92="","",IF(D91&lt;&gt;"","",IF(J92="リード付け",N92,IF(J92="巻返しリード付け",N92,IF(J92="巻足し",N92*P92+N93*P93,VLOOKUP(D92,契約台帳!$A$3:$X$700,16,FALSE))))))</f>
        <v>8000</v>
      </c>
      <c r="U92" s="295">
        <v>1</v>
      </c>
      <c r="V92" s="295">
        <f>IF(D92="","",IF(D90=D92,"",VLOOKUP(D92,契約台帳!$A$2:$X$700,18,FALSE)))</f>
        <v>2</v>
      </c>
      <c r="W92" s="285" t="str">
        <f>IF(D92="","",IF(T92="","",IF(J92="巻足し","",IF(J92="巻返し",VLOOKUP(F92&amp;K92&amp;M92,製品マスタ!$M$5:$AE$1005,18,FALSE),IF(OR(J92="リード付け",J92="巻返しリード付け"),"原反コア",IF(J92="スリット",VLOOKUP(F92&amp;K92&amp;R92,製品マスタ!$N$5:$AE$1005,17,FALSE),""))))))</f>
        <v/>
      </c>
      <c r="X92" s="285" t="str">
        <f>IF(D92="","",IF(T92="","",IF(J92="巻足し","",IF(J92="巻返し",VLOOKUP(F92&amp;K92&amp;M92,製品マスタ!$M$5:$AE$1005,19,FALSE),IF(OR(J92="リード付け",J92="巻返しリード付け"),"",IF(J92="スリット",VLOOKUP(F92&amp;K92&amp;R92,製品マスタ!$N$5:$AE$1005,18,FALSE),""))))))</f>
        <v/>
      </c>
      <c r="Y92" s="296">
        <f>IF(D92="","",IF(T92="","",VLOOKUP(D92,契約台帳!$A$3:$X$700,17,FALSE)))</f>
        <v>2</v>
      </c>
      <c r="Z92" s="285" t="str">
        <f>IF(D92="","",IF(T92="","",VLOOKUP(D92,契約台帳!$A$3:$X$700,5,FALSE)))</f>
        <v>リンテック㈱</v>
      </c>
      <c r="AA92" s="74"/>
      <c r="AB92" s="266" t="str">
        <f>IFERROR(VLOOKUP(F92&amp;K92&amp;M92,製品マスタ!$M$5:$AM$1003,27,FALSE),"")</f>
        <v>輸出</v>
      </c>
      <c r="AC92" s="41"/>
      <c r="AD92" s="244"/>
      <c r="AE92" s="67"/>
      <c r="AF92" s="71"/>
      <c r="AG92" s="60"/>
      <c r="AH92" s="34"/>
      <c r="AI92" s="34"/>
      <c r="AJ92" s="34"/>
      <c r="AK92" s="34"/>
      <c r="AL92" s="13"/>
      <c r="AM92" s="13"/>
      <c r="AN92" s="13"/>
      <c r="AO92" s="13"/>
      <c r="AP92" s="13"/>
      <c r="AQ92" s="14"/>
      <c r="AR92" s="15"/>
    </row>
    <row r="93" spans="1:44" s="17" customFormat="1" ht="30.95" customHeight="1" x14ac:dyDescent="0.2">
      <c r="A93" s="47"/>
      <c r="B93" s="48"/>
      <c r="C93" s="56"/>
      <c r="D93" s="35"/>
      <c r="E93" s="35"/>
      <c r="F93" s="36" t="str">
        <f>IF(D93="","",VLOOKUP(D93,契約台帳!$A$3:$X$9998,6,FALSE))&amp;IF(D93="","",VLOOKUP(D93,契約台帳!$A$3:$X$9998,7,FALSE))&amp;IF(D93="","",VLOOKUP(D93,契約台帳!$A$3:$X$9998,8,FALSE))&amp;IF(D93="","",VLOOKUP(D93,契約台帳!$A$3:$X$9998,9,FALSE))&amp;IF(D93="","",VLOOKUP(D93,契約台帳!$A$3:$X$9998,11,FALSE))</f>
        <v/>
      </c>
      <c r="G93" s="35" t="str">
        <f>IF(D93="","",VLOOKUP(F93,製品マスタ!$G$5:$H$1005,2,FALSE))</f>
        <v/>
      </c>
      <c r="H93" s="35" t="str">
        <f>IF(D93="","",VLOOKUP(F93,製品マスタ!$G$5:$K$1005,5,FALSE))</f>
        <v/>
      </c>
      <c r="I93" s="37" t="str">
        <f>IF(D93="","",VLOOKUP(F93,製品マスタ!$G$5:$L$1005,6,FALSE))</f>
        <v/>
      </c>
      <c r="J93" s="271"/>
      <c r="K93" s="37" t="str">
        <f>IF(D93="","",VLOOKUP(D93,契約台帳!$A$3:$X$700,12,FALSE))</f>
        <v/>
      </c>
      <c r="L93" s="37" t="str">
        <f>IF(D93="","",VLOOKUP(F93,製品マスタ!$G$5:$Q$1005,11,FALSE))</f>
        <v/>
      </c>
      <c r="M93" s="49"/>
      <c r="N93" s="49"/>
      <c r="O93" s="184"/>
      <c r="P93" s="60"/>
      <c r="Q93" s="74"/>
      <c r="R93" s="54" t="str">
        <f>IF(D93="","",IF(D92&lt;&gt;"","",IF(OR(J93="リード付け",J93="巻足し",J93="巻返しリード付け"),M93,VLOOKUP(D93,契約台帳!$A$3:$X$700,14,FALSE))))</f>
        <v/>
      </c>
      <c r="S93" s="51" t="str">
        <f>IF(D93="","",IF(D92&lt;&gt;"","",IF(OR(J93="リード付け",J93="巻足し",J93="巻返しリード付け"),M93,VLOOKUP(D93,契約台帳!$A$3:$X$700,15,FALSE))))</f>
        <v/>
      </c>
      <c r="T93" s="51" t="str">
        <f>IF(D93="","",IF(D92&lt;&gt;"","",IF(J93="リード付け",N93,IF(J93="巻返しリード付け",N93,IF(J93="巻足し",N93*P93+N98*P98,VLOOKUP(D93,契約台帳!$A$3:$X$700,16,FALSE))))))</f>
        <v/>
      </c>
      <c r="U93" s="50"/>
      <c r="V93" s="50" t="str">
        <f>IF(D93="","",IF(D91=D93,"",VLOOKUP(D93,契約台帳!$A$2:$X$700,18,FALSE)))</f>
        <v/>
      </c>
      <c r="W93" s="35" t="str">
        <f>IF(D93="","",IF(T93="","",IF(J93="巻足し","",IF(J93="巻返し",VLOOKUP(F93&amp;K93&amp;M93,製品マスタ!$M$5:$AE$1005,18,FALSE),IF(OR(J93="リード付け",J93="巻返しリード付け"),"原反コア",IF(J93="スリット",VLOOKUP(F93&amp;K93&amp;R93,製品マスタ!$N$5:$AE$1005,17,FALSE),""))))))</f>
        <v/>
      </c>
      <c r="X93" s="35" t="str">
        <f>IF(D93="","",IF(T93="","",IF(J93="巻足し","",IF(J93="巻返し",VLOOKUP(F93&amp;K93&amp;M93,製品マスタ!$M$5:$AE$1005,19,FALSE),IF(OR(J93="リード付け",J93="巻返しリード付け"),"",IF(J93="スリット",VLOOKUP(F93&amp;K93&amp;R93,製品マスタ!$N$5:$AE$1005,18,FALSE),""))))))</f>
        <v/>
      </c>
      <c r="Y93" s="40" t="str">
        <f>IF(D93="","",IF(T93="","",VLOOKUP(D93,契約台帳!$A$3:$X$700,17,FALSE)))</f>
        <v/>
      </c>
      <c r="Z93" s="35" t="str">
        <f>IF(D93="","",IF(T93="","",VLOOKUP(D93,契約台帳!$A$3:$X$700,5,FALSE)))</f>
        <v/>
      </c>
      <c r="AA93" s="74"/>
      <c r="AB93" s="266" t="str">
        <f>IFERROR(VLOOKUP(F93&amp;K93&amp;M93,製品マスタ!$M$5:$AM$1003,27,FALSE),"")</f>
        <v/>
      </c>
      <c r="AC93" s="41"/>
      <c r="AD93" s="244"/>
      <c r="AE93" s="67"/>
      <c r="AF93" s="71"/>
      <c r="AG93" s="60"/>
      <c r="AH93" s="34"/>
      <c r="AI93" s="34"/>
      <c r="AJ93" s="34"/>
      <c r="AK93" s="34"/>
      <c r="AL93" s="13"/>
      <c r="AM93" s="13"/>
      <c r="AN93" s="13"/>
      <c r="AO93" s="13"/>
      <c r="AP93" s="13"/>
      <c r="AQ93" s="14"/>
      <c r="AR93" s="15"/>
    </row>
    <row r="94" spans="1:44" s="17" customFormat="1" ht="30.95" customHeight="1" x14ac:dyDescent="0.2">
      <c r="A94" s="47"/>
      <c r="B94" s="48"/>
      <c r="C94" s="56"/>
      <c r="D94" s="35">
        <v>3662779</v>
      </c>
      <c r="E94" s="35">
        <v>4161457</v>
      </c>
      <c r="F94" s="36" t="str">
        <f>IF(D94="","",VLOOKUP(D94,契約台帳!$A$3:$X$9998,6,FALSE))&amp;IF(D94="","",VLOOKUP(D94,契約台帳!$A$3:$X$9998,7,FALSE))&amp;IF(D94="","",VLOOKUP(D94,契約台帳!$A$3:$X$9998,8,FALSE))&amp;IF(D94="","",VLOOKUP(D94,契約台帳!$A$3:$X$9998,9,FALSE))&amp;IF(D94="","",VLOOKUP(D94,契約台帳!$A$3:$X$9998,11,FALSE))</f>
        <v>3HSNMLBMSF</v>
      </c>
      <c r="G94" s="35" t="str">
        <f>IF(D94="","",VLOOKUP(F94,製品マスタ!$G$5:$H$1005,2,FALSE))</f>
        <v>S</v>
      </c>
      <c r="H94" s="35" t="str">
        <f>IF(D94="","",VLOOKUP(F94,製品マスタ!$G$5:$K$1005,5,FALSE))</f>
        <v>MSF</v>
      </c>
      <c r="I94" s="37" t="str">
        <f>IF(D94="","",VLOOKUP(F94,製品マスタ!$G$5:$L$1005,6,FALSE))</f>
        <v>メタルミー　Ｓ</v>
      </c>
      <c r="J94" s="271" t="s">
        <v>649</v>
      </c>
      <c r="K94" s="37">
        <f>IF(D94="","",VLOOKUP(D94,契約台帳!$A$3:$X$700,12,FALSE))</f>
        <v>38</v>
      </c>
      <c r="L94" s="37" t="str">
        <f>IF(D94="","",VLOOKUP(F94,製品マスタ!$G$5:$Q$1005,11,FALSE))</f>
        <v>S10</v>
      </c>
      <c r="M94" s="49">
        <v>1000</v>
      </c>
      <c r="N94" s="49">
        <v>6000</v>
      </c>
      <c r="O94" s="184">
        <v>2</v>
      </c>
      <c r="P94" s="60">
        <v>2</v>
      </c>
      <c r="Q94" s="74">
        <v>44708</v>
      </c>
      <c r="R94" s="54">
        <f>IF(D94="","",IF(D93&lt;&gt;"","",IF(OR(J94="リード付け",J94="巻足し",J94="巻返しリード付け"),M94,VLOOKUP(D94,契約台帳!$A$3:$X$700,14,FALSE))))</f>
        <v>1000</v>
      </c>
      <c r="S94" s="51">
        <f>IF(D94="","",IF(D93&lt;&gt;"","",IF(OR(J94="リード付け",J94="巻足し",J94="巻返しリード付け"),M94,VLOOKUP(D94,契約台帳!$A$3:$X$700,15,FALSE))))</f>
        <v>1000</v>
      </c>
      <c r="T94" s="51">
        <f>IF(D94="","",IF(D93&lt;&gt;"","",IF(J94="リード付け",N94,IF(J94="巻返しリード付け",N94,IF(J94="巻足し",N94*P94+N99*P99,VLOOKUP(D94,契約台帳!$A$3:$X$700,16,FALSE))))))</f>
        <v>12000</v>
      </c>
      <c r="U94" s="50">
        <v>1</v>
      </c>
      <c r="V94" s="50">
        <f>IF(D94="","",IF(D92=D94,"",VLOOKUP(D94,契約台帳!$A$2:$X$700,18,FALSE)))</f>
        <v>6</v>
      </c>
      <c r="W94" s="35" t="str">
        <f>IF(D94="","",IF(T94="","",IF(J94="巻足し","",IF(J94="巻返し",VLOOKUP(F94&amp;K94&amp;M94,製品マスタ!$M$5:$AE$1005,18,FALSE),IF(OR(J94="リード付け",J94="巻返しリード付け"),"原反コア",IF(J94="スリット",VLOOKUP(F94&amp;K94&amp;R94,製品マスタ!$N$5:$AE$1005,17,FALSE),""))))))</f>
        <v/>
      </c>
      <c r="X94" s="35" t="str">
        <f>IF(D94="","",IF(T94="","",IF(J94="巻足し","",IF(J94="巻返し",VLOOKUP(F94&amp;K94&amp;M94,製品マスタ!$M$5:$AE$1005,19,FALSE),IF(OR(J94="リード付け",J94="巻返しリード付け"),"",IF(J94="スリット",VLOOKUP(F94&amp;K94&amp;R94,製品マスタ!$N$5:$AE$1005,18,FALSE),""))))))</f>
        <v/>
      </c>
      <c r="Y94" s="40">
        <f>IF(D94="","",IF(T94="","",VLOOKUP(D94,契約台帳!$A$3:$X$700,17,FALSE)))</f>
        <v>2</v>
      </c>
      <c r="Z94" s="35" t="str">
        <f>IF(D94="","",IF(T94="","",VLOOKUP(D94,契約台帳!$A$3:$X$700,5,FALSE)))</f>
        <v>特種東海製紙㈱</v>
      </c>
      <c r="AA94" s="74"/>
      <c r="AB94" s="266">
        <f>IFERROR(VLOOKUP(F94&amp;K94&amp;M94,製品マスタ!$M$5:$AM$1003,27,FALSE),"")</f>
        <v>0</v>
      </c>
      <c r="AC94" s="41"/>
      <c r="AD94" s="244"/>
      <c r="AE94" s="67"/>
      <c r="AF94" s="71"/>
      <c r="AG94" s="60"/>
      <c r="AH94" s="34"/>
      <c r="AI94" s="34"/>
      <c r="AJ94" s="34"/>
      <c r="AK94" s="34"/>
      <c r="AL94" s="13"/>
      <c r="AM94" s="13"/>
      <c r="AN94" s="13"/>
      <c r="AO94" s="13"/>
      <c r="AP94" s="13"/>
      <c r="AQ94" s="14"/>
      <c r="AR94" s="15"/>
    </row>
    <row r="95" spans="1:44" s="17" customFormat="1" ht="30.95" customHeight="1" x14ac:dyDescent="0.2">
      <c r="A95" s="47"/>
      <c r="B95" s="48"/>
      <c r="C95" s="56"/>
      <c r="D95" s="35"/>
      <c r="E95" s="35"/>
      <c r="F95" s="36" t="str">
        <f>IF(D95="","",VLOOKUP(D95,契約台帳!$A$3:$X$9998,6,FALSE))&amp;IF(D95="","",VLOOKUP(D95,契約台帳!$A$3:$X$9998,7,FALSE))&amp;IF(D95="","",VLOOKUP(D95,契約台帳!$A$3:$X$9998,8,FALSE))&amp;IF(D95="","",VLOOKUP(D95,契約台帳!$A$3:$X$9998,9,FALSE))&amp;IF(D95="","",VLOOKUP(D95,契約台帳!$A$3:$X$9998,11,FALSE))</f>
        <v/>
      </c>
      <c r="G95" s="35" t="str">
        <f>IF(D95="","",VLOOKUP(F95,製品マスタ!$G$5:$H$1005,2,FALSE))</f>
        <v/>
      </c>
      <c r="H95" s="35" t="str">
        <f>IF(D95="","",VLOOKUP(F95,製品マスタ!$G$5:$K$1005,5,FALSE))</f>
        <v/>
      </c>
      <c r="I95" s="37" t="str">
        <f>IF(D95="","",VLOOKUP(F95,製品マスタ!$G$5:$L$1005,6,FALSE))</f>
        <v/>
      </c>
      <c r="J95" s="271"/>
      <c r="K95" s="37" t="str">
        <f>IF(D95="","",VLOOKUP(D95,契約台帳!$A$3:$X$700,12,FALSE))</f>
        <v/>
      </c>
      <c r="L95" s="37" t="str">
        <f>IF(D95="","",VLOOKUP(F95,製品マスタ!$G$5:$Q$1005,11,FALSE))</f>
        <v/>
      </c>
      <c r="M95" s="49"/>
      <c r="N95" s="49"/>
      <c r="O95" s="184"/>
      <c r="P95" s="60"/>
      <c r="Q95" s="74"/>
      <c r="R95" s="54" t="str">
        <f>IF(D95="","",IF(D94&lt;&gt;"","",IF(OR(J95="リード付け",J95="巻足し",J95="巻返しリード付け"),M95,VLOOKUP(D95,契約台帳!$A$3:$X$700,14,FALSE))))</f>
        <v/>
      </c>
      <c r="S95" s="51" t="str">
        <f>IF(D95="","",IF(D94&lt;&gt;"","",IF(OR(J95="リード付け",J95="巻足し",J95="巻返しリード付け"),M95,VLOOKUP(D95,契約台帳!$A$3:$X$700,15,FALSE))))</f>
        <v/>
      </c>
      <c r="T95" s="51" t="str">
        <f>IF(D95="","",IF(D94&lt;&gt;"","",IF(J95="リード付け",N95,IF(J95="巻返しリード付け",N95,IF(J95="巻足し",N95*P95+#REF!*#REF!,VLOOKUP(D95,契約台帳!$A$3:$X$700,16,FALSE))))))</f>
        <v/>
      </c>
      <c r="U95" s="50"/>
      <c r="V95" s="50" t="str">
        <f>IF(D95="","",IF(D93=D95,"",VLOOKUP(D95,契約台帳!$A$2:$X$700,18,FALSE)))</f>
        <v/>
      </c>
      <c r="W95" s="35" t="str">
        <f>IF(D95="","",IF(T95="","",IF(J95="巻足し","",IF(J95="巻返し",VLOOKUP(F95&amp;K95&amp;M95,製品マスタ!$M$5:$AE$1005,18,FALSE),IF(OR(J95="リード付け",J95="巻返しリード付け"),"原反コア",IF(J95="スリット",VLOOKUP(F95&amp;K95&amp;R95,製品マスタ!$N$5:$AE$1005,17,FALSE),""))))))</f>
        <v/>
      </c>
      <c r="X95" s="35" t="str">
        <f>IF(D95="","",IF(T95="","",IF(J95="巻足し","",IF(J95="巻返し",VLOOKUP(F95&amp;K95&amp;M95,製品マスタ!$M$5:$AE$1005,19,FALSE),IF(OR(J95="リード付け",J95="巻返しリード付け"),"",IF(J95="スリット",VLOOKUP(F95&amp;K95&amp;R95,製品マスタ!$N$5:$AE$1005,18,FALSE),""))))))</f>
        <v/>
      </c>
      <c r="Y95" s="40" t="str">
        <f>IF(D95="","",IF(T95="","",VLOOKUP(D95,契約台帳!$A$3:$X$700,17,FALSE)))</f>
        <v/>
      </c>
      <c r="Z95" s="35" t="str">
        <f>IF(D95="","",IF(T95="","",VLOOKUP(D95,契約台帳!$A$3:$X$700,5,FALSE)))</f>
        <v/>
      </c>
      <c r="AA95" s="74"/>
      <c r="AB95" s="266" t="str">
        <f>IFERROR(VLOOKUP(F95&amp;K95&amp;M95,製品マスタ!$M$5:$AM$1003,27,FALSE),"")</f>
        <v/>
      </c>
      <c r="AC95" s="41"/>
      <c r="AD95" s="244"/>
      <c r="AE95" s="67"/>
      <c r="AF95" s="71"/>
      <c r="AG95" s="60"/>
      <c r="AH95" s="34"/>
      <c r="AI95" s="34"/>
      <c r="AJ95" s="34"/>
      <c r="AK95" s="34"/>
      <c r="AL95" s="13"/>
      <c r="AM95" s="13"/>
      <c r="AN95" s="13"/>
      <c r="AO95" s="13"/>
      <c r="AP95" s="13"/>
      <c r="AQ95" s="14"/>
      <c r="AR95" s="15"/>
    </row>
    <row r="96" spans="1:44" s="17" customFormat="1" ht="30.95" customHeight="1" x14ac:dyDescent="0.2">
      <c r="A96" s="47"/>
      <c r="B96" s="48"/>
      <c r="C96" s="56"/>
      <c r="D96" s="285">
        <v>3662781</v>
      </c>
      <c r="E96" s="285">
        <v>4161459</v>
      </c>
      <c r="F96" s="286" t="str">
        <f>IF(D96="","",VLOOKUP(D96,契約台帳!$A$3:$X$9998,6,FALSE))&amp;IF(D96="","",VLOOKUP(D96,契約台帳!$A$3:$X$9998,7,FALSE))&amp;IF(D96="","",VLOOKUP(D96,契約台帳!$A$3:$X$9998,8,FALSE))&amp;IF(D96="","",VLOOKUP(D96,契約台帳!$A$3:$X$9998,9,FALSE))&amp;IF(D96="","",VLOOKUP(D96,契約台帳!$A$3:$X$9998,11,FALSE))</f>
        <v>3HSNMLBMSF</v>
      </c>
      <c r="G96" s="285" t="str">
        <f>IF(D96="","",VLOOKUP(F96,製品マスタ!$G$5:$H$1005,2,FALSE))</f>
        <v>S</v>
      </c>
      <c r="H96" s="285" t="str">
        <f>IF(D96="","",VLOOKUP(F96,製品マスタ!$G$5:$K$1005,5,FALSE))</f>
        <v>MSF</v>
      </c>
      <c r="I96" s="287" t="str">
        <f>IF(D96="","",VLOOKUP(F96,製品マスタ!$G$5:$L$1005,6,FALSE))</f>
        <v>メタルミー　Ｓ</v>
      </c>
      <c r="J96" s="288" t="s">
        <v>649</v>
      </c>
      <c r="K96" s="287">
        <f>IF(D96="","",VLOOKUP(D96,契約台帳!$A$3:$X$700,12,FALSE))</f>
        <v>38</v>
      </c>
      <c r="L96" s="287" t="str">
        <f>IF(D96="","",VLOOKUP(F96,製品マスタ!$G$5:$Q$1005,11,FALSE))</f>
        <v>S10</v>
      </c>
      <c r="M96" s="289">
        <v>1165</v>
      </c>
      <c r="N96" s="289">
        <v>6000</v>
      </c>
      <c r="O96" s="290">
        <v>2</v>
      </c>
      <c r="P96" s="291">
        <v>2</v>
      </c>
      <c r="Q96" s="292">
        <v>44713</v>
      </c>
      <c r="R96" s="293">
        <f>IF(D96="","",IF(D95&lt;&gt;"","",IF(OR(J96="リード付け",J96="巻足し",J96="巻返しリード付け"),M96,VLOOKUP(D96,契約台帳!$A$3:$X$700,14,FALSE))))</f>
        <v>1165</v>
      </c>
      <c r="S96" s="294">
        <f>IF(D96="","",IF(D95&lt;&gt;"","",IF(OR(J96="リード付け",J96="巻足し",J96="巻返しリード付け"),M96,VLOOKUP(D96,契約台帳!$A$3:$X$700,15,FALSE))))</f>
        <v>1165</v>
      </c>
      <c r="T96" s="294">
        <f>IF(D96="","",IF(D95&lt;&gt;"","",IF(J96="リード付け",N96,IF(J96="巻返しリード付け",N96,IF(J96="巻足し",N96*P96+N97*P97,VLOOKUP(D96,契約台帳!$A$3:$X$700,16,FALSE))))))</f>
        <v>12000</v>
      </c>
      <c r="U96" s="295">
        <v>1</v>
      </c>
      <c r="V96" s="295">
        <f>IF(D96="","",IF(D94=D96,"",VLOOKUP(D96,契約台帳!$A$2:$X$700,18,FALSE)))</f>
        <v>6</v>
      </c>
      <c r="W96" s="285" t="str">
        <f>IF(D96="","",IF(T96="","",IF(J96="巻足し","",IF(J96="巻返し",VLOOKUP(F96&amp;K96&amp;M96,製品マスタ!$M$5:$AE$1005,18,FALSE),IF(OR(J96="リード付け",J96="巻返しリード付け"),"原反コア",IF(J96="スリット",VLOOKUP(F96&amp;K96&amp;R96,製品マスタ!$N$5:$AE$1005,17,FALSE),""))))))</f>
        <v/>
      </c>
      <c r="X96" s="285" t="str">
        <f>IF(D96="","",IF(T96="","",IF(J96="巻足し","",IF(J96="巻返し",VLOOKUP(F96&amp;K96&amp;M96,製品マスタ!$M$5:$AE$1005,19,FALSE),IF(OR(J96="リード付け",J96="巻返しリード付け"),"",IF(J96="スリット",VLOOKUP(F96&amp;K96&amp;R96,製品マスタ!$N$5:$AE$1005,18,FALSE),""))))))</f>
        <v/>
      </c>
      <c r="Y96" s="296">
        <f>IF(D96="","",IF(T96="","",VLOOKUP(D96,契約台帳!$A$3:$X$700,17,FALSE)))</f>
        <v>2</v>
      </c>
      <c r="Z96" s="285" t="str">
        <f>IF(D96="","",IF(T96="","",VLOOKUP(D96,契約台帳!$A$3:$X$700,5,FALSE)))</f>
        <v>特種東海製紙㈱</v>
      </c>
      <c r="AA96" s="74"/>
      <c r="AB96" s="266">
        <f>IFERROR(VLOOKUP(F96&amp;K96&amp;M96,製品マスタ!$M$5:$AM$1003,27,FALSE),"")</f>
        <v>0</v>
      </c>
      <c r="AC96" s="41"/>
      <c r="AD96" s="244"/>
      <c r="AE96" s="67"/>
      <c r="AF96" s="71"/>
      <c r="AG96" s="60"/>
      <c r="AH96" s="34"/>
      <c r="AI96" s="34"/>
      <c r="AJ96" s="34"/>
      <c r="AK96" s="34"/>
      <c r="AL96" s="13"/>
      <c r="AM96" s="13"/>
      <c r="AN96" s="13"/>
      <c r="AO96" s="13"/>
      <c r="AP96" s="13"/>
      <c r="AQ96" s="14"/>
      <c r="AR96" s="15"/>
    </row>
    <row r="97" spans="1:44" s="17" customFormat="1" ht="30.95" customHeight="1" x14ac:dyDescent="0.2">
      <c r="A97" s="47"/>
      <c r="B97" s="48"/>
      <c r="C97" s="56"/>
      <c r="D97" s="35"/>
      <c r="E97" s="35"/>
      <c r="F97" s="36" t="str">
        <f>IF(D97="","",VLOOKUP(D97,契約台帳!$A$3:$X$9998,6,FALSE))&amp;IF(D97="","",VLOOKUP(D97,契約台帳!$A$3:$X$9998,7,FALSE))&amp;IF(D97="","",VLOOKUP(D97,契約台帳!$A$3:$X$9998,8,FALSE))&amp;IF(D97="","",VLOOKUP(D97,契約台帳!$A$3:$X$9998,9,FALSE))&amp;IF(D97="","",VLOOKUP(D97,契約台帳!$A$3:$X$9998,11,FALSE))</f>
        <v/>
      </c>
      <c r="G97" s="35" t="str">
        <f>IF(D97="","",VLOOKUP(F97,製品マスタ!$G$5:$H$1005,2,FALSE))</f>
        <v/>
      </c>
      <c r="H97" s="35" t="str">
        <f>IF(D97="","",VLOOKUP(F97,製品マスタ!$G$5:$K$1005,5,FALSE))</f>
        <v/>
      </c>
      <c r="I97" s="37" t="str">
        <f>IF(D97="","",VLOOKUP(F97,製品マスタ!$G$5:$L$1005,6,FALSE))</f>
        <v/>
      </c>
      <c r="J97" s="271"/>
      <c r="K97" s="37" t="str">
        <f>IF(D97="","",VLOOKUP(D97,契約台帳!$A$3:$X$700,12,FALSE))</f>
        <v/>
      </c>
      <c r="L97" s="37" t="str">
        <f>IF(D97="","",VLOOKUP(F97,製品マスタ!$G$5:$Q$1005,11,FALSE))</f>
        <v/>
      </c>
      <c r="M97" s="49"/>
      <c r="N97" s="49"/>
      <c r="O97" s="184"/>
      <c r="P97" s="60"/>
      <c r="Q97" s="74"/>
      <c r="R97" s="54" t="str">
        <f>IF(D97="","",IF(D96&lt;&gt;"","",IF(OR(J97="リード付け",J97="巻足し",J97="巻返しリード付け"),M97,VLOOKUP(D97,契約台帳!$A$3:$X$700,14,FALSE))))</f>
        <v/>
      </c>
      <c r="S97" s="51" t="str">
        <f>IF(D97="","",IF(D96&lt;&gt;"","",IF(OR(J97="リード付け",J97="巻足し",J97="巻返しリード付け"),M97,VLOOKUP(D97,契約台帳!$A$3:$X$700,15,FALSE))))</f>
        <v/>
      </c>
      <c r="T97" s="51" t="str">
        <f>IF(D97="","",IF(D96&lt;&gt;"","",IF(J97="リード付け",N97,IF(J97="巻返しリード付け",N97,IF(J97="巻足し",N97*P97+N98*P98,VLOOKUP(D97,契約台帳!$A$3:$X$700,16,FALSE))))))</f>
        <v/>
      </c>
      <c r="U97" s="50"/>
      <c r="V97" s="50" t="str">
        <f>IF(D97="","",IF(D95=D97,"",VLOOKUP(D97,契約台帳!$A$2:$X$700,18,FALSE)))</f>
        <v/>
      </c>
      <c r="W97" s="35" t="str">
        <f>IF(D97="","",IF(T97="","",IF(J97="巻足し","",IF(J97="巻返し",VLOOKUP(F97&amp;K97&amp;M97,製品マスタ!$M$5:$AE$1005,18,FALSE),IF(OR(J97="リード付け",J97="巻返しリード付け"),"原反コア",IF(J97="スリット",VLOOKUP(F97&amp;K97&amp;R97,製品マスタ!$N$5:$AE$1005,17,FALSE),""))))))</f>
        <v/>
      </c>
      <c r="X97" s="35" t="str">
        <f>IF(D97="","",IF(T97="","",IF(J97="巻足し","",IF(J97="巻返し",VLOOKUP(F97&amp;K97&amp;M97,製品マスタ!$M$5:$AE$1005,19,FALSE),IF(OR(J97="リード付け",J97="巻返しリード付け"),"",IF(J97="スリット",VLOOKUP(F97&amp;K97&amp;R97,製品マスタ!$N$5:$AE$1005,18,FALSE),""))))))</f>
        <v/>
      </c>
      <c r="Y97" s="40" t="str">
        <f>IF(D97="","",IF(T97="","",VLOOKUP(D97,契約台帳!$A$3:$X$700,17,FALSE)))</f>
        <v/>
      </c>
      <c r="Z97" s="35" t="str">
        <f>IF(D97="","",IF(T97="","",VLOOKUP(D97,契約台帳!$A$3:$X$700,5,FALSE)))</f>
        <v/>
      </c>
      <c r="AA97" s="74"/>
      <c r="AB97" s="266" t="str">
        <f>IFERROR(VLOOKUP(F97&amp;K97&amp;M97,製品マスタ!$M$5:$AM$1003,27,FALSE),"")</f>
        <v/>
      </c>
      <c r="AC97" s="41"/>
      <c r="AD97" s="244"/>
      <c r="AE97" s="67"/>
      <c r="AF97" s="71"/>
      <c r="AG97" s="60"/>
      <c r="AH97" s="34"/>
      <c r="AI97" s="34"/>
      <c r="AJ97" s="34"/>
      <c r="AK97" s="34"/>
      <c r="AL97" s="13"/>
      <c r="AM97" s="13"/>
      <c r="AN97" s="13"/>
      <c r="AO97" s="13"/>
      <c r="AP97" s="13"/>
      <c r="AQ97" s="14"/>
      <c r="AR97" s="15"/>
    </row>
    <row r="98" spans="1:44" s="17" customFormat="1" ht="30.95" customHeight="1" x14ac:dyDescent="0.2">
      <c r="A98" s="47"/>
      <c r="B98" s="48"/>
      <c r="C98" s="56"/>
      <c r="D98" s="35">
        <v>3662786</v>
      </c>
      <c r="E98" s="35">
        <v>4161504</v>
      </c>
      <c r="F98" s="36" t="str">
        <f>IF(D98="","",VLOOKUP(D98,契約台帳!$A$3:$X$9998,6,FALSE))&amp;IF(D98="","",VLOOKUP(D98,契約台帳!$A$3:$X$9998,7,FALSE))&amp;IF(D98="","",VLOOKUP(D98,契約台帳!$A$3:$X$9998,8,FALSE))&amp;IF(D98="","",VLOOKUP(D98,契約台帳!$A$3:$X$9998,9,FALSE))&amp;IF(D98="","",VLOOKUP(D98,契約台帳!$A$3:$X$9998,11,FALSE))</f>
        <v>3SNMCLBMSNEYK</v>
      </c>
      <c r="G98" s="35" t="str">
        <f>IF(D98="","",VLOOKUP(F98,製品マスタ!$G$5:$H$1005,2,FALSE))</f>
        <v>S</v>
      </c>
      <c r="H98" s="35" t="str">
        <f>IF(D98="","",VLOOKUP(F98,製品マスタ!$G$5:$K$1005,5,FALSE))</f>
        <v>MSNEYK</v>
      </c>
      <c r="I98" s="37" t="str">
        <f>IF(D98="","",VLOOKUP(F98,製品マスタ!$G$5:$L$1005,6,FALSE))</f>
        <v>ＭＳＮ　ＥＹＫ</v>
      </c>
      <c r="J98" s="271" t="s">
        <v>649</v>
      </c>
      <c r="K98" s="37">
        <f>IF(D98="","",VLOOKUP(D98,契約台帳!$A$3:$X$700,12,FALSE))</f>
        <v>50</v>
      </c>
      <c r="L98" s="37" t="str">
        <f>IF(D98="","",VLOOKUP(F98,製品マスタ!$G$5:$Q$1005,11,FALSE))</f>
        <v>N-MAT</v>
      </c>
      <c r="M98" s="49">
        <v>1120</v>
      </c>
      <c r="N98" s="49">
        <v>4000</v>
      </c>
      <c r="O98" s="184">
        <v>6</v>
      </c>
      <c r="P98" s="60">
        <v>3</v>
      </c>
      <c r="Q98" s="74">
        <v>44715</v>
      </c>
      <c r="R98" s="54">
        <f>IF(D98="","",IF(D97&lt;&gt;"","",IF(OR(J98="リード付け",J98="巻足し",J98="巻返しリード付け"),M98,VLOOKUP(D98,契約台帳!$A$3:$X$700,14,FALSE))))</f>
        <v>1120</v>
      </c>
      <c r="S98" s="51">
        <f>IF(D98="","",IF(D97&lt;&gt;"","",IF(OR(J98="リード付け",J98="巻足し",J98="巻返しリード付け"),M98,VLOOKUP(D98,契約台帳!$A$3:$X$700,15,FALSE))))</f>
        <v>1120</v>
      </c>
      <c r="T98" s="51">
        <f>IF(D98="","",IF(D97&lt;&gt;"","",IF(J98="リード付け",N98,IF(J98="巻返しリード付け",N98,IF(J98="巻足し",N98*P98+N103*P103,VLOOKUP(D98,契約台帳!$A$3:$X$700,16,FALSE))))))</f>
        <v>12000</v>
      </c>
      <c r="U98" s="50">
        <v>2</v>
      </c>
      <c r="V98" s="50">
        <f>IF(D98="","",IF(D96=D98,"",VLOOKUP(D98,契約台帳!$A$2:$X$700,18,FALSE)))</f>
        <v>6</v>
      </c>
      <c r="W98" s="35" t="str">
        <f>IF(D98="","",IF(T98="","",IF(J98="巻足し","",IF(J98="巻返し",VLOOKUP(F98&amp;K98&amp;M98,製品マスタ!$M$5:$AE$1005,18,FALSE),IF(OR(J98="リード付け",J98="巻返しリード付け"),"原反コア",IF(J98="スリット",VLOOKUP(F98&amp;K98&amp;R98,製品マスタ!$N$5:$AE$1005,17,FALSE),""))))))</f>
        <v/>
      </c>
      <c r="X98" s="35" t="str">
        <f>IF(D98="","",IF(T98="","",IF(J98="巻足し","",IF(J98="巻返し",VLOOKUP(F98&amp;K98&amp;M98,製品マスタ!$M$5:$AE$1005,19,FALSE),IF(OR(J98="リード付け",J98="巻返しリード付け"),"",IF(J98="スリット",VLOOKUP(F98&amp;K98&amp;R98,製品マスタ!$N$5:$AE$1005,18,FALSE),""))))))</f>
        <v/>
      </c>
      <c r="Y98" s="40">
        <f>IF(D98="","",IF(T98="","",VLOOKUP(D98,契約台帳!$A$3:$X$700,17,FALSE)))</f>
        <v>2</v>
      </c>
      <c r="Z98" s="35" t="str">
        <f>IF(D98="","",IF(T98="","",VLOOKUP(D98,契約台帳!$A$3:$X$700,5,FALSE)))</f>
        <v>新タック化成㈱</v>
      </c>
      <c r="AA98" s="74"/>
      <c r="AB98" s="266">
        <f>IFERROR(VLOOKUP(F98&amp;K98&amp;M98,製品マスタ!$M$5:$AM$1003,27,FALSE),"")</f>
        <v>0</v>
      </c>
      <c r="AC98" s="41"/>
      <c r="AD98" s="244"/>
      <c r="AE98" s="67"/>
      <c r="AF98" s="71"/>
      <c r="AG98" s="60"/>
      <c r="AH98" s="34"/>
      <c r="AI98" s="34"/>
      <c r="AJ98" s="34"/>
      <c r="AK98" s="34"/>
      <c r="AL98" s="13"/>
      <c r="AM98" s="13"/>
      <c r="AN98" s="13"/>
      <c r="AO98" s="13"/>
      <c r="AP98" s="13"/>
      <c r="AQ98" s="14"/>
      <c r="AR98" s="15"/>
    </row>
    <row r="99" spans="1:44" s="17" customFormat="1" ht="30.95" customHeight="1" x14ac:dyDescent="0.2">
      <c r="A99" s="47"/>
      <c r="B99" s="48"/>
      <c r="C99" s="56"/>
      <c r="D99" s="35"/>
      <c r="E99" s="35"/>
      <c r="F99" s="36" t="str">
        <f>IF(D99="","",VLOOKUP(D99,契約台帳!$A$3:$X$9998,6,FALSE))&amp;IF(D99="","",VLOOKUP(D99,契約台帳!$A$3:$X$9998,7,FALSE))&amp;IF(D99="","",VLOOKUP(D99,契約台帳!$A$3:$X$9998,8,FALSE))&amp;IF(D99="","",VLOOKUP(D99,契約台帳!$A$3:$X$9998,9,FALSE))&amp;IF(D99="","",VLOOKUP(D99,契約台帳!$A$3:$X$9998,11,FALSE))</f>
        <v/>
      </c>
      <c r="G99" s="35" t="str">
        <f>IF(D99="","",VLOOKUP(F99,製品マスタ!$G$5:$H$1005,2,FALSE))</f>
        <v/>
      </c>
      <c r="H99" s="35" t="str">
        <f>IF(D99="","",VLOOKUP(F99,製品マスタ!$G$5:$K$1005,5,FALSE))</f>
        <v/>
      </c>
      <c r="I99" s="37" t="str">
        <f>IF(D99="","",VLOOKUP(F99,製品マスタ!$G$5:$L$1005,6,FALSE))</f>
        <v/>
      </c>
      <c r="J99" s="271"/>
      <c r="K99" s="37" t="str">
        <f>IF(D99="","",VLOOKUP(D99,契約台帳!$A$3:$X$700,12,FALSE))</f>
        <v/>
      </c>
      <c r="L99" s="37" t="str">
        <f>IF(D99="","",VLOOKUP(F99,製品マスタ!$G$5:$Q$1005,11,FALSE))</f>
        <v/>
      </c>
      <c r="M99" s="49"/>
      <c r="N99" s="49"/>
      <c r="O99" s="184"/>
      <c r="P99" s="60"/>
      <c r="Q99" s="74"/>
      <c r="R99" s="54" t="str">
        <f>IF(D99="","",IF(D98&lt;&gt;"","",IF(OR(J99="リード付け",J99="巻足し",J99="巻返しリード付け"),M99,VLOOKUP(D99,契約台帳!$A$3:$X$700,14,FALSE))))</f>
        <v/>
      </c>
      <c r="S99" s="51" t="str">
        <f>IF(D99="","",IF(D98&lt;&gt;"","",IF(OR(J99="リード付け",J99="巻足し",J99="巻返しリード付け"),M99,VLOOKUP(D99,契約台帳!$A$3:$X$700,15,FALSE))))</f>
        <v/>
      </c>
      <c r="T99" s="51" t="str">
        <f>IF(D99="","",IF(D98&lt;&gt;"","",IF(J99="リード付け",N99,IF(J99="巻返しリード付け",N99,IF(J99="巻足し",N99*P99+N100*P100,VLOOKUP(D99,契約台帳!$A$3:$X$700,16,FALSE))))))</f>
        <v/>
      </c>
      <c r="U99" s="50"/>
      <c r="V99" s="50" t="str">
        <f>IF(D99="","",IF(D97=D99,"",VLOOKUP(D99,契約台帳!$A$2:$X$700,18,FALSE)))</f>
        <v/>
      </c>
      <c r="W99" s="35" t="str">
        <f>IF(D99="","",IF(T99="","",IF(J99="巻足し","",IF(J99="巻返し",VLOOKUP(F99&amp;K99&amp;M99,製品マスタ!$M$5:$AE$1005,18,FALSE),IF(OR(J99="リード付け",J99="巻返しリード付け"),"原反コア",IF(J99="スリット",VLOOKUP(F99&amp;K99&amp;R99,製品マスタ!$N$5:$AE$1005,17,FALSE),""))))))</f>
        <v/>
      </c>
      <c r="X99" s="35" t="str">
        <f>IF(D99="","",IF(T99="","",IF(J99="巻足し","",IF(J99="巻返し",VLOOKUP(F99&amp;K99&amp;M99,製品マスタ!$M$5:$AE$1005,19,FALSE),IF(OR(J99="リード付け",J99="巻返しリード付け"),"",IF(J99="スリット",VLOOKUP(F99&amp;K99&amp;R99,製品マスタ!$N$5:$AE$1005,18,FALSE),""))))))</f>
        <v/>
      </c>
      <c r="Y99" s="40" t="str">
        <f>IF(D99="","",IF(T99="","",VLOOKUP(D99,契約台帳!$A$3:$X$700,17,FALSE)))</f>
        <v/>
      </c>
      <c r="Z99" s="35" t="str">
        <f>IF(D99="","",IF(T99="","",VLOOKUP(D99,契約台帳!$A$3:$X$700,5,FALSE)))</f>
        <v/>
      </c>
      <c r="AA99" s="74"/>
      <c r="AB99" s="266" t="str">
        <f>IFERROR(VLOOKUP(F99&amp;K99&amp;M99,製品マスタ!$M$5:$AM$1003,27,FALSE),"")</f>
        <v/>
      </c>
      <c r="AC99" s="41"/>
      <c r="AD99" s="244"/>
      <c r="AE99" s="67"/>
      <c r="AF99" s="71"/>
      <c r="AG99" s="60"/>
      <c r="AH99" s="34"/>
      <c r="AI99" s="34"/>
      <c r="AJ99" s="34"/>
      <c r="AK99" s="34"/>
      <c r="AL99" s="13"/>
      <c r="AM99" s="13"/>
      <c r="AN99" s="13"/>
      <c r="AO99" s="13"/>
      <c r="AP99" s="13"/>
      <c r="AQ99" s="14"/>
      <c r="AR99" s="15"/>
    </row>
    <row r="100" spans="1:44" s="17" customFormat="1" ht="30.95" customHeight="1" x14ac:dyDescent="0.2">
      <c r="A100" s="47"/>
      <c r="B100" s="48"/>
      <c r="C100" s="56"/>
      <c r="D100" s="285">
        <v>3662824</v>
      </c>
      <c r="E100" s="285">
        <v>4161509</v>
      </c>
      <c r="F100" s="286" t="str">
        <f>IF(D100="","",VLOOKUP(D100,契約台帳!$A$3:$X$9998,6,FALSE))&amp;IF(D100="","",VLOOKUP(D100,契約台帳!$A$3:$X$9998,7,FALSE))&amp;IF(D100="","",VLOOKUP(D100,契約台帳!$A$3:$X$9998,8,FALSE))&amp;IF(D100="","",VLOOKUP(D100,契約台帳!$A$3:$X$9998,9,FALSE))&amp;IF(D100="","",VLOOKUP(D100,契約台帳!$A$3:$X$9998,11,FALSE))</f>
        <v>3SNMLBMNQR66F</v>
      </c>
      <c r="G100" s="285" t="str">
        <f>IF(D100="","",VLOOKUP(F100,製品マスタ!$G$5:$H$1005,2,FALSE))</f>
        <v>S</v>
      </c>
      <c r="H100" s="285" t="str">
        <f>IF(D100="","",VLOOKUP(F100,製品マスタ!$G$5:$K$1005,5,FALSE))</f>
        <v>MNQR66F</v>
      </c>
      <c r="I100" s="287" t="str">
        <f>IF(D100="","",VLOOKUP(F100,製品マスタ!$G$5:$L$1005,6,FALSE))</f>
        <v>ＱＲ６６蒸着品</v>
      </c>
      <c r="J100" s="288" t="s">
        <v>649</v>
      </c>
      <c r="K100" s="287">
        <f>IF(D100="","",VLOOKUP(D100,契約台帳!$A$3:$X$700,12,FALSE))</f>
        <v>25</v>
      </c>
      <c r="L100" s="287" t="str">
        <f>IF(D100="","",VLOOKUP(F100,製品マスタ!$G$5:$Q$1005,11,FALSE))</f>
        <v>E315</v>
      </c>
      <c r="M100" s="289">
        <v>1100</v>
      </c>
      <c r="N100" s="289">
        <v>6000</v>
      </c>
      <c r="O100" s="290">
        <v>9</v>
      </c>
      <c r="P100" s="291">
        <v>3</v>
      </c>
      <c r="Q100" s="292">
        <v>44713</v>
      </c>
      <c r="R100" s="293">
        <f>IF(D100="","",IF(D99&lt;&gt;"","",IF(OR(J100="リード付け",J100="巻足し",J100="巻返しリード付け"),M100,VLOOKUP(D100,契約台帳!$A$3:$X$700,14,FALSE))))</f>
        <v>1100</v>
      </c>
      <c r="S100" s="294">
        <f>IF(D100="","",IF(D99&lt;&gt;"","",IF(OR(J100="リード付け",J100="巻足し",J100="巻返しリード付け"),M100,VLOOKUP(D100,契約台帳!$A$3:$X$700,15,FALSE))))</f>
        <v>1100</v>
      </c>
      <c r="T100" s="294">
        <f>IF(D100="","",IF(D99&lt;&gt;"","",IF(J100="リード付け",N100,IF(J100="巻返しリード付け",N100,IF(J100="巻足し",N100*P100+N101*P101,VLOOKUP(D100,契約台帳!$A$3:$X$700,16,FALSE))))))</f>
        <v>18000</v>
      </c>
      <c r="U100" s="295">
        <v>3</v>
      </c>
      <c r="V100" s="295">
        <f>IF(D100="","",IF(D98=D100,"",VLOOKUP(D100,契約台帳!$A$2:$X$700,18,FALSE)))</f>
        <v>15</v>
      </c>
      <c r="W100" s="285" t="str">
        <f>IF(D100="","",IF(T100="","",IF(J100="巻足し","",IF(J100="巻返し",VLOOKUP(F100&amp;K100&amp;M100,製品マスタ!$M$5:$AE$1005,18,FALSE),IF(OR(J100="リード付け",J100="巻返しリード付け"),"原反コア",IF(J100="スリット",VLOOKUP(F100&amp;K100&amp;R100,製品マスタ!$N$5:$AE$1005,17,FALSE),""))))))</f>
        <v/>
      </c>
      <c r="X100" s="285" t="str">
        <f>IF(D100="","",IF(T100="","",IF(J100="巻足し","",IF(J100="巻返し",VLOOKUP(F100&amp;K100&amp;M100,製品マスタ!$M$5:$AE$1005,19,FALSE),IF(OR(J100="リード付け",J100="巻返しリード付け"),"",IF(J100="スリット",VLOOKUP(F100&amp;K100&amp;R100,製品マスタ!$N$5:$AE$1005,18,FALSE),""))))))</f>
        <v/>
      </c>
      <c r="Y100" s="296">
        <f>IF(D100="","",IF(T100="","",VLOOKUP(D100,契約台帳!$A$3:$X$700,17,FALSE)))</f>
        <v>2</v>
      </c>
      <c r="Z100" s="285" t="str">
        <f>IF(D100="","",IF(T100="","",VLOOKUP(D100,契約台帳!$A$3:$X$700,5,FALSE)))</f>
        <v>リンテック㈱</v>
      </c>
      <c r="AA100" s="74"/>
      <c r="AB100" s="266">
        <f>IFERROR(VLOOKUP(F100&amp;K100&amp;M100,製品マスタ!$M$5:$AM$1003,27,FALSE),"")</f>
        <v>0</v>
      </c>
      <c r="AC100" s="41"/>
      <c r="AD100" s="244"/>
      <c r="AE100" s="67"/>
      <c r="AF100" s="71"/>
      <c r="AG100" s="60"/>
      <c r="AH100" s="34"/>
      <c r="AI100" s="34"/>
      <c r="AJ100" s="34"/>
      <c r="AK100" s="34"/>
      <c r="AL100" s="13"/>
      <c r="AM100" s="13"/>
      <c r="AN100" s="13"/>
      <c r="AO100" s="13"/>
      <c r="AP100" s="13"/>
      <c r="AQ100" s="14"/>
      <c r="AR100" s="15"/>
    </row>
    <row r="101" spans="1:44" s="17" customFormat="1" ht="30.95" customHeight="1" x14ac:dyDescent="0.2">
      <c r="A101" s="47"/>
      <c r="B101" s="48"/>
      <c r="C101" s="56"/>
      <c r="D101" s="285"/>
      <c r="E101" s="285"/>
      <c r="F101" s="286" t="str">
        <f>IF(D101="","",VLOOKUP(D101,契約台帳!$A$3:$X$9998,6,FALSE))&amp;IF(D101="","",VLOOKUP(D101,契約台帳!$A$3:$X$9998,7,FALSE))&amp;IF(D101="","",VLOOKUP(D101,契約台帳!$A$3:$X$9998,8,FALSE))&amp;IF(D101="","",VLOOKUP(D101,契約台帳!$A$3:$X$9998,9,FALSE))&amp;IF(D101="","",VLOOKUP(D101,契約台帳!$A$3:$X$9998,11,FALSE))</f>
        <v/>
      </c>
      <c r="G101" s="285" t="str">
        <f>IF(D101="","",VLOOKUP(F101,製品マスタ!$G$5:$H$1005,2,FALSE))</f>
        <v/>
      </c>
      <c r="H101" s="285" t="str">
        <f>IF(D101="","",VLOOKUP(F101,製品マスタ!$G$5:$K$1005,5,FALSE))</f>
        <v/>
      </c>
      <c r="I101" s="287" t="str">
        <f>IF(D101="","",VLOOKUP(F101,製品マスタ!$G$5:$L$1005,6,FALSE))</f>
        <v/>
      </c>
      <c r="J101" s="288"/>
      <c r="K101" s="287" t="str">
        <f>IF(D101="","",VLOOKUP(D101,契約台帳!$A$3:$X$700,12,FALSE))</f>
        <v/>
      </c>
      <c r="L101" s="287" t="str">
        <f>IF(D101="","",VLOOKUP(F101,製品マスタ!$G$5:$Q$1005,11,FALSE))</f>
        <v/>
      </c>
      <c r="M101" s="289"/>
      <c r="N101" s="289"/>
      <c r="O101" s="290"/>
      <c r="P101" s="291"/>
      <c r="Q101" s="292"/>
      <c r="R101" s="293" t="str">
        <f>IF(D101="","",IF(D100&lt;&gt;"","",IF(OR(J101="リード付け",J101="巻足し",J101="巻返しリード付け"),M101,VLOOKUP(D101,契約台帳!$A$3:$X$700,14,FALSE))))</f>
        <v/>
      </c>
      <c r="S101" s="294" t="str">
        <f>IF(D101="","",IF(D100&lt;&gt;"","",IF(OR(J101="リード付け",J101="巻足し",J101="巻返しリード付け"),M101,VLOOKUP(D101,契約台帳!$A$3:$X$700,15,FALSE))))</f>
        <v/>
      </c>
      <c r="T101" s="294" t="str">
        <f>IF(D101="","",IF(D100&lt;&gt;"","",IF(J101="リード付け",N101,IF(J101="巻返しリード付け",N101,IF(J101="巻足し",N101*P101+N102*P102,VLOOKUP(D101,契約台帳!$A$3:$X$700,16,FALSE))))))</f>
        <v/>
      </c>
      <c r="U101" s="295"/>
      <c r="V101" s="295" t="str">
        <f>IF(D101="","",IF(D99=D101,"",VLOOKUP(D101,契約台帳!$A$2:$X$700,18,FALSE)))</f>
        <v/>
      </c>
      <c r="W101" s="285" t="str">
        <f>IF(D101="","",IF(T101="","",IF(J101="巻足し","",IF(J101="巻返し",VLOOKUP(F101&amp;K101&amp;M101,製品マスタ!$M$5:$AE$1005,18,FALSE),IF(OR(J101="リード付け",J101="巻返しリード付け"),"原反コア",IF(J101="スリット",VLOOKUP(F101&amp;K101&amp;R101,製品マスタ!$N$5:$AE$1005,17,FALSE),""))))))</f>
        <v/>
      </c>
      <c r="X101" s="285" t="str">
        <f>IF(D101="","",IF(T101="","",IF(J101="巻足し","",IF(J101="巻返し",VLOOKUP(F101&amp;K101&amp;M101,製品マスタ!$M$5:$AE$1005,19,FALSE),IF(OR(J101="リード付け",J101="巻返しリード付け"),"",IF(J101="スリット",VLOOKUP(F101&amp;K101&amp;R101,製品マスタ!$N$5:$AE$1005,18,FALSE),""))))))</f>
        <v/>
      </c>
      <c r="Y101" s="296" t="str">
        <f>IF(D101="","",IF(T101="","",VLOOKUP(D101,契約台帳!$A$3:$X$700,17,FALSE)))</f>
        <v/>
      </c>
      <c r="Z101" s="285" t="str">
        <f>IF(D101="","",IF(T101="","",VLOOKUP(D101,契約台帳!$A$3:$X$700,5,FALSE)))</f>
        <v/>
      </c>
      <c r="AA101" s="74"/>
      <c r="AB101" s="266" t="str">
        <f>IFERROR(VLOOKUP(F101&amp;K101&amp;M101,製品マスタ!$M$5:$AM$1003,27,FALSE),"")</f>
        <v/>
      </c>
      <c r="AC101" s="41"/>
      <c r="AD101" s="244"/>
      <c r="AE101" s="67"/>
      <c r="AF101" s="71"/>
      <c r="AG101" s="60"/>
      <c r="AH101" s="34"/>
      <c r="AI101" s="34"/>
      <c r="AJ101" s="34"/>
      <c r="AK101" s="34"/>
      <c r="AL101" s="13"/>
      <c r="AM101" s="13"/>
      <c r="AN101" s="13"/>
      <c r="AO101" s="13"/>
      <c r="AP101" s="13"/>
      <c r="AQ101" s="14"/>
      <c r="AR101" s="15"/>
    </row>
    <row r="102" spans="1:44" s="17" customFormat="1" ht="30.95" customHeight="1" x14ac:dyDescent="0.2">
      <c r="A102" s="47" t="s">
        <v>664</v>
      </c>
      <c r="B102" s="48" t="s">
        <v>646</v>
      </c>
      <c r="C102" s="56"/>
      <c r="D102" s="285">
        <v>3662824</v>
      </c>
      <c r="E102" s="285">
        <v>4161509</v>
      </c>
      <c r="F102" s="286" t="str">
        <f>IF(D102="","",VLOOKUP(D102,契約台帳!$A$3:$X$9998,6,FALSE))&amp;IF(D102="","",VLOOKUP(D102,契約台帳!$A$3:$X$9998,7,FALSE))&amp;IF(D102="","",VLOOKUP(D102,契約台帳!$A$3:$X$9998,8,FALSE))&amp;IF(D102="","",VLOOKUP(D102,契約台帳!$A$3:$X$9998,9,FALSE))&amp;IF(D102="","",VLOOKUP(D102,契約台帳!$A$3:$X$9998,11,FALSE))</f>
        <v>3SNMLBMNQR66F</v>
      </c>
      <c r="G102" s="285" t="str">
        <f>IF(D102="","",VLOOKUP(F102,製品マスタ!$G$5:$H$1005,2,FALSE))</f>
        <v>S</v>
      </c>
      <c r="H102" s="285" t="str">
        <f>IF(D102="","",VLOOKUP(F102,製品マスタ!$G$5:$K$1005,5,FALSE))</f>
        <v>MNQR66F</v>
      </c>
      <c r="I102" s="287" t="str">
        <f>IF(D102="","",VLOOKUP(F102,製品マスタ!$G$5:$L$1005,6,FALSE))</f>
        <v>ＱＲ６６蒸着品</v>
      </c>
      <c r="J102" s="288" t="s">
        <v>663</v>
      </c>
      <c r="K102" s="287">
        <f>IF(D102="","",VLOOKUP(D102,契約台帳!$A$3:$X$700,12,FALSE))</f>
        <v>25</v>
      </c>
      <c r="L102" s="287" t="str">
        <f>IF(D102="","",VLOOKUP(F102,製品マスタ!$G$5:$Q$1005,11,FALSE))</f>
        <v>E315</v>
      </c>
      <c r="M102" s="289">
        <v>1100</v>
      </c>
      <c r="N102" s="289">
        <v>6000</v>
      </c>
      <c r="O102" s="290">
        <v>6</v>
      </c>
      <c r="P102" s="291">
        <v>3</v>
      </c>
      <c r="Q102" s="292">
        <v>44713</v>
      </c>
      <c r="R102" s="293">
        <f>IF(D102="","",IF(D101&lt;&gt;"","",IF(OR(J102="リード付け",J102="巻足し",J102="巻返しリード付け"),M102,VLOOKUP(D102,契約台帳!$A$3:$X$700,14,FALSE))))</f>
        <v>1100</v>
      </c>
      <c r="S102" s="294">
        <f>IF(D102="","",IF(D101&lt;&gt;"","",IF(OR(J102="リード付け",J102="巻足し",J102="巻返しリード付け"),M102,VLOOKUP(D102,契約台帳!$A$3:$X$700,15,FALSE))))</f>
        <v>1100</v>
      </c>
      <c r="T102" s="294">
        <f>IF(D102="","",IF(D101&lt;&gt;"","",IF(J102="リード付け",N102,IF(J102="巻返しリード付け",N102,IF(J102="巻足し",N102*P102+N103*P103,VLOOKUP(D102,契約台帳!$A$3:$X$700,16,FALSE))))))</f>
        <v>18000</v>
      </c>
      <c r="U102" s="295">
        <v>2</v>
      </c>
      <c r="V102" s="295" t="str">
        <f>IF(D102="","",IF(D100=D102,"",VLOOKUP(D102,契約台帳!$A$2:$X$700,18,FALSE)))</f>
        <v/>
      </c>
      <c r="W102" s="285" t="str">
        <f>IF(D102="","",IF(T102="","",IF(J102="巻足し","",IF(J102="巻返し",VLOOKUP(F102&amp;K102&amp;M102,製品マスタ!$M$5:$AE$1005,18,FALSE),IF(OR(J102="リード付け",J102="巻返しリード付け"),"原反コア",IF(J102="スリット",VLOOKUP(F102&amp;K102&amp;R102,製品マスタ!$N$5:$AE$1005,17,FALSE),""))))))</f>
        <v/>
      </c>
      <c r="X102" s="285" t="str">
        <f>IF(D102="","",IF(T102="","",IF(J102="巻足し","",IF(J102="巻返し",VLOOKUP(F102&amp;K102&amp;M102,製品マスタ!$M$5:$AE$1005,19,FALSE),IF(OR(J102="リード付け",J102="巻返しリード付け"),"",IF(J102="スリット",VLOOKUP(F102&amp;K102&amp;R102,製品マスタ!$N$5:$AE$1005,18,FALSE),""))))))</f>
        <v/>
      </c>
      <c r="Y102" s="296">
        <f>IF(D102="","",IF(T102="","",VLOOKUP(D102,契約台帳!$A$3:$X$700,17,FALSE)))</f>
        <v>2</v>
      </c>
      <c r="Z102" s="285" t="str">
        <f>IF(D102="","",IF(T102="","",VLOOKUP(D102,契約台帳!$A$3:$X$700,5,FALSE)))</f>
        <v>リンテック㈱</v>
      </c>
      <c r="AA102" s="74"/>
      <c r="AB102" s="266">
        <f>IFERROR(VLOOKUP(F102&amp;K102&amp;M102,製品マスタ!$M$5:$AM$1003,27,FALSE),"")</f>
        <v>0</v>
      </c>
      <c r="AC102" s="41"/>
      <c r="AD102" s="244"/>
      <c r="AE102" s="67"/>
      <c r="AF102" s="71"/>
      <c r="AG102" s="60"/>
      <c r="AH102" s="34"/>
      <c r="AI102" s="34"/>
      <c r="AJ102" s="34"/>
      <c r="AK102" s="34"/>
      <c r="AL102" s="13"/>
      <c r="AM102" s="13"/>
      <c r="AN102" s="13"/>
      <c r="AO102" s="13"/>
      <c r="AP102" s="13"/>
      <c r="AQ102" s="14"/>
      <c r="AR102" s="15"/>
    </row>
    <row r="103" spans="1:44" s="17" customFormat="1" ht="30.95" customHeight="1" x14ac:dyDescent="0.2">
      <c r="A103" s="47"/>
      <c r="B103" s="48"/>
      <c r="C103" s="56"/>
      <c r="D103" s="35"/>
      <c r="E103" s="35"/>
      <c r="F103" s="36" t="str">
        <f>IF(D103="","",VLOOKUP(D103,契約台帳!$A$3:$X$9998,6,FALSE))&amp;IF(D103="","",VLOOKUP(D103,契約台帳!$A$3:$X$9998,7,FALSE))&amp;IF(D103="","",VLOOKUP(D103,契約台帳!$A$3:$X$9998,8,FALSE))&amp;IF(D103="","",VLOOKUP(D103,契約台帳!$A$3:$X$9998,9,FALSE))&amp;IF(D103="","",VLOOKUP(D103,契約台帳!$A$3:$X$9998,11,FALSE))</f>
        <v/>
      </c>
      <c r="G103" s="35" t="str">
        <f>IF(D103="","",VLOOKUP(F103,製品マスタ!$G$5:$H$1005,2,FALSE))</f>
        <v/>
      </c>
      <c r="H103" s="35" t="str">
        <f>IF(D103="","",VLOOKUP(F103,製品マスタ!$G$5:$K$1005,5,FALSE))</f>
        <v/>
      </c>
      <c r="I103" s="37" t="str">
        <f>IF(D103="","",VLOOKUP(F103,製品マスタ!$G$5:$L$1005,6,FALSE))</f>
        <v/>
      </c>
      <c r="J103" s="271"/>
      <c r="K103" s="37" t="str">
        <f>IF(D103="","",VLOOKUP(D103,契約台帳!$A$3:$X$700,12,FALSE))</f>
        <v/>
      </c>
      <c r="L103" s="37" t="str">
        <f>IF(D103="","",VLOOKUP(F103,製品マスタ!$G$5:$Q$1005,11,FALSE))</f>
        <v/>
      </c>
      <c r="M103" s="49"/>
      <c r="N103" s="49"/>
      <c r="O103" s="184"/>
      <c r="P103" s="60"/>
      <c r="Q103" s="74"/>
      <c r="R103" s="54" t="str">
        <f>IF(D103="","",IF(D102&lt;&gt;"","",IF(OR(J103="リード付け",J103="巻足し",J103="巻返しリード付け"),M103,VLOOKUP(D103,契約台帳!$A$3:$X$700,14,FALSE))))</f>
        <v/>
      </c>
      <c r="S103" s="51" t="str">
        <f>IF(D103="","",IF(D102&lt;&gt;"","",IF(OR(J103="リード付け",J103="巻足し",J103="巻返しリード付け"),M103,VLOOKUP(D103,契約台帳!$A$3:$X$700,15,FALSE))))</f>
        <v/>
      </c>
      <c r="T103" s="51" t="str">
        <f>IF(D103="","",IF(D102&lt;&gt;"","",IF(J103="リード付け",N103,IF(J103="巻返しリード付け",N103,IF(J103="巻足し",N103*P103+#REF!*#REF!,VLOOKUP(D103,契約台帳!$A$3:$X$700,16,FALSE))))))</f>
        <v/>
      </c>
      <c r="U103" s="50"/>
      <c r="V103" s="50" t="str">
        <f>IF(D103="","",IF(D101=D103,"",VLOOKUP(D103,契約台帳!$A$2:$X$700,18,FALSE)))</f>
        <v/>
      </c>
      <c r="W103" s="35" t="str">
        <f>IF(D103="","",IF(T103="","",IF(J103="巻足し","",IF(J103="巻返し",VLOOKUP(F103&amp;K103&amp;M103,製品マスタ!$M$5:$AE$1005,18,FALSE),IF(OR(J103="リード付け",J103="巻返しリード付け"),"原反コア",IF(J103="スリット",VLOOKUP(F103&amp;K103&amp;R103,製品マスタ!$N$5:$AE$1005,17,FALSE),""))))))</f>
        <v/>
      </c>
      <c r="X103" s="35" t="str">
        <f>IF(D103="","",IF(T103="","",IF(J103="巻足し","",IF(J103="巻返し",VLOOKUP(F103&amp;K103&amp;M103,製品マスタ!$M$5:$AE$1005,19,FALSE),IF(OR(J103="リード付け",J103="巻返しリード付け"),"",IF(J103="スリット",VLOOKUP(F103&amp;K103&amp;R103,製品マスタ!$N$5:$AE$1005,18,FALSE),""))))))</f>
        <v/>
      </c>
      <c r="Y103" s="40" t="str">
        <f>IF(D103="","",IF(T103="","",VLOOKUP(D103,契約台帳!$A$3:$X$700,17,FALSE)))</f>
        <v/>
      </c>
      <c r="Z103" s="35" t="str">
        <f>IF(D103="","",IF(T103="","",VLOOKUP(D103,契約台帳!$A$3:$X$700,5,FALSE)))</f>
        <v/>
      </c>
      <c r="AA103" s="74"/>
      <c r="AB103" s="266" t="str">
        <f>IFERROR(VLOOKUP(F103&amp;K103&amp;M103,製品マスタ!$M$5:$AM$1003,27,FALSE),"")</f>
        <v/>
      </c>
      <c r="AC103" s="41"/>
      <c r="AD103" s="244"/>
      <c r="AE103" s="67"/>
      <c r="AF103" s="71"/>
      <c r="AG103" s="60"/>
      <c r="AH103" s="34"/>
      <c r="AI103" s="34"/>
      <c r="AJ103" s="34"/>
      <c r="AK103" s="34"/>
      <c r="AL103" s="13"/>
      <c r="AM103" s="13"/>
      <c r="AN103" s="13"/>
      <c r="AO103" s="13"/>
      <c r="AP103" s="13"/>
      <c r="AQ103" s="14"/>
      <c r="AR103" s="15"/>
    </row>
    <row r="104" spans="1:44" s="17" customFormat="1" ht="30.95" customHeight="1" x14ac:dyDescent="0.2">
      <c r="A104" s="47"/>
      <c r="B104" s="48"/>
      <c r="C104" s="56"/>
      <c r="D104" s="35">
        <v>3662823</v>
      </c>
      <c r="E104" s="35">
        <v>4161508</v>
      </c>
      <c r="F104" s="36" t="str">
        <f>IF(D104="","",VLOOKUP(D104,契約台帳!$A$3:$X$9998,6,FALSE))&amp;IF(D104="","",VLOOKUP(D104,契約台帳!$A$3:$X$9998,7,FALSE))&amp;IF(D104="","",VLOOKUP(D104,契約台帳!$A$3:$X$9998,8,FALSE))&amp;IF(D104="","",VLOOKUP(D104,契約台帳!$A$3:$X$9998,9,FALSE))&amp;IF(D104="","",VLOOKUP(D104,契約台帳!$A$3:$X$9998,11,FALSE))</f>
        <v>3SNMLBMNQR66F</v>
      </c>
      <c r="G104" s="35" t="str">
        <f>IF(D104="","",VLOOKUP(F104,製品マスタ!$G$5:$H$1005,2,FALSE))</f>
        <v>S</v>
      </c>
      <c r="H104" s="35" t="str">
        <f>IF(D104="","",VLOOKUP(F104,製品マスタ!$G$5:$K$1005,5,FALSE))</f>
        <v>MNQR66F</v>
      </c>
      <c r="I104" s="37" t="str">
        <f>IF(D104="","",VLOOKUP(F104,製品マスタ!$G$5:$L$1005,6,FALSE))</f>
        <v>ＱＲ６６蒸着品</v>
      </c>
      <c r="J104" s="271" t="s">
        <v>649</v>
      </c>
      <c r="K104" s="37">
        <f>IF(D104="","",VLOOKUP(D104,契約台帳!$A$3:$X$700,12,FALSE))</f>
        <v>25</v>
      </c>
      <c r="L104" s="37" t="str">
        <f>IF(D104="","",VLOOKUP(F104,製品マスタ!$G$5:$Q$1005,11,FALSE))</f>
        <v>E315</v>
      </c>
      <c r="M104" s="49">
        <v>1000</v>
      </c>
      <c r="N104" s="49">
        <v>6000</v>
      </c>
      <c r="O104" s="184">
        <v>4</v>
      </c>
      <c r="P104" s="60">
        <v>2</v>
      </c>
      <c r="Q104" s="74">
        <v>44718</v>
      </c>
      <c r="R104" s="54">
        <f>IF(D104="","",IF(D103&lt;&gt;"","",IF(OR(J104="リード付け",J104="巻足し",J104="巻返しリード付け"),M104,VLOOKUP(D104,契約台帳!$A$3:$X$700,14,FALSE))))</f>
        <v>1000</v>
      </c>
      <c r="S104" s="51">
        <f>IF(D104="","",IF(D103&lt;&gt;"","",IF(OR(J104="リード付け",J104="巻足し",J104="巻返しリード付け"),M104,VLOOKUP(D104,契約台帳!$A$3:$X$700,15,FALSE))))</f>
        <v>1000</v>
      </c>
      <c r="T104" s="51">
        <f>IF(D104="","",IF(D103&lt;&gt;"","",IF(J104="リード付け",N104,IF(J104="巻返しリード付け",N104,IF(J104="巻足し",N104*P104+N109*P109,VLOOKUP(D104,契約台帳!$A$3:$X$700,16,FALSE))))))</f>
        <v>12000</v>
      </c>
      <c r="U104" s="50">
        <v>2</v>
      </c>
      <c r="V104" s="50">
        <f>IF(D104="","",IF(D102=D104,"",VLOOKUP(D104,契約台帳!$A$2:$X$700,18,FALSE)))</f>
        <v>4</v>
      </c>
      <c r="W104" s="35" t="str">
        <f>IF(D104="","",IF(T104="","",IF(J104="巻足し","",IF(J104="巻返し",VLOOKUP(F104&amp;K104&amp;M104,製品マスタ!$M$5:$AE$1005,18,FALSE),IF(OR(J104="リード付け",J104="巻返しリード付け"),"原反コア",IF(J104="スリット",VLOOKUP(F104&amp;K104&amp;R104,製品マスタ!$N$5:$AE$1005,17,FALSE),""))))))</f>
        <v/>
      </c>
      <c r="X104" s="35" t="str">
        <f>IF(D104="","",IF(T104="","",IF(J104="巻足し","",IF(J104="巻返し",VLOOKUP(F104&amp;K104&amp;M104,製品マスタ!$M$5:$AE$1005,19,FALSE),IF(OR(J104="リード付け",J104="巻返しリード付け"),"",IF(J104="スリット",VLOOKUP(F104&amp;K104&amp;R104,製品マスタ!$N$5:$AE$1005,18,FALSE),""))))))</f>
        <v/>
      </c>
      <c r="Y104" s="40">
        <f>IF(D104="","",IF(T104="","",VLOOKUP(D104,契約台帳!$A$3:$X$700,17,FALSE)))</f>
        <v>2</v>
      </c>
      <c r="Z104" s="35" t="str">
        <f>IF(D104="","",IF(T104="","",VLOOKUP(D104,契約台帳!$A$3:$X$700,5,FALSE)))</f>
        <v>リンテック㈱</v>
      </c>
      <c r="AA104" s="74"/>
      <c r="AB104" s="266">
        <f>IFERROR(VLOOKUP(F104&amp;K104&amp;M104,製品マスタ!$M$5:$AM$1003,27,FALSE),"")</f>
        <v>0</v>
      </c>
      <c r="AC104" s="41"/>
      <c r="AD104" s="244"/>
      <c r="AE104" s="67"/>
      <c r="AF104" s="71"/>
      <c r="AG104" s="60"/>
      <c r="AH104" s="34"/>
      <c r="AI104" s="34"/>
      <c r="AJ104" s="34"/>
      <c r="AK104" s="34"/>
      <c r="AL104" s="13"/>
      <c r="AM104" s="13"/>
      <c r="AN104" s="13"/>
      <c r="AO104" s="13"/>
      <c r="AP104" s="13"/>
      <c r="AQ104" s="14"/>
      <c r="AR104" s="15"/>
    </row>
    <row r="105" spans="1:44" s="17" customFormat="1" ht="30.95" customHeight="1" x14ac:dyDescent="0.2">
      <c r="A105" s="47"/>
      <c r="B105" s="48"/>
      <c r="C105" s="56"/>
      <c r="D105" s="35"/>
      <c r="E105" s="35"/>
      <c r="F105" s="36" t="str">
        <f>IF(D105="","",VLOOKUP(D105,契約台帳!$A$3:$X$9998,6,FALSE))&amp;IF(D105="","",VLOOKUP(D105,契約台帳!$A$3:$X$9998,7,FALSE))&amp;IF(D105="","",VLOOKUP(D105,契約台帳!$A$3:$X$9998,8,FALSE))&amp;IF(D105="","",VLOOKUP(D105,契約台帳!$A$3:$X$9998,9,FALSE))&amp;IF(D105="","",VLOOKUP(D105,契約台帳!$A$3:$X$9998,11,FALSE))</f>
        <v/>
      </c>
      <c r="G105" s="35" t="str">
        <f>IF(D105="","",VLOOKUP(F105,製品マスタ!$G$5:$H$1005,2,FALSE))</f>
        <v/>
      </c>
      <c r="H105" s="35" t="str">
        <f>IF(D105="","",VLOOKUP(F105,製品マスタ!$G$5:$K$1005,5,FALSE))</f>
        <v/>
      </c>
      <c r="I105" s="37" t="str">
        <f>IF(D105="","",VLOOKUP(F105,製品マスタ!$G$5:$L$1005,6,FALSE))</f>
        <v/>
      </c>
      <c r="J105" s="271"/>
      <c r="K105" s="37" t="str">
        <f>IF(D105="","",VLOOKUP(D105,契約台帳!$A$3:$X$700,12,FALSE))</f>
        <v/>
      </c>
      <c r="L105" s="37" t="str">
        <f>IF(D105="","",VLOOKUP(F105,製品マスタ!$G$5:$Q$1005,11,FALSE))</f>
        <v/>
      </c>
      <c r="M105" s="49"/>
      <c r="N105" s="49"/>
      <c r="O105" s="184"/>
      <c r="P105" s="60"/>
      <c r="Q105" s="74"/>
      <c r="R105" s="54" t="str">
        <f>IF(D105="","",IF(D104&lt;&gt;"","",IF(OR(J105="リード付け",J105="巻足し",J105="巻返しリード付け"),M105,VLOOKUP(D105,契約台帳!$A$3:$X$700,14,FALSE))))</f>
        <v/>
      </c>
      <c r="S105" s="51" t="str">
        <f>IF(D105="","",IF(D104&lt;&gt;"","",IF(OR(J105="リード付け",J105="巻足し",J105="巻返しリード付け"),M105,VLOOKUP(D105,契約台帳!$A$3:$X$700,15,FALSE))))</f>
        <v/>
      </c>
      <c r="T105" s="51" t="str">
        <f>IF(D105="","",IF(D104&lt;&gt;"","",IF(J105="リード付け",N105,IF(J105="巻返しリード付け",N105,IF(J105="巻足し",N105*P105+N106*P106,VLOOKUP(D105,契約台帳!$A$3:$X$700,16,FALSE))))))</f>
        <v/>
      </c>
      <c r="U105" s="50"/>
      <c r="V105" s="50" t="str">
        <f>IF(D105="","",IF(D103=D105,"",VLOOKUP(D105,契約台帳!$A$2:$X$700,18,FALSE)))</f>
        <v/>
      </c>
      <c r="W105" s="35" t="str">
        <f>IF(D105="","",IF(T105="","",IF(J105="巻足し","",IF(J105="巻返し",VLOOKUP(F105&amp;K105&amp;M105,製品マスタ!$M$5:$AE$1005,18,FALSE),IF(OR(J105="リード付け",J105="巻返しリード付け"),"原反コア",IF(J105="スリット",VLOOKUP(F105&amp;K105&amp;R105,製品マスタ!$N$5:$AE$1005,17,FALSE),""))))))</f>
        <v/>
      </c>
      <c r="X105" s="35" t="str">
        <f>IF(D105="","",IF(T105="","",IF(J105="巻足し","",IF(J105="巻返し",VLOOKUP(F105&amp;K105&amp;M105,製品マスタ!$M$5:$AE$1005,19,FALSE),IF(OR(J105="リード付け",J105="巻返しリード付け"),"",IF(J105="スリット",VLOOKUP(F105&amp;K105&amp;R105,製品マスタ!$N$5:$AE$1005,18,FALSE),""))))))</f>
        <v/>
      </c>
      <c r="Y105" s="40" t="str">
        <f>IF(D105="","",IF(T105="","",VLOOKUP(D105,契約台帳!$A$3:$X$700,17,FALSE)))</f>
        <v/>
      </c>
      <c r="Z105" s="35" t="str">
        <f>IF(D105="","",IF(T105="","",VLOOKUP(D105,契約台帳!$A$3:$X$700,5,FALSE)))</f>
        <v/>
      </c>
      <c r="AA105" s="74"/>
      <c r="AB105" s="266" t="str">
        <f>IFERROR(VLOOKUP(F105&amp;K105&amp;M105,製品マスタ!$M$5:$AM$1003,27,FALSE),"")</f>
        <v/>
      </c>
      <c r="AC105" s="41"/>
      <c r="AD105" s="244"/>
      <c r="AE105" s="67"/>
      <c r="AF105" s="71"/>
      <c r="AG105" s="60"/>
      <c r="AH105" s="34"/>
      <c r="AI105" s="34"/>
      <c r="AJ105" s="34"/>
      <c r="AK105" s="34"/>
      <c r="AL105" s="13"/>
      <c r="AM105" s="13"/>
      <c r="AN105" s="13"/>
      <c r="AO105" s="13"/>
      <c r="AP105" s="13"/>
      <c r="AQ105" s="14"/>
      <c r="AR105" s="15"/>
    </row>
    <row r="106" spans="1:44" s="17" customFormat="1" ht="30.95" customHeight="1" x14ac:dyDescent="0.2">
      <c r="A106" s="47"/>
      <c r="B106" s="48"/>
      <c r="C106" s="56"/>
      <c r="D106" s="285">
        <v>3662813</v>
      </c>
      <c r="E106" s="285">
        <v>4161781</v>
      </c>
      <c r="F106" s="286" t="str">
        <f>IF(D106="","",VLOOKUP(D106,契約台帳!$A$3:$X$9998,6,FALSE))&amp;IF(D106="","",VLOOKUP(D106,契約台帳!$A$3:$X$9998,7,FALSE))&amp;IF(D106="","",VLOOKUP(D106,契約台帳!$A$3:$X$9998,8,FALSE))&amp;IF(D106="","",VLOOKUP(D106,契約台帳!$A$3:$X$9998,9,FALSE))&amp;IF(D106="","",VLOOKUP(D106,契約台帳!$A$3:$X$9998,11,FALSE))</f>
        <v>3SNMLBMNNGKBF</v>
      </c>
      <c r="G106" s="285" t="str">
        <f>IF(D106="","",VLOOKUP(F106,製品マスタ!$G$5:$H$1005,2,FALSE))</f>
        <v>S</v>
      </c>
      <c r="H106" s="285" t="str">
        <f>IF(D106="","",VLOOKUP(F106,製品マスタ!$G$5:$K$1005,5,FALSE))</f>
        <v>MNNGKBF</v>
      </c>
      <c r="I106" s="287" t="str">
        <f>IF(D106="","",VLOOKUP(F106,製品マスタ!$G$5:$L$1005,6,FALSE))</f>
        <v>メタルミー　ニューネーマー銀消　Ｂ</v>
      </c>
      <c r="J106" s="288" t="s">
        <v>649</v>
      </c>
      <c r="K106" s="287">
        <f>IF(D106="","",VLOOKUP(D106,契約台帳!$A$3:$X$700,12,FALSE))</f>
        <v>50</v>
      </c>
      <c r="L106" s="287" t="str">
        <f>IF(D106="","",VLOOKUP(F106,製品マスタ!$G$5:$Q$1005,11,FALSE))</f>
        <v>X44C</v>
      </c>
      <c r="M106" s="289">
        <v>1000</v>
      </c>
      <c r="N106" s="289">
        <v>4000</v>
      </c>
      <c r="O106" s="290">
        <v>12</v>
      </c>
      <c r="P106" s="291">
        <v>3</v>
      </c>
      <c r="Q106" s="292">
        <v>44718</v>
      </c>
      <c r="R106" s="293">
        <f>IF(D106="","",IF(D105&lt;&gt;"","",IF(OR(J106="リード付け",J106="巻足し",J106="巻返しリード付け"),M106,VLOOKUP(D106,契約台帳!$A$3:$X$700,14,FALSE))))</f>
        <v>1000</v>
      </c>
      <c r="S106" s="294">
        <f>IF(D106="","",IF(D105&lt;&gt;"","",IF(OR(J106="リード付け",J106="巻足し",J106="巻返しリード付け"),M106,VLOOKUP(D106,契約台帳!$A$3:$X$700,15,FALSE))))</f>
        <v>1000</v>
      </c>
      <c r="T106" s="294">
        <f>IF(D106="","",IF(D105&lt;&gt;"","",IF(J106="リード付け",N106,IF(J106="巻返しリード付け",N106,IF(J106="巻足し",N106*P106+N107*P107,VLOOKUP(D106,契約台帳!$A$3:$X$700,16,FALSE))))))</f>
        <v>12000</v>
      </c>
      <c r="U106" s="295">
        <v>4</v>
      </c>
      <c r="V106" s="295">
        <f>IF(D106="","",IF(D104=D106,"",VLOOKUP(D106,契約台帳!$A$2:$X$700,18,FALSE)))</f>
        <v>20</v>
      </c>
      <c r="W106" s="285" t="str">
        <f>IF(D106="","",IF(T106="","",IF(J106="巻足し","",IF(J106="巻返し",VLOOKUP(F106&amp;K106&amp;M106,製品マスタ!$M$5:$AE$1005,18,FALSE),IF(OR(J106="リード付け",J106="巻返しリード付け"),"原反コア",IF(J106="スリット",VLOOKUP(F106&amp;K106&amp;R106,製品マスタ!$N$5:$AE$1005,17,FALSE),""))))))</f>
        <v/>
      </c>
      <c r="X106" s="285" t="str">
        <f>IF(D106="","",IF(T106="","",IF(J106="巻足し","",IF(J106="巻返し",VLOOKUP(F106&amp;K106&amp;M106,製品マスタ!$M$5:$AE$1005,19,FALSE),IF(OR(J106="リード付け",J106="巻返しリード付け"),"",IF(J106="スリット",VLOOKUP(F106&amp;K106&amp;R106,製品マスタ!$N$5:$AE$1005,18,FALSE),""))))))</f>
        <v/>
      </c>
      <c r="Y106" s="296">
        <f>IF(D106="","",IF(T106="","",VLOOKUP(D106,契約台帳!$A$3:$X$700,17,FALSE)))</f>
        <v>2</v>
      </c>
      <c r="Z106" s="285" t="str">
        <f>IF(D106="","",IF(T106="","",VLOOKUP(D106,契約台帳!$A$3:$X$700,5,FALSE)))</f>
        <v>リンテック㈱</v>
      </c>
      <c r="AA106" s="74"/>
      <c r="AB106" s="266">
        <f>IFERROR(VLOOKUP(F106&amp;K106&amp;M106,製品マスタ!$M$5:$AM$1003,27,FALSE),"")</f>
        <v>0</v>
      </c>
      <c r="AC106" s="41"/>
      <c r="AD106" s="244"/>
      <c r="AE106" s="67"/>
      <c r="AF106" s="71"/>
      <c r="AG106" s="60"/>
      <c r="AH106" s="34"/>
      <c r="AI106" s="34"/>
      <c r="AJ106" s="34"/>
      <c r="AK106" s="34"/>
      <c r="AL106" s="13"/>
      <c r="AM106" s="13"/>
      <c r="AN106" s="13"/>
      <c r="AO106" s="13"/>
      <c r="AP106" s="13"/>
      <c r="AQ106" s="14"/>
      <c r="AR106" s="15"/>
    </row>
    <row r="107" spans="1:44" s="17" customFormat="1" ht="30.95" customHeight="1" x14ac:dyDescent="0.2">
      <c r="A107" s="47"/>
      <c r="B107" s="48"/>
      <c r="C107" s="56"/>
      <c r="D107" s="285"/>
      <c r="E107" s="285"/>
      <c r="F107" s="286" t="str">
        <f>IF(D107="","",VLOOKUP(D107,契約台帳!$A$3:$X$9998,6,FALSE))&amp;IF(D107="","",VLOOKUP(D107,契約台帳!$A$3:$X$9998,7,FALSE))&amp;IF(D107="","",VLOOKUP(D107,契約台帳!$A$3:$X$9998,8,FALSE))&amp;IF(D107="","",VLOOKUP(D107,契約台帳!$A$3:$X$9998,9,FALSE))&amp;IF(D107="","",VLOOKUP(D107,契約台帳!$A$3:$X$9998,11,FALSE))</f>
        <v/>
      </c>
      <c r="G107" s="285" t="str">
        <f>IF(D107="","",VLOOKUP(F107,製品マスタ!$G$5:$H$1005,2,FALSE))</f>
        <v/>
      </c>
      <c r="H107" s="285" t="str">
        <f>IF(D107="","",VLOOKUP(F107,製品マスタ!$G$5:$K$1005,5,FALSE))</f>
        <v/>
      </c>
      <c r="I107" s="287" t="str">
        <f>IF(D107="","",VLOOKUP(F107,製品マスタ!$G$5:$L$1005,6,FALSE))</f>
        <v/>
      </c>
      <c r="J107" s="288"/>
      <c r="K107" s="287" t="str">
        <f>IF(D107="","",VLOOKUP(D107,契約台帳!$A$3:$X$700,12,FALSE))</f>
        <v/>
      </c>
      <c r="L107" s="287" t="str">
        <f>IF(D107="","",VLOOKUP(F107,製品マスタ!$G$5:$Q$1005,11,FALSE))</f>
        <v/>
      </c>
      <c r="M107" s="289"/>
      <c r="N107" s="289"/>
      <c r="O107" s="290"/>
      <c r="P107" s="291"/>
      <c r="Q107" s="292"/>
      <c r="R107" s="293" t="str">
        <f>IF(D107="","",IF(D106&lt;&gt;"","",IF(OR(J107="リード付け",J107="巻足し",J107="巻返しリード付け"),M107,VLOOKUP(D107,契約台帳!$A$3:$X$700,14,FALSE))))</f>
        <v/>
      </c>
      <c r="S107" s="294" t="str">
        <f>IF(D107="","",IF(D106&lt;&gt;"","",IF(OR(J107="リード付け",J107="巻足し",J107="巻返しリード付け"),M107,VLOOKUP(D107,契約台帳!$A$3:$X$700,15,FALSE))))</f>
        <v/>
      </c>
      <c r="T107" s="294" t="str">
        <f>IF(D107="","",IF(D106&lt;&gt;"","",IF(J107="リード付け",N107,IF(J107="巻返しリード付け",N107,IF(J107="巻足し",N107*P107+N108*P108,VLOOKUP(D107,契約台帳!$A$3:$X$700,16,FALSE))))))</f>
        <v/>
      </c>
      <c r="U107" s="295"/>
      <c r="V107" s="295" t="str">
        <f>IF(D107="","",IF(D105=D107,"",VLOOKUP(D107,契約台帳!$A$2:$X$700,18,FALSE)))</f>
        <v/>
      </c>
      <c r="W107" s="285" t="str">
        <f>IF(D107="","",IF(T107="","",IF(J107="巻足し","",IF(J107="巻返し",VLOOKUP(F107&amp;K107&amp;M107,製品マスタ!$M$5:$AE$1005,18,FALSE),IF(OR(J107="リード付け",J107="巻返しリード付け"),"原反コア",IF(J107="スリット",VLOOKUP(F107&amp;K107&amp;R107,製品マスタ!$N$5:$AE$1005,17,FALSE),""))))))</f>
        <v/>
      </c>
      <c r="X107" s="285" t="str">
        <f>IF(D107="","",IF(T107="","",IF(J107="巻足し","",IF(J107="巻返し",VLOOKUP(F107&amp;K107&amp;M107,製品マスタ!$M$5:$AE$1005,19,FALSE),IF(OR(J107="リード付け",J107="巻返しリード付け"),"",IF(J107="スリット",VLOOKUP(F107&amp;K107&amp;R107,製品マスタ!$N$5:$AE$1005,18,FALSE),""))))))</f>
        <v/>
      </c>
      <c r="Y107" s="296" t="str">
        <f>IF(D107="","",IF(T107="","",VLOOKUP(D107,契約台帳!$A$3:$X$700,17,FALSE)))</f>
        <v/>
      </c>
      <c r="Z107" s="285" t="str">
        <f>IF(D107="","",IF(T107="","",VLOOKUP(D107,契約台帳!$A$3:$X$700,5,FALSE)))</f>
        <v/>
      </c>
      <c r="AA107" s="74"/>
      <c r="AB107" s="266" t="str">
        <f>IFERROR(VLOOKUP(F107&amp;K107&amp;M107,製品マスタ!$M$5:$AM$1003,27,FALSE),"")</f>
        <v/>
      </c>
      <c r="AC107" s="41"/>
      <c r="AD107" s="244"/>
      <c r="AE107" s="67"/>
      <c r="AF107" s="71"/>
      <c r="AG107" s="60"/>
      <c r="AH107" s="34"/>
      <c r="AI107" s="34"/>
      <c r="AJ107" s="34"/>
      <c r="AK107" s="34"/>
      <c r="AL107" s="13"/>
      <c r="AM107" s="13"/>
      <c r="AN107" s="13"/>
      <c r="AO107" s="13"/>
      <c r="AP107" s="13"/>
      <c r="AQ107" s="14"/>
      <c r="AR107" s="15"/>
    </row>
    <row r="108" spans="1:44" s="17" customFormat="1" ht="30.95" customHeight="1" x14ac:dyDescent="0.2">
      <c r="A108" s="47" t="s">
        <v>679</v>
      </c>
      <c r="B108" s="48" t="s">
        <v>579</v>
      </c>
      <c r="C108" s="56"/>
      <c r="D108" s="285">
        <v>3662813</v>
      </c>
      <c r="E108" s="285">
        <v>4161781</v>
      </c>
      <c r="F108" s="286" t="str">
        <f>IF(D108="","",VLOOKUP(D108,契約台帳!$A$3:$X$9998,6,FALSE))&amp;IF(D108="","",VLOOKUP(D108,契約台帳!$A$3:$X$9998,7,FALSE))&amp;IF(D108="","",VLOOKUP(D108,契約台帳!$A$3:$X$9998,8,FALSE))&amp;IF(D108="","",VLOOKUP(D108,契約台帳!$A$3:$X$9998,9,FALSE))&amp;IF(D108="","",VLOOKUP(D108,契約台帳!$A$3:$X$9998,11,FALSE))</f>
        <v>3SNMLBMNNGKBF</v>
      </c>
      <c r="G108" s="285" t="str">
        <f>IF(D108="","",VLOOKUP(F108,製品マスタ!$G$5:$H$1005,2,FALSE))</f>
        <v>S</v>
      </c>
      <c r="H108" s="285" t="str">
        <f>IF(D108="","",VLOOKUP(F108,製品マスタ!$G$5:$K$1005,5,FALSE))</f>
        <v>MNNGKBF</v>
      </c>
      <c r="I108" s="287" t="str">
        <f>IF(D108="","",VLOOKUP(F108,製品マスタ!$G$5:$L$1005,6,FALSE))</f>
        <v>メタルミー　ニューネーマー銀消　Ｂ</v>
      </c>
      <c r="J108" s="288" t="s">
        <v>678</v>
      </c>
      <c r="K108" s="287">
        <f>IF(D108="","",VLOOKUP(D108,契約台帳!$A$3:$X$700,12,FALSE))</f>
        <v>50</v>
      </c>
      <c r="L108" s="287" t="str">
        <f>IF(D108="","",VLOOKUP(F108,製品マスタ!$G$5:$Q$1005,11,FALSE))</f>
        <v>X44C</v>
      </c>
      <c r="M108" s="289">
        <v>1000</v>
      </c>
      <c r="N108" s="289">
        <v>4000</v>
      </c>
      <c r="O108" s="290">
        <v>6</v>
      </c>
      <c r="P108" s="291">
        <v>3</v>
      </c>
      <c r="Q108" s="292">
        <v>44718</v>
      </c>
      <c r="R108" s="293">
        <f>IF(D108="","",IF(D107&lt;&gt;"","",IF(OR(J108="リード付け",J108="巻足し",J108="巻返しリード付け"),M108,VLOOKUP(D108,契約台帳!$A$3:$X$700,14,FALSE))))</f>
        <v>1000</v>
      </c>
      <c r="S108" s="294">
        <f>IF(D108="","",IF(D107&lt;&gt;"","",IF(OR(J108="リード付け",J108="巻足し",J108="巻返しリード付け"),M108,VLOOKUP(D108,契約台帳!$A$3:$X$700,15,FALSE))))</f>
        <v>1000</v>
      </c>
      <c r="T108" s="294">
        <f>IF(D108="","",IF(D107&lt;&gt;"","",IF(J108="リード付け",N108,IF(J108="巻返しリード付け",N108,IF(J108="巻足し",N108*P108+N109*P109,VLOOKUP(D108,契約台帳!$A$3:$X$700,16,FALSE))))))</f>
        <v>12000</v>
      </c>
      <c r="U108" s="295">
        <v>2</v>
      </c>
      <c r="V108" s="295" t="str">
        <f>IF(D108="","",IF(D106=D108,"",VLOOKUP(D108,契約台帳!$A$2:$X$700,18,FALSE)))</f>
        <v/>
      </c>
      <c r="W108" s="285" t="str">
        <f>IF(D108="","",IF(T108="","",IF(J108="巻足し","",IF(J108="巻返し",VLOOKUP(F108&amp;K108&amp;M108,製品マスタ!$M$5:$AE$1005,18,FALSE),IF(OR(J108="リード付け",J108="巻返しリード付け"),"原反コア",IF(J108="スリット",VLOOKUP(F108&amp;K108&amp;R108,製品マスタ!$N$5:$AE$1005,17,FALSE),""))))))</f>
        <v/>
      </c>
      <c r="X108" s="285" t="str">
        <f>IF(D108="","",IF(T108="","",IF(J108="巻足し","",IF(J108="巻返し",VLOOKUP(F108&amp;K108&amp;M108,製品マスタ!$M$5:$AE$1005,19,FALSE),IF(OR(J108="リード付け",J108="巻返しリード付け"),"",IF(J108="スリット",VLOOKUP(F108&amp;K108&amp;R108,製品マスタ!$N$5:$AE$1005,18,FALSE),""))))))</f>
        <v/>
      </c>
      <c r="Y108" s="296">
        <f>IF(D108="","",IF(T108="","",VLOOKUP(D108,契約台帳!$A$3:$X$700,17,FALSE)))</f>
        <v>2</v>
      </c>
      <c r="Z108" s="285" t="str">
        <f>IF(D108="","",IF(T108="","",VLOOKUP(D108,契約台帳!$A$3:$X$700,5,FALSE)))</f>
        <v>リンテック㈱</v>
      </c>
      <c r="AA108" s="74"/>
      <c r="AB108" s="266">
        <f>IFERROR(VLOOKUP(F108&amp;K108&amp;M108,製品マスタ!$M$5:$AM$1003,27,FALSE),"")</f>
        <v>0</v>
      </c>
      <c r="AC108" s="41"/>
      <c r="AD108" s="244"/>
      <c r="AE108" s="67"/>
      <c r="AF108" s="71"/>
      <c r="AG108" s="60"/>
      <c r="AH108" s="34"/>
      <c r="AI108" s="34"/>
      <c r="AJ108" s="34"/>
      <c r="AK108" s="34"/>
      <c r="AL108" s="13"/>
      <c r="AM108" s="13"/>
      <c r="AN108" s="13"/>
      <c r="AO108" s="13"/>
      <c r="AP108" s="13"/>
      <c r="AQ108" s="14"/>
      <c r="AR108" s="15"/>
    </row>
    <row r="109" spans="1:44" s="17" customFormat="1" ht="30.95" customHeight="1" x14ac:dyDescent="0.2">
      <c r="A109" s="47"/>
      <c r="B109" s="48"/>
      <c r="C109" s="56"/>
      <c r="D109" s="285"/>
      <c r="E109" s="285"/>
      <c r="F109" s="286" t="str">
        <f>IF(D109="","",VLOOKUP(D109,契約台帳!$A$3:$X$9998,6,FALSE))&amp;IF(D109="","",VLOOKUP(D109,契約台帳!$A$3:$X$9998,7,FALSE))&amp;IF(D109="","",VLOOKUP(D109,契約台帳!$A$3:$X$9998,8,FALSE))&amp;IF(D109="","",VLOOKUP(D109,契約台帳!$A$3:$X$9998,9,FALSE))&amp;IF(D109="","",VLOOKUP(D109,契約台帳!$A$3:$X$9998,11,FALSE))</f>
        <v/>
      </c>
      <c r="G109" s="285" t="str">
        <f>IF(D109="","",VLOOKUP(F109,製品マスタ!$G$5:$H$1005,2,FALSE))</f>
        <v/>
      </c>
      <c r="H109" s="285" t="str">
        <f>IF(D109="","",VLOOKUP(F109,製品マスタ!$G$5:$K$1005,5,FALSE))</f>
        <v/>
      </c>
      <c r="I109" s="287" t="str">
        <f>IF(D109="","",VLOOKUP(F109,製品マスタ!$G$5:$L$1005,6,FALSE))</f>
        <v/>
      </c>
      <c r="J109" s="288"/>
      <c r="K109" s="287" t="str">
        <f>IF(D109="","",VLOOKUP(D109,契約台帳!$A$3:$X$700,12,FALSE))</f>
        <v/>
      </c>
      <c r="L109" s="287" t="str">
        <f>IF(D109="","",VLOOKUP(F109,製品マスタ!$G$5:$Q$1005,11,FALSE))</f>
        <v/>
      </c>
      <c r="M109" s="289"/>
      <c r="N109" s="289"/>
      <c r="O109" s="290"/>
      <c r="P109" s="291"/>
      <c r="Q109" s="292"/>
      <c r="R109" s="293" t="str">
        <f>IF(D109="","",IF(D108&lt;&gt;"","",IF(OR(J109="リード付け",J109="巻足し",J109="巻返しリード付け"),M109,VLOOKUP(D109,契約台帳!$A$3:$X$700,14,FALSE))))</f>
        <v/>
      </c>
      <c r="S109" s="294" t="str">
        <f>IF(D109="","",IF(D108&lt;&gt;"","",IF(OR(J109="リード付け",J109="巻足し",J109="巻返しリード付け"),M109,VLOOKUP(D109,契約台帳!$A$3:$X$700,15,FALSE))))</f>
        <v/>
      </c>
      <c r="T109" s="294" t="str">
        <f>IF(D109="","",IF(D108&lt;&gt;"","",IF(J109="リード付け",N109,IF(J109="巻返しリード付け",N109,IF(J109="巻足し",N109*P109+N110*P110,VLOOKUP(D109,契約台帳!$A$3:$X$700,16,FALSE))))))</f>
        <v/>
      </c>
      <c r="U109" s="295"/>
      <c r="V109" s="295" t="str">
        <f>IF(D109="","",IF(D107=D109,"",VLOOKUP(D109,契約台帳!$A$2:$X$700,18,FALSE)))</f>
        <v/>
      </c>
      <c r="W109" s="285" t="str">
        <f>IF(D109="","",IF(T109="","",IF(J109="巻足し","",IF(J109="巻返し",VLOOKUP(F109&amp;K109&amp;M109,製品マスタ!$M$5:$AE$1005,18,FALSE),IF(OR(J109="リード付け",J109="巻返しリード付け"),"原反コア",IF(J109="スリット",VLOOKUP(F109&amp;K109&amp;R109,製品マスタ!$N$5:$AE$1005,17,FALSE),""))))))</f>
        <v/>
      </c>
      <c r="X109" s="285" t="str">
        <f>IF(D109="","",IF(T109="","",IF(J109="巻足し","",IF(J109="巻返し",VLOOKUP(F109&amp;K109&amp;M109,製品マスタ!$M$5:$AE$1005,19,FALSE),IF(OR(J109="リード付け",J109="巻返しリード付け"),"",IF(J109="スリット",VLOOKUP(F109&amp;K109&amp;R109,製品マスタ!$N$5:$AE$1005,18,FALSE),""))))))</f>
        <v/>
      </c>
      <c r="Y109" s="296" t="str">
        <f>IF(D109="","",IF(T109="","",VLOOKUP(D109,契約台帳!$A$3:$X$700,17,FALSE)))</f>
        <v/>
      </c>
      <c r="Z109" s="285" t="str">
        <f>IF(D109="","",IF(T109="","",VLOOKUP(D109,契約台帳!$A$3:$X$700,5,FALSE)))</f>
        <v/>
      </c>
      <c r="AA109" s="74"/>
      <c r="AB109" s="266" t="str">
        <f>IFERROR(VLOOKUP(F109&amp;K109&amp;M109,製品マスタ!$M$5:$AM$1003,27,FALSE),"")</f>
        <v/>
      </c>
      <c r="AC109" s="41"/>
      <c r="AD109" s="244"/>
      <c r="AE109" s="67"/>
      <c r="AF109" s="71"/>
      <c r="AG109" s="60"/>
      <c r="AH109" s="34"/>
      <c r="AI109" s="34"/>
      <c r="AJ109" s="34"/>
      <c r="AK109" s="34"/>
      <c r="AL109" s="13"/>
      <c r="AM109" s="13"/>
      <c r="AN109" s="13"/>
      <c r="AO109" s="13"/>
      <c r="AP109" s="13"/>
      <c r="AQ109" s="14"/>
      <c r="AR109" s="15"/>
    </row>
    <row r="110" spans="1:44" s="17" customFormat="1" ht="30.95" customHeight="1" x14ac:dyDescent="0.2">
      <c r="A110" s="47"/>
      <c r="B110" s="48"/>
      <c r="C110" s="56"/>
      <c r="D110" s="285">
        <v>3662813</v>
      </c>
      <c r="E110" s="285">
        <v>4161481</v>
      </c>
      <c r="F110" s="286" t="str">
        <f>IF(D110="","",VLOOKUP(D110,契約台帳!$A$3:$X$9998,6,FALSE))&amp;IF(D110="","",VLOOKUP(D110,契約台帳!$A$3:$X$9998,7,FALSE))&amp;IF(D110="","",VLOOKUP(D110,契約台帳!$A$3:$X$9998,8,FALSE))&amp;IF(D110="","",VLOOKUP(D110,契約台帳!$A$3:$X$9998,9,FALSE))&amp;IF(D110="","",VLOOKUP(D110,契約台帳!$A$3:$X$9998,11,FALSE))</f>
        <v>3SNMLBMNNGKBF</v>
      </c>
      <c r="G110" s="285" t="str">
        <f>IF(D110="","",VLOOKUP(F110,製品マスタ!$G$5:$H$1005,2,FALSE))</f>
        <v>S</v>
      </c>
      <c r="H110" s="285" t="str">
        <f>IF(D110="","",VLOOKUP(F110,製品マスタ!$G$5:$K$1005,5,FALSE))</f>
        <v>MNNGKBF</v>
      </c>
      <c r="I110" s="287" t="str">
        <f>IF(D110="","",VLOOKUP(F110,製品マスタ!$G$5:$L$1005,6,FALSE))</f>
        <v>メタルミー　ニューネーマー銀消　Ｂ</v>
      </c>
      <c r="J110" s="288" t="s">
        <v>678</v>
      </c>
      <c r="K110" s="287">
        <f>IF(D110="","",VLOOKUP(D110,契約台帳!$A$3:$X$700,12,FALSE))</f>
        <v>50</v>
      </c>
      <c r="L110" s="287" t="str">
        <f>IF(D110="","",VLOOKUP(F110,製品マスタ!$G$5:$Q$1005,11,FALSE))</f>
        <v>X44C</v>
      </c>
      <c r="M110" s="289">
        <v>1000</v>
      </c>
      <c r="N110" s="289">
        <v>4000</v>
      </c>
      <c r="O110" s="290">
        <v>2</v>
      </c>
      <c r="P110" s="291">
        <v>2</v>
      </c>
      <c r="Q110" s="292">
        <v>44718</v>
      </c>
      <c r="R110" s="293">
        <f>IF(D110="","",IF(D109&lt;&gt;"","",IF(OR(J110="リード付け",J110="巻足し",J110="巻返しリード付け"),M110,VLOOKUP(D110,契約台帳!$A$3:$X$700,14,FALSE))))</f>
        <v>1000</v>
      </c>
      <c r="S110" s="294">
        <f>IF(D110="","",IF(D109&lt;&gt;"","",IF(OR(J110="リード付け",J110="巻足し",J110="巻返しリード付け"),M110,VLOOKUP(D110,契約台帳!$A$3:$X$700,15,FALSE))))</f>
        <v>1000</v>
      </c>
      <c r="T110" s="294">
        <f>IF(D110="","",IF(D109&lt;&gt;"","",IF(J110="リード付け",N110,IF(J110="巻返しリード付け",N110,IF(J110="巻足し",N110*P110+N111*P111,VLOOKUP(D110,契約台帳!$A$3:$X$700,16,FALSE))))))</f>
        <v>8000</v>
      </c>
      <c r="U110" s="295">
        <v>1</v>
      </c>
      <c r="V110" s="295" t="str">
        <f>IF(D110="","",IF(D108=D110,"",VLOOKUP(D110,契約台帳!$A$2:$X$700,18,FALSE)))</f>
        <v/>
      </c>
      <c r="W110" s="285" t="str">
        <f>IF(D110="","",IF(T110="","",IF(J110="巻足し","",IF(J110="巻返し",VLOOKUP(F110&amp;K110&amp;M110,製品マスタ!$M$5:$AE$1005,18,FALSE),IF(OR(J110="リード付け",J110="巻返しリード付け"),"原反コア",IF(J110="スリット",VLOOKUP(F110&amp;K110&amp;R110,製品マスタ!$N$5:$AE$1005,17,FALSE),""))))))</f>
        <v/>
      </c>
      <c r="X110" s="285" t="str">
        <f>IF(D110="","",IF(T110="","",IF(J110="巻足し","",IF(J110="巻返し",VLOOKUP(F110&amp;K110&amp;M110,製品マスタ!$M$5:$AE$1005,19,FALSE),IF(OR(J110="リード付け",J110="巻返しリード付け"),"",IF(J110="スリット",VLOOKUP(F110&amp;K110&amp;R110,製品マスタ!$N$5:$AE$1005,18,FALSE),""))))))</f>
        <v/>
      </c>
      <c r="Y110" s="296">
        <f>IF(D110="","",IF(T110="","",VLOOKUP(D110,契約台帳!$A$3:$X$700,17,FALSE)))</f>
        <v>2</v>
      </c>
      <c r="Z110" s="285" t="str">
        <f>IF(D110="","",IF(T110="","",VLOOKUP(D110,契約台帳!$A$3:$X$700,5,FALSE)))</f>
        <v>リンテック㈱</v>
      </c>
      <c r="AA110" s="74"/>
      <c r="AB110" s="266">
        <f>IFERROR(VLOOKUP(F110&amp;K110&amp;M110,製品マスタ!$M$5:$AM$1003,27,FALSE),"")</f>
        <v>0</v>
      </c>
      <c r="AC110" s="41"/>
      <c r="AD110" s="244"/>
      <c r="AE110" s="67"/>
      <c r="AF110" s="71"/>
      <c r="AG110" s="60"/>
      <c r="AH110" s="34"/>
      <c r="AI110" s="34"/>
      <c r="AJ110" s="34"/>
      <c r="AK110" s="34"/>
      <c r="AL110" s="13"/>
      <c r="AM110" s="13"/>
      <c r="AN110" s="13"/>
      <c r="AO110" s="13"/>
      <c r="AP110" s="13"/>
      <c r="AQ110" s="14"/>
      <c r="AR110" s="15"/>
    </row>
    <row r="111" spans="1:44" s="17" customFormat="1" ht="30.95" customHeight="1" x14ac:dyDescent="0.2">
      <c r="A111" s="47"/>
      <c r="B111" s="48"/>
      <c r="C111" s="56"/>
      <c r="D111" s="35"/>
      <c r="E111" s="35"/>
      <c r="F111" s="36" t="str">
        <f>IF(D111="","",VLOOKUP(D111,契約台帳!$A$3:$X$9998,6,FALSE))&amp;IF(D111="","",VLOOKUP(D111,契約台帳!$A$3:$X$9998,7,FALSE))&amp;IF(D111="","",VLOOKUP(D111,契約台帳!$A$3:$X$9998,8,FALSE))&amp;IF(D111="","",VLOOKUP(D111,契約台帳!$A$3:$X$9998,9,FALSE))&amp;IF(D111="","",VLOOKUP(D111,契約台帳!$A$3:$X$9998,11,FALSE))</f>
        <v/>
      </c>
      <c r="G111" s="35" t="str">
        <f>IF(D111="","",VLOOKUP(F111,製品マスタ!$G$5:$H$1005,2,FALSE))</f>
        <v/>
      </c>
      <c r="H111" s="35" t="str">
        <f>IF(D111="","",VLOOKUP(F111,製品マスタ!$G$5:$K$1005,5,FALSE))</f>
        <v/>
      </c>
      <c r="I111" s="37" t="str">
        <f>IF(D111="","",VLOOKUP(F111,製品マスタ!$G$5:$L$1005,6,FALSE))</f>
        <v/>
      </c>
      <c r="J111" s="271"/>
      <c r="K111" s="37" t="str">
        <f>IF(D111="","",VLOOKUP(D111,契約台帳!$A$3:$X$700,12,FALSE))</f>
        <v/>
      </c>
      <c r="L111" s="37" t="str">
        <f>IF(D111="","",VLOOKUP(F111,製品マスタ!$G$5:$Q$1005,11,FALSE))</f>
        <v/>
      </c>
      <c r="M111" s="49"/>
      <c r="N111" s="49"/>
      <c r="O111" s="184"/>
      <c r="P111" s="60"/>
      <c r="Q111" s="74"/>
      <c r="R111" s="54" t="str">
        <f>IF(D111="","",IF(D110&lt;&gt;"","",IF(OR(J111="リード付け",J111="巻足し",J111="巻返しリード付け"),M111,VLOOKUP(D111,契約台帳!$A$3:$X$700,14,FALSE))))</f>
        <v/>
      </c>
      <c r="S111" s="51" t="str">
        <f>IF(D111="","",IF(D110&lt;&gt;"","",IF(OR(J111="リード付け",J111="巻足し",J111="巻返しリード付け"),M111,VLOOKUP(D111,契約台帳!$A$3:$X$700,15,FALSE))))</f>
        <v/>
      </c>
      <c r="T111" s="51" t="str">
        <f>IF(D111="","",IF(D110&lt;&gt;"","",IF(J111="リード付け",N111,IF(J111="巻返しリード付け",N111,IF(J111="巻足し",N111*P111+#REF!*#REF!,VLOOKUP(D111,契約台帳!$A$3:$X$700,16,FALSE))))))</f>
        <v/>
      </c>
      <c r="U111" s="50"/>
      <c r="V111" s="50" t="str">
        <f>IF(D111="","",IF(D109=D111,"",VLOOKUP(D111,契約台帳!$A$2:$X$700,18,FALSE)))</f>
        <v/>
      </c>
      <c r="W111" s="35" t="str">
        <f>IF(D111="","",IF(T111="","",IF(J111="巻足し","",IF(J111="巻返し",VLOOKUP(F111&amp;K111&amp;M111,製品マスタ!$M$5:$AE$1005,18,FALSE),IF(OR(J111="リード付け",J111="巻返しリード付け"),"原反コア",IF(J111="スリット",VLOOKUP(F111&amp;K111&amp;R111,製品マスタ!$N$5:$AE$1005,17,FALSE),""))))))</f>
        <v/>
      </c>
      <c r="X111" s="35" t="str">
        <f>IF(D111="","",IF(T111="","",IF(J111="巻足し","",IF(J111="巻返し",VLOOKUP(F111&amp;K111&amp;M111,製品マスタ!$M$5:$AE$1005,19,FALSE),IF(OR(J111="リード付け",J111="巻返しリード付け"),"",IF(J111="スリット",VLOOKUP(F111&amp;K111&amp;R111,製品マスタ!$N$5:$AE$1005,18,FALSE),""))))))</f>
        <v/>
      </c>
      <c r="Y111" s="40" t="str">
        <f>IF(D111="","",IF(T111="","",VLOOKUP(D111,契約台帳!$A$3:$X$700,17,FALSE)))</f>
        <v/>
      </c>
      <c r="Z111" s="35" t="str">
        <f>IF(D111="","",IF(T111="","",VLOOKUP(D111,契約台帳!$A$3:$X$700,5,FALSE)))</f>
        <v/>
      </c>
      <c r="AA111" s="74"/>
      <c r="AB111" s="266" t="str">
        <f>IFERROR(VLOOKUP(F111&amp;K111&amp;M111,製品マスタ!$M$5:$AM$1003,27,FALSE),"")</f>
        <v/>
      </c>
      <c r="AC111" s="41"/>
      <c r="AD111" s="244"/>
      <c r="AE111" s="67"/>
      <c r="AF111" s="71"/>
      <c r="AG111" s="60"/>
      <c r="AH111" s="34"/>
      <c r="AI111" s="34"/>
      <c r="AJ111" s="34"/>
      <c r="AK111" s="34"/>
      <c r="AL111" s="13"/>
      <c r="AM111" s="13"/>
      <c r="AN111" s="13"/>
      <c r="AO111" s="13"/>
      <c r="AP111" s="13"/>
      <c r="AQ111" s="14"/>
      <c r="AR111" s="15"/>
    </row>
    <row r="112" spans="1:44" s="17" customFormat="1" ht="30.95" customHeight="1" x14ac:dyDescent="0.2">
      <c r="A112" s="47"/>
      <c r="B112" s="48"/>
      <c r="C112" s="56"/>
      <c r="D112" s="35">
        <v>3664260</v>
      </c>
      <c r="E112" s="35">
        <v>4161510</v>
      </c>
      <c r="F112" s="36" t="str">
        <f>IF(D112="","",VLOOKUP(D112,契約台帳!$A$3:$X$9998,6,FALSE))&amp;IF(D112="","",VLOOKUP(D112,契約台帳!$A$3:$X$9998,7,FALSE))&amp;IF(D112="","",VLOOKUP(D112,契約台帳!$A$3:$X$9998,8,FALSE))&amp;IF(D112="","",VLOOKUP(D112,契約台帳!$A$3:$X$9998,9,FALSE))&amp;IF(D112="","",VLOOKUP(D112,契約台帳!$A$3:$X$9998,11,FALSE))</f>
        <v>3HSNMCLBEYK</v>
      </c>
      <c r="G112" s="35" t="str">
        <f>IF(D112="","",VLOOKUP(F112,製品マスタ!$G$5:$H$1005,2,FALSE))</f>
        <v>S</v>
      </c>
      <c r="H112" s="35" t="str">
        <f>IF(D112="","",VLOOKUP(F112,製品マスタ!$G$5:$K$1005,5,FALSE))</f>
        <v>EYK</v>
      </c>
      <c r="I112" s="37" t="str">
        <f>IF(D112="","",VLOOKUP(F112,製品マスタ!$G$5:$L$1005,6,FALSE))</f>
        <v>メタルミー　ＥＹＫ</v>
      </c>
      <c r="J112" s="271" t="s">
        <v>649</v>
      </c>
      <c r="K112" s="37">
        <f>IF(D112="","",VLOOKUP(D112,契約台帳!$A$3:$X$700,12,FALSE))</f>
        <v>50</v>
      </c>
      <c r="L112" s="37" t="str">
        <f>IF(D112="","",VLOOKUP(F112,製品マスタ!$G$5:$Q$1005,11,FALSE))</f>
        <v>T62M</v>
      </c>
      <c r="M112" s="49">
        <v>1195</v>
      </c>
      <c r="N112" s="49">
        <v>6100</v>
      </c>
      <c r="O112" s="184">
        <v>8</v>
      </c>
      <c r="P112" s="60">
        <v>2</v>
      </c>
      <c r="Q112" s="74">
        <v>44719</v>
      </c>
      <c r="R112" s="54">
        <f>IF(D112="","",IF(D111&lt;&gt;"","",IF(OR(J112="リード付け",J112="巻足し",J112="巻返しリード付け"),M112,VLOOKUP(D112,契約台帳!$A$3:$X$700,14,FALSE))))</f>
        <v>1195</v>
      </c>
      <c r="S112" s="51">
        <f>IF(D112="","",IF(D111&lt;&gt;"","",IF(OR(J112="リード付け",J112="巻足し",J112="巻返しリード付け"),M112,VLOOKUP(D112,契約台帳!$A$3:$X$700,15,FALSE))))</f>
        <v>1195</v>
      </c>
      <c r="T112" s="51">
        <f>IF(D112="","",IF(D111&lt;&gt;"","",IF(J112="リード付け",N112,IF(J112="巻返しリード付け",N112,IF(J112="巻足し",N112*P112+N117*P117,VLOOKUP(D112,契約台帳!$A$3:$X$700,16,FALSE))))))</f>
        <v>12200</v>
      </c>
      <c r="U112" s="50">
        <v>4</v>
      </c>
      <c r="V112" s="50">
        <f>IF(D112="","",IF(D110=D112,"",VLOOKUP(D112,契約台帳!$A$2:$X$700,18,FALSE)))</f>
        <v>12</v>
      </c>
      <c r="W112" s="35" t="str">
        <f>IF(D112="","",IF(T112="","",IF(J112="巻足し","",IF(J112="巻返し",VLOOKUP(F112&amp;K112&amp;M112,製品マスタ!$M$5:$AE$1005,18,FALSE),IF(OR(J112="リード付け",J112="巻返しリード付け"),"原反コア",IF(J112="スリット",VLOOKUP(F112&amp;K112&amp;R112,製品マスタ!$N$5:$AE$1005,17,FALSE),""))))))</f>
        <v/>
      </c>
      <c r="X112" s="35" t="str">
        <f>IF(D112="","",IF(T112="","",IF(J112="巻足し","",IF(J112="巻返し",VLOOKUP(F112&amp;K112&amp;M112,製品マスタ!$M$5:$AE$1005,19,FALSE),IF(OR(J112="リード付け",J112="巻返しリード付け"),"",IF(J112="スリット",VLOOKUP(F112&amp;K112&amp;R112,製品マスタ!$N$5:$AE$1005,18,FALSE),""))))))</f>
        <v/>
      </c>
      <c r="Y112" s="40">
        <f>IF(D112="","",IF(T112="","",VLOOKUP(D112,契約台帳!$A$3:$X$700,17,FALSE)))</f>
        <v>2</v>
      </c>
      <c r="Z112" s="35" t="str">
        <f>IF(D112="","",IF(T112="","",VLOOKUP(D112,契約台帳!$A$3:$X$700,5,FALSE)))</f>
        <v>大阪シーリング印刷㈱</v>
      </c>
      <c r="AA112" s="74"/>
      <c r="AB112" s="266">
        <f>IFERROR(VLOOKUP(F112&amp;K112&amp;M112,製品マスタ!$M$5:$AM$1003,27,FALSE),"")</f>
        <v>0</v>
      </c>
      <c r="AC112" s="41"/>
      <c r="AD112" s="244"/>
      <c r="AE112" s="67"/>
      <c r="AF112" s="71"/>
      <c r="AG112" s="60"/>
      <c r="AH112" s="34"/>
      <c r="AI112" s="34"/>
      <c r="AJ112" s="34"/>
      <c r="AK112" s="34"/>
      <c r="AL112" s="13"/>
      <c r="AM112" s="13"/>
      <c r="AN112" s="13"/>
      <c r="AO112" s="13"/>
      <c r="AP112" s="13"/>
      <c r="AQ112" s="14"/>
      <c r="AR112" s="15"/>
    </row>
    <row r="113" spans="1:44" s="17" customFormat="1" ht="30.95" customHeight="1" x14ac:dyDescent="0.2">
      <c r="A113" s="47"/>
      <c r="B113" s="48"/>
      <c r="C113" s="56"/>
      <c r="D113" s="35"/>
      <c r="E113" s="35"/>
      <c r="F113" s="36" t="str">
        <f>IF(D113="","",VLOOKUP(D113,契約台帳!$A$3:$X$9998,6,FALSE))&amp;IF(D113="","",VLOOKUP(D113,契約台帳!$A$3:$X$9998,7,FALSE))&amp;IF(D113="","",VLOOKUP(D113,契約台帳!$A$3:$X$9998,8,FALSE))&amp;IF(D113="","",VLOOKUP(D113,契約台帳!$A$3:$X$9998,9,FALSE))&amp;IF(D113="","",VLOOKUP(D113,契約台帳!$A$3:$X$9998,11,FALSE))</f>
        <v/>
      </c>
      <c r="G113" s="35" t="str">
        <f>IF(D113="","",VLOOKUP(F113,製品マスタ!$G$5:$H$1005,2,FALSE))</f>
        <v/>
      </c>
      <c r="H113" s="35" t="str">
        <f>IF(D113="","",VLOOKUP(F113,製品マスタ!$G$5:$K$1005,5,FALSE))</f>
        <v/>
      </c>
      <c r="I113" s="37" t="str">
        <f>IF(D113="","",VLOOKUP(F113,製品マスタ!$G$5:$L$1005,6,FALSE))</f>
        <v/>
      </c>
      <c r="J113" s="271"/>
      <c r="K113" s="37" t="str">
        <f>IF(D113="","",VLOOKUP(D113,契約台帳!$A$3:$X$700,12,FALSE))</f>
        <v/>
      </c>
      <c r="L113" s="37" t="str">
        <f>IF(D113="","",VLOOKUP(F113,製品マスタ!$G$5:$Q$1005,11,FALSE))</f>
        <v/>
      </c>
      <c r="M113" s="49"/>
      <c r="N113" s="49"/>
      <c r="O113" s="184"/>
      <c r="P113" s="60"/>
      <c r="Q113" s="74"/>
      <c r="R113" s="54" t="str">
        <f>IF(D113="","",IF(D112&lt;&gt;"","",IF(OR(J113="リード付け",J113="巻足し",J113="巻返しリード付け"),M113,VLOOKUP(D113,契約台帳!$A$3:$X$700,14,FALSE))))</f>
        <v/>
      </c>
      <c r="S113" s="51" t="str">
        <f>IF(D113="","",IF(D112&lt;&gt;"","",IF(OR(J113="リード付け",J113="巻足し",J113="巻返しリード付け"),M113,VLOOKUP(D113,契約台帳!$A$3:$X$700,15,FALSE))))</f>
        <v/>
      </c>
      <c r="T113" s="51" t="str">
        <f>IF(D113="","",IF(D112&lt;&gt;"","",IF(J113="リード付け",N113,IF(J113="巻返しリード付け",N113,IF(J113="巻足し",N113*P113+N114*P114,VLOOKUP(D113,契約台帳!$A$3:$X$700,16,FALSE))))))</f>
        <v/>
      </c>
      <c r="U113" s="50"/>
      <c r="V113" s="50" t="str">
        <f>IF(D113="","",IF(D111=D113,"",VLOOKUP(D113,契約台帳!$A$2:$X$700,18,FALSE)))</f>
        <v/>
      </c>
      <c r="W113" s="35" t="str">
        <f>IF(D113="","",IF(T113="","",IF(J113="巻足し","",IF(J113="巻返し",VLOOKUP(F113&amp;K113&amp;M113,製品マスタ!$M$5:$AE$1005,18,FALSE),IF(OR(J113="リード付け",J113="巻返しリード付け"),"原反コア",IF(J113="スリット",VLOOKUP(F113&amp;K113&amp;R113,製品マスタ!$N$5:$AE$1005,17,FALSE),""))))))</f>
        <v/>
      </c>
      <c r="X113" s="35" t="str">
        <f>IF(D113="","",IF(T113="","",IF(J113="巻足し","",IF(J113="巻返し",VLOOKUP(F113&amp;K113&amp;M113,製品マスタ!$M$5:$AE$1005,19,FALSE),IF(OR(J113="リード付け",J113="巻返しリード付け"),"",IF(J113="スリット",VLOOKUP(F113&amp;K113&amp;R113,製品マスタ!$N$5:$AE$1005,18,FALSE),""))))))</f>
        <v/>
      </c>
      <c r="Y113" s="40" t="str">
        <f>IF(D113="","",IF(T113="","",VLOOKUP(D113,契約台帳!$A$3:$X$700,17,FALSE)))</f>
        <v/>
      </c>
      <c r="Z113" s="35" t="str">
        <f>IF(D113="","",IF(T113="","",VLOOKUP(D113,契約台帳!$A$3:$X$700,5,FALSE)))</f>
        <v/>
      </c>
      <c r="AA113" s="74"/>
      <c r="AB113" s="266" t="str">
        <f>IFERROR(VLOOKUP(F113&amp;K113&amp;M113,製品マスタ!$M$5:$AM$1003,27,FALSE),"")</f>
        <v/>
      </c>
      <c r="AC113" s="41"/>
      <c r="AD113" s="244"/>
      <c r="AE113" s="67"/>
      <c r="AF113" s="71"/>
      <c r="AG113" s="60"/>
      <c r="AH113" s="34"/>
      <c r="AI113" s="34"/>
      <c r="AJ113" s="34"/>
      <c r="AK113" s="34"/>
      <c r="AL113" s="13"/>
      <c r="AM113" s="13"/>
      <c r="AN113" s="13"/>
      <c r="AO113" s="13"/>
      <c r="AP113" s="13"/>
      <c r="AQ113" s="14"/>
      <c r="AR113" s="15"/>
    </row>
    <row r="114" spans="1:44" s="17" customFormat="1" ht="30.95" customHeight="1" x14ac:dyDescent="0.2">
      <c r="A114" s="47" t="s">
        <v>680</v>
      </c>
      <c r="B114" s="48" t="s">
        <v>580</v>
      </c>
      <c r="C114" s="56"/>
      <c r="D114" s="35">
        <v>3664260</v>
      </c>
      <c r="E114" s="35">
        <v>4161510</v>
      </c>
      <c r="F114" s="36" t="str">
        <f>IF(D114="","",VLOOKUP(D114,契約台帳!$A$3:$X$9998,6,FALSE))&amp;IF(D114="","",VLOOKUP(D114,契約台帳!$A$3:$X$9998,7,FALSE))&amp;IF(D114="","",VLOOKUP(D114,契約台帳!$A$3:$X$9998,8,FALSE))&amp;IF(D114="","",VLOOKUP(D114,契約台帳!$A$3:$X$9998,9,FALSE))&amp;IF(D114="","",VLOOKUP(D114,契約台帳!$A$3:$X$9998,11,FALSE))</f>
        <v>3HSNMCLBEYK</v>
      </c>
      <c r="G114" s="35" t="str">
        <f>IF(D114="","",VLOOKUP(F114,製品マスタ!$G$5:$H$1005,2,FALSE))</f>
        <v>S</v>
      </c>
      <c r="H114" s="35" t="str">
        <f>IF(D114="","",VLOOKUP(F114,製品マスタ!$G$5:$K$1005,5,FALSE))</f>
        <v>EYK</v>
      </c>
      <c r="I114" s="37" t="str">
        <f>IF(D114="","",VLOOKUP(F114,製品マスタ!$G$5:$L$1005,6,FALSE))</f>
        <v>メタルミー　ＥＹＫ</v>
      </c>
      <c r="J114" s="271" t="s">
        <v>649</v>
      </c>
      <c r="K114" s="37">
        <f>IF(D114="","",VLOOKUP(D114,契約台帳!$A$3:$X$700,12,FALSE))</f>
        <v>50</v>
      </c>
      <c r="L114" s="37" t="str">
        <f>IF(D114="","",VLOOKUP(F114,製品マスタ!$G$5:$Q$1005,11,FALSE))</f>
        <v>T62M</v>
      </c>
      <c r="M114" s="49">
        <v>1195</v>
      </c>
      <c r="N114" s="49">
        <v>6100</v>
      </c>
      <c r="O114" s="184">
        <v>4</v>
      </c>
      <c r="P114" s="60">
        <v>2</v>
      </c>
      <c r="Q114" s="74">
        <v>44719</v>
      </c>
      <c r="R114" s="54">
        <f>IF(D114="","",IF(D113&lt;&gt;"","",IF(OR(J114="リード付け",J114="巻足し",J114="巻返しリード付け"),M114,VLOOKUP(D114,契約台帳!$A$3:$X$700,14,FALSE))))</f>
        <v>1195</v>
      </c>
      <c r="S114" s="51">
        <f>IF(D114="","",IF(D113&lt;&gt;"","",IF(OR(J114="リード付け",J114="巻足し",J114="巻返しリード付け"),M114,VLOOKUP(D114,契約台帳!$A$3:$X$700,15,FALSE))))</f>
        <v>1195</v>
      </c>
      <c r="T114" s="51">
        <f>IF(D114="","",IF(D113&lt;&gt;"","",IF(J114="リード付け",N114,IF(J114="巻返しリード付け",N114,IF(J114="巻足し",N114*P114+N115*P115,VLOOKUP(D114,契約台帳!$A$3:$X$700,16,FALSE))))))</f>
        <v>12200</v>
      </c>
      <c r="U114" s="50">
        <v>2</v>
      </c>
      <c r="V114" s="50" t="str">
        <f>IF(D114="","",IF(D112=D114,"",VLOOKUP(D114,契約台帳!$A$2:$X$700,18,FALSE)))</f>
        <v/>
      </c>
      <c r="W114" s="35" t="str">
        <f>IF(D114="","",IF(T114="","",IF(J114="巻足し","",IF(J114="巻返し",VLOOKUP(F114&amp;K114&amp;M114,製品マスタ!$M$5:$AE$1005,18,FALSE),IF(OR(J114="リード付け",J114="巻返しリード付け"),"原反コア",IF(J114="スリット",VLOOKUP(F114&amp;K114&amp;R114,製品マスタ!$N$5:$AE$1005,17,FALSE),""))))))</f>
        <v/>
      </c>
      <c r="X114" s="35" t="str">
        <f>IF(D114="","",IF(T114="","",IF(J114="巻足し","",IF(J114="巻返し",VLOOKUP(F114&amp;K114&amp;M114,製品マスタ!$M$5:$AE$1005,19,FALSE),IF(OR(J114="リード付け",J114="巻返しリード付け"),"",IF(J114="スリット",VLOOKUP(F114&amp;K114&amp;R114,製品マスタ!$N$5:$AE$1005,18,FALSE),""))))))</f>
        <v/>
      </c>
      <c r="Y114" s="40">
        <f>IF(D114="","",IF(T114="","",VLOOKUP(D114,契約台帳!$A$3:$X$700,17,FALSE)))</f>
        <v>2</v>
      </c>
      <c r="Z114" s="35" t="str">
        <f>IF(D114="","",IF(T114="","",VLOOKUP(D114,契約台帳!$A$3:$X$700,5,FALSE)))</f>
        <v>大阪シーリング印刷㈱</v>
      </c>
      <c r="AA114" s="74"/>
      <c r="AB114" s="266">
        <f>IFERROR(VLOOKUP(F114&amp;K114&amp;M114,製品マスタ!$M$5:$AM$1003,27,FALSE),"")</f>
        <v>0</v>
      </c>
      <c r="AC114" s="41"/>
      <c r="AD114" s="244"/>
      <c r="AE114" s="67"/>
      <c r="AF114" s="71"/>
      <c r="AG114" s="60"/>
      <c r="AH114" s="34"/>
      <c r="AI114" s="34"/>
      <c r="AJ114" s="34"/>
      <c r="AK114" s="34"/>
      <c r="AL114" s="13"/>
      <c r="AM114" s="13"/>
      <c r="AN114" s="13"/>
      <c r="AO114" s="13"/>
      <c r="AP114" s="13"/>
      <c r="AQ114" s="14"/>
      <c r="AR114" s="15"/>
    </row>
    <row r="115" spans="1:44" s="17" customFormat="1" ht="30.95" customHeight="1" x14ac:dyDescent="0.2">
      <c r="A115" s="47"/>
      <c r="B115" s="48"/>
      <c r="C115" s="56"/>
      <c r="D115" s="35"/>
      <c r="E115" s="35"/>
      <c r="F115" s="36" t="str">
        <f>IF(D115="","",VLOOKUP(D115,契約台帳!$A$3:$X$9998,6,FALSE))&amp;IF(D115="","",VLOOKUP(D115,契約台帳!$A$3:$X$9998,7,FALSE))&amp;IF(D115="","",VLOOKUP(D115,契約台帳!$A$3:$X$9998,8,FALSE))&amp;IF(D115="","",VLOOKUP(D115,契約台帳!$A$3:$X$9998,9,FALSE))&amp;IF(D115="","",VLOOKUP(D115,契約台帳!$A$3:$X$9998,11,FALSE))</f>
        <v/>
      </c>
      <c r="G115" s="35" t="str">
        <f>IF(D115="","",VLOOKUP(F115,製品マスタ!$G$5:$H$1005,2,FALSE))</f>
        <v/>
      </c>
      <c r="H115" s="35" t="str">
        <f>IF(D115="","",VLOOKUP(F115,製品マスタ!$G$5:$K$1005,5,FALSE))</f>
        <v/>
      </c>
      <c r="I115" s="37" t="str">
        <f>IF(D115="","",VLOOKUP(F115,製品マスタ!$G$5:$L$1005,6,FALSE))</f>
        <v/>
      </c>
      <c r="J115" s="271"/>
      <c r="K115" s="37" t="str">
        <f>IF(D115="","",VLOOKUP(D115,契約台帳!$A$3:$X$700,12,FALSE))</f>
        <v/>
      </c>
      <c r="L115" s="37" t="str">
        <f>IF(D115="","",VLOOKUP(F115,製品マスタ!$G$5:$Q$1005,11,FALSE))</f>
        <v/>
      </c>
      <c r="M115" s="49"/>
      <c r="N115" s="49"/>
      <c r="O115" s="184"/>
      <c r="P115" s="60"/>
      <c r="Q115" s="74"/>
      <c r="R115" s="54" t="str">
        <f>IF(D115="","",IF(D114&lt;&gt;"","",IF(OR(J115="リード付け",J115="巻足し",J115="巻返しリード付け"),M115,VLOOKUP(D115,契約台帳!$A$3:$X$700,14,FALSE))))</f>
        <v/>
      </c>
      <c r="S115" s="51" t="str">
        <f>IF(D115="","",IF(D114&lt;&gt;"","",IF(OR(J115="リード付け",J115="巻足し",J115="巻返しリード付け"),M115,VLOOKUP(D115,契約台帳!$A$3:$X$700,15,FALSE))))</f>
        <v/>
      </c>
      <c r="T115" s="51" t="str">
        <f>IF(D115="","",IF(D114&lt;&gt;"","",IF(J115="リード付け",N115,IF(J115="巻返しリード付け",N115,IF(J115="巻足し",N115*P115+N116*P116,VLOOKUP(D115,契約台帳!$A$3:$X$700,16,FALSE))))))</f>
        <v/>
      </c>
      <c r="U115" s="50"/>
      <c r="V115" s="50" t="str">
        <f>IF(D115="","",IF(D113=D115,"",VLOOKUP(D115,契約台帳!$A$2:$X$700,18,FALSE)))</f>
        <v/>
      </c>
      <c r="W115" s="35" t="str">
        <f>IF(D115="","",IF(T115="","",IF(J115="巻足し","",IF(J115="巻返し",VLOOKUP(F115&amp;K115&amp;M115,製品マスタ!$M$5:$AE$1005,18,FALSE),IF(OR(J115="リード付け",J115="巻返しリード付け"),"原反コア",IF(J115="スリット",VLOOKUP(F115&amp;K115&amp;R115,製品マスタ!$N$5:$AE$1005,17,FALSE),""))))))</f>
        <v/>
      </c>
      <c r="X115" s="35" t="str">
        <f>IF(D115="","",IF(T115="","",IF(J115="巻足し","",IF(J115="巻返し",VLOOKUP(F115&amp;K115&amp;M115,製品マスタ!$M$5:$AE$1005,19,FALSE),IF(OR(J115="リード付け",J115="巻返しリード付け"),"",IF(J115="スリット",VLOOKUP(F115&amp;K115&amp;R115,製品マスタ!$N$5:$AE$1005,18,FALSE),""))))))</f>
        <v/>
      </c>
      <c r="Y115" s="40" t="str">
        <f>IF(D115="","",IF(T115="","",VLOOKUP(D115,契約台帳!$A$3:$X$700,17,FALSE)))</f>
        <v/>
      </c>
      <c r="Z115" s="35" t="str">
        <f>IF(D115="","",IF(T115="","",VLOOKUP(D115,契約台帳!$A$3:$X$700,5,FALSE)))</f>
        <v/>
      </c>
      <c r="AA115" s="74"/>
      <c r="AB115" s="266" t="str">
        <f>IFERROR(VLOOKUP(F115&amp;K115&amp;M115,製品マスタ!$M$5:$AM$1003,27,FALSE),"")</f>
        <v/>
      </c>
      <c r="AC115" s="41"/>
      <c r="AD115" s="244"/>
      <c r="AE115" s="67"/>
      <c r="AF115" s="71"/>
      <c r="AG115" s="60"/>
      <c r="AH115" s="34"/>
      <c r="AI115" s="34"/>
      <c r="AJ115" s="34"/>
      <c r="AK115" s="34"/>
      <c r="AL115" s="13"/>
      <c r="AM115" s="13"/>
      <c r="AN115" s="13"/>
      <c r="AO115" s="13"/>
      <c r="AP115" s="13"/>
      <c r="AQ115" s="14"/>
      <c r="AR115" s="15"/>
    </row>
    <row r="116" spans="1:44" s="17" customFormat="1" ht="30.95" customHeight="1" x14ac:dyDescent="0.2">
      <c r="A116" s="47"/>
      <c r="B116" s="48"/>
      <c r="C116" s="56"/>
      <c r="D116" s="285">
        <v>3664275</v>
      </c>
      <c r="E116" s="285">
        <v>4161511</v>
      </c>
      <c r="F116" s="286" t="str">
        <f>IF(D116="","",VLOOKUP(D116,契約台帳!$A$3:$X$9998,6,FALSE))&amp;IF(D116="","",VLOOKUP(D116,契約台帳!$A$3:$X$9998,7,FALSE))&amp;IF(D116="","",VLOOKUP(D116,契約台帳!$A$3:$X$9998,8,FALSE))&amp;IF(D116="","",VLOOKUP(D116,契約台帳!$A$3:$X$9998,9,FALSE))&amp;IF(D116="","",VLOOKUP(D116,契約台帳!$A$3:$X$9998,11,FALSE))</f>
        <v>3SNMCLBWCB</v>
      </c>
      <c r="G116" s="285" t="str">
        <f>IF(D116="","",VLOOKUP(F116,製品マスタ!$G$5:$H$1005,2,FALSE))</f>
        <v>S</v>
      </c>
      <c r="H116" s="285" t="str">
        <f>IF(D116="","",VLOOKUP(F116,製品マスタ!$G$5:$K$1005,5,FALSE))</f>
        <v>WCB</v>
      </c>
      <c r="I116" s="287" t="str">
        <f>IF(D116="","",VLOOKUP(F116,製品マスタ!$G$5:$L$1005,6,FALSE))</f>
        <v>メタルミー　ホワイトコート　（Ｂ）</v>
      </c>
      <c r="J116" s="288" t="s">
        <v>707</v>
      </c>
      <c r="K116" s="287">
        <f>IF(D116="","",VLOOKUP(D116,契約台帳!$A$3:$X$700,12,FALSE))</f>
        <v>50</v>
      </c>
      <c r="L116" s="287" t="str">
        <f>IF(D116="","",VLOOKUP(F116,製品マスタ!$G$5:$Q$1005,11,FALSE))</f>
        <v>T62M</v>
      </c>
      <c r="M116" s="289">
        <v>1195</v>
      </c>
      <c r="N116" s="289">
        <v>6100</v>
      </c>
      <c r="O116" s="290">
        <v>2</v>
      </c>
      <c r="P116" s="291">
        <v>2</v>
      </c>
      <c r="Q116" s="292">
        <v>44718</v>
      </c>
      <c r="R116" s="293">
        <f>IF(D116="","",IF(D115&lt;&gt;"","",IF(OR(J116="リード付け",J116="巻足し",J116="巻返しリード付け"),M116,VLOOKUP(D116,契約台帳!$A$3:$X$700,14,FALSE))))</f>
        <v>1195</v>
      </c>
      <c r="S116" s="294">
        <f>IF(D116="","",IF(D115&lt;&gt;"","",IF(OR(J116="リード付け",J116="巻足し",J116="巻返しリード付け"),M116,VLOOKUP(D116,契約台帳!$A$3:$X$700,15,FALSE))))</f>
        <v>1195</v>
      </c>
      <c r="T116" s="294">
        <v>10600</v>
      </c>
      <c r="U116" s="295">
        <v>1</v>
      </c>
      <c r="V116" s="295">
        <f>IF(D116="","",IF(D114=D116,"",VLOOKUP(D116,契約台帳!$A$2:$X$700,18,FALSE)))</f>
        <v>2</v>
      </c>
      <c r="W116" s="285" t="str">
        <f>IF(D116="","",IF(T116="","",IF(J116="巻足し","",IF(J116="巻返し",VLOOKUP(F116&amp;K116&amp;M116,製品マスタ!$M$5:$AE$1005,18,FALSE),IF(OR(J116="リード付け",J116="巻返しリード付け"),"原反コア",IF(J116="スリット",VLOOKUP(F116&amp;K116&amp;R116,製品マスタ!$N$5:$AE$1005,17,FALSE),""))))))</f>
        <v/>
      </c>
      <c r="X116" s="285" t="str">
        <f>IF(D116="","",IF(T116="","",IF(J116="巻足し","",IF(J116="巻返し",VLOOKUP(F116&amp;K116&amp;M116,製品マスタ!$M$5:$AE$1005,19,FALSE),IF(OR(J116="リード付け",J116="巻返しリード付け"),"",IF(J116="スリット",VLOOKUP(F116&amp;K116&amp;R116,製品マスタ!$N$5:$AE$1005,18,FALSE),""))))))</f>
        <v/>
      </c>
      <c r="Y116" s="296">
        <f>IF(D116="","",IF(T116="","",VLOOKUP(D116,契約台帳!$A$3:$X$700,17,FALSE)))</f>
        <v>2</v>
      </c>
      <c r="Z116" s="285" t="str">
        <f>IF(D116="","",IF(T116="","",VLOOKUP(D116,契約台帳!$A$3:$X$700,5,FALSE)))</f>
        <v>新タック化成㈱</v>
      </c>
      <c r="AA116" s="74"/>
      <c r="AB116" s="266" t="str">
        <f>IFERROR(VLOOKUP(F116&amp;K116&amp;M116,製品マスタ!$M$5:$AM$1003,27,FALSE),"")</f>
        <v>エージング後スリット</v>
      </c>
      <c r="AC116" s="41"/>
      <c r="AD116" s="244"/>
      <c r="AE116" s="67"/>
      <c r="AF116" s="71"/>
      <c r="AG116" s="60"/>
      <c r="AH116" s="34"/>
      <c r="AI116" s="34"/>
      <c r="AJ116" s="34"/>
      <c r="AK116" s="34"/>
      <c r="AL116" s="13"/>
      <c r="AM116" s="13"/>
      <c r="AN116" s="13"/>
      <c r="AO116" s="13"/>
      <c r="AP116" s="13"/>
      <c r="AQ116" s="14"/>
      <c r="AR116" s="15"/>
    </row>
    <row r="117" spans="1:44" s="17" customFormat="1" ht="30.95" customHeight="1" x14ac:dyDescent="0.2">
      <c r="A117" s="47"/>
      <c r="B117" s="48"/>
      <c r="C117" s="56"/>
      <c r="D117" s="35"/>
      <c r="E117" s="35"/>
      <c r="F117" s="36" t="str">
        <f>IF(D117="","",VLOOKUP(D117,契約台帳!$A$3:$X$9998,6,FALSE))&amp;IF(D117="","",VLOOKUP(D117,契約台帳!$A$3:$X$9998,7,FALSE))&amp;IF(D117="","",VLOOKUP(D117,契約台帳!$A$3:$X$9998,8,FALSE))&amp;IF(D117="","",VLOOKUP(D117,契約台帳!$A$3:$X$9998,9,FALSE))&amp;IF(D117="","",VLOOKUP(D117,契約台帳!$A$3:$X$9998,11,FALSE))</f>
        <v/>
      </c>
      <c r="G117" s="35" t="str">
        <f>IF(D117="","",VLOOKUP(F117,製品マスタ!$G$5:$H$1005,2,FALSE))</f>
        <v/>
      </c>
      <c r="H117" s="35" t="str">
        <f>IF(D117="","",VLOOKUP(F117,製品マスタ!$G$5:$K$1005,5,FALSE))</f>
        <v/>
      </c>
      <c r="I117" s="37" t="str">
        <f>IF(D117="","",VLOOKUP(F117,製品マスタ!$G$5:$L$1005,6,FALSE))</f>
        <v/>
      </c>
      <c r="J117" s="271"/>
      <c r="K117" s="37" t="str">
        <f>IF(D117="","",VLOOKUP(D117,契約台帳!$A$3:$X$700,12,FALSE))</f>
        <v/>
      </c>
      <c r="L117" s="37" t="str">
        <f>IF(D117="","",VLOOKUP(F117,製品マスタ!$G$5:$Q$1005,11,FALSE))</f>
        <v/>
      </c>
      <c r="M117" s="49"/>
      <c r="N117" s="49"/>
      <c r="O117" s="184"/>
      <c r="P117" s="60"/>
      <c r="Q117" s="74"/>
      <c r="R117" s="54" t="str">
        <f>IF(D117="","",IF(D116&lt;&gt;"","",IF(OR(J117="リード付け",J117="巻足し",J117="巻返しリード付け"),M117,VLOOKUP(D117,契約台帳!$A$3:$X$700,14,FALSE))))</f>
        <v/>
      </c>
      <c r="S117" s="51" t="str">
        <f>IF(D117="","",IF(D116&lt;&gt;"","",IF(OR(J117="リード付け",J117="巻足し",J117="巻返しリード付け"),M117,VLOOKUP(D117,契約台帳!$A$3:$X$700,15,FALSE))))</f>
        <v/>
      </c>
      <c r="T117" s="51" t="str">
        <f>IF(D117="","",IF(D116&lt;&gt;"","",IF(J117="リード付け",N117,IF(J117="巻返しリード付け",N117,IF(J117="巻足し",N117*P117+N118*P118,VLOOKUP(D117,契約台帳!$A$3:$X$700,16,FALSE))))))</f>
        <v/>
      </c>
      <c r="U117" s="50"/>
      <c r="V117" s="50" t="str">
        <f>IF(D117="","",IF(D115=D117,"",VLOOKUP(D117,契約台帳!$A$2:$X$700,18,FALSE)))</f>
        <v/>
      </c>
      <c r="W117" s="35" t="str">
        <f>IF(D117="","",IF(T117="","",IF(J117="巻足し","",IF(J117="巻返し",VLOOKUP(F117&amp;K117&amp;M117,製品マスタ!$M$5:$AE$1005,18,FALSE),IF(OR(J117="リード付け",J117="巻返しリード付け"),"原反コア",IF(J117="スリット",VLOOKUP(F117&amp;K117&amp;R117,製品マスタ!$N$5:$AE$1005,17,FALSE),""))))))</f>
        <v/>
      </c>
      <c r="X117" s="35" t="str">
        <f>IF(D117="","",IF(T117="","",IF(J117="巻足し","",IF(J117="巻返し",VLOOKUP(F117&amp;K117&amp;M117,製品マスタ!$M$5:$AE$1005,19,FALSE),IF(OR(J117="リード付け",J117="巻返しリード付け"),"",IF(J117="スリット",VLOOKUP(F117&amp;K117&amp;R117,製品マスタ!$N$5:$AE$1005,18,FALSE),""))))))</f>
        <v/>
      </c>
      <c r="Y117" s="40" t="str">
        <f>IF(D117="","",IF(T117="","",VLOOKUP(D117,契約台帳!$A$3:$X$700,17,FALSE)))</f>
        <v/>
      </c>
      <c r="Z117" s="35" t="str">
        <f>IF(D117="","",IF(T117="","",VLOOKUP(D117,契約台帳!$A$3:$X$700,5,FALSE)))</f>
        <v/>
      </c>
      <c r="AA117" s="74"/>
      <c r="AB117" s="266" t="s">
        <v>746</v>
      </c>
      <c r="AC117" s="41"/>
      <c r="AD117" s="244"/>
      <c r="AE117" s="67"/>
      <c r="AF117" s="71"/>
      <c r="AG117" s="60"/>
      <c r="AH117" s="34"/>
      <c r="AI117" s="34"/>
      <c r="AJ117" s="34"/>
      <c r="AK117" s="34"/>
      <c r="AL117" s="13"/>
      <c r="AM117" s="13"/>
      <c r="AN117" s="13"/>
      <c r="AO117" s="13"/>
      <c r="AP117" s="13"/>
      <c r="AQ117" s="14"/>
      <c r="AR117" s="15"/>
    </row>
    <row r="118" spans="1:44" s="17" customFormat="1" ht="30.95" customHeight="1" x14ac:dyDescent="0.2">
      <c r="A118" s="47"/>
      <c r="B118" s="48"/>
      <c r="C118" s="56"/>
      <c r="D118" s="35"/>
      <c r="E118" s="35"/>
      <c r="F118" s="36" t="str">
        <f>IF(D118="","",VLOOKUP(D118,契約台帳!$A$3:$X$9998,6,FALSE))&amp;IF(D118="","",VLOOKUP(D118,契約台帳!$A$3:$X$9998,7,FALSE))&amp;IF(D118="","",VLOOKUP(D118,契約台帳!$A$3:$X$9998,8,FALSE))&amp;IF(D118="","",VLOOKUP(D118,契約台帳!$A$3:$X$9998,9,FALSE))&amp;IF(D118="","",VLOOKUP(D118,契約台帳!$A$3:$X$9998,11,FALSE))</f>
        <v/>
      </c>
      <c r="G118" s="35" t="str">
        <f>IF(D118="","",VLOOKUP(F118,製品マスタ!$G$5:$H$1005,2,FALSE))</f>
        <v/>
      </c>
      <c r="H118" s="35" t="str">
        <f>IF(D118="","",VLOOKUP(F118,製品マスタ!$G$5:$K$1005,5,FALSE))</f>
        <v/>
      </c>
      <c r="I118" s="37" t="str">
        <f>IF(D118="","",VLOOKUP(F118,製品マスタ!$G$5:$L$1005,6,FALSE))</f>
        <v/>
      </c>
      <c r="J118" s="271"/>
      <c r="K118" s="37" t="str">
        <f>IF(D118="","",VLOOKUP(D118,契約台帳!$A$3:$X$700,12,FALSE))</f>
        <v/>
      </c>
      <c r="L118" s="37" t="str">
        <f>IF(D118="","",VLOOKUP(F118,製品マスタ!$G$5:$Q$1005,11,FALSE))</f>
        <v/>
      </c>
      <c r="M118" s="49"/>
      <c r="N118" s="49"/>
      <c r="O118" s="184"/>
      <c r="P118" s="60"/>
      <c r="Q118" s="74"/>
      <c r="R118" s="54" t="str">
        <f>IF(D118="","",IF(D117&lt;&gt;"","",IF(OR(J118="リード付け",J118="巻足し",J118="巻返しリード付け"),M118,VLOOKUP(D118,契約台帳!$A$3:$X$700,14,FALSE))))</f>
        <v/>
      </c>
      <c r="S118" s="51" t="str">
        <f>IF(D118="","",IF(D117&lt;&gt;"","",IF(OR(J118="リード付け",J118="巻足し",J118="巻返しリード付け"),M118,VLOOKUP(D118,契約台帳!$A$3:$X$700,15,FALSE))))</f>
        <v/>
      </c>
      <c r="T118" s="51" t="str">
        <f>IF(D118="","",IF(D117&lt;&gt;"","",IF(J118="リード付け",N118,IF(J118="巻返しリード付け",N118,IF(J118="巻足し",N118*P118+N119*P119,VLOOKUP(D118,契約台帳!$A$3:$X$700,16,FALSE))))))</f>
        <v/>
      </c>
      <c r="U118" s="50"/>
      <c r="V118" s="50" t="str">
        <f>IF(D118="","",IF(D116=D118,"",VLOOKUP(D118,契約台帳!$A$2:$X$700,18,FALSE)))</f>
        <v/>
      </c>
      <c r="W118" s="35" t="str">
        <f>IF(D118="","",IF(T118="","",IF(J118="巻足し","",IF(J118="巻返し",VLOOKUP(F118&amp;K118&amp;M118,製品マスタ!$M$5:$AE$1005,18,FALSE),IF(OR(J118="リード付け",J118="巻返しリード付け"),"原反コア",IF(J118="スリット",VLOOKUP(F118&amp;K118&amp;R118,製品マスタ!$N$5:$AE$1005,17,FALSE),""))))))</f>
        <v/>
      </c>
      <c r="X118" s="35" t="str">
        <f>IF(D118="","",IF(T118="","",IF(J118="巻足し","",IF(J118="巻返し",VLOOKUP(F118&amp;K118&amp;M118,製品マスタ!$M$5:$AE$1005,19,FALSE),IF(OR(J118="リード付け",J118="巻返しリード付け"),"",IF(J118="スリット",VLOOKUP(F118&amp;K118&amp;R118,製品マスタ!$N$5:$AE$1005,18,FALSE),""))))))</f>
        <v/>
      </c>
      <c r="Y118" s="40" t="str">
        <f>IF(D118="","",IF(T118="","",VLOOKUP(D118,契約台帳!$A$3:$X$700,17,FALSE)))</f>
        <v/>
      </c>
      <c r="Z118" s="35" t="str">
        <f>IF(D118="","",IF(T118="","",VLOOKUP(D118,契約台帳!$A$3:$X$700,5,FALSE)))</f>
        <v/>
      </c>
      <c r="AA118" s="74"/>
      <c r="AB118" s="266" t="str">
        <f>IFERROR(VLOOKUP(F118&amp;K118&amp;M118,製品マスタ!$M$5:$AM$1003,27,FALSE),"")</f>
        <v/>
      </c>
      <c r="AC118" s="41"/>
      <c r="AD118" s="244"/>
      <c r="AE118" s="67"/>
      <c r="AF118" s="71"/>
      <c r="AG118" s="60"/>
      <c r="AH118" s="34"/>
      <c r="AI118" s="34"/>
      <c r="AJ118" s="34"/>
      <c r="AK118" s="34"/>
      <c r="AL118" s="13"/>
      <c r="AM118" s="13"/>
      <c r="AN118" s="13"/>
      <c r="AO118" s="13"/>
      <c r="AP118" s="13"/>
      <c r="AQ118" s="14"/>
      <c r="AR118" s="15"/>
    </row>
    <row r="119" spans="1:44" s="17" customFormat="1" ht="30.95" customHeight="1" x14ac:dyDescent="0.2">
      <c r="A119" s="47"/>
      <c r="B119" s="48"/>
      <c r="C119" s="56"/>
      <c r="D119" s="35"/>
      <c r="E119" s="35"/>
      <c r="F119" s="36" t="str">
        <f>IF(D119="","",VLOOKUP(D119,契約台帳!$A$3:$X$9998,6,FALSE))&amp;IF(D119="","",VLOOKUP(D119,契約台帳!$A$3:$X$9998,7,FALSE))&amp;IF(D119="","",VLOOKUP(D119,契約台帳!$A$3:$X$9998,8,FALSE))&amp;IF(D119="","",VLOOKUP(D119,契約台帳!$A$3:$X$9998,9,FALSE))&amp;IF(D119="","",VLOOKUP(D119,契約台帳!$A$3:$X$9998,11,FALSE))</f>
        <v/>
      </c>
      <c r="G119" s="35" t="str">
        <f>IF(D119="","",VLOOKUP(F119,製品マスタ!$G$5:$H$1005,2,FALSE))</f>
        <v/>
      </c>
      <c r="H119" s="35" t="str">
        <f>IF(D119="","",VLOOKUP(F119,製品マスタ!$G$5:$K$1005,5,FALSE))</f>
        <v/>
      </c>
      <c r="I119" s="37" t="str">
        <f>IF(D119="","",VLOOKUP(F119,製品マスタ!$G$5:$L$1005,6,FALSE))</f>
        <v/>
      </c>
      <c r="J119" s="271"/>
      <c r="K119" s="37" t="str">
        <f>IF(D119="","",VLOOKUP(D119,契約台帳!$A$3:$X$700,12,FALSE))</f>
        <v/>
      </c>
      <c r="L119" s="37" t="str">
        <f>IF(D119="","",VLOOKUP(F119,製品マスタ!$G$5:$Q$1005,11,FALSE))</f>
        <v/>
      </c>
      <c r="M119" s="49"/>
      <c r="N119" s="49"/>
      <c r="O119" s="184"/>
      <c r="P119" s="60"/>
      <c r="Q119" s="74"/>
      <c r="R119" s="54" t="str">
        <f>IF(D119="","",IF(D118&lt;&gt;"","",IF(OR(J119="リード付け",J119="巻足し",J119="巻返しリード付け"),M119,VLOOKUP(D119,契約台帳!$A$3:$X$700,14,FALSE))))</f>
        <v/>
      </c>
      <c r="S119" s="51" t="str">
        <f>IF(D119="","",IF(D118&lt;&gt;"","",IF(OR(J119="リード付け",J119="巻足し",J119="巻返しリード付け"),M119,VLOOKUP(D119,契約台帳!$A$3:$X$700,15,FALSE))))</f>
        <v/>
      </c>
      <c r="T119" s="51" t="str">
        <f>IF(D119="","",IF(D118&lt;&gt;"","",IF(J119="リード付け",N119,IF(J119="巻返しリード付け",N119,IF(J119="巻足し",N119*P119+N120*P120,VLOOKUP(D119,契約台帳!$A$3:$X$700,16,FALSE))))))</f>
        <v/>
      </c>
      <c r="U119" s="50"/>
      <c r="V119" s="50" t="str">
        <f>IF(D119="","",IF(D117=D119,"",VLOOKUP(D119,契約台帳!$A$2:$X$700,18,FALSE)))</f>
        <v/>
      </c>
      <c r="W119" s="35" t="str">
        <f>IF(D119="","",IF(T119="","",IF(J119="巻足し","",IF(J119="巻返し",VLOOKUP(F119&amp;K119&amp;M119,製品マスタ!$M$5:$AE$1005,18,FALSE),IF(OR(J119="リード付け",J119="巻返しリード付け"),"原反コア",IF(J119="スリット",VLOOKUP(F119&amp;K119&amp;R119,製品マスタ!$N$5:$AE$1005,17,FALSE),""))))))</f>
        <v/>
      </c>
      <c r="X119" s="35" t="str">
        <f>IF(D119="","",IF(T119="","",IF(J119="巻足し","",IF(J119="巻返し",VLOOKUP(F119&amp;K119&amp;M119,製品マスタ!$M$5:$AE$1005,19,FALSE),IF(OR(J119="リード付け",J119="巻返しリード付け"),"",IF(J119="スリット",VLOOKUP(F119&amp;K119&amp;R119,製品マスタ!$N$5:$AE$1005,18,FALSE),""))))))</f>
        <v/>
      </c>
      <c r="Y119" s="40" t="str">
        <f>IF(D119="","",IF(T119="","",VLOOKUP(D119,契約台帳!$A$3:$X$700,17,FALSE)))</f>
        <v/>
      </c>
      <c r="Z119" s="35" t="str">
        <f>IF(D119="","",IF(T119="","",VLOOKUP(D119,契約台帳!$A$3:$X$700,5,FALSE)))</f>
        <v/>
      </c>
      <c r="AA119" s="74"/>
      <c r="AB119" s="266" t="str">
        <f>IFERROR(VLOOKUP(F119&amp;K119&amp;M119,製品マスタ!$M$5:$AM$1003,27,FALSE),"")</f>
        <v/>
      </c>
      <c r="AC119" s="41"/>
      <c r="AD119" s="244"/>
      <c r="AE119" s="67"/>
      <c r="AF119" s="71"/>
      <c r="AG119" s="60"/>
      <c r="AH119" s="34"/>
      <c r="AI119" s="34"/>
      <c r="AJ119" s="34"/>
      <c r="AK119" s="34"/>
      <c r="AL119" s="13"/>
      <c r="AM119" s="13"/>
      <c r="AN119" s="13"/>
      <c r="AO119" s="13"/>
      <c r="AP119" s="13"/>
      <c r="AQ119" s="14"/>
      <c r="AR119" s="15"/>
    </row>
    <row r="120" spans="1:44" s="17" customFormat="1" ht="30.95" customHeight="1" x14ac:dyDescent="0.2">
      <c r="A120" s="47" t="s">
        <v>681</v>
      </c>
      <c r="B120" s="48" t="s">
        <v>581</v>
      </c>
      <c r="C120" s="56"/>
      <c r="D120" s="35">
        <v>3662801</v>
      </c>
      <c r="E120" s="35">
        <v>4161464</v>
      </c>
      <c r="F120" s="36" t="str">
        <f>IF(D120="","",VLOOKUP(D120,契約台帳!$A$3:$X$9998,6,FALSE))&amp;IF(D120="","",VLOOKUP(D120,契約台帳!$A$3:$X$9998,7,FALSE))&amp;IF(D120="","",VLOOKUP(D120,契約台帳!$A$3:$X$9998,8,FALSE))&amp;IF(D120="","",VLOOKUP(D120,契約台帳!$A$3:$X$9998,9,FALSE))&amp;IF(D120="","",VLOOKUP(D120,契約台帳!$A$3:$X$9998,11,FALSE))</f>
        <v>3SNMLBMNGKBF</v>
      </c>
      <c r="G120" s="35" t="str">
        <f>IF(D120="","",VLOOKUP(F120,製品マスタ!$G$5:$H$1005,2,FALSE))</f>
        <v>S</v>
      </c>
      <c r="H120" s="35" t="str">
        <f>IF(D120="","",VLOOKUP(F120,製品マスタ!$G$5:$K$1005,5,FALSE))</f>
        <v>MNGKBF</v>
      </c>
      <c r="I120" s="37" t="str">
        <f>IF(D120="","",VLOOKUP(F120,製品マスタ!$G$5:$L$1005,6,FALSE))</f>
        <v>メタルミー　ネーマー銀消　Ｂ</v>
      </c>
      <c r="J120" s="271" t="s">
        <v>649</v>
      </c>
      <c r="K120" s="37">
        <f>IF(D120="","",VLOOKUP(D120,契約台帳!$A$3:$X$700,12,FALSE))</f>
        <v>50</v>
      </c>
      <c r="L120" s="37" t="str">
        <f>IF(D120="","",VLOOKUP(F120,製品マスタ!$G$5:$Q$1005,11,FALSE))</f>
        <v>LUMIMAT</v>
      </c>
      <c r="M120" s="49">
        <v>1170</v>
      </c>
      <c r="N120" s="49">
        <v>4000</v>
      </c>
      <c r="O120" s="184">
        <v>4</v>
      </c>
      <c r="P120" s="60">
        <v>2</v>
      </c>
      <c r="Q120" s="74">
        <v>44721</v>
      </c>
      <c r="R120" s="54">
        <f>IF(D120="","",IF(D119&lt;&gt;"","",IF(OR(J120="リード付け",J120="巻足し",J120="巻返しリード付け"),M120,VLOOKUP(D120,契約台帳!$A$3:$X$700,14,FALSE))))</f>
        <v>1170</v>
      </c>
      <c r="S120" s="51">
        <f>IF(D120="","",IF(D119&lt;&gt;"","",IF(OR(J120="リード付け",J120="巻足し",J120="巻返しリード付け"),M120,VLOOKUP(D120,契約台帳!$A$3:$X$700,15,FALSE))))</f>
        <v>1170</v>
      </c>
      <c r="T120" s="51">
        <f>IF(D120="","",IF(D119&lt;&gt;"","",IF(J120="リード付け",N120,IF(J120="巻返しリード付け",N120,IF(J120="巻足し",N120*P120+N121*P121,VLOOKUP(D120,契約台帳!$A$3:$X$700,16,FALSE))))))</f>
        <v>8000</v>
      </c>
      <c r="U120" s="50">
        <v>2</v>
      </c>
      <c r="V120" s="50">
        <f>IF(D120="","",IF(D118=D120,"",VLOOKUP(D120,契約台帳!$A$2:$X$700,18,FALSE)))</f>
        <v>4</v>
      </c>
      <c r="W120" s="35" t="str">
        <f>IF(D120="","",IF(T120="","",IF(J120="巻足し","",IF(J120="巻返し",VLOOKUP(F120&amp;K120&amp;M120,製品マスタ!$M$5:$AE$1005,18,FALSE),IF(OR(J120="リード付け",J120="巻返しリード付け"),"原反コア",IF(J120="スリット",VLOOKUP(F120&amp;K120&amp;R120,製品マスタ!$N$5:$AE$1005,17,FALSE),""))))))</f>
        <v/>
      </c>
      <c r="X120" s="35" t="str">
        <f>IF(D120="","",IF(T120="","",IF(J120="巻足し","",IF(J120="巻返し",VLOOKUP(F120&amp;K120&amp;M120,製品マスタ!$M$5:$AE$1005,19,FALSE),IF(OR(J120="リード付け",J120="巻返しリード付け"),"",IF(J120="スリット",VLOOKUP(F120&amp;K120&amp;R120,製品マスタ!$N$5:$AE$1005,18,FALSE),""))))))</f>
        <v/>
      </c>
      <c r="Y120" s="40">
        <f>IF(D120="","",IF(T120="","",VLOOKUP(D120,契約台帳!$A$3:$X$700,17,FALSE)))</f>
        <v>2</v>
      </c>
      <c r="Z120" s="35" t="str">
        <f>IF(D120="","",IF(T120="","",VLOOKUP(D120,契約台帳!$A$3:$X$700,5,FALSE)))</f>
        <v>リンテック㈱</v>
      </c>
      <c r="AA120" s="74"/>
      <c r="AB120" s="266">
        <f>IFERROR(VLOOKUP(F120&amp;K120&amp;M120,製品マスタ!$M$5:$AM$1003,27,FALSE),"")</f>
        <v>0</v>
      </c>
      <c r="AC120" s="41"/>
      <c r="AD120" s="244"/>
      <c r="AE120" s="67"/>
      <c r="AF120" s="71"/>
      <c r="AG120" s="60"/>
      <c r="AH120" s="34"/>
      <c r="AI120" s="34"/>
      <c r="AJ120" s="34"/>
      <c r="AK120" s="34"/>
      <c r="AL120" s="13"/>
      <c r="AM120" s="13"/>
      <c r="AN120" s="13"/>
      <c r="AO120" s="13"/>
      <c r="AP120" s="13"/>
      <c r="AQ120" s="14"/>
      <c r="AR120" s="15"/>
    </row>
    <row r="121" spans="1:44" s="17" customFormat="1" ht="30.95" customHeight="1" x14ac:dyDescent="0.2">
      <c r="A121" s="47"/>
      <c r="B121" s="48"/>
      <c r="C121" s="56"/>
      <c r="D121" s="35"/>
      <c r="E121" s="35"/>
      <c r="F121" s="36" t="str">
        <f>IF(D121="","",VLOOKUP(D121,契約台帳!$A$3:$X$9998,6,FALSE))&amp;IF(D121="","",VLOOKUP(D121,契約台帳!$A$3:$X$9998,7,FALSE))&amp;IF(D121="","",VLOOKUP(D121,契約台帳!$A$3:$X$9998,8,FALSE))&amp;IF(D121="","",VLOOKUP(D121,契約台帳!$A$3:$X$9998,9,FALSE))&amp;IF(D121="","",VLOOKUP(D121,契約台帳!$A$3:$X$9998,11,FALSE))</f>
        <v/>
      </c>
      <c r="G121" s="35" t="str">
        <f>IF(D121="","",VLOOKUP(F121,製品マスタ!$G$5:$H$1005,2,FALSE))</f>
        <v/>
      </c>
      <c r="H121" s="35" t="str">
        <f>IF(D121="","",VLOOKUP(F121,製品マスタ!$G$5:$K$1005,5,FALSE))</f>
        <v/>
      </c>
      <c r="I121" s="37" t="str">
        <f>IF(D121="","",VLOOKUP(F121,製品マスタ!$G$5:$L$1005,6,FALSE))</f>
        <v/>
      </c>
      <c r="J121" s="271"/>
      <c r="K121" s="37" t="str">
        <f>IF(D121="","",VLOOKUP(D121,契約台帳!$A$3:$X$700,12,FALSE))</f>
        <v/>
      </c>
      <c r="L121" s="37" t="str">
        <f>IF(D121="","",VLOOKUP(F121,製品マスタ!$G$5:$Q$1005,11,FALSE))</f>
        <v/>
      </c>
      <c r="M121" s="49"/>
      <c r="N121" s="49"/>
      <c r="O121" s="184"/>
      <c r="P121" s="60"/>
      <c r="Q121" s="74"/>
      <c r="R121" s="54" t="str">
        <f>IF(D121="","",IF(D120&lt;&gt;"","",IF(OR(J121="リード付け",J121="巻足し",J121="巻返しリード付け"),M121,VLOOKUP(D121,契約台帳!$A$3:$X$700,14,FALSE))))</f>
        <v/>
      </c>
      <c r="S121" s="51" t="str">
        <f>IF(D121="","",IF(D120&lt;&gt;"","",IF(OR(J121="リード付け",J121="巻足し",J121="巻返しリード付け"),M121,VLOOKUP(D121,契約台帳!$A$3:$X$700,15,FALSE))))</f>
        <v/>
      </c>
      <c r="T121" s="51" t="str">
        <f>IF(D121="","",IF(D120&lt;&gt;"","",IF(J121="リード付け",N121,IF(J121="巻返しリード付け",N121,IF(J121="巻足し",N121*P121+N122*P122,VLOOKUP(D121,契約台帳!$A$3:$X$700,16,FALSE))))))</f>
        <v/>
      </c>
      <c r="U121" s="50"/>
      <c r="V121" s="50" t="str">
        <f>IF(D121="","",IF(D119=D121,"",VLOOKUP(D121,契約台帳!$A$2:$X$700,18,FALSE)))</f>
        <v/>
      </c>
      <c r="W121" s="35" t="str">
        <f>IF(D121="","",IF(T121="","",IF(J121="巻足し","",IF(J121="巻返し",VLOOKUP(F121&amp;K121&amp;M121,製品マスタ!$M$5:$AE$1005,18,FALSE),IF(OR(J121="リード付け",J121="巻返しリード付け"),"原反コア",IF(J121="スリット",VLOOKUP(F121&amp;K121&amp;R121,製品マスタ!$N$5:$AE$1005,17,FALSE),""))))))</f>
        <v/>
      </c>
      <c r="X121" s="35" t="str">
        <f>IF(D121="","",IF(T121="","",IF(J121="巻足し","",IF(J121="巻返し",VLOOKUP(F121&amp;K121&amp;M121,製品マスタ!$M$5:$AE$1005,19,FALSE),IF(OR(J121="リード付け",J121="巻返しリード付け"),"",IF(J121="スリット",VLOOKUP(F121&amp;K121&amp;R121,製品マスタ!$N$5:$AE$1005,18,FALSE),""))))))</f>
        <v/>
      </c>
      <c r="Y121" s="40" t="str">
        <f>IF(D121="","",IF(T121="","",VLOOKUP(D121,契約台帳!$A$3:$X$700,17,FALSE)))</f>
        <v/>
      </c>
      <c r="Z121" s="35" t="str">
        <f>IF(D121="","",IF(T121="","",VLOOKUP(D121,契約台帳!$A$3:$X$700,5,FALSE)))</f>
        <v/>
      </c>
      <c r="AA121" s="74"/>
      <c r="AB121" s="266" t="str">
        <f>IFERROR(VLOOKUP(F121&amp;K121&amp;M121,製品マスタ!$M$5:$AM$1003,27,FALSE),"")</f>
        <v/>
      </c>
      <c r="AC121" s="41"/>
      <c r="AD121" s="244"/>
      <c r="AE121" s="67"/>
      <c r="AF121" s="71"/>
      <c r="AG121" s="60"/>
      <c r="AH121" s="34"/>
      <c r="AI121" s="34"/>
      <c r="AJ121" s="34"/>
      <c r="AK121" s="34"/>
      <c r="AL121" s="13"/>
      <c r="AM121" s="13"/>
      <c r="AN121" s="13"/>
      <c r="AO121" s="13"/>
      <c r="AP121" s="13"/>
      <c r="AQ121" s="14"/>
      <c r="AR121" s="15"/>
    </row>
    <row r="122" spans="1:44" s="17" customFormat="1" ht="30.95" customHeight="1" x14ac:dyDescent="0.2">
      <c r="A122" s="47"/>
      <c r="B122" s="48"/>
      <c r="C122" s="56"/>
      <c r="D122" s="285">
        <v>3662796</v>
      </c>
      <c r="E122" s="285">
        <v>4161470</v>
      </c>
      <c r="F122" s="286" t="str">
        <f>IF(D122="","",VLOOKUP(D122,契約台帳!$A$3:$X$9998,6,FALSE))&amp;IF(D122="","",VLOOKUP(D122,契約台帳!$A$3:$X$9998,7,FALSE))&amp;IF(D122="","",VLOOKUP(D122,契約台帳!$A$3:$X$9998,8,FALSE))&amp;IF(D122="","",VLOOKUP(D122,契約台帳!$A$3:$X$9998,9,FALSE))&amp;IF(D122="","",VLOOKUP(D122,契約台帳!$A$3:$X$9998,11,FALSE))</f>
        <v>3SNMLBMNGKKBF</v>
      </c>
      <c r="G122" s="285" t="str">
        <f>IF(D122="","",VLOOKUP(F122,製品マスタ!$G$5:$H$1005,2,FALSE))</f>
        <v>S</v>
      </c>
      <c r="H122" s="285" t="str">
        <f>IF(D122="","",VLOOKUP(F122,製品マスタ!$G$5:$K$1005,5,FALSE))</f>
        <v>MNGKKBF</v>
      </c>
      <c r="I122" s="287" t="str">
        <f>IF(D122="","",VLOOKUP(F122,製品マスタ!$G$5:$L$1005,6,FALSE))</f>
        <v>メタルミー　ネーマー銀消改　Ｂ</v>
      </c>
      <c r="J122" s="288" t="s">
        <v>678</v>
      </c>
      <c r="K122" s="287">
        <f>IF(D122="","",VLOOKUP(D122,契約台帳!$A$3:$X$700,12,FALSE))</f>
        <v>50</v>
      </c>
      <c r="L122" s="287" t="str">
        <f>IF(D122="","",VLOOKUP(F122,製品マスタ!$G$5:$Q$1005,11,FALSE))</f>
        <v>FMATS99</v>
      </c>
      <c r="M122" s="289">
        <v>1120</v>
      </c>
      <c r="N122" s="289">
        <v>4000</v>
      </c>
      <c r="O122" s="290">
        <v>3</v>
      </c>
      <c r="P122" s="60">
        <v>3</v>
      </c>
      <c r="Q122" s="74">
        <v>44721</v>
      </c>
      <c r="R122" s="54">
        <f>IF(D122="","",IF(D121&lt;&gt;"","",IF(OR(J122="リード付け",J122="巻足し",J122="巻返しリード付け"),M122,VLOOKUP(D122,契約台帳!$A$3:$X$700,14,FALSE))))</f>
        <v>1120</v>
      </c>
      <c r="S122" s="51">
        <f>IF(D122="","",IF(D121&lt;&gt;"","",IF(OR(J122="リード付け",J122="巻足し",J122="巻返しリード付け"),M122,VLOOKUP(D122,契約台帳!$A$3:$X$700,15,FALSE))))</f>
        <v>1120</v>
      </c>
      <c r="T122" s="51">
        <f>IF(D122="","",IF(D121&lt;&gt;"","",IF(J122="リード付け",N122,IF(J122="巻返しリード付け",N122,IF(J122="巻足し",N122*P122+N123*P123,VLOOKUP(D122,契約台帳!$A$3:$X$700,16,FALSE))))))</f>
        <v>12000</v>
      </c>
      <c r="U122" s="50">
        <v>1</v>
      </c>
      <c r="V122" s="50">
        <f>IF(D122="","",IF(D120=D122,"",VLOOKUP(D122,契約台帳!$A$2:$X$700,18,FALSE)))</f>
        <v>5</v>
      </c>
      <c r="W122" s="35" t="str">
        <f>IF(D122="","",IF(T122="","",IF(J122="巻足し","",IF(J122="巻返し",VLOOKUP(F122&amp;K122&amp;M122,製品マスタ!$M$5:$AE$1005,18,FALSE),IF(OR(J122="リード付け",J122="巻返しリード付け"),"原反コア",IF(J122="スリット",VLOOKUP(F122&amp;K122&amp;R122,製品マスタ!$N$5:$AE$1005,17,FALSE),""))))))</f>
        <v/>
      </c>
      <c r="X122" s="35" t="str">
        <f>IF(D122="","",IF(T122="","",IF(J122="巻足し","",IF(J122="巻返し",VLOOKUP(F122&amp;K122&amp;M122,製品マスタ!$M$5:$AE$1005,19,FALSE),IF(OR(J122="リード付け",J122="巻返しリード付け"),"",IF(J122="スリット",VLOOKUP(F122&amp;K122&amp;R122,製品マスタ!$N$5:$AE$1005,18,FALSE),""))))))</f>
        <v/>
      </c>
      <c r="Y122" s="40">
        <f>IF(D122="","",IF(T122="","",VLOOKUP(D122,契約台帳!$A$3:$X$700,17,FALSE)))</f>
        <v>2</v>
      </c>
      <c r="Z122" s="35" t="str">
        <f>IF(D122="","",IF(T122="","",VLOOKUP(D122,契約台帳!$A$3:$X$700,5,FALSE)))</f>
        <v>リンテック㈱</v>
      </c>
      <c r="AA122" s="75"/>
      <c r="AB122" s="266">
        <f>IFERROR(VLOOKUP(F122&amp;K122&amp;M122,製品マスタ!$M$5:$AM$1003,27,FALSE),"")</f>
        <v>0</v>
      </c>
      <c r="AC122" s="41"/>
      <c r="AD122" s="244"/>
      <c r="AE122" s="67"/>
      <c r="AF122" s="71"/>
      <c r="AG122" s="60"/>
      <c r="AH122" s="34"/>
      <c r="AI122" s="34"/>
      <c r="AJ122" s="34"/>
      <c r="AK122" s="34"/>
      <c r="AL122" s="13"/>
      <c r="AM122" s="13"/>
      <c r="AN122" s="13"/>
      <c r="AO122" s="13"/>
      <c r="AP122" s="13"/>
      <c r="AQ122" s="14"/>
      <c r="AR122" s="15"/>
    </row>
    <row r="123" spans="1:44" s="17" customFormat="1" ht="30.95" customHeight="1" x14ac:dyDescent="0.2">
      <c r="A123" s="47"/>
      <c r="B123" s="48"/>
      <c r="C123" s="56"/>
      <c r="D123" s="285"/>
      <c r="E123" s="285"/>
      <c r="F123" s="286" t="str">
        <f>IF(D123="","",VLOOKUP(D123,契約台帳!$A$3:$X$9998,6,FALSE))&amp;IF(D123="","",VLOOKUP(D123,契約台帳!$A$3:$X$9998,7,FALSE))&amp;IF(D123="","",VLOOKUP(D123,契約台帳!$A$3:$X$9998,8,FALSE))&amp;IF(D123="","",VLOOKUP(D123,契約台帳!$A$3:$X$9998,9,FALSE))&amp;IF(D123="","",VLOOKUP(D123,契約台帳!$A$3:$X$9998,11,FALSE))</f>
        <v/>
      </c>
      <c r="G123" s="285" t="str">
        <f>IF(D123="","",VLOOKUP(F123,製品マスタ!$G$5:$H$1005,2,FALSE))</f>
        <v/>
      </c>
      <c r="H123" s="285" t="str">
        <f>IF(D123="","",VLOOKUP(F123,製品マスタ!$G$5:$K$1005,5,FALSE))</f>
        <v/>
      </c>
      <c r="I123" s="287" t="str">
        <f>IF(D123="","",VLOOKUP(F123,製品マスタ!$G$5:$L$1005,6,FALSE))</f>
        <v/>
      </c>
      <c r="J123" s="288"/>
      <c r="K123" s="287" t="str">
        <f>IF(D123="","",VLOOKUP(D123,契約台帳!$A$3:$X$700,12,FALSE))</f>
        <v/>
      </c>
      <c r="L123" s="287" t="str">
        <f>IF(D123="","",VLOOKUP(F123,製品マスタ!$G$5:$Q$1005,11,FALSE))</f>
        <v/>
      </c>
      <c r="M123" s="289"/>
      <c r="N123" s="289"/>
      <c r="O123" s="290"/>
      <c r="P123" s="60"/>
      <c r="Q123" s="74"/>
      <c r="R123" s="54" t="str">
        <f>IF(D123="","",IF(D122&lt;&gt;"","",IF(OR(J123="リード付け",J123="巻足し",J123="巻返しリード付け"),M123,VLOOKUP(D123,契約台帳!$A$3:$X$700,14,FALSE))))</f>
        <v/>
      </c>
      <c r="S123" s="51" t="str">
        <f>IF(D123="","",IF(D122&lt;&gt;"","",IF(OR(J123="リード付け",J123="巻足し",J123="巻返しリード付け"),M123,VLOOKUP(D123,契約台帳!$A$3:$X$700,15,FALSE))))</f>
        <v/>
      </c>
      <c r="T123" s="51" t="str">
        <f>IF(D123="","",IF(D122&lt;&gt;"","",IF(J123="リード付け",N123,IF(J123="巻返しリード付け",N123,IF(J123="巻足し",N123*P123+N124*P124,VLOOKUP(D123,契約台帳!$A$3:$X$700,16,FALSE))))))</f>
        <v/>
      </c>
      <c r="U123" s="50"/>
      <c r="V123" s="50" t="str">
        <f>IF(D123="","",IF(D121=D123,"",VLOOKUP(D123,契約台帳!$A$2:$X$700,18,FALSE)))</f>
        <v/>
      </c>
      <c r="W123" s="35" t="str">
        <f>IF(D123="","",IF(T123="","",IF(J123="巻足し","",IF(J123="巻返し",VLOOKUP(F123&amp;K123&amp;M123,製品マスタ!$M$5:$AE$1005,18,FALSE),IF(OR(J123="リード付け",J123="巻返しリード付け"),"原反コア",IF(J123="スリット",VLOOKUP(F123&amp;K123&amp;R123,製品マスタ!$N$5:$AE$1005,17,FALSE),""))))))</f>
        <v/>
      </c>
      <c r="X123" s="35" t="str">
        <f>IF(D123="","",IF(T123="","",IF(J123="巻足し","",IF(J123="巻返し",VLOOKUP(F123&amp;K123&amp;M123,製品マスタ!$M$5:$AE$1005,19,FALSE),IF(OR(J123="リード付け",J123="巻返しリード付け"),"",IF(J123="スリット",VLOOKUP(F123&amp;K123&amp;R123,製品マスタ!$N$5:$AE$1005,18,FALSE),""))))))</f>
        <v/>
      </c>
      <c r="Y123" s="40" t="str">
        <f>IF(D123="","",IF(T123="","",VLOOKUP(D123,契約台帳!$A$3:$X$700,17,FALSE)))</f>
        <v/>
      </c>
      <c r="Z123" s="35" t="str">
        <f>IF(D123="","",IF(T123="","",VLOOKUP(D123,契約台帳!$A$3:$X$700,5,FALSE)))</f>
        <v/>
      </c>
      <c r="AA123" s="74"/>
      <c r="AB123" s="266" t="str">
        <f>IFERROR(VLOOKUP(F123&amp;K123&amp;M123,製品マスタ!$M$5:$AM$1003,27,FALSE),"")</f>
        <v/>
      </c>
      <c r="AC123" s="41"/>
      <c r="AD123" s="244"/>
      <c r="AE123" s="67"/>
      <c r="AF123" s="71"/>
      <c r="AG123" s="60"/>
      <c r="AH123" s="34"/>
      <c r="AI123" s="34"/>
      <c r="AJ123" s="34"/>
      <c r="AK123" s="34"/>
      <c r="AL123" s="13"/>
      <c r="AM123" s="13"/>
      <c r="AN123" s="13"/>
      <c r="AO123" s="13"/>
      <c r="AP123" s="13"/>
      <c r="AQ123" s="14"/>
      <c r="AR123" s="15"/>
    </row>
    <row r="124" spans="1:44" s="17" customFormat="1" ht="30.95" customHeight="1" x14ac:dyDescent="0.2">
      <c r="A124" s="47"/>
      <c r="B124" s="48"/>
      <c r="C124" s="56"/>
      <c r="D124" s="285">
        <v>3662796</v>
      </c>
      <c r="E124" s="285">
        <v>4161470</v>
      </c>
      <c r="F124" s="286" t="str">
        <f>IF(D124="","",VLOOKUP(D124,契約台帳!$A$3:$X$9998,6,FALSE))&amp;IF(D124="","",VLOOKUP(D124,契約台帳!$A$3:$X$9998,7,FALSE))&amp;IF(D124="","",VLOOKUP(D124,契約台帳!$A$3:$X$9998,8,FALSE))&amp;IF(D124="","",VLOOKUP(D124,契約台帳!$A$3:$X$9998,9,FALSE))&amp;IF(D124="","",VLOOKUP(D124,契約台帳!$A$3:$X$9998,11,FALSE))</f>
        <v>3SNMLBMNGKKBF</v>
      </c>
      <c r="G124" s="285" t="str">
        <f>IF(D124="","",VLOOKUP(F124,製品マスタ!$G$5:$H$1005,2,FALSE))</f>
        <v>S</v>
      </c>
      <c r="H124" s="285" t="str">
        <f>IF(D124="","",VLOOKUP(F124,製品マスタ!$G$5:$K$1005,5,FALSE))</f>
        <v>MNGKKBF</v>
      </c>
      <c r="I124" s="287" t="str">
        <f>IF(D124="","",VLOOKUP(F124,製品マスタ!$G$5:$L$1005,6,FALSE))</f>
        <v>メタルミー　ネーマー銀消改　Ｂ</v>
      </c>
      <c r="J124" s="288" t="s">
        <v>678</v>
      </c>
      <c r="K124" s="287">
        <f>IF(D124="","",VLOOKUP(D124,契約台帳!$A$3:$X$700,12,FALSE))</f>
        <v>50</v>
      </c>
      <c r="L124" s="287" t="str">
        <f>IF(D124="","",VLOOKUP(F124,製品マスタ!$G$5:$Q$1005,11,FALSE))</f>
        <v>FMATS99</v>
      </c>
      <c r="M124" s="289">
        <v>1120</v>
      </c>
      <c r="N124" s="289">
        <v>4000</v>
      </c>
      <c r="O124" s="290">
        <v>2</v>
      </c>
      <c r="P124" s="60">
        <v>3</v>
      </c>
      <c r="Q124" s="74">
        <v>44721</v>
      </c>
      <c r="R124" s="54">
        <f>IF(D124="","",IF(D123&lt;&gt;"","",IF(OR(J124="リード付け",J124="巻足し",J124="巻返しリード付け"),M124,VLOOKUP(D124,契約台帳!$A$3:$X$700,14,FALSE))))</f>
        <v>1120</v>
      </c>
      <c r="S124" s="51">
        <f>IF(D124="","",IF(D123&lt;&gt;"","",IF(OR(J124="リード付け",J124="巻足し",J124="巻返しリード付け"),M124,VLOOKUP(D124,契約台帳!$A$3:$X$700,15,FALSE))))</f>
        <v>1120</v>
      </c>
      <c r="T124" s="51">
        <f>IF(D124="","",IF(D123&lt;&gt;"","",IF(J124="リード付け",N124,IF(J124="巻返しリード付け",N124,IF(J124="巻足し",N124*P124+N125*P125,VLOOKUP(D124,契約台帳!$A$3:$X$700,16,FALSE))))))</f>
        <v>12000</v>
      </c>
      <c r="U124" s="50">
        <v>1</v>
      </c>
      <c r="V124" s="50" t="str">
        <f>IF(D124="","",IF(D122=D124,"",VLOOKUP(D124,契約台帳!$A$2:$X$700,18,FALSE)))</f>
        <v/>
      </c>
      <c r="W124" s="35" t="str">
        <f>IF(D124="","",IF(T124="","",IF(J124="巻足し","",IF(J124="巻返し",VLOOKUP(F124&amp;K124&amp;M124,製品マスタ!$M$5:$AE$1005,18,FALSE),IF(OR(J124="リード付け",J124="巻返しリード付け"),"原反コア",IF(J124="スリット",VLOOKUP(F124&amp;K124&amp;R124,製品マスタ!$N$5:$AE$1005,17,FALSE),""))))))</f>
        <v/>
      </c>
      <c r="X124" s="35" t="str">
        <f>IF(D124="","",IF(T124="","",IF(J124="巻足し","",IF(J124="巻返し",VLOOKUP(F124&amp;K124&amp;M124,製品マスタ!$M$5:$AE$1005,19,FALSE),IF(OR(J124="リード付け",J124="巻返しリード付け"),"",IF(J124="スリット",VLOOKUP(F124&amp;K124&amp;R124,製品マスタ!$N$5:$AE$1005,18,FALSE),""))))))</f>
        <v/>
      </c>
      <c r="Y124" s="40">
        <f>IF(D124="","",IF(T124="","",VLOOKUP(D124,契約台帳!$A$3:$X$700,17,FALSE)))</f>
        <v>2</v>
      </c>
      <c r="Z124" s="35" t="str">
        <f>IF(D124="","",IF(T124="","",VLOOKUP(D124,契約台帳!$A$3:$X$700,5,FALSE)))</f>
        <v>リンテック㈱</v>
      </c>
      <c r="AA124" s="74"/>
      <c r="AB124" s="266">
        <f>IFERROR(VLOOKUP(F124&amp;K124&amp;M124,製品マスタ!$M$5:$AM$1003,27,FALSE),"")</f>
        <v>0</v>
      </c>
      <c r="AC124" s="41"/>
      <c r="AD124" s="244"/>
      <c r="AE124" s="67"/>
      <c r="AF124" s="71"/>
      <c r="AG124" s="60"/>
      <c r="AH124" s="34"/>
      <c r="AI124" s="34"/>
      <c r="AJ124" s="34"/>
      <c r="AK124" s="34"/>
      <c r="AL124" s="13"/>
      <c r="AM124" s="13"/>
      <c r="AN124" s="13"/>
      <c r="AO124" s="13"/>
      <c r="AP124" s="13"/>
      <c r="AQ124" s="14"/>
      <c r="AR124" s="15"/>
    </row>
    <row r="125" spans="1:44" s="17" customFormat="1" ht="30.95" customHeight="1" x14ac:dyDescent="0.2">
      <c r="A125" s="47"/>
      <c r="B125" s="48"/>
      <c r="C125" s="56"/>
      <c r="D125" s="35">
        <v>3662797</v>
      </c>
      <c r="E125" s="35">
        <v>4161471</v>
      </c>
      <c r="F125" s="36" t="str">
        <f>IF(D125="","",VLOOKUP(D125,契約台帳!$A$3:$X$9998,6,FALSE))&amp;IF(D125="","",VLOOKUP(D125,契約台帳!$A$3:$X$9998,7,FALSE))&amp;IF(D125="","",VLOOKUP(D125,契約台帳!$A$3:$X$9998,8,FALSE))&amp;IF(D125="","",VLOOKUP(D125,契約台帳!$A$3:$X$9998,9,FALSE))&amp;IF(D125="","",VLOOKUP(D125,契約台帳!$A$3:$X$9998,11,FALSE))</f>
        <v>3SNMLBMNGKKBF</v>
      </c>
      <c r="G125" s="35" t="str">
        <f>IF(D125="","",VLOOKUP(F125,製品マスタ!$G$5:$H$1005,2,FALSE))</f>
        <v>S</v>
      </c>
      <c r="H125" s="35" t="str">
        <f>IF(D125="","",VLOOKUP(F125,製品マスタ!$G$5:$K$1005,5,FALSE))</f>
        <v>MNGKKBF</v>
      </c>
      <c r="I125" s="37" t="str">
        <f>IF(D125="","",VLOOKUP(F125,製品マスタ!$G$5:$L$1005,6,FALSE))</f>
        <v>メタルミー　ネーマー銀消改　Ｂ</v>
      </c>
      <c r="J125" s="271"/>
      <c r="K125" s="37">
        <f>IF(D125="","",VLOOKUP(D125,契約台帳!$A$3:$X$700,12,FALSE))</f>
        <v>50</v>
      </c>
      <c r="L125" s="37" t="str">
        <f>IF(D125="","",VLOOKUP(F125,製品マスタ!$G$5:$Q$1005,11,FALSE))</f>
        <v>FMATS99</v>
      </c>
      <c r="M125" s="49">
        <v>1120</v>
      </c>
      <c r="N125" s="49">
        <v>4000</v>
      </c>
      <c r="O125" s="184">
        <v>1</v>
      </c>
      <c r="P125" s="60"/>
      <c r="Q125" s="74">
        <v>44721</v>
      </c>
      <c r="R125" s="54" t="str">
        <f>IF(D125="","",IF(D124&lt;&gt;"","",IF(OR(J125="リード付け",J125="巻足し",J125="巻返しリード付け"),M125,VLOOKUP(D125,契約台帳!$A$3:$X$700,14,FALSE))))</f>
        <v/>
      </c>
      <c r="S125" s="51" t="str">
        <f>IF(D125="","",IF(D124&lt;&gt;"","",IF(OR(J125="リード付け",J125="巻足し",J125="巻返しリード付け"),M125,VLOOKUP(D125,契約台帳!$A$3:$X$700,15,FALSE))))</f>
        <v/>
      </c>
      <c r="T125" s="51" t="str">
        <f>IF(D125="","",IF(D124&lt;&gt;"","",IF(J125="リード付け",N125,IF(J125="巻返しリード付け",N125,IF(J125="巻足し",N125*P125+N126*P126,VLOOKUP(D125,契約台帳!$A$3:$X$700,16,FALSE))))))</f>
        <v/>
      </c>
      <c r="U125" s="50"/>
      <c r="V125" s="50">
        <f>IF(D125="","",IF(D123=D125,"",VLOOKUP(D125,契約台帳!$A$2:$X$700,18,FALSE)))</f>
        <v>8</v>
      </c>
      <c r="W125" s="35" t="str">
        <f>IF(D125="","",IF(T125="","",IF(J125="巻足し","",IF(J125="巻返し",VLOOKUP(F125&amp;K125&amp;M125,製品マスタ!$M$5:$AE$1005,18,FALSE),IF(OR(J125="リード付け",J125="巻返しリード付け"),"原反コア",IF(J125="スリット",VLOOKUP(F125&amp;K125&amp;R125,製品マスタ!$N$5:$AE$1005,17,FALSE),""))))))</f>
        <v/>
      </c>
      <c r="X125" s="35" t="str">
        <f>IF(D125="","",IF(T125="","",IF(J125="巻足し","",IF(J125="巻返し",VLOOKUP(F125&amp;K125&amp;M125,製品マスタ!$M$5:$AE$1005,19,FALSE),IF(OR(J125="リード付け",J125="巻返しリード付け"),"",IF(J125="スリット",VLOOKUP(F125&amp;K125&amp;R125,製品マスタ!$N$5:$AE$1005,18,FALSE),""))))))</f>
        <v/>
      </c>
      <c r="Y125" s="40" t="str">
        <f>IF(D125="","",IF(T125="","",VLOOKUP(D125,契約台帳!$A$3:$X$700,17,FALSE)))</f>
        <v/>
      </c>
      <c r="Z125" s="35" t="str">
        <f>IF(D125="","",IF(T125="","",VLOOKUP(D125,契約台帳!$A$3:$X$700,5,FALSE)))</f>
        <v/>
      </c>
      <c r="AA125" s="74"/>
      <c r="AB125" s="266">
        <f>IFERROR(VLOOKUP(F125&amp;K125&amp;M125,製品マスタ!$M$5:$AM$1003,27,FALSE),"")</f>
        <v>0</v>
      </c>
      <c r="AC125" s="41"/>
      <c r="AD125" s="244"/>
      <c r="AE125" s="67"/>
      <c r="AF125" s="71"/>
      <c r="AG125" s="60"/>
      <c r="AH125" s="34"/>
      <c r="AI125" s="34"/>
      <c r="AJ125" s="34"/>
      <c r="AK125" s="34"/>
      <c r="AL125" s="13"/>
      <c r="AM125" s="13"/>
      <c r="AN125" s="13"/>
      <c r="AO125" s="13"/>
      <c r="AP125" s="13"/>
      <c r="AQ125" s="14"/>
      <c r="AR125" s="15"/>
    </row>
    <row r="126" spans="1:44" s="17" customFormat="1" ht="30.95" customHeight="1" x14ac:dyDescent="0.2">
      <c r="A126" s="47"/>
      <c r="B126" s="48"/>
      <c r="C126" s="56"/>
      <c r="D126" s="35"/>
      <c r="E126" s="35"/>
      <c r="F126" s="36" t="str">
        <f>IF(D126="","",VLOOKUP(D126,契約台帳!$A$3:$X$9998,6,FALSE))&amp;IF(D126="","",VLOOKUP(D126,契約台帳!$A$3:$X$9998,7,FALSE))&amp;IF(D126="","",VLOOKUP(D126,契約台帳!$A$3:$X$9998,8,FALSE))&amp;IF(D126="","",VLOOKUP(D126,契約台帳!$A$3:$X$9998,9,FALSE))&amp;IF(D126="","",VLOOKUP(D126,契約台帳!$A$3:$X$9998,11,FALSE))</f>
        <v/>
      </c>
      <c r="G126" s="35" t="str">
        <f>IF(D126="","",VLOOKUP(F126,製品マスタ!$G$5:$H$1005,2,FALSE))</f>
        <v/>
      </c>
      <c r="H126" s="35" t="str">
        <f>IF(D126="","",VLOOKUP(F126,製品マスタ!$G$5:$K$1005,5,FALSE))</f>
        <v/>
      </c>
      <c r="I126" s="37" t="str">
        <f>IF(D126="","",VLOOKUP(F126,製品マスタ!$G$5:$L$1005,6,FALSE))</f>
        <v/>
      </c>
      <c r="J126" s="271"/>
      <c r="K126" s="37" t="str">
        <f>IF(D126="","",VLOOKUP(D126,契約台帳!$A$3:$X$700,12,FALSE))</f>
        <v/>
      </c>
      <c r="L126" s="37" t="str">
        <f>IF(D126="","",VLOOKUP(F126,製品マスタ!$G$5:$Q$1005,11,FALSE))</f>
        <v/>
      </c>
      <c r="M126" s="49"/>
      <c r="N126" s="49"/>
      <c r="O126" s="184"/>
      <c r="P126" s="60"/>
      <c r="Q126" s="74"/>
      <c r="R126" s="54" t="str">
        <f>IF(D126="","",IF(D125&lt;&gt;"","",IF(OR(J126="リード付け",J126="巻足し",J126="巻返しリード付け"),M126,VLOOKUP(D126,契約台帳!$A$3:$X$700,14,FALSE))))</f>
        <v/>
      </c>
      <c r="S126" s="51" t="str">
        <f>IF(D126="","",IF(D125&lt;&gt;"","",IF(OR(J126="リード付け",J126="巻足し",J126="巻返しリード付け"),M126,VLOOKUP(D126,契約台帳!$A$3:$X$700,15,FALSE))))</f>
        <v/>
      </c>
      <c r="T126" s="51" t="str">
        <f>IF(D126="","",IF(D125&lt;&gt;"","",IF(J126="リード付け",N126,IF(J126="巻返しリード付け",N126,IF(J126="巻足し",N126*P126+N127*P127,VLOOKUP(D126,契約台帳!$A$3:$X$700,16,FALSE))))))</f>
        <v/>
      </c>
      <c r="U126" s="50"/>
      <c r="V126" s="50" t="str">
        <f>IF(D126="","",IF(D124=D126,"",VLOOKUP(D126,契約台帳!$A$2:$X$700,18,FALSE)))</f>
        <v/>
      </c>
      <c r="W126" s="35" t="str">
        <f>IF(D126="","",IF(T126="","",IF(J126="巻足し","",IF(J126="巻返し",VLOOKUP(F126&amp;K126&amp;M126,製品マスタ!$M$5:$AE$1005,18,FALSE),IF(OR(J126="リード付け",J126="巻返しリード付け"),"原反コア",IF(J126="スリット",VLOOKUP(F126&amp;K126&amp;R126,製品マスタ!$N$5:$AE$1005,17,FALSE),""))))))</f>
        <v/>
      </c>
      <c r="X126" s="35" t="str">
        <f>IF(D126="","",IF(T126="","",IF(J126="巻足し","",IF(J126="巻返し",VLOOKUP(F126&amp;K126&amp;M126,製品マスタ!$M$5:$AE$1005,19,FALSE),IF(OR(J126="リード付け",J126="巻返しリード付け"),"",IF(J126="スリット",VLOOKUP(F126&amp;K126&amp;R126,製品マスタ!$N$5:$AE$1005,18,FALSE),""))))))</f>
        <v/>
      </c>
      <c r="Y126" s="40" t="str">
        <f>IF(D126="","",IF(T126="","",VLOOKUP(D126,契約台帳!$A$3:$X$700,17,FALSE)))</f>
        <v/>
      </c>
      <c r="Z126" s="35" t="str">
        <f>IF(D126="","",IF(T126="","",VLOOKUP(D126,契約台帳!$A$3:$X$700,5,FALSE)))</f>
        <v/>
      </c>
      <c r="AA126" s="74"/>
      <c r="AB126" s="266" t="str">
        <f>IFERROR(VLOOKUP(F126&amp;K126&amp;M126,製品マスタ!$M$5:$AM$1003,27,FALSE),"")</f>
        <v/>
      </c>
      <c r="AC126" s="41"/>
      <c r="AD126" s="244"/>
      <c r="AE126" s="67"/>
      <c r="AF126" s="71"/>
      <c r="AG126" s="60"/>
      <c r="AH126" s="34"/>
      <c r="AI126" s="34"/>
      <c r="AJ126" s="34"/>
      <c r="AK126" s="34"/>
      <c r="AL126" s="13"/>
      <c r="AM126" s="13"/>
      <c r="AN126" s="13"/>
      <c r="AO126" s="13"/>
      <c r="AP126" s="13"/>
      <c r="AQ126" s="14"/>
      <c r="AR126" s="15"/>
    </row>
    <row r="127" spans="1:44" s="17" customFormat="1" ht="30.95" customHeight="1" x14ac:dyDescent="0.2">
      <c r="A127" s="47"/>
      <c r="B127" s="48"/>
      <c r="C127" s="56"/>
      <c r="D127" s="35">
        <v>3662797</v>
      </c>
      <c r="E127" s="35">
        <v>4161471</v>
      </c>
      <c r="F127" s="36" t="str">
        <f>IF(D127="","",VLOOKUP(D127,契約台帳!$A$3:$X$9998,6,FALSE))&amp;IF(D127="","",VLOOKUP(D127,契約台帳!$A$3:$X$9998,7,FALSE))&amp;IF(D127="","",VLOOKUP(D127,契約台帳!$A$3:$X$9998,8,FALSE))&amp;IF(D127="","",VLOOKUP(D127,契約台帳!$A$3:$X$9998,9,FALSE))&amp;IF(D127="","",VLOOKUP(D127,契約台帳!$A$3:$X$9998,11,FALSE))</f>
        <v>3SNMLBMNGKKBF</v>
      </c>
      <c r="G127" s="35" t="str">
        <f>IF(D127="","",VLOOKUP(F127,製品マスタ!$G$5:$H$1005,2,FALSE))</f>
        <v>S</v>
      </c>
      <c r="H127" s="35" t="str">
        <f>IF(D127="","",VLOOKUP(F127,製品マスタ!$G$5:$K$1005,5,FALSE))</f>
        <v>MNGKKBF</v>
      </c>
      <c r="I127" s="37" t="str">
        <f>IF(D127="","",VLOOKUP(F127,製品マスタ!$G$5:$L$1005,6,FALSE))</f>
        <v>メタルミー　ネーマー銀消改　Ｂ</v>
      </c>
      <c r="J127" s="271" t="s">
        <v>649</v>
      </c>
      <c r="K127" s="37">
        <f>IF(D127="","",VLOOKUP(D127,契約台帳!$A$3:$X$700,12,FALSE))</f>
        <v>50</v>
      </c>
      <c r="L127" s="37" t="str">
        <f>IF(D127="","",VLOOKUP(F127,製品マスタ!$G$5:$Q$1005,11,FALSE))</f>
        <v>FMATS99</v>
      </c>
      <c r="M127" s="49">
        <v>1120</v>
      </c>
      <c r="N127" s="49">
        <v>4000</v>
      </c>
      <c r="O127" s="184">
        <v>6</v>
      </c>
      <c r="P127" s="60">
        <v>3</v>
      </c>
      <c r="Q127" s="74">
        <v>44721</v>
      </c>
      <c r="R127" s="54">
        <f>IF(D127="","",IF(D126&lt;&gt;"","",IF(OR(J127="リード付け",J127="巻足し",J127="巻返しリード付け"),M127,VLOOKUP(D127,契約台帳!$A$3:$X$700,14,FALSE))))</f>
        <v>1120</v>
      </c>
      <c r="S127" s="51">
        <f>IF(D127="","",IF(D126&lt;&gt;"","",IF(OR(J127="リード付け",J127="巻足し",J127="巻返しリード付け"),M127,VLOOKUP(D127,契約台帳!$A$3:$X$700,15,FALSE))))</f>
        <v>1120</v>
      </c>
      <c r="T127" s="51">
        <f>IF(D127="","",IF(D126&lt;&gt;"","",IF(J127="リード付け",N127,IF(J127="巻返しリード付け",N127,IF(J127="巻足し",N127*P127+N128*P128,VLOOKUP(D127,契約台帳!$A$3:$X$700,16,FALSE))))))</f>
        <v>12000</v>
      </c>
      <c r="U127" s="50">
        <v>1</v>
      </c>
      <c r="V127" s="50" t="str">
        <f>IF(D127="","",IF(D125=D127,"",VLOOKUP(D127,契約台帳!$A$2:$X$700,18,FALSE)))</f>
        <v/>
      </c>
      <c r="W127" s="35" t="str">
        <f>IF(D127="","",IF(T127="","",IF(J127="巻足し","",IF(J127="巻返し",VLOOKUP(F127&amp;K127&amp;M127,製品マスタ!$M$5:$AE$1005,18,FALSE),IF(OR(J127="リード付け",J127="巻返しリード付け"),"原反コア",IF(J127="スリット",VLOOKUP(F127&amp;K127&amp;R127,製品マスタ!$N$5:$AE$1005,17,FALSE),""))))))</f>
        <v/>
      </c>
      <c r="X127" s="35" t="str">
        <f>IF(D127="","",IF(T127="","",IF(J127="巻足し","",IF(J127="巻返し",VLOOKUP(F127&amp;K127&amp;M127,製品マスタ!$M$5:$AE$1005,19,FALSE),IF(OR(J127="リード付け",J127="巻返しリード付け"),"",IF(J127="スリット",VLOOKUP(F127&amp;K127&amp;R127,製品マスタ!$N$5:$AE$1005,18,FALSE),""))))))</f>
        <v/>
      </c>
      <c r="Y127" s="40">
        <f>IF(D127="","",IF(T127="","",VLOOKUP(D127,契約台帳!$A$3:$X$700,17,FALSE)))</f>
        <v>2</v>
      </c>
      <c r="Z127" s="35" t="str">
        <f>IF(D127="","",IF(T127="","",VLOOKUP(D127,契約台帳!$A$3:$X$700,5,FALSE)))</f>
        <v>リンテック㈱</v>
      </c>
      <c r="AA127" s="74"/>
      <c r="AB127" s="266">
        <f>IFERROR(VLOOKUP(F127&amp;K127&amp;M127,製品マスタ!$M$5:$AM$1003,27,FALSE),"")</f>
        <v>0</v>
      </c>
      <c r="AC127" s="41"/>
      <c r="AD127" s="244"/>
      <c r="AE127" s="67"/>
      <c r="AF127" s="71"/>
      <c r="AG127" s="60"/>
      <c r="AH127" s="34"/>
      <c r="AI127" s="34"/>
      <c r="AJ127" s="34"/>
      <c r="AK127" s="34"/>
      <c r="AL127" s="13"/>
      <c r="AM127" s="13"/>
      <c r="AN127" s="13"/>
      <c r="AO127" s="13"/>
      <c r="AP127" s="13"/>
      <c r="AQ127" s="14"/>
      <c r="AR127" s="15"/>
    </row>
    <row r="128" spans="1:44" s="17" customFormat="1" ht="30.95" customHeight="1" x14ac:dyDescent="0.2">
      <c r="A128" s="47"/>
      <c r="B128" s="48"/>
      <c r="C128" s="56"/>
      <c r="D128" s="35"/>
      <c r="E128" s="35"/>
      <c r="F128" s="36" t="str">
        <f>IF(D128="","",VLOOKUP(D128,契約台帳!$A$3:$X$9998,6,FALSE))&amp;IF(D128="","",VLOOKUP(D128,契約台帳!$A$3:$X$9998,7,FALSE))&amp;IF(D128="","",VLOOKUP(D128,契約台帳!$A$3:$X$9998,8,FALSE))&amp;IF(D128="","",VLOOKUP(D128,契約台帳!$A$3:$X$9998,9,FALSE))&amp;IF(D128="","",VLOOKUP(D128,契約台帳!$A$3:$X$9998,11,FALSE))</f>
        <v/>
      </c>
      <c r="G128" s="35" t="str">
        <f>IF(D128="","",VLOOKUP(F128,製品マスタ!$G$5:$H$1005,2,FALSE))</f>
        <v/>
      </c>
      <c r="H128" s="35" t="str">
        <f>IF(D128="","",VLOOKUP(F128,製品マスタ!$G$5:$K$1005,5,FALSE))</f>
        <v/>
      </c>
      <c r="I128" s="37" t="str">
        <f>IF(D128="","",VLOOKUP(F128,製品マスタ!$G$5:$L$1005,6,FALSE))</f>
        <v/>
      </c>
      <c r="J128" s="271"/>
      <c r="K128" s="37" t="str">
        <f>IF(D128="","",VLOOKUP(D128,契約台帳!$A$3:$X$700,12,FALSE))</f>
        <v/>
      </c>
      <c r="L128" s="37" t="str">
        <f>IF(D128="","",VLOOKUP(F128,製品マスタ!$G$5:$Q$1005,11,FALSE))</f>
        <v/>
      </c>
      <c r="M128" s="49"/>
      <c r="N128" s="49"/>
      <c r="O128" s="184"/>
      <c r="P128" s="60"/>
      <c r="Q128" s="74"/>
      <c r="R128" s="54" t="str">
        <f>IF(D128="","",IF(D127&lt;&gt;"","",IF(OR(J128="リード付け",J128="巻足し",J128="巻返しリード付け"),M128,VLOOKUP(D128,契約台帳!$A$3:$X$700,14,FALSE))))</f>
        <v/>
      </c>
      <c r="S128" s="51" t="str">
        <f>IF(D128="","",IF(D127&lt;&gt;"","",IF(OR(J128="リード付け",J128="巻足し",J128="巻返しリード付け"),M128,VLOOKUP(D128,契約台帳!$A$3:$X$700,15,FALSE))))</f>
        <v/>
      </c>
      <c r="T128" s="51" t="str">
        <f>IF(D128="","",IF(D127&lt;&gt;"","",IF(J128="リード付け",N128,IF(J128="巻返しリード付け",N128,IF(J128="巻足し",N128*P128+N129*P129,VLOOKUP(D128,契約台帳!$A$3:$X$700,16,FALSE))))))</f>
        <v/>
      </c>
      <c r="U128" s="50"/>
      <c r="V128" s="50" t="str">
        <f>IF(D128="","",IF(D126=D128,"",VLOOKUP(D128,契約台帳!$A$2:$X$700,18,FALSE)))</f>
        <v/>
      </c>
      <c r="W128" s="35" t="str">
        <f>IF(D128="","",IF(T128="","",IF(J128="巻足し","",IF(J128="巻返し",VLOOKUP(F128&amp;K128&amp;M128,製品マスタ!$M$5:$AE$1005,18,FALSE),IF(OR(J128="リード付け",J128="巻返しリード付け"),"原反コア",IF(J128="スリット",VLOOKUP(F128&amp;K128&amp;R128,製品マスタ!$N$5:$AE$1005,17,FALSE),""))))))</f>
        <v/>
      </c>
      <c r="X128" s="35" t="str">
        <f>IF(D128="","",IF(T128="","",IF(J128="巻足し","",IF(J128="巻返し",VLOOKUP(F128&amp;K128&amp;M128,製品マスタ!$M$5:$AE$1005,19,FALSE),IF(OR(J128="リード付け",J128="巻返しリード付け"),"",IF(J128="スリット",VLOOKUP(F128&amp;K128&amp;R128,製品マスタ!$N$5:$AE$1005,18,FALSE),""))))))</f>
        <v/>
      </c>
      <c r="Y128" s="40" t="str">
        <f>IF(D128="","",IF(T128="","",VLOOKUP(D128,契約台帳!$A$3:$X$700,17,FALSE)))</f>
        <v/>
      </c>
      <c r="Z128" s="35" t="str">
        <f>IF(D128="","",IF(T128="","",VLOOKUP(D128,契約台帳!$A$3:$X$700,5,FALSE)))</f>
        <v/>
      </c>
      <c r="AA128" s="74"/>
      <c r="AB128" s="266" t="str">
        <f>IFERROR(VLOOKUP(F128&amp;K128&amp;M128,製品マスタ!$M$5:$AM$1003,27,FALSE),"")</f>
        <v/>
      </c>
      <c r="AC128" s="41"/>
      <c r="AD128" s="244"/>
      <c r="AE128" s="67"/>
      <c r="AF128" s="71"/>
      <c r="AG128" s="60"/>
      <c r="AH128" s="34"/>
      <c r="AI128" s="34"/>
      <c r="AJ128" s="34"/>
      <c r="AK128" s="34"/>
      <c r="AL128" s="13"/>
      <c r="AM128" s="13"/>
      <c r="AN128" s="13"/>
      <c r="AO128" s="13"/>
      <c r="AP128" s="13"/>
      <c r="AQ128" s="14"/>
      <c r="AR128" s="15"/>
    </row>
    <row r="129" spans="1:44" s="17" customFormat="1" ht="30.95" customHeight="1" x14ac:dyDescent="0.2">
      <c r="A129" s="47"/>
      <c r="B129" s="48"/>
      <c r="C129" s="56"/>
      <c r="D129" s="35">
        <v>3662797</v>
      </c>
      <c r="E129" s="35">
        <v>4161471</v>
      </c>
      <c r="F129" s="36" t="str">
        <f>IF(D129="","",VLOOKUP(D129,契約台帳!$A$3:$X$9998,6,FALSE))&amp;IF(D129="","",VLOOKUP(D129,契約台帳!$A$3:$X$9998,7,FALSE))&amp;IF(D129="","",VLOOKUP(D129,契約台帳!$A$3:$X$9998,8,FALSE))&amp;IF(D129="","",VLOOKUP(D129,契約台帳!$A$3:$X$9998,9,FALSE))&amp;IF(D129="","",VLOOKUP(D129,契約台帳!$A$3:$X$9998,11,FALSE))</f>
        <v>3SNMLBMNGKKBF</v>
      </c>
      <c r="G129" s="35" t="str">
        <f>IF(D129="","",VLOOKUP(F129,製品マスタ!$G$5:$H$1005,2,FALSE))</f>
        <v>S</v>
      </c>
      <c r="H129" s="35" t="str">
        <f>IF(D129="","",VLOOKUP(F129,製品マスタ!$G$5:$K$1005,5,FALSE))</f>
        <v>MNGKKBF</v>
      </c>
      <c r="I129" s="37" t="str">
        <f>IF(D129="","",VLOOKUP(F129,製品マスタ!$G$5:$L$1005,6,FALSE))</f>
        <v>メタルミー　ネーマー銀消改　Ｂ</v>
      </c>
      <c r="J129" s="271" t="s">
        <v>678</v>
      </c>
      <c r="K129" s="37">
        <f>IF(D129="","",VLOOKUP(D129,契約台帳!$A$3:$X$700,12,FALSE))</f>
        <v>50</v>
      </c>
      <c r="L129" s="37" t="str">
        <f>IF(D129="","",VLOOKUP(F129,製品マスタ!$G$5:$Q$1005,11,FALSE))</f>
        <v>FMATS99</v>
      </c>
      <c r="M129" s="49">
        <v>1120</v>
      </c>
      <c r="N129" s="49">
        <v>4000</v>
      </c>
      <c r="O129" s="184">
        <v>1</v>
      </c>
      <c r="P129" s="60">
        <v>3</v>
      </c>
      <c r="Q129" s="74">
        <v>44721</v>
      </c>
      <c r="R129" s="54">
        <f>IF(D129="","",IF(D128&lt;&gt;"","",IF(OR(J129="リード付け",J129="巻足し",J129="巻返しリード付け"),M129,VLOOKUP(D129,契約台帳!$A$3:$X$700,14,FALSE))))</f>
        <v>1120</v>
      </c>
      <c r="S129" s="51">
        <f>IF(D129="","",IF(D128&lt;&gt;"","",IF(OR(J129="リード付け",J129="巻足し",J129="巻返しリード付け"),M129,VLOOKUP(D129,契約台帳!$A$3:$X$700,15,FALSE))))</f>
        <v>1120</v>
      </c>
      <c r="T129" s="51">
        <f>IF(D129="","",IF(D128&lt;&gt;"","",IF(J129="リード付け",N129,IF(J129="巻返しリード付け",N129,IF(J129="巻足し",N129*P129+N130*P130,VLOOKUP(D129,契約台帳!$A$3:$X$700,16,FALSE))))))</f>
        <v>12000</v>
      </c>
      <c r="U129" s="50">
        <v>1</v>
      </c>
      <c r="V129" s="50" t="str">
        <f>IF(D129="","",IF(D127=D129,"",VLOOKUP(D129,契約台帳!$A$2:$X$700,18,FALSE)))</f>
        <v/>
      </c>
      <c r="W129" s="35" t="str">
        <f>IF(D129="","",IF(T129="","",IF(J129="巻足し","",IF(J129="巻返し",VLOOKUP(F129&amp;K129&amp;M129,製品マスタ!$M$5:$AE$1005,18,FALSE),IF(OR(J129="リード付け",J129="巻返しリード付け"),"原反コア",IF(J129="スリット",VLOOKUP(F129&amp;K129&amp;R129,製品マスタ!$N$5:$AE$1005,17,FALSE),""))))))</f>
        <v/>
      </c>
      <c r="X129" s="35" t="str">
        <f>IF(D129="","",IF(T129="","",IF(J129="巻足し","",IF(J129="巻返し",VLOOKUP(F129&amp;K129&amp;M129,製品マスタ!$M$5:$AE$1005,19,FALSE),IF(OR(J129="リード付け",J129="巻返しリード付け"),"",IF(J129="スリット",VLOOKUP(F129&amp;K129&amp;R129,製品マスタ!$N$5:$AE$1005,18,FALSE),""))))))</f>
        <v/>
      </c>
      <c r="Y129" s="40">
        <f>IF(D129="","",IF(T129="","",VLOOKUP(D129,契約台帳!$A$3:$X$700,17,FALSE)))</f>
        <v>2</v>
      </c>
      <c r="Z129" s="35" t="str">
        <f>IF(D129="","",IF(T129="","",VLOOKUP(D129,契約台帳!$A$3:$X$700,5,FALSE)))</f>
        <v>リンテック㈱</v>
      </c>
      <c r="AA129" s="74"/>
      <c r="AB129" s="266">
        <f>IFERROR(VLOOKUP(F129&amp;K129&amp;M129,製品マスタ!$M$5:$AM$1003,27,FALSE),"")</f>
        <v>0</v>
      </c>
      <c r="AC129" s="41"/>
      <c r="AD129" s="244"/>
      <c r="AE129" s="67"/>
      <c r="AF129" s="71"/>
      <c r="AG129" s="60"/>
      <c r="AH129" s="34"/>
      <c r="AI129" s="34"/>
      <c r="AJ129" s="34"/>
      <c r="AK129" s="34"/>
      <c r="AL129" s="13"/>
      <c r="AM129" s="13"/>
      <c r="AN129" s="13"/>
      <c r="AO129" s="13"/>
      <c r="AP129" s="13"/>
      <c r="AQ129" s="14"/>
      <c r="AR129" s="15"/>
    </row>
    <row r="130" spans="1:44" s="17" customFormat="1" ht="30.95" customHeight="1" x14ac:dyDescent="0.2">
      <c r="A130" s="47"/>
      <c r="B130" s="48"/>
      <c r="C130" s="56"/>
      <c r="D130" s="285">
        <v>3662798</v>
      </c>
      <c r="E130" s="285">
        <v>4161472</v>
      </c>
      <c r="F130" s="286" t="str">
        <f>IF(D130="","",VLOOKUP(D130,契約台帳!$A$3:$X$9998,6,FALSE))&amp;IF(D130="","",VLOOKUP(D130,契約台帳!$A$3:$X$9998,7,FALSE))&amp;IF(D130="","",VLOOKUP(D130,契約台帳!$A$3:$X$9998,8,FALSE))&amp;IF(D130="","",VLOOKUP(D130,契約台帳!$A$3:$X$9998,9,FALSE))&amp;IF(D130="","",VLOOKUP(D130,契約台帳!$A$3:$X$9998,11,FALSE))</f>
        <v>3SNMLBMNGKKBF</v>
      </c>
      <c r="G130" s="285" t="str">
        <f>IF(D130="","",VLOOKUP(F130,製品マスタ!$G$5:$H$1005,2,FALSE))</f>
        <v>S</v>
      </c>
      <c r="H130" s="285" t="str">
        <f>IF(D130="","",VLOOKUP(F130,製品マスタ!$G$5:$K$1005,5,FALSE))</f>
        <v>MNGKKBF</v>
      </c>
      <c r="I130" s="287" t="str">
        <f>IF(D130="","",VLOOKUP(F130,製品マスタ!$G$5:$L$1005,6,FALSE))</f>
        <v>メタルミー　ネーマー銀消改　Ｂ</v>
      </c>
      <c r="J130" s="288"/>
      <c r="K130" s="287">
        <f>IF(D130="","",VLOOKUP(D130,契約台帳!$A$3:$X$700,12,FALSE))</f>
        <v>50</v>
      </c>
      <c r="L130" s="287" t="str">
        <f>IF(D130="","",VLOOKUP(F130,製品マスタ!$G$5:$Q$1005,11,FALSE))</f>
        <v>FMATS99</v>
      </c>
      <c r="M130" s="289">
        <v>1120</v>
      </c>
      <c r="N130" s="289">
        <v>4000</v>
      </c>
      <c r="O130" s="290">
        <v>2</v>
      </c>
      <c r="P130" s="60"/>
      <c r="Q130" s="74">
        <v>44721</v>
      </c>
      <c r="R130" s="54" t="str">
        <f>IF(D130="","",IF(D129&lt;&gt;"","",IF(OR(J130="リード付け",J130="巻足し",J130="巻返しリード付け"),M130,VLOOKUP(D130,契約台帳!$A$3:$X$700,14,FALSE))))</f>
        <v/>
      </c>
      <c r="S130" s="51" t="str">
        <f>IF(D130="","",IF(D129&lt;&gt;"","",IF(OR(J130="リード付け",J130="巻足し",J130="巻返しリード付け"),M130,VLOOKUP(D130,契約台帳!$A$3:$X$700,15,FALSE))))</f>
        <v/>
      </c>
      <c r="T130" s="51" t="str">
        <f>IF(D130="","",IF(D129&lt;&gt;"","",IF(J130="リード付け",N130,IF(J130="巻返しリード付け",N130,IF(J130="巻足し",N130*P130+N131*P131,VLOOKUP(D130,契約台帳!$A$3:$X$700,16,FALSE))))))</f>
        <v/>
      </c>
      <c r="U130" s="50"/>
      <c r="V130" s="50">
        <f>IF(D130="","",IF(D128=D130,"",VLOOKUP(D130,契約台帳!$A$2:$X$700,18,FALSE)))</f>
        <v>8</v>
      </c>
      <c r="W130" s="35" t="str">
        <f>IF(D130="","",IF(T130="","",IF(J130="巻足し","",IF(J130="巻返し",VLOOKUP(F130&amp;K130&amp;M130,製品マスタ!$M$5:$AE$1005,18,FALSE),IF(OR(J130="リード付け",J130="巻返しリード付け"),"原反コア",IF(J130="スリット",VLOOKUP(F130&amp;K130&amp;R130,製品マスタ!$N$5:$AE$1005,17,FALSE),""))))))</f>
        <v/>
      </c>
      <c r="X130" s="35" t="str">
        <f>IF(D130="","",IF(T130="","",IF(J130="巻足し","",IF(J130="巻返し",VLOOKUP(F130&amp;K130&amp;M130,製品マスタ!$M$5:$AE$1005,19,FALSE),IF(OR(J130="リード付け",J130="巻返しリード付け"),"",IF(J130="スリット",VLOOKUP(F130&amp;K130&amp;R130,製品マスタ!$N$5:$AE$1005,18,FALSE),""))))))</f>
        <v/>
      </c>
      <c r="Y130" s="40" t="str">
        <f>IF(D130="","",IF(T130="","",VLOOKUP(D130,契約台帳!$A$3:$X$700,17,FALSE)))</f>
        <v/>
      </c>
      <c r="Z130" s="35" t="str">
        <f>IF(D130="","",IF(T130="","",VLOOKUP(D130,契約台帳!$A$3:$X$700,5,FALSE)))</f>
        <v/>
      </c>
      <c r="AA130" s="74"/>
      <c r="AB130" s="266">
        <f>IFERROR(VLOOKUP(F130&amp;K130&amp;M130,製品マスタ!$M$5:$AM$1003,27,FALSE),"")</f>
        <v>0</v>
      </c>
      <c r="AC130" s="41"/>
      <c r="AD130" s="244"/>
      <c r="AE130" s="67"/>
      <c r="AF130" s="71"/>
      <c r="AG130" s="60"/>
      <c r="AH130" s="34"/>
      <c r="AI130" s="34"/>
      <c r="AJ130" s="34"/>
      <c r="AK130" s="34"/>
      <c r="AL130" s="13"/>
      <c r="AM130" s="13"/>
      <c r="AN130" s="13"/>
      <c r="AO130" s="13"/>
      <c r="AP130" s="13"/>
      <c r="AQ130" s="14"/>
      <c r="AR130" s="15"/>
    </row>
    <row r="131" spans="1:44" s="17" customFormat="1" ht="30.95" customHeight="1" x14ac:dyDescent="0.2">
      <c r="A131" s="47"/>
      <c r="B131" s="48"/>
      <c r="C131" s="56"/>
      <c r="D131" s="285"/>
      <c r="E131" s="285"/>
      <c r="F131" s="286" t="str">
        <f>IF(D131="","",VLOOKUP(D131,契約台帳!$A$3:$X$9998,6,FALSE))&amp;IF(D131="","",VLOOKUP(D131,契約台帳!$A$3:$X$9998,7,FALSE))&amp;IF(D131="","",VLOOKUP(D131,契約台帳!$A$3:$X$9998,8,FALSE))&amp;IF(D131="","",VLOOKUP(D131,契約台帳!$A$3:$X$9998,9,FALSE))&amp;IF(D131="","",VLOOKUP(D131,契約台帳!$A$3:$X$9998,11,FALSE))</f>
        <v/>
      </c>
      <c r="G131" s="285" t="str">
        <f>IF(D131="","",VLOOKUP(F131,製品マスタ!$G$5:$H$1005,2,FALSE))</f>
        <v/>
      </c>
      <c r="H131" s="285" t="str">
        <f>IF(D131="","",VLOOKUP(F131,製品マスタ!$G$5:$K$1005,5,FALSE))</f>
        <v/>
      </c>
      <c r="I131" s="287" t="str">
        <f>IF(D131="","",VLOOKUP(F131,製品マスタ!$G$5:$L$1005,6,FALSE))</f>
        <v/>
      </c>
      <c r="J131" s="288"/>
      <c r="K131" s="287" t="str">
        <f>IF(D131="","",VLOOKUP(D131,契約台帳!$A$3:$X$700,12,FALSE))</f>
        <v/>
      </c>
      <c r="L131" s="287" t="str">
        <f>IF(D131="","",VLOOKUP(F131,製品マスタ!$G$5:$Q$1005,11,FALSE))</f>
        <v/>
      </c>
      <c r="M131" s="289"/>
      <c r="N131" s="289"/>
      <c r="O131" s="290"/>
      <c r="P131" s="60"/>
      <c r="Q131" s="74"/>
      <c r="R131" s="54" t="str">
        <f>IF(D131="","",IF(D130&lt;&gt;"","",IF(OR(J131="リード付け",J131="巻足し",J131="巻返しリード付け"),M131,VLOOKUP(D131,契約台帳!$A$3:$X$700,14,FALSE))))</f>
        <v/>
      </c>
      <c r="S131" s="51" t="str">
        <f>IF(D131="","",IF(D130&lt;&gt;"","",IF(OR(J131="リード付け",J131="巻足し",J131="巻返しリード付け"),M131,VLOOKUP(D131,契約台帳!$A$3:$X$700,15,FALSE))))</f>
        <v/>
      </c>
      <c r="T131" s="51" t="str">
        <f>IF(D131="","",IF(D130&lt;&gt;"","",IF(J131="リード付け",N131,IF(J131="巻返しリード付け",N131,IF(J131="巻足し",N131*P131+N132*P132,VLOOKUP(D131,契約台帳!$A$3:$X$700,16,FALSE))))))</f>
        <v/>
      </c>
      <c r="U131" s="50"/>
      <c r="V131" s="50" t="str">
        <f>IF(D131="","",IF(D129=D131,"",VLOOKUP(D131,契約台帳!$A$2:$X$700,18,FALSE)))</f>
        <v/>
      </c>
      <c r="W131" s="35" t="str">
        <f>IF(D131="","",IF(T131="","",IF(J131="巻足し","",IF(J131="巻返し",VLOOKUP(F131&amp;K131&amp;M131,製品マスタ!$M$5:$AE$1005,18,FALSE),IF(OR(J131="リード付け",J131="巻返しリード付け"),"原反コア",IF(J131="スリット",VLOOKUP(F131&amp;K131&amp;R131,製品マスタ!$N$5:$AE$1005,17,FALSE),""))))))</f>
        <v/>
      </c>
      <c r="X131" s="35" t="str">
        <f>IF(D131="","",IF(T131="","",IF(J131="巻足し","",IF(J131="巻返し",VLOOKUP(F131&amp;K131&amp;M131,製品マスタ!$M$5:$AE$1005,19,FALSE),IF(OR(J131="リード付け",J131="巻返しリード付け"),"",IF(J131="スリット",VLOOKUP(F131&amp;K131&amp;R131,製品マスタ!$N$5:$AE$1005,18,FALSE),""))))))</f>
        <v/>
      </c>
      <c r="Y131" s="40" t="str">
        <f>IF(D131="","",IF(T131="","",VLOOKUP(D131,契約台帳!$A$3:$X$700,17,FALSE)))</f>
        <v/>
      </c>
      <c r="Z131" s="35" t="str">
        <f>IF(D131="","",IF(T131="","",VLOOKUP(D131,契約台帳!$A$3:$X$700,5,FALSE)))</f>
        <v/>
      </c>
      <c r="AA131" s="74"/>
      <c r="AB131" s="266" t="str">
        <f>IFERROR(VLOOKUP(F131&amp;K131&amp;M131,製品マスタ!$M$5:$AM$1003,27,FALSE),"")</f>
        <v/>
      </c>
      <c r="AC131" s="41"/>
      <c r="AD131" s="244"/>
      <c r="AE131" s="67"/>
      <c r="AF131" s="71"/>
      <c r="AG131" s="60"/>
      <c r="AH131" s="34"/>
      <c r="AI131" s="34"/>
      <c r="AJ131" s="34"/>
      <c r="AK131" s="34"/>
      <c r="AL131" s="13"/>
      <c r="AM131" s="13"/>
      <c r="AN131" s="13"/>
      <c r="AO131" s="13"/>
      <c r="AP131" s="13"/>
      <c r="AQ131" s="14"/>
      <c r="AR131" s="15"/>
    </row>
    <row r="132" spans="1:44" s="17" customFormat="1" ht="30.95" customHeight="1" x14ac:dyDescent="0.2">
      <c r="A132" s="47"/>
      <c r="B132" s="48"/>
      <c r="C132" s="56"/>
      <c r="D132" s="285">
        <v>3662798</v>
      </c>
      <c r="E132" s="285">
        <v>4161472</v>
      </c>
      <c r="F132" s="286" t="str">
        <f>IF(D132="","",VLOOKUP(D132,契約台帳!$A$3:$X$9998,6,FALSE))&amp;IF(D132="","",VLOOKUP(D132,契約台帳!$A$3:$X$9998,7,FALSE))&amp;IF(D132="","",VLOOKUP(D132,契約台帳!$A$3:$X$9998,8,FALSE))&amp;IF(D132="","",VLOOKUP(D132,契約台帳!$A$3:$X$9998,9,FALSE))&amp;IF(D132="","",VLOOKUP(D132,契約台帳!$A$3:$X$9998,11,FALSE))</f>
        <v>3SNMLBMNGKKBF</v>
      </c>
      <c r="G132" s="285" t="str">
        <f>IF(D132="","",VLOOKUP(F132,製品マスタ!$G$5:$H$1005,2,FALSE))</f>
        <v>S</v>
      </c>
      <c r="H132" s="285" t="str">
        <f>IF(D132="","",VLOOKUP(F132,製品マスタ!$G$5:$K$1005,5,FALSE))</f>
        <v>MNGKKBF</v>
      </c>
      <c r="I132" s="287" t="str">
        <f>IF(D132="","",VLOOKUP(F132,製品マスタ!$G$5:$L$1005,6,FALSE))</f>
        <v>メタルミー　ネーマー銀消改　Ｂ</v>
      </c>
      <c r="J132" s="288" t="s">
        <v>649</v>
      </c>
      <c r="K132" s="287">
        <f>IF(D132="","",VLOOKUP(D132,契約台帳!$A$3:$X$700,12,FALSE))</f>
        <v>50</v>
      </c>
      <c r="L132" s="287" t="str">
        <f>IF(D132="","",VLOOKUP(F132,製品マスタ!$G$5:$Q$1005,11,FALSE))</f>
        <v>FMATS99</v>
      </c>
      <c r="M132" s="289">
        <v>1120</v>
      </c>
      <c r="N132" s="289">
        <v>4000</v>
      </c>
      <c r="O132" s="290">
        <v>6</v>
      </c>
      <c r="P132" s="60">
        <v>3</v>
      </c>
      <c r="Q132" s="74">
        <v>44721</v>
      </c>
      <c r="R132" s="54">
        <f>IF(D132="","",IF(D131&lt;&gt;"","",IF(OR(J132="リード付け",J132="巻足し",J132="巻返しリード付け"),M132,VLOOKUP(D132,契約台帳!$A$3:$X$700,14,FALSE))))</f>
        <v>1120</v>
      </c>
      <c r="S132" s="51">
        <f>IF(D132="","",IF(D131&lt;&gt;"","",IF(OR(J132="リード付け",J132="巻足し",J132="巻返しリード付け"),M132,VLOOKUP(D132,契約台帳!$A$3:$X$700,15,FALSE))))</f>
        <v>1120</v>
      </c>
      <c r="T132" s="51">
        <f>IF(D132="","",IF(D131&lt;&gt;"","",IF(J132="リード付け",N132,IF(J132="巻返しリード付け",N132,IF(J132="巻足し",N132*P132+N133*P133,VLOOKUP(D132,契約台帳!$A$3:$X$700,16,FALSE))))))</f>
        <v>12000</v>
      </c>
      <c r="U132" s="50">
        <v>2</v>
      </c>
      <c r="V132" s="50" t="str">
        <f>IF(D132="","",IF(D130=D132,"",VLOOKUP(D132,契約台帳!$A$2:$X$700,18,FALSE)))</f>
        <v/>
      </c>
      <c r="W132" s="35" t="str">
        <f>IF(D132="","",IF(T132="","",IF(J132="巻足し","",IF(J132="巻返し",VLOOKUP(F132&amp;K132&amp;M132,製品マスタ!$M$5:$AE$1005,18,FALSE),IF(OR(J132="リード付け",J132="巻返しリード付け"),"原反コア",IF(J132="スリット",VLOOKUP(F132&amp;K132&amp;R132,製品マスタ!$N$5:$AE$1005,17,FALSE),""))))))</f>
        <v/>
      </c>
      <c r="X132" s="35" t="str">
        <f>IF(D132="","",IF(T132="","",IF(J132="巻足し","",IF(J132="巻返し",VLOOKUP(F132&amp;K132&amp;M132,製品マスタ!$M$5:$AE$1005,19,FALSE),IF(OR(J132="リード付け",J132="巻返しリード付け"),"",IF(J132="スリット",VLOOKUP(F132&amp;K132&amp;R132,製品マスタ!$N$5:$AE$1005,18,FALSE),""))))))</f>
        <v/>
      </c>
      <c r="Y132" s="40">
        <f>IF(D132="","",IF(T132="","",VLOOKUP(D132,契約台帳!$A$3:$X$700,17,FALSE)))</f>
        <v>2</v>
      </c>
      <c r="Z132" s="35" t="str">
        <f>IF(D132="","",IF(T132="","",VLOOKUP(D132,契約台帳!$A$3:$X$700,5,FALSE)))</f>
        <v>リンテック㈱</v>
      </c>
      <c r="AA132" s="74"/>
      <c r="AB132" s="266">
        <f>IFERROR(VLOOKUP(F132&amp;K132&amp;M132,製品マスタ!$M$5:$AM$1003,27,FALSE),"")</f>
        <v>0</v>
      </c>
      <c r="AC132" s="41"/>
      <c r="AD132" s="244"/>
      <c r="AE132" s="67"/>
      <c r="AF132" s="71"/>
      <c r="AG132" s="60"/>
      <c r="AH132" s="34"/>
      <c r="AI132" s="34"/>
      <c r="AJ132" s="34"/>
      <c r="AK132" s="34"/>
      <c r="AL132" s="13"/>
      <c r="AM132" s="13"/>
      <c r="AN132" s="13"/>
      <c r="AO132" s="13"/>
      <c r="AP132" s="13"/>
      <c r="AQ132" s="14"/>
      <c r="AR132" s="15"/>
    </row>
    <row r="133" spans="1:44" s="17" customFormat="1" ht="30.95" customHeight="1" x14ac:dyDescent="0.2">
      <c r="A133" s="47"/>
      <c r="B133" s="48"/>
      <c r="C133" s="56"/>
      <c r="D133" s="35"/>
      <c r="E133" s="35"/>
      <c r="F133" s="36" t="str">
        <f>IF(D133="","",VLOOKUP(D133,契約台帳!$A$3:$X$9998,6,FALSE))&amp;IF(D133="","",VLOOKUP(D133,契約台帳!$A$3:$X$9998,7,FALSE))&amp;IF(D133="","",VLOOKUP(D133,契約台帳!$A$3:$X$9998,8,FALSE))&amp;IF(D133="","",VLOOKUP(D133,契約台帳!$A$3:$X$9998,9,FALSE))&amp;IF(D133="","",VLOOKUP(D133,契約台帳!$A$3:$X$9998,11,FALSE))</f>
        <v/>
      </c>
      <c r="G133" s="35" t="str">
        <f>IF(D133="","",VLOOKUP(F133,製品マスタ!$G$5:$H$1005,2,FALSE))</f>
        <v/>
      </c>
      <c r="H133" s="35" t="str">
        <f>IF(D133="","",VLOOKUP(F133,製品マスタ!$G$5:$K$1005,5,FALSE))</f>
        <v/>
      </c>
      <c r="I133" s="37" t="str">
        <f>IF(D133="","",VLOOKUP(F133,製品マスタ!$G$5:$L$1005,6,FALSE))</f>
        <v/>
      </c>
      <c r="J133" s="271"/>
      <c r="K133" s="37" t="str">
        <f>IF(D133="","",VLOOKUP(D133,契約台帳!$A$3:$X$700,12,FALSE))</f>
        <v/>
      </c>
      <c r="L133" s="37" t="str">
        <f>IF(D133="","",VLOOKUP(F133,製品マスタ!$G$5:$Q$1005,11,FALSE))</f>
        <v/>
      </c>
      <c r="M133" s="49"/>
      <c r="N133" s="49"/>
      <c r="O133" s="184"/>
      <c r="P133" s="60"/>
      <c r="Q133" s="74"/>
      <c r="R133" s="54" t="str">
        <f>IF(D133="","",IF(D132&lt;&gt;"","",IF(OR(J133="リード付け",J133="巻足し",J133="巻返しリード付け"),M133,VLOOKUP(D133,契約台帳!$A$3:$X$700,14,FALSE))))</f>
        <v/>
      </c>
      <c r="S133" s="51" t="str">
        <f>IF(D133="","",IF(D132&lt;&gt;"","",IF(OR(J133="リード付け",J133="巻足し",J133="巻返しリード付け"),M133,VLOOKUP(D133,契約台帳!$A$3:$X$700,15,FALSE))))</f>
        <v/>
      </c>
      <c r="T133" s="51" t="str">
        <f>IF(D133="","",IF(D132&lt;&gt;"","",IF(J133="リード付け",N133,IF(J133="巻返しリード付け",N133,IF(J133="巻足し",N133*P133+N134*P134,VLOOKUP(D133,契約台帳!$A$3:$X$700,16,FALSE))))))</f>
        <v/>
      </c>
      <c r="U133" s="50"/>
      <c r="V133" s="50" t="str">
        <f>IF(D133="","",IF(D131=D133,"",VLOOKUP(D133,契約台帳!$A$2:$X$700,18,FALSE)))</f>
        <v/>
      </c>
      <c r="W133" s="35" t="str">
        <f>IF(D133="","",IF(T133="","",IF(J133="巻足し","",IF(J133="巻返し",VLOOKUP(F133&amp;K133&amp;M133,製品マスタ!$M$5:$AE$1005,18,FALSE),IF(OR(J133="リード付け",J133="巻返しリード付け"),"原反コア",IF(J133="スリット",VLOOKUP(F133&amp;K133&amp;R133,製品マスタ!$N$5:$AE$1005,17,FALSE),""))))))</f>
        <v/>
      </c>
      <c r="X133" s="35" t="str">
        <f>IF(D133="","",IF(T133="","",IF(J133="巻足し","",IF(J133="巻返し",VLOOKUP(F133&amp;K133&amp;M133,製品マスタ!$M$5:$AE$1005,19,FALSE),IF(OR(J133="リード付け",J133="巻返しリード付け"),"",IF(J133="スリット",VLOOKUP(F133&amp;K133&amp;R133,製品マスタ!$N$5:$AE$1005,18,FALSE),""))))))</f>
        <v/>
      </c>
      <c r="Y133" s="40" t="str">
        <f>IF(D133="","",IF(T133="","",VLOOKUP(D133,契約台帳!$A$3:$X$700,17,FALSE)))</f>
        <v/>
      </c>
      <c r="Z133" s="35" t="str">
        <f>IF(D133="","",IF(T133="","",VLOOKUP(D133,契約台帳!$A$3:$X$700,5,FALSE)))</f>
        <v/>
      </c>
      <c r="AA133" s="74"/>
      <c r="AB133" s="266" t="str">
        <f>IFERROR(VLOOKUP(F133&amp;K133&amp;M133,製品マスタ!$M$5:$AM$1003,27,FALSE),"")</f>
        <v/>
      </c>
      <c r="AC133" s="41"/>
      <c r="AD133" s="244"/>
      <c r="AE133" s="67"/>
      <c r="AF133" s="71"/>
      <c r="AG133" s="60"/>
      <c r="AH133" s="34"/>
      <c r="AI133" s="34"/>
      <c r="AJ133" s="34"/>
      <c r="AK133" s="34"/>
      <c r="AL133" s="13"/>
      <c r="AM133" s="13"/>
      <c r="AN133" s="13"/>
      <c r="AO133" s="13"/>
      <c r="AP133" s="13"/>
      <c r="AQ133" s="14"/>
      <c r="AR133" s="15"/>
    </row>
    <row r="134" spans="1:44" s="17" customFormat="1" ht="30.95" customHeight="1" x14ac:dyDescent="0.2">
      <c r="A134" s="47" t="s">
        <v>688</v>
      </c>
      <c r="B134" s="48" t="s">
        <v>582</v>
      </c>
      <c r="C134" s="56"/>
      <c r="D134" s="35"/>
      <c r="E134" s="35"/>
      <c r="F134" s="36" t="str">
        <f>IF(D134="","",VLOOKUP(D134,契約台帳!$A$3:$X$9998,6,FALSE))&amp;IF(D134="","",VLOOKUP(D134,契約台帳!$A$3:$X$9998,7,FALSE))&amp;IF(D134="","",VLOOKUP(D134,契約台帳!$A$3:$X$9998,8,FALSE))&amp;IF(D134="","",VLOOKUP(D134,契約台帳!$A$3:$X$9998,9,FALSE))&amp;IF(D134="","",VLOOKUP(D134,契約台帳!$A$3:$X$9998,11,FALSE))</f>
        <v/>
      </c>
      <c r="G134" s="35" t="str">
        <f>IF(D134="","",VLOOKUP(F134,製品マスタ!$G$5:$H$1005,2,FALSE))</f>
        <v/>
      </c>
      <c r="H134" s="35" t="str">
        <f>IF(D134="","",VLOOKUP(F134,製品マスタ!$G$5:$K$1005,5,FALSE))</f>
        <v/>
      </c>
      <c r="I134" s="37" t="str">
        <f>IF(D134="","",VLOOKUP(F134,製品マスタ!$G$5:$L$1005,6,FALSE))</f>
        <v/>
      </c>
      <c r="J134" s="271" t="s">
        <v>585</v>
      </c>
      <c r="K134" s="37" t="str">
        <f>IF(D134="","",VLOOKUP(D134,契約台帳!$A$3:$X$700,12,FALSE))</f>
        <v/>
      </c>
      <c r="L134" s="37" t="str">
        <f>IF(D134="","",VLOOKUP(F134,製品マスタ!$G$5:$Q$1005,11,FALSE))</f>
        <v/>
      </c>
      <c r="M134" s="49"/>
      <c r="N134" s="49"/>
      <c r="O134" s="184"/>
      <c r="P134" s="60"/>
      <c r="Q134" s="74"/>
      <c r="R134" s="54" t="str">
        <f>IF(D134="","",IF(D133&lt;&gt;"","",IF(OR(J134="リード付け",J134="巻足し",J134="巻返しリード付け"),M134,VLOOKUP(D134,契約台帳!$A$3:$X$700,14,FALSE))))</f>
        <v/>
      </c>
      <c r="S134" s="51" t="str">
        <f>IF(D134="","",IF(D133&lt;&gt;"","",IF(OR(J134="リード付け",J134="巻足し",J134="巻返しリード付け"),M134,VLOOKUP(D134,契約台帳!$A$3:$X$700,15,FALSE))))</f>
        <v/>
      </c>
      <c r="T134" s="51" t="str">
        <f>IF(D134="","",IF(D133&lt;&gt;"","",IF(J134="リード付け",N134,IF(J134="巻返しリード付け",N134,IF(J134="巻足し",N134*P134+N135*P135,VLOOKUP(D134,契約台帳!$A$3:$X$700,16,FALSE))))))</f>
        <v/>
      </c>
      <c r="U134" s="50"/>
      <c r="V134" s="50" t="str">
        <f>IF(D134="","",IF(D132=D134,"",VLOOKUP(D134,契約台帳!$A$2:$X$700,18,FALSE)))</f>
        <v/>
      </c>
      <c r="W134" s="35" t="str">
        <f>IF(D134="","",IF(T134="","",IF(J134="巻足し","",IF(J134="巻返し",VLOOKUP(F134&amp;K134&amp;M134,製品マスタ!$M$5:$AE$1005,18,FALSE),IF(OR(J134="リード付け",J134="巻返しリード付け"),"原反コア",IF(J134="スリット",VLOOKUP(F134&amp;K134&amp;R134,製品マスタ!$N$5:$AE$1005,17,FALSE),""))))))</f>
        <v/>
      </c>
      <c r="X134" s="35" t="str">
        <f>IF(D134="","",IF(T134="","",IF(J134="巻足し","",IF(J134="巻返し",VLOOKUP(F134&amp;K134&amp;M134,製品マスタ!$M$5:$AE$1005,19,FALSE),IF(OR(J134="リード付け",J134="巻返しリード付け"),"",IF(J134="スリット",VLOOKUP(F134&amp;K134&amp;R134,製品マスタ!$N$5:$AE$1005,18,FALSE),""))))))</f>
        <v/>
      </c>
      <c r="Y134" s="40" t="str">
        <f>IF(D134="","",IF(T134="","",VLOOKUP(D134,契約台帳!$A$3:$X$700,17,FALSE)))</f>
        <v/>
      </c>
      <c r="Z134" s="35" t="str">
        <f>IF(D134="","",IF(T134="","",VLOOKUP(D134,契約台帳!$A$3:$X$700,5,FALSE)))</f>
        <v/>
      </c>
      <c r="AA134" s="74"/>
      <c r="AB134" s="266" t="str">
        <f>IFERROR(VLOOKUP(F134&amp;K134&amp;M134,製品マスタ!$M$5:$AM$1003,27,FALSE),"")</f>
        <v/>
      </c>
      <c r="AC134" s="41"/>
      <c r="AD134" s="244"/>
      <c r="AE134" s="67"/>
      <c r="AF134" s="71"/>
      <c r="AG134" s="60"/>
      <c r="AH134" s="34"/>
      <c r="AI134" s="34"/>
      <c r="AJ134" s="34"/>
      <c r="AK134" s="34"/>
      <c r="AL134" s="13"/>
      <c r="AM134" s="13"/>
      <c r="AN134" s="13"/>
      <c r="AO134" s="13"/>
      <c r="AP134" s="13"/>
      <c r="AQ134" s="14"/>
      <c r="AR134" s="15"/>
    </row>
    <row r="135" spans="1:44" s="17" customFormat="1" ht="30.95" customHeight="1" x14ac:dyDescent="0.2">
      <c r="A135" s="47"/>
      <c r="B135" s="48"/>
      <c r="C135" s="56"/>
      <c r="D135" s="35"/>
      <c r="E135" s="35"/>
      <c r="F135" s="36" t="str">
        <f>IF(D135="","",VLOOKUP(D135,契約台帳!$A$3:$X$9998,6,FALSE))&amp;IF(D135="","",VLOOKUP(D135,契約台帳!$A$3:$X$9998,7,FALSE))&amp;IF(D135="","",VLOOKUP(D135,契約台帳!$A$3:$X$9998,8,FALSE))&amp;IF(D135="","",VLOOKUP(D135,契約台帳!$A$3:$X$9998,9,FALSE))&amp;IF(D135="","",VLOOKUP(D135,契約台帳!$A$3:$X$9998,11,FALSE))</f>
        <v/>
      </c>
      <c r="G135" s="35" t="str">
        <f>IF(D135="","",VLOOKUP(F135,製品マスタ!$G$5:$H$1005,2,FALSE))</f>
        <v/>
      </c>
      <c r="H135" s="35" t="str">
        <f>IF(D135="","",VLOOKUP(F135,製品マスタ!$G$5:$K$1005,5,FALSE))</f>
        <v/>
      </c>
      <c r="I135" s="37" t="str">
        <f>IF(D135="","",VLOOKUP(F135,製品マスタ!$G$5:$L$1005,6,FALSE))</f>
        <v/>
      </c>
      <c r="J135" s="271"/>
      <c r="K135" s="37" t="str">
        <f>IF(D135="","",VLOOKUP(D135,契約台帳!$A$3:$X$700,12,FALSE))</f>
        <v/>
      </c>
      <c r="L135" s="37" t="str">
        <f>IF(D135="","",VLOOKUP(F135,製品マスタ!$G$5:$Q$1005,11,FALSE))</f>
        <v/>
      </c>
      <c r="M135" s="49"/>
      <c r="N135" s="49"/>
      <c r="O135" s="184"/>
      <c r="P135" s="60"/>
      <c r="Q135" s="74"/>
      <c r="R135" s="54" t="str">
        <f>IF(D135="","",IF(D134&lt;&gt;"","",IF(OR(J135="リード付け",J135="巻足し",J135="巻返しリード付け"),M135,VLOOKUP(D135,契約台帳!$A$3:$X$700,14,FALSE))))</f>
        <v/>
      </c>
      <c r="S135" s="51" t="str">
        <f>IF(D135="","",IF(D134&lt;&gt;"","",IF(OR(J135="リード付け",J135="巻足し",J135="巻返しリード付け"),M135,VLOOKUP(D135,契約台帳!$A$3:$X$700,15,FALSE))))</f>
        <v/>
      </c>
      <c r="T135" s="51" t="str">
        <f>IF(D135="","",IF(D134&lt;&gt;"","",IF(J135="リード付け",N135,IF(J135="巻返しリード付け",N135,IF(J135="巻足し",N135*P135+N136*P136,VLOOKUP(D135,契約台帳!$A$3:$X$700,16,FALSE))))))</f>
        <v/>
      </c>
      <c r="U135" s="50"/>
      <c r="V135" s="50" t="str">
        <f>IF(D135="","",IF(D133=D135,"",VLOOKUP(D135,契約台帳!$A$2:$X$700,18,FALSE)))</f>
        <v/>
      </c>
      <c r="W135" s="35" t="str">
        <f>IF(D135="","",IF(T135="","",IF(J135="巻足し","",IF(J135="巻返し",VLOOKUP(F135&amp;K135&amp;M135,製品マスタ!$M$5:$AE$1005,18,FALSE),IF(OR(J135="リード付け",J135="巻返しリード付け"),"原反コア",IF(J135="スリット",VLOOKUP(F135&amp;K135&amp;R135,製品マスタ!$N$5:$AE$1005,17,FALSE),""))))))</f>
        <v/>
      </c>
      <c r="X135" s="35" t="str">
        <f>IF(D135="","",IF(T135="","",IF(J135="巻足し","",IF(J135="巻返し",VLOOKUP(F135&amp;K135&amp;M135,製品マスタ!$M$5:$AE$1005,19,FALSE),IF(OR(J135="リード付け",J135="巻返しリード付け"),"",IF(J135="スリット",VLOOKUP(F135&amp;K135&amp;R135,製品マスタ!$N$5:$AE$1005,18,FALSE),""))))))</f>
        <v/>
      </c>
      <c r="Y135" s="40" t="str">
        <f>IF(D135="","",IF(T135="","",VLOOKUP(D135,契約台帳!$A$3:$X$700,17,FALSE)))</f>
        <v/>
      </c>
      <c r="Z135" s="35" t="str">
        <f>IF(D135="","",IF(T135="","",VLOOKUP(D135,契約台帳!$A$3:$X$700,5,FALSE)))</f>
        <v/>
      </c>
      <c r="AA135" s="74"/>
      <c r="AB135" s="266" t="str">
        <f>IFERROR(VLOOKUP(F135&amp;K135&amp;M135,製品マスタ!$M$5:$AM$1003,27,FALSE),"")</f>
        <v/>
      </c>
      <c r="AC135" s="41"/>
      <c r="AD135" s="244"/>
      <c r="AE135" s="67"/>
      <c r="AF135" s="71"/>
      <c r="AG135" s="60"/>
      <c r="AH135" s="34"/>
      <c r="AI135" s="34"/>
      <c r="AJ135" s="34"/>
      <c r="AK135" s="34"/>
      <c r="AL135" s="13"/>
      <c r="AM135" s="13"/>
      <c r="AN135" s="13"/>
      <c r="AO135" s="13"/>
      <c r="AP135" s="13"/>
      <c r="AQ135" s="14"/>
      <c r="AR135" s="15"/>
    </row>
    <row r="136" spans="1:44" s="17" customFormat="1" ht="30.95" customHeight="1" x14ac:dyDescent="0.2">
      <c r="A136" s="47" t="s">
        <v>689</v>
      </c>
      <c r="B136" s="48" t="s">
        <v>583</v>
      </c>
      <c r="C136" s="56"/>
      <c r="D136" s="35"/>
      <c r="E136" s="35"/>
      <c r="F136" s="36" t="str">
        <f>IF(D136="","",VLOOKUP(D136,契約台帳!$A$3:$X$9998,6,FALSE))&amp;IF(D136="","",VLOOKUP(D136,契約台帳!$A$3:$X$9998,7,FALSE))&amp;IF(D136="","",VLOOKUP(D136,契約台帳!$A$3:$X$9998,8,FALSE))&amp;IF(D136="","",VLOOKUP(D136,契約台帳!$A$3:$X$9998,9,FALSE))&amp;IF(D136="","",VLOOKUP(D136,契約台帳!$A$3:$X$9998,11,FALSE))</f>
        <v/>
      </c>
      <c r="G136" s="35" t="str">
        <f>IF(D136="","",VLOOKUP(F136,製品マスタ!$G$5:$H$1005,2,FALSE))</f>
        <v/>
      </c>
      <c r="H136" s="35" t="str">
        <f>IF(D136="","",VLOOKUP(F136,製品マスタ!$G$5:$K$1005,5,FALSE))</f>
        <v/>
      </c>
      <c r="I136" s="37" t="str">
        <f>IF(D136="","",VLOOKUP(F136,製品マスタ!$G$5:$L$1005,6,FALSE))</f>
        <v/>
      </c>
      <c r="J136" s="271" t="s">
        <v>585</v>
      </c>
      <c r="K136" s="37" t="str">
        <f>IF(D136="","",VLOOKUP(D136,契約台帳!$A$3:$X$700,12,FALSE))</f>
        <v/>
      </c>
      <c r="L136" s="37" t="str">
        <f>IF(D136="","",VLOOKUP(F136,製品マスタ!$G$5:$Q$1005,11,FALSE))</f>
        <v/>
      </c>
      <c r="M136" s="49"/>
      <c r="N136" s="49"/>
      <c r="O136" s="184"/>
      <c r="P136" s="60"/>
      <c r="Q136" s="74"/>
      <c r="R136" s="54" t="str">
        <f>IF(D136="","",IF(D135&lt;&gt;"","",IF(OR(J136="リード付け",J136="巻足し",J136="巻返しリード付け"),M136,VLOOKUP(D136,契約台帳!$A$3:$X$700,14,FALSE))))</f>
        <v/>
      </c>
      <c r="S136" s="51" t="str">
        <f>IF(D136="","",IF(D135&lt;&gt;"","",IF(OR(J136="リード付け",J136="巻足し",J136="巻返しリード付け"),M136,VLOOKUP(D136,契約台帳!$A$3:$X$700,15,FALSE))))</f>
        <v/>
      </c>
      <c r="T136" s="51" t="str">
        <f>IF(D136="","",IF(D135&lt;&gt;"","",IF(J136="リード付け",N136,IF(J136="巻返しリード付け",N136,IF(J136="巻足し",N136*P136+N137*P137,VLOOKUP(D136,契約台帳!$A$3:$X$700,16,FALSE))))))</f>
        <v/>
      </c>
      <c r="U136" s="50"/>
      <c r="V136" s="50" t="str">
        <f>IF(D136="","",IF(D134=D136,"",VLOOKUP(D136,契約台帳!$A$2:$X$700,18,FALSE)))</f>
        <v/>
      </c>
      <c r="W136" s="35" t="str">
        <f>IF(D136="","",IF(T136="","",IF(J136="巻足し","",IF(J136="巻返し",VLOOKUP(F136&amp;K136&amp;M136,製品マスタ!$M$5:$AE$1005,18,FALSE),IF(OR(J136="リード付け",J136="巻返しリード付け"),"原反コア",IF(J136="スリット",VLOOKUP(F136&amp;K136&amp;R136,製品マスタ!$N$5:$AE$1005,17,FALSE),""))))))</f>
        <v/>
      </c>
      <c r="X136" s="35" t="str">
        <f>IF(D136="","",IF(T136="","",IF(J136="巻足し","",IF(J136="巻返し",VLOOKUP(F136&amp;K136&amp;M136,製品マスタ!$M$5:$AE$1005,19,FALSE),IF(OR(J136="リード付け",J136="巻返しリード付け"),"",IF(J136="スリット",VLOOKUP(F136&amp;K136&amp;R136,製品マスタ!$N$5:$AE$1005,18,FALSE),""))))))</f>
        <v/>
      </c>
      <c r="Y136" s="40" t="str">
        <f>IF(D136="","",IF(T136="","",VLOOKUP(D136,契約台帳!$A$3:$X$700,17,FALSE)))</f>
        <v/>
      </c>
      <c r="Z136" s="35" t="str">
        <f>IF(D136="","",IF(T136="","",VLOOKUP(D136,契約台帳!$A$3:$X$700,5,FALSE)))</f>
        <v/>
      </c>
      <c r="AA136" s="74"/>
      <c r="AB136" s="266" t="str">
        <f>IFERROR(VLOOKUP(F136&amp;K136&amp;M136,製品マスタ!$M$5:$AM$1003,27,FALSE),"")</f>
        <v/>
      </c>
      <c r="AC136" s="41"/>
      <c r="AD136" s="244"/>
      <c r="AE136" s="67"/>
      <c r="AF136" s="71"/>
      <c r="AG136" s="60"/>
      <c r="AH136" s="34"/>
      <c r="AI136" s="34"/>
      <c r="AJ136" s="34"/>
      <c r="AK136" s="34"/>
      <c r="AL136" s="13"/>
      <c r="AM136" s="13"/>
      <c r="AN136" s="13"/>
      <c r="AO136" s="13"/>
      <c r="AP136" s="13"/>
      <c r="AQ136" s="14"/>
      <c r="AR136" s="15"/>
    </row>
    <row r="137" spans="1:44" s="17" customFormat="1" ht="30.95" customHeight="1" x14ac:dyDescent="0.2">
      <c r="A137" s="47"/>
      <c r="B137" s="48"/>
      <c r="C137" s="56"/>
      <c r="D137" s="35"/>
      <c r="E137" s="35"/>
      <c r="F137" s="36" t="str">
        <f>IF(D137="","",VLOOKUP(D137,契約台帳!$A$3:$X$9998,6,FALSE))&amp;IF(D137="","",VLOOKUP(D137,契約台帳!$A$3:$X$9998,7,FALSE))&amp;IF(D137="","",VLOOKUP(D137,契約台帳!$A$3:$X$9998,8,FALSE))&amp;IF(D137="","",VLOOKUP(D137,契約台帳!$A$3:$X$9998,9,FALSE))&amp;IF(D137="","",VLOOKUP(D137,契約台帳!$A$3:$X$9998,11,FALSE))</f>
        <v/>
      </c>
      <c r="G137" s="35" t="str">
        <f>IF(D137="","",VLOOKUP(F137,製品マスタ!$G$5:$H$1005,2,FALSE))</f>
        <v/>
      </c>
      <c r="H137" s="35" t="str">
        <f>IF(D137="","",VLOOKUP(F137,製品マスタ!$G$5:$K$1005,5,FALSE))</f>
        <v/>
      </c>
      <c r="I137" s="37" t="str">
        <f>IF(D137="","",VLOOKUP(F137,製品マスタ!$G$5:$L$1005,6,FALSE))</f>
        <v/>
      </c>
      <c r="J137" s="271"/>
      <c r="K137" s="37" t="str">
        <f>IF(D137="","",VLOOKUP(D137,契約台帳!$A$3:$X$700,12,FALSE))</f>
        <v/>
      </c>
      <c r="L137" s="37" t="str">
        <f>IF(D137="","",VLOOKUP(F137,製品マスタ!$G$5:$Q$1005,11,FALSE))</f>
        <v/>
      </c>
      <c r="M137" s="49"/>
      <c r="N137" s="49"/>
      <c r="O137" s="184"/>
      <c r="P137" s="60"/>
      <c r="Q137" s="74"/>
      <c r="R137" s="54" t="str">
        <f>IF(D137="","",IF(D136&lt;&gt;"","",IF(OR(J137="リード付け",J137="巻足し",J137="巻返しリード付け"),M137,VLOOKUP(D137,契約台帳!$A$3:$X$700,14,FALSE))))</f>
        <v/>
      </c>
      <c r="S137" s="51" t="str">
        <f>IF(D137="","",IF(D136&lt;&gt;"","",IF(OR(J137="リード付け",J137="巻足し",J137="巻返しリード付け"),M137,VLOOKUP(D137,契約台帳!$A$3:$X$700,15,FALSE))))</f>
        <v/>
      </c>
      <c r="T137" s="51" t="str">
        <f>IF(D137="","",IF(D136&lt;&gt;"","",IF(J137="リード付け",N137,IF(J137="巻返しリード付け",N137,IF(J137="巻足し",N137*P137+N138*P138,VLOOKUP(D137,契約台帳!$A$3:$X$700,16,FALSE))))))</f>
        <v/>
      </c>
      <c r="U137" s="50"/>
      <c r="V137" s="50" t="str">
        <f>IF(D137="","",IF(D135=D137,"",VLOOKUP(D137,契約台帳!$A$2:$X$700,18,FALSE)))</f>
        <v/>
      </c>
      <c r="W137" s="35" t="str">
        <f>IF(D137="","",IF(T137="","",IF(J137="巻足し","",IF(J137="巻返し",VLOOKUP(F137&amp;K137&amp;M137,製品マスタ!$M$5:$AE$1005,18,FALSE),IF(OR(J137="リード付け",J137="巻返しリード付け"),"原反コア",IF(J137="スリット",VLOOKUP(F137&amp;K137&amp;R137,製品マスタ!$N$5:$AE$1005,17,FALSE),""))))))</f>
        <v/>
      </c>
      <c r="X137" s="35" t="str">
        <f>IF(D137="","",IF(T137="","",IF(J137="巻足し","",IF(J137="巻返し",VLOOKUP(F137&amp;K137&amp;M137,製品マスタ!$M$5:$AE$1005,19,FALSE),IF(OR(J137="リード付け",J137="巻返しリード付け"),"",IF(J137="スリット",VLOOKUP(F137&amp;K137&amp;R137,製品マスタ!$N$5:$AE$1005,18,FALSE),""))))))</f>
        <v/>
      </c>
      <c r="Y137" s="40" t="str">
        <f>IF(D137="","",IF(T137="","",VLOOKUP(D137,契約台帳!$A$3:$X$700,17,FALSE)))</f>
        <v/>
      </c>
      <c r="Z137" s="35" t="str">
        <f>IF(D137="","",IF(T137="","",VLOOKUP(D137,契約台帳!$A$3:$X$700,5,FALSE)))</f>
        <v/>
      </c>
      <c r="AA137" s="74"/>
      <c r="AB137" s="266" t="str">
        <f>IFERROR(VLOOKUP(F137&amp;K137&amp;M137,製品マスタ!$M$5:$AM$1003,27,FALSE),"")</f>
        <v/>
      </c>
      <c r="AC137" s="41"/>
      <c r="AD137" s="244"/>
      <c r="AE137" s="67"/>
      <c r="AF137" s="71"/>
      <c r="AG137" s="60"/>
      <c r="AH137" s="34"/>
      <c r="AI137" s="34"/>
      <c r="AJ137" s="34"/>
      <c r="AK137" s="34"/>
      <c r="AL137" s="13"/>
      <c r="AM137" s="13"/>
      <c r="AN137" s="13"/>
      <c r="AO137" s="13"/>
      <c r="AP137" s="13"/>
      <c r="AQ137" s="14"/>
      <c r="AR137" s="15"/>
    </row>
    <row r="138" spans="1:44" s="17" customFormat="1" ht="30.95" customHeight="1" x14ac:dyDescent="0.2">
      <c r="A138" s="47" t="s">
        <v>690</v>
      </c>
      <c r="B138" s="48" t="s">
        <v>625</v>
      </c>
      <c r="C138" s="56"/>
      <c r="D138" s="35">
        <v>3662793</v>
      </c>
      <c r="E138" s="35">
        <v>4161467</v>
      </c>
      <c r="F138" s="36" t="str">
        <f>IF(D138="","",VLOOKUP(D138,契約台帳!$A$3:$X$9998,6,FALSE))&amp;IF(D138="","",VLOOKUP(D138,契約台帳!$A$3:$X$9998,7,FALSE))&amp;IF(D138="","",VLOOKUP(D138,契約台帳!$A$3:$X$9998,8,FALSE))&amp;IF(D138="","",VLOOKUP(D138,契約台帳!$A$3:$X$9998,9,FALSE))&amp;IF(D138="","",VLOOKUP(D138,契約台帳!$A$3:$X$9998,11,FALSE))</f>
        <v>3SNMLBMNGKKBF</v>
      </c>
      <c r="G138" s="35" t="str">
        <f>IF(D138="","",VLOOKUP(F138,製品マスタ!$G$5:$H$1005,2,FALSE))</f>
        <v>S</v>
      </c>
      <c r="H138" s="35" t="str">
        <f>IF(D138="","",VLOOKUP(F138,製品マスタ!$G$5:$K$1005,5,FALSE))</f>
        <v>MNGKKBF</v>
      </c>
      <c r="I138" s="37" t="str">
        <f>IF(D138="","",VLOOKUP(F138,製品マスタ!$G$5:$L$1005,6,FALSE))</f>
        <v>メタルミー　ネーマー銀消改　Ｂ</v>
      </c>
      <c r="J138" s="271" t="s">
        <v>649</v>
      </c>
      <c r="K138" s="37">
        <f>IF(D138="","",VLOOKUP(D138,契約台帳!$A$3:$X$700,12,FALSE))</f>
        <v>50</v>
      </c>
      <c r="L138" s="37" t="str">
        <f>IF(D138="","",VLOOKUP(F138,製品マスタ!$G$5:$Q$1005,11,FALSE))</f>
        <v>FMATS99</v>
      </c>
      <c r="M138" s="49">
        <v>1000</v>
      </c>
      <c r="N138" s="49">
        <v>4000</v>
      </c>
      <c r="O138" s="184">
        <v>2</v>
      </c>
      <c r="P138" s="60">
        <v>2</v>
      </c>
      <c r="Q138" s="74">
        <v>44721</v>
      </c>
      <c r="R138" s="54">
        <f>IF(D138="","",IF(D137&lt;&gt;"","",IF(OR(J138="リード付け",J138="巻足し",J138="巻返しリード付け"),M138,VLOOKUP(D138,契約台帳!$A$3:$X$700,14,FALSE))))</f>
        <v>1000</v>
      </c>
      <c r="S138" s="51">
        <f>IF(D138="","",IF(D137&lt;&gt;"","",IF(OR(J138="リード付け",J138="巻足し",J138="巻返しリード付け"),M138,VLOOKUP(D138,契約台帳!$A$3:$X$700,15,FALSE))))</f>
        <v>1000</v>
      </c>
      <c r="T138" s="51">
        <f>IF(D138="","",IF(D137&lt;&gt;"","",IF(J138="リード付け",N138,IF(J138="巻返しリード付け",N138,IF(J138="巻足し",N138*P138+N139*P139,VLOOKUP(D138,契約台帳!$A$3:$X$700,16,FALSE))))))</f>
        <v>8000</v>
      </c>
      <c r="U138" s="50">
        <v>1</v>
      </c>
      <c r="V138" s="50">
        <f>IF(D138="","",IF(D136=D138,"",VLOOKUP(D138,契約台帳!$A$2:$X$700,18,FALSE)))</f>
        <v>2</v>
      </c>
      <c r="W138" s="35" t="str">
        <f>IF(D138="","",IF(T138="","",IF(J138="巻足し","",IF(J138="巻返し",VLOOKUP(F138&amp;K138&amp;M138,製品マスタ!$M$5:$AE$1005,18,FALSE),IF(OR(J138="リード付け",J138="巻返しリード付け"),"原反コア",IF(J138="スリット",VLOOKUP(F138&amp;K138&amp;R138,製品マスタ!$N$5:$AE$1005,17,FALSE),""))))))</f>
        <v/>
      </c>
      <c r="X138" s="35" t="str">
        <f>IF(D138="","",IF(T138="","",IF(J138="巻足し","",IF(J138="巻返し",VLOOKUP(F138&amp;K138&amp;M138,製品マスタ!$M$5:$AE$1005,19,FALSE),IF(OR(J138="リード付け",J138="巻返しリード付け"),"",IF(J138="スリット",VLOOKUP(F138&amp;K138&amp;R138,製品マスタ!$N$5:$AE$1005,18,FALSE),""))))))</f>
        <v/>
      </c>
      <c r="Y138" s="40">
        <f>IF(D138="","",IF(T138="","",VLOOKUP(D138,契約台帳!$A$3:$X$700,17,FALSE)))</f>
        <v>2</v>
      </c>
      <c r="Z138" s="35" t="str">
        <f>IF(D138="","",IF(T138="","",VLOOKUP(D138,契約台帳!$A$3:$X$700,5,FALSE)))</f>
        <v>リンテック㈱</v>
      </c>
      <c r="AA138" s="74"/>
      <c r="AB138" s="266">
        <f>IFERROR(VLOOKUP(F138&amp;K138&amp;M138,製品マスタ!$M$5:$AM$1003,27,FALSE),"")</f>
        <v>0</v>
      </c>
      <c r="AC138" s="41"/>
      <c r="AD138" s="244"/>
      <c r="AE138" s="67"/>
      <c r="AF138" s="71"/>
      <c r="AG138" s="60"/>
      <c r="AH138" s="34"/>
      <c r="AI138" s="34"/>
      <c r="AJ138" s="34"/>
      <c r="AK138" s="34"/>
      <c r="AL138" s="13"/>
      <c r="AM138" s="13"/>
      <c r="AN138" s="13"/>
      <c r="AO138" s="13"/>
      <c r="AP138" s="13"/>
      <c r="AQ138" s="14"/>
      <c r="AR138" s="15"/>
    </row>
    <row r="139" spans="1:44" s="17" customFormat="1" ht="30.95" customHeight="1" x14ac:dyDescent="0.2">
      <c r="A139" s="47"/>
      <c r="B139" s="48"/>
      <c r="C139" s="56"/>
      <c r="D139" s="35"/>
      <c r="E139" s="35"/>
      <c r="F139" s="36" t="str">
        <f>IF(D139="","",VLOOKUP(D139,契約台帳!$A$3:$X$9998,6,FALSE))&amp;IF(D139="","",VLOOKUP(D139,契約台帳!$A$3:$X$9998,7,FALSE))&amp;IF(D139="","",VLOOKUP(D139,契約台帳!$A$3:$X$9998,8,FALSE))&amp;IF(D139="","",VLOOKUP(D139,契約台帳!$A$3:$X$9998,9,FALSE))&amp;IF(D139="","",VLOOKUP(D139,契約台帳!$A$3:$X$9998,11,FALSE))</f>
        <v/>
      </c>
      <c r="G139" s="35" t="str">
        <f>IF(D139="","",VLOOKUP(F139,製品マスタ!$G$5:$H$1005,2,FALSE))</f>
        <v/>
      </c>
      <c r="H139" s="35" t="str">
        <f>IF(D139="","",VLOOKUP(F139,製品マスタ!$G$5:$K$1005,5,FALSE))</f>
        <v/>
      </c>
      <c r="I139" s="37" t="str">
        <f>IF(D139="","",VLOOKUP(F139,製品マスタ!$G$5:$L$1005,6,FALSE))</f>
        <v/>
      </c>
      <c r="J139" s="271"/>
      <c r="K139" s="37" t="str">
        <f>IF(D139="","",VLOOKUP(D139,契約台帳!$A$3:$X$700,12,FALSE))</f>
        <v/>
      </c>
      <c r="L139" s="37" t="str">
        <f>IF(D139="","",VLOOKUP(F139,製品マスタ!$G$5:$Q$1005,11,FALSE))</f>
        <v/>
      </c>
      <c r="M139" s="49"/>
      <c r="N139" s="49"/>
      <c r="O139" s="184"/>
      <c r="P139" s="60"/>
      <c r="Q139" s="74"/>
      <c r="R139" s="54" t="str">
        <f>IF(D139="","",IF(D138&lt;&gt;"","",IF(OR(J139="リード付け",J139="巻足し",J139="巻返しリード付け"),M139,VLOOKUP(D139,契約台帳!$A$3:$X$700,14,FALSE))))</f>
        <v/>
      </c>
      <c r="S139" s="51" t="str">
        <f>IF(D139="","",IF(D138&lt;&gt;"","",IF(OR(J139="リード付け",J139="巻足し",J139="巻返しリード付け"),M139,VLOOKUP(D139,契約台帳!$A$3:$X$700,15,FALSE))))</f>
        <v/>
      </c>
      <c r="T139" s="51" t="str">
        <f>IF(D139="","",IF(D138&lt;&gt;"","",IF(J139="リード付け",N139,IF(J139="巻返しリード付け",N139,IF(J139="巻足し",N139*P139+N140*P140,VLOOKUP(D139,契約台帳!$A$3:$X$700,16,FALSE))))))</f>
        <v/>
      </c>
      <c r="U139" s="50"/>
      <c r="V139" s="50" t="str">
        <f>IF(D139="","",IF(D137=D139,"",VLOOKUP(D139,契約台帳!$A$2:$X$700,18,FALSE)))</f>
        <v/>
      </c>
      <c r="W139" s="35" t="str">
        <f>IF(D139="","",IF(T139="","",IF(J139="巻足し","",IF(J139="巻返し",VLOOKUP(F139&amp;K139&amp;M139,製品マスタ!$M$5:$AE$1005,18,FALSE),IF(OR(J139="リード付け",J139="巻返しリード付け"),"原反コア",IF(J139="スリット",VLOOKUP(F139&amp;K139&amp;R139,製品マスタ!$N$5:$AE$1005,17,FALSE),""))))))</f>
        <v/>
      </c>
      <c r="X139" s="35" t="str">
        <f>IF(D139="","",IF(T139="","",IF(J139="巻足し","",IF(J139="巻返し",VLOOKUP(F139&amp;K139&amp;M139,製品マスタ!$M$5:$AE$1005,19,FALSE),IF(OR(J139="リード付け",J139="巻返しリード付け"),"",IF(J139="スリット",VLOOKUP(F139&amp;K139&amp;R139,製品マスタ!$N$5:$AE$1005,18,FALSE),""))))))</f>
        <v/>
      </c>
      <c r="Y139" s="40" t="str">
        <f>IF(D139="","",IF(T139="","",VLOOKUP(D139,契約台帳!$A$3:$X$700,17,FALSE)))</f>
        <v/>
      </c>
      <c r="Z139" s="35" t="str">
        <f>IF(D139="","",IF(T139="","",VLOOKUP(D139,契約台帳!$A$3:$X$700,5,FALSE)))</f>
        <v/>
      </c>
      <c r="AA139" s="74"/>
      <c r="AB139" s="266" t="str">
        <f>IFERROR(VLOOKUP(F139&amp;K139&amp;M139,製品マスタ!$M$5:$AM$1003,27,FALSE),"")</f>
        <v/>
      </c>
      <c r="AC139" s="41"/>
      <c r="AD139" s="244"/>
      <c r="AE139" s="67"/>
      <c r="AF139" s="71"/>
      <c r="AG139" s="60"/>
      <c r="AH139" s="34"/>
      <c r="AI139" s="34"/>
      <c r="AJ139" s="34"/>
      <c r="AK139" s="34"/>
      <c r="AL139" s="13"/>
      <c r="AM139" s="13"/>
      <c r="AN139" s="13"/>
      <c r="AO139" s="13"/>
      <c r="AP139" s="13"/>
      <c r="AQ139" s="14"/>
      <c r="AR139" s="15"/>
    </row>
    <row r="140" spans="1:44" s="17" customFormat="1" ht="30.95" customHeight="1" x14ac:dyDescent="0.2">
      <c r="A140" s="47"/>
      <c r="B140" s="48"/>
      <c r="C140" s="56"/>
      <c r="D140" s="35">
        <v>3663226</v>
      </c>
      <c r="E140" s="35">
        <v>4161503</v>
      </c>
      <c r="F140" s="36" t="str">
        <f>IF(D140="","",VLOOKUP(D140,契約台帳!$A$3:$X$9998,6,FALSE))&amp;IF(D140="","",VLOOKUP(D140,契約台帳!$A$3:$X$9998,7,FALSE))&amp;IF(D140="","",VLOOKUP(D140,契約台帳!$A$3:$X$9998,8,FALSE))&amp;IF(D140="","",VLOOKUP(D140,契約台帳!$A$3:$X$9998,9,FALSE))&amp;IF(D140="","",VLOOKUP(D140,契約台帳!$A$3:$X$9998,11,FALSE))</f>
        <v>3SNMLBMDMSJF</v>
      </c>
      <c r="G140" s="35" t="str">
        <f>IF(D140="","",VLOOKUP(F140,製品マスタ!$G$5:$H$1005,2,FALSE))</f>
        <v>S</v>
      </c>
      <c r="H140" s="35" t="str">
        <f>IF(D140="","",VLOOKUP(F140,製品マスタ!$G$5:$K$1005,5,FALSE))</f>
        <v>MDMSJF</v>
      </c>
      <c r="I140" s="37" t="str">
        <f>IF(D140="","",VLOOKUP(F140,製品マスタ!$G$5:$L$1005,6,FALSE))</f>
        <v>ＤＭＳ蒸着（Ｘ－４４）</v>
      </c>
      <c r="J140" s="271" t="s">
        <v>678</v>
      </c>
      <c r="K140" s="37">
        <f>IF(D140="","",VLOOKUP(D140,契約台帳!$A$3:$X$700,12,FALSE))</f>
        <v>50</v>
      </c>
      <c r="L140" s="37" t="str">
        <f>IF(D140="","",VLOOKUP(F140,製品マスタ!$G$5:$Q$1005,11,FALSE))</f>
        <v>X44</v>
      </c>
      <c r="M140" s="49">
        <v>1020</v>
      </c>
      <c r="N140" s="49">
        <v>4000</v>
      </c>
      <c r="O140" s="184">
        <v>2</v>
      </c>
      <c r="P140" s="60">
        <v>2</v>
      </c>
      <c r="Q140" s="74">
        <v>44719</v>
      </c>
      <c r="R140" s="54">
        <f>IF(D140="","",IF(D139&lt;&gt;"","",IF(OR(J140="リード付け",J140="巻足し",J140="巻返しリード付け"),M140,VLOOKUP(D140,契約台帳!$A$3:$X$700,14,FALSE))))</f>
        <v>1020</v>
      </c>
      <c r="S140" s="51">
        <f>IF(D140="","",IF(D139&lt;&gt;"","",IF(OR(J140="リード付け",J140="巻足し",J140="巻返しリード付け"),M140,VLOOKUP(D140,契約台帳!$A$3:$X$700,15,FALSE))))</f>
        <v>1020</v>
      </c>
      <c r="T140" s="51">
        <f>IF(D140="","",IF(D139&lt;&gt;"","",IF(J140="リード付け",N140,IF(J140="巻返しリード付け",N140,IF(J140="巻足し",N140*P140+N141*P141,VLOOKUP(D140,契約台帳!$A$3:$X$700,16,FALSE))))))</f>
        <v>8000</v>
      </c>
      <c r="U140" s="50">
        <v>1</v>
      </c>
      <c r="V140" s="50">
        <f>IF(D140="","",IF(D138=D140,"",VLOOKUP(D140,契約台帳!$A$2:$X$700,18,FALSE)))</f>
        <v>4</v>
      </c>
      <c r="W140" s="35" t="str">
        <f>IF(D140="","",IF(T140="","",IF(J140="巻足し","",IF(J140="巻返し",VLOOKUP(F140&amp;K140&amp;M140,製品マスタ!$M$5:$AE$1005,18,FALSE),IF(OR(J140="リード付け",J140="巻返しリード付け"),"原反コア",IF(J140="スリット",VLOOKUP(F140&amp;K140&amp;R140,製品マスタ!$N$5:$AE$1005,17,FALSE),""))))))</f>
        <v/>
      </c>
      <c r="X140" s="35" t="str">
        <f>IF(D140="","",IF(T140="","",IF(J140="巻足し","",IF(J140="巻返し",VLOOKUP(F140&amp;K140&amp;M140,製品マスタ!$M$5:$AE$1005,19,FALSE),IF(OR(J140="リード付け",J140="巻返しリード付け"),"",IF(J140="スリット",VLOOKUP(F140&amp;K140&amp;R140,製品マスタ!$N$5:$AE$1005,18,FALSE),""))))))</f>
        <v/>
      </c>
      <c r="Y140" s="40">
        <f>IF(D140="","",IF(T140="","",VLOOKUP(D140,契約台帳!$A$3:$X$700,17,FALSE)))</f>
        <v>2</v>
      </c>
      <c r="Z140" s="35" t="str">
        <f>IF(D140="","",IF(T140="","",VLOOKUP(D140,契約台帳!$A$3:$X$700,5,FALSE)))</f>
        <v>五洋紙工㈱</v>
      </c>
      <c r="AA140" s="74"/>
      <c r="AB140" s="266">
        <f>IFERROR(VLOOKUP(F140&amp;K140&amp;M140,製品マスタ!$M$5:$AM$1003,27,FALSE),"")</f>
        <v>0</v>
      </c>
      <c r="AC140" s="41"/>
      <c r="AD140" s="244"/>
      <c r="AE140" s="67"/>
      <c r="AF140" s="71"/>
      <c r="AG140" s="60"/>
      <c r="AH140" s="34"/>
      <c r="AI140" s="34"/>
      <c r="AJ140" s="34"/>
      <c r="AK140" s="34"/>
      <c r="AL140" s="13"/>
      <c r="AM140" s="13"/>
      <c r="AN140" s="13"/>
      <c r="AO140" s="13"/>
      <c r="AP140" s="13"/>
      <c r="AQ140" s="14"/>
      <c r="AR140" s="15"/>
    </row>
    <row r="141" spans="1:44" s="17" customFormat="1" ht="30.95" customHeight="1" x14ac:dyDescent="0.2">
      <c r="A141" s="47"/>
      <c r="B141" s="48"/>
      <c r="C141" s="56"/>
      <c r="D141" s="35"/>
      <c r="E141" s="35"/>
      <c r="F141" s="36" t="str">
        <f>IF(D141="","",VLOOKUP(D141,契約台帳!$A$3:$X$9998,6,FALSE))&amp;IF(D141="","",VLOOKUP(D141,契約台帳!$A$3:$X$9998,7,FALSE))&amp;IF(D141="","",VLOOKUP(D141,契約台帳!$A$3:$X$9998,8,FALSE))&amp;IF(D141="","",VLOOKUP(D141,契約台帳!$A$3:$X$9998,9,FALSE))&amp;IF(D141="","",VLOOKUP(D141,契約台帳!$A$3:$X$9998,11,FALSE))</f>
        <v/>
      </c>
      <c r="G141" s="35" t="str">
        <f>IF(D141="","",VLOOKUP(F141,製品マスタ!$G$5:$H$1005,2,FALSE))</f>
        <v/>
      </c>
      <c r="H141" s="35" t="str">
        <f>IF(D141="","",VLOOKUP(F141,製品マスタ!$G$5:$K$1005,5,FALSE))</f>
        <v/>
      </c>
      <c r="I141" s="37" t="str">
        <f>IF(D141="","",VLOOKUP(F141,製品マスタ!$G$5:$L$1005,6,FALSE))</f>
        <v/>
      </c>
      <c r="J141" s="271"/>
      <c r="K141" s="37" t="str">
        <f>IF(D141="","",VLOOKUP(D141,契約台帳!$A$3:$X$700,12,FALSE))</f>
        <v/>
      </c>
      <c r="L141" s="37" t="str">
        <f>IF(D141="","",VLOOKUP(F141,製品マスタ!$G$5:$Q$1005,11,FALSE))</f>
        <v/>
      </c>
      <c r="M141" s="49"/>
      <c r="N141" s="49"/>
      <c r="O141" s="184"/>
      <c r="P141" s="60"/>
      <c r="Q141" s="74"/>
      <c r="R141" s="54" t="str">
        <f>IF(D141="","",IF(D140&lt;&gt;"","",IF(OR(J141="リード付け",J141="巻足し",J141="巻返しリード付け"),M141,VLOOKUP(D141,契約台帳!$A$3:$X$700,14,FALSE))))</f>
        <v/>
      </c>
      <c r="S141" s="51" t="str">
        <f>IF(D141="","",IF(D140&lt;&gt;"","",IF(OR(J141="リード付け",J141="巻足し",J141="巻返しリード付け"),M141,VLOOKUP(D141,契約台帳!$A$3:$X$700,15,FALSE))))</f>
        <v/>
      </c>
      <c r="T141" s="51" t="str">
        <f>IF(D141="","",IF(D140&lt;&gt;"","",IF(J141="リード付け",N141,IF(J141="巻返しリード付け",N141,IF(J141="巻足し",N141*P141+N142*P142,VLOOKUP(D141,契約台帳!$A$3:$X$700,16,FALSE))))))</f>
        <v/>
      </c>
      <c r="U141" s="50"/>
      <c r="V141" s="50" t="str">
        <f>IF(D141="","",IF(D139=D141,"",VLOOKUP(D141,契約台帳!$A$2:$X$700,18,FALSE)))</f>
        <v/>
      </c>
      <c r="W141" s="35" t="str">
        <f>IF(D141="","",IF(T141="","",IF(J141="巻足し","",IF(J141="巻返し",VLOOKUP(F141&amp;K141&amp;M141,製品マスタ!$M$5:$AE$1005,18,FALSE),IF(OR(J141="リード付け",J141="巻返しリード付け"),"原反コア",IF(J141="スリット",VLOOKUP(F141&amp;K141&amp;R141,製品マスタ!$N$5:$AE$1005,17,FALSE),""))))))</f>
        <v/>
      </c>
      <c r="X141" s="35" t="str">
        <f>IF(D141="","",IF(T141="","",IF(J141="巻足し","",IF(J141="巻返し",VLOOKUP(F141&amp;K141&amp;M141,製品マスタ!$M$5:$AE$1005,19,FALSE),IF(OR(J141="リード付け",J141="巻返しリード付け"),"",IF(J141="スリット",VLOOKUP(F141&amp;K141&amp;R141,製品マスタ!$N$5:$AE$1005,18,FALSE),""))))))</f>
        <v/>
      </c>
      <c r="Y141" s="40" t="str">
        <f>IF(D141="","",IF(T141="","",VLOOKUP(D141,契約台帳!$A$3:$X$700,17,FALSE)))</f>
        <v/>
      </c>
      <c r="Z141" s="35" t="str">
        <f>IF(D141="","",IF(T141="","",VLOOKUP(D141,契約台帳!$A$3:$X$700,5,FALSE)))</f>
        <v/>
      </c>
      <c r="AA141" s="74"/>
      <c r="AB141" s="266" t="str">
        <f>IFERROR(VLOOKUP(F141&amp;K141&amp;M141,製品マスタ!$M$5:$AM$1003,27,FALSE),"")</f>
        <v/>
      </c>
      <c r="AC141" s="41"/>
      <c r="AD141" s="244"/>
      <c r="AE141" s="67"/>
      <c r="AF141" s="71"/>
      <c r="AG141" s="60"/>
      <c r="AH141" s="34"/>
      <c r="AI141" s="34"/>
      <c r="AJ141" s="34"/>
      <c r="AK141" s="34"/>
      <c r="AL141" s="13"/>
      <c r="AM141" s="13"/>
      <c r="AN141" s="13"/>
      <c r="AO141" s="13"/>
      <c r="AP141" s="13"/>
      <c r="AQ141" s="14"/>
      <c r="AR141" s="15"/>
    </row>
    <row r="142" spans="1:44" s="17" customFormat="1" ht="30.95" customHeight="1" x14ac:dyDescent="0.2">
      <c r="A142" s="47"/>
      <c r="B142" s="48"/>
      <c r="C142" s="56"/>
      <c r="D142" s="35">
        <v>3662822</v>
      </c>
      <c r="E142" s="35" t="s">
        <v>764</v>
      </c>
      <c r="F142" s="36" t="str">
        <f>IF(D142="","",VLOOKUP(D142,契約台帳!$A$3:$X$9998,6,FALSE))&amp;IF(D142="","",VLOOKUP(D142,契約台帳!$A$3:$X$9998,7,FALSE))&amp;IF(D142="","",VLOOKUP(D142,契約台帳!$A$3:$X$9998,8,FALSE))&amp;IF(D142="","",VLOOKUP(D142,契約台帳!$A$3:$X$9998,9,FALSE))&amp;IF(D142="","",VLOOKUP(D142,契約台帳!$A$3:$X$9998,11,FALSE))</f>
        <v>3SNCLBE20V</v>
      </c>
      <c r="G142" s="35" t="str">
        <f>IF(D142="","",VLOOKUP(F142,製品マスタ!$G$5:$H$1005,2,FALSE))</f>
        <v>S</v>
      </c>
      <c r="H142" s="35" t="str">
        <f>IF(D142="","",VLOOKUP(F142,製品マスタ!$G$5:$K$1005,5,FALSE))</f>
        <v>E20V</v>
      </c>
      <c r="I142" s="37" t="str">
        <f>IF(D142="","",VLOOKUP(F142,製品マスタ!$G$5:$L$1005,6,FALSE))</f>
        <v>ルミラー　Ｅ－２０　Ｖ</v>
      </c>
      <c r="J142" s="271" t="s">
        <v>714</v>
      </c>
      <c r="K142" s="37">
        <f>IF(D142="","",VLOOKUP(D142,契約台帳!$A$3:$X$700,12,FALSE))</f>
        <v>100</v>
      </c>
      <c r="L142" s="37" t="str">
        <f>IF(D142="","",VLOOKUP(F142,製品マスタ!$G$5:$Q$1005,11,FALSE))</f>
        <v>E20</v>
      </c>
      <c r="M142" s="49">
        <v>1005</v>
      </c>
      <c r="N142" s="49">
        <v>2000</v>
      </c>
      <c r="O142" s="184">
        <v>2</v>
      </c>
      <c r="P142" s="60"/>
      <c r="Q142" s="74"/>
      <c r="R142" s="54">
        <f>IF(D142="","",IF(D141&lt;&gt;"","",IF(OR(J142="リード付け",J142="巻足し",J142="巻返しリード付け"),M142,VLOOKUP(D142,契約台帳!$A$3:$X$700,14,FALSE))))</f>
        <v>1005</v>
      </c>
      <c r="S142" s="51">
        <f>IF(D142="","",IF(D141&lt;&gt;"","",IF(OR(J142="リード付け",J142="巻足し",J142="巻返しリード付け"),M142,VLOOKUP(D142,契約台帳!$A$3:$X$700,15,FALSE))))</f>
        <v>1000</v>
      </c>
      <c r="T142" s="51">
        <f>IF(D142="","",IF(D141&lt;&gt;"","",IF(J142="リード付け",N142,IF(J142="巻返しリード付け",N142,IF(J142="巻足し",N142*P142+#REF!*#REF!,VLOOKUP(D142,契約台帳!$A$3:$X$700,16,FALSE))))))</f>
        <v>2000</v>
      </c>
      <c r="U142" s="50">
        <v>2</v>
      </c>
      <c r="V142" s="50">
        <f>IF(D142="","",IF(D140=D142,"",VLOOKUP(D142,契約台帳!$A$2:$X$700,18,FALSE)))</f>
        <v>2</v>
      </c>
      <c r="W142" s="35" t="str">
        <f>IF(D142="","",IF(T142="","",IF(J142="巻足し","",IF(J142="巻返し",VLOOKUP(F142&amp;K142&amp;M142,製品マスタ!$M$5:$AE$1005,18,FALSE),IF(OR(J142="リード付け",J142="巻返しリード付け"),"原反コア",IF(J142="スリット",VLOOKUP(F142&amp;K142&amp;R142,製品マスタ!$N$5:$AE$1005,17,FALSE),""))))))</f>
        <v>6ｲﾝﾁMｺｱ</v>
      </c>
      <c r="X142" s="35">
        <f>IF(D142="","",IF(T142="","",IF(J142="巻足し","",IF(J142="巻返し",VLOOKUP(F142&amp;K142&amp;M142,製品マスタ!$M$5:$AE$1005,19,FALSE),IF(OR(J142="リード付け",J142="巻返しリード付け"),"",IF(J142="スリット",VLOOKUP(F142&amp;K142&amp;R142,製品マスタ!$N$5:$AE$1005,18,FALSE),""))))))</f>
        <v>1015</v>
      </c>
      <c r="Y142" s="40">
        <f>IF(D142="","",IF(T142="","",VLOOKUP(D142,契約台帳!$A$3:$X$700,17,FALSE)))</f>
        <v>2</v>
      </c>
      <c r="Z142" s="35" t="str">
        <f>IF(D142="","",IF(T142="","",VLOOKUP(D142,契約台帳!$A$3:$X$700,5,FALSE)))</f>
        <v>リンテック㈱</v>
      </c>
      <c r="AA142" s="74">
        <v>44728</v>
      </c>
      <c r="AB142" s="266">
        <f>IFERROR(VLOOKUP(F142&amp;K142&amp;M142,製品マスタ!$M$5:$AM$1003,27,FALSE),"")</f>
        <v>0</v>
      </c>
      <c r="AC142" s="41"/>
      <c r="AD142" s="244"/>
      <c r="AE142" s="67"/>
      <c r="AF142" s="71"/>
      <c r="AG142" s="60">
        <f t="shared" ref="AG142:AG185" si="1">+S142*T142*U142/1000</f>
        <v>4000</v>
      </c>
      <c r="AH142" s="34"/>
      <c r="AI142" s="34"/>
      <c r="AJ142" s="34"/>
      <c r="AK142" s="34"/>
      <c r="AL142" s="13"/>
      <c r="AM142" s="13"/>
      <c r="AN142" s="13"/>
      <c r="AO142" s="13"/>
      <c r="AP142" s="13"/>
      <c r="AQ142" s="14"/>
      <c r="AR142" s="15"/>
    </row>
    <row r="143" spans="1:44" s="17" customFormat="1" ht="30.95" customHeight="1" x14ac:dyDescent="0.2">
      <c r="A143" s="47"/>
      <c r="B143" s="48"/>
      <c r="C143" s="56"/>
      <c r="D143" s="35"/>
      <c r="E143" s="35"/>
      <c r="F143" s="36" t="str">
        <f>IF(D143="","",VLOOKUP(D143,契約台帳!$A$3:$X$9998,6,FALSE))&amp;IF(D143="","",VLOOKUP(D143,契約台帳!$A$3:$X$9998,7,FALSE))&amp;IF(D143="","",VLOOKUP(D143,契約台帳!$A$3:$X$9998,8,FALSE))&amp;IF(D143="","",VLOOKUP(D143,契約台帳!$A$3:$X$9998,9,FALSE))&amp;IF(D143="","",VLOOKUP(D143,契約台帳!$A$3:$X$9998,11,FALSE))</f>
        <v/>
      </c>
      <c r="G143" s="35" t="str">
        <f>IF(D143="","",VLOOKUP(F143,製品マスタ!$G$5:$H$1005,2,FALSE))</f>
        <v/>
      </c>
      <c r="H143" s="35" t="str">
        <f>IF(D143="","",VLOOKUP(F143,製品マスタ!$G$5:$K$1005,5,FALSE))</f>
        <v/>
      </c>
      <c r="I143" s="37" t="str">
        <f>IF(D143="","",VLOOKUP(F143,製品マスタ!$G$5:$L$1005,6,FALSE))</f>
        <v/>
      </c>
      <c r="J143" s="271"/>
      <c r="K143" s="37" t="str">
        <f>IF(D143="","",VLOOKUP(D143,契約台帳!$A$3:$X$700,12,FALSE))</f>
        <v/>
      </c>
      <c r="L143" s="37" t="str">
        <f>IF(D143="","",VLOOKUP(F143,製品マスタ!$G$5:$Q$1005,11,FALSE))</f>
        <v/>
      </c>
      <c r="M143" s="49"/>
      <c r="N143" s="49"/>
      <c r="O143" s="184"/>
      <c r="P143" s="60"/>
      <c r="Q143" s="74"/>
      <c r="R143" s="54" t="str">
        <f>IF(D143="","",IF(D142&lt;&gt;"","",IF(OR(J143="リード付け",J143="巻足し",J143="巻返しリード付け"),M143,VLOOKUP(D143,契約台帳!$A$3:$X$700,14,FALSE))))</f>
        <v/>
      </c>
      <c r="S143" s="51" t="str">
        <f>IF(D143="","",IF(D142&lt;&gt;"","",IF(OR(J143="リード付け",J143="巻足し",J143="巻返しリード付け"),M143,VLOOKUP(D143,契約台帳!$A$3:$X$700,15,FALSE))))</f>
        <v/>
      </c>
      <c r="T143" s="51" t="str">
        <f>IF(D143="","",IF(D142&lt;&gt;"","",IF(J143="リード付け",N143,IF(J143="巻返しリード付け",N143,IF(J143="巻足し",N143*P143+#REF!*#REF!,VLOOKUP(D143,契約台帳!$A$3:$X$700,16,FALSE))))))</f>
        <v/>
      </c>
      <c r="U143" s="50"/>
      <c r="V143" s="50" t="str">
        <f>IF(D143="","",IF(D141=D143,"",VLOOKUP(D143,契約台帳!$A$2:$X$700,18,FALSE)))</f>
        <v/>
      </c>
      <c r="W143" s="35" t="str">
        <f>IF(D143="","",IF(T143="","",IF(J143="巻足し","",IF(J143="巻返し",VLOOKUP(F143&amp;K143&amp;M143,製品マスタ!$M$5:$AE$1005,18,FALSE),IF(OR(J143="リード付け",J143="巻返しリード付け"),"原反コア",IF(J143="スリット",VLOOKUP(F143&amp;K143&amp;R143,製品マスタ!$N$5:$AE$1005,17,FALSE),""))))))</f>
        <v/>
      </c>
      <c r="X143" s="35" t="str">
        <f>IF(D143="","",IF(T143="","",IF(J143="巻足し","",IF(J143="巻返し",VLOOKUP(F143&amp;K143&amp;M143,製品マスタ!$M$5:$AE$1005,19,FALSE),IF(OR(J143="リード付け",J143="巻返しリード付け"),"",IF(J143="スリット",VLOOKUP(F143&amp;K143&amp;R143,製品マスタ!$N$5:$AE$1005,18,FALSE),""))))))</f>
        <v/>
      </c>
      <c r="Y143" s="40" t="str">
        <f>IF(D143="","",IF(T143="","",VLOOKUP(D143,契約台帳!$A$3:$X$700,17,FALSE)))</f>
        <v/>
      </c>
      <c r="Z143" s="35" t="str">
        <f>IF(D143="","",IF(T143="","",VLOOKUP(D143,契約台帳!$A$3:$X$700,5,FALSE)))</f>
        <v/>
      </c>
      <c r="AA143" s="74"/>
      <c r="AB143" s="266" t="str">
        <f>IFERROR(VLOOKUP(F143&amp;K143&amp;M143,製品マスタ!$M$5:$AM$1003,27,FALSE),"")</f>
        <v/>
      </c>
      <c r="AC143" s="41"/>
      <c r="AD143" s="244"/>
      <c r="AE143" s="67"/>
      <c r="AF143" s="71"/>
      <c r="AG143" s="60"/>
      <c r="AH143" s="34"/>
      <c r="AI143" s="34"/>
      <c r="AJ143" s="34"/>
      <c r="AK143" s="34"/>
      <c r="AL143" s="13"/>
      <c r="AM143" s="13"/>
      <c r="AN143" s="13"/>
      <c r="AO143" s="13"/>
      <c r="AP143" s="13"/>
      <c r="AQ143" s="14"/>
      <c r="AR143" s="15"/>
    </row>
    <row r="144" spans="1:44" s="17" customFormat="1" ht="30.95" customHeight="1" x14ac:dyDescent="0.2">
      <c r="A144" s="47"/>
      <c r="B144" s="48"/>
      <c r="C144" s="56"/>
      <c r="D144" s="35">
        <v>3662812</v>
      </c>
      <c r="E144" s="35">
        <v>4140719</v>
      </c>
      <c r="F144" s="36" t="str">
        <f>IF(D144="","",VLOOKUP(D144,契約台帳!$A$3:$X$9998,6,FALSE))&amp;IF(D144="","",VLOOKUP(D144,契約台帳!$A$3:$X$9998,7,FALSE))&amp;IF(D144="","",VLOOKUP(D144,契約台帳!$A$3:$X$9998,8,FALSE))&amp;IF(D144="","",VLOOKUP(D144,契約台帳!$A$3:$X$9998,9,FALSE))&amp;IF(D144="","",VLOOKUP(D144,契約台帳!$A$3:$X$9998,11,FALSE))</f>
        <v>3SNMCLBNGTVB</v>
      </c>
      <c r="G144" s="35" t="str">
        <f>IF(D144="","",VLOOKUP(F144,製品マスタ!$G$5:$H$1005,2,FALSE))</f>
        <v>S</v>
      </c>
      <c r="H144" s="35" t="str">
        <f>IF(D144="","",VLOOKUP(F144,製品マスタ!$G$5:$K$1005,5,FALSE))</f>
        <v>NGTVB</v>
      </c>
      <c r="I144" s="37" t="str">
        <f>IF(D144="","",VLOOKUP(F144,製品マスタ!$G$5:$L$1005,6,FALSE))</f>
        <v>メタルミー　ネーマー　銀艶ＶＢ</v>
      </c>
      <c r="J144" s="271" t="s">
        <v>729</v>
      </c>
      <c r="K144" s="37">
        <f>IF(D144="","",VLOOKUP(D144,契約台帳!$A$3:$X$700,12,FALSE))</f>
        <v>50</v>
      </c>
      <c r="L144" s="37" t="str">
        <f>IF(D144="","",VLOOKUP(F144,製品マスタ!$G$5:$Q$1005,11,FALSE))</f>
        <v>T62</v>
      </c>
      <c r="M144" s="49">
        <v>1040</v>
      </c>
      <c r="N144" s="49">
        <v>5000</v>
      </c>
      <c r="O144" s="184">
        <v>1</v>
      </c>
      <c r="P144" s="60"/>
      <c r="Q144" s="74"/>
      <c r="R144" s="54">
        <f>IF(D144="","",IF(D143&lt;&gt;"","",IF(OR(J144="リード付け",J144="巻足し",J144="巻返しリード付け"),M144,VLOOKUP(D144,契約台帳!$A$3:$X$700,14,FALSE))))</f>
        <v>1000</v>
      </c>
      <c r="S144" s="51">
        <f>IF(D144="","",IF(D143&lt;&gt;"","",IF(OR(J144="リード付け",J144="巻足し",J144="巻返しリード付け"),M144,VLOOKUP(D144,契約台帳!$A$3:$X$700,15,FALSE))))</f>
        <v>1000</v>
      </c>
      <c r="T144" s="51">
        <f>IF(D144="","",IF(D143&lt;&gt;"","",IF(J144="リード付け",N144,IF(J144="巻返しリード付け",N144,IF(J144="巻足し",N144*P144+#REF!*#REF!,VLOOKUP(D144,契約台帳!$A$3:$X$700,16,FALSE))))))</f>
        <v>2500</v>
      </c>
      <c r="U144" s="50">
        <v>2</v>
      </c>
      <c r="V144" s="50">
        <f>IF(D144="","",IF(D142=D144,"",VLOOKUP(D144,契約台帳!$A$2:$X$700,18,FALSE)))</f>
        <v>2</v>
      </c>
      <c r="W144" s="35" t="str">
        <f>IF(D144="","",IF(T144="","",IF(J144="巻足し","",IF(J144="巻返し",VLOOKUP(F144&amp;K144&amp;M144,製品マスタ!$M$5:$AE$1005,18,FALSE),IF(OR(J144="リード付け",J144="巻返しリード付け"),"原反コア",IF(J144="スリット",VLOOKUP(F144&amp;K144&amp;R144,製品マスタ!$N$5:$AE$1005,17,FALSE),""))))))</f>
        <v>6ｲﾝﾁMｺｱ</v>
      </c>
      <c r="X144" s="35">
        <f>IF(D144="","",IF(T144="","",IF(J144="巻足し","",IF(J144="巻返し",VLOOKUP(F144&amp;K144&amp;M144,製品マスタ!$M$5:$AE$1005,19,FALSE),IF(OR(J144="リード付け",J144="巻返しリード付け"),"",IF(J144="スリット",VLOOKUP(F144&amp;K144&amp;R144,製品マスタ!$N$5:$AE$1005,18,FALSE),""))))))</f>
        <v>1020</v>
      </c>
      <c r="Y144" s="40">
        <f>IF(D144="","",IF(T144="","",VLOOKUP(D144,契約台帳!$A$3:$X$700,17,FALSE)))</f>
        <v>2</v>
      </c>
      <c r="Z144" s="35" t="str">
        <f>IF(D144="","",IF(T144="","",VLOOKUP(D144,契約台帳!$A$3:$X$700,5,FALSE)))</f>
        <v>リンテック㈱</v>
      </c>
      <c r="AA144" s="74">
        <v>44728</v>
      </c>
      <c r="AB144" s="266">
        <f>IFERROR(VLOOKUP(F144&amp;K144&amp;M144,製品マスタ!$M$5:$AM$1003,27,FALSE),"")</f>
        <v>0</v>
      </c>
      <c r="AC144" s="41"/>
      <c r="AD144" s="244"/>
      <c r="AE144" s="67"/>
      <c r="AF144" s="71"/>
      <c r="AG144" s="60">
        <f t="shared" si="1"/>
        <v>5000</v>
      </c>
      <c r="AH144" s="34"/>
      <c r="AI144" s="34"/>
      <c r="AJ144" s="34"/>
      <c r="AK144" s="34"/>
      <c r="AL144" s="13"/>
      <c r="AM144" s="13"/>
      <c r="AN144" s="13"/>
      <c r="AO144" s="13"/>
      <c r="AP144" s="13"/>
      <c r="AQ144" s="14"/>
      <c r="AR144" s="15"/>
    </row>
    <row r="145" spans="1:44" s="17" customFormat="1" ht="30.95" customHeight="1" x14ac:dyDescent="0.2">
      <c r="A145" s="47"/>
      <c r="B145" s="48"/>
      <c r="C145" s="56"/>
      <c r="D145" s="35"/>
      <c r="E145" s="35"/>
      <c r="F145" s="36" t="str">
        <f>IF(D145="","",VLOOKUP(D145,契約台帳!$A$3:$X$9998,6,FALSE))&amp;IF(D145="","",VLOOKUP(D145,契約台帳!$A$3:$X$9998,7,FALSE))&amp;IF(D145="","",VLOOKUP(D145,契約台帳!$A$3:$X$9998,8,FALSE))&amp;IF(D145="","",VLOOKUP(D145,契約台帳!$A$3:$X$9998,9,FALSE))&amp;IF(D145="","",VLOOKUP(D145,契約台帳!$A$3:$X$9998,11,FALSE))</f>
        <v/>
      </c>
      <c r="G145" s="35" t="str">
        <f>IF(D145="","",VLOOKUP(F145,製品マスタ!$G$5:$H$1005,2,FALSE))</f>
        <v/>
      </c>
      <c r="H145" s="35" t="str">
        <f>IF(D145="","",VLOOKUP(F145,製品マスタ!$G$5:$K$1005,5,FALSE))</f>
        <v/>
      </c>
      <c r="I145" s="37" t="str">
        <f>IF(D145="","",VLOOKUP(F145,製品マスタ!$G$5:$L$1005,6,FALSE))</f>
        <v/>
      </c>
      <c r="J145" s="271"/>
      <c r="K145" s="37" t="str">
        <f>IF(D145="","",VLOOKUP(D145,契約台帳!$A$3:$X$700,12,FALSE))</f>
        <v/>
      </c>
      <c r="L145" s="37" t="str">
        <f>IF(D145="","",VLOOKUP(F145,製品マスタ!$G$5:$Q$1005,11,FALSE))</f>
        <v/>
      </c>
      <c r="M145" s="49"/>
      <c r="N145" s="49"/>
      <c r="O145" s="184"/>
      <c r="P145" s="60"/>
      <c r="Q145" s="74"/>
      <c r="R145" s="54" t="str">
        <f>IF(D145="","",IF(D144&lt;&gt;"","",IF(OR(J145="リード付け",J145="巻足し",J145="巻返しリード付け"),M145,VLOOKUP(D145,契約台帳!$A$3:$X$700,14,FALSE))))</f>
        <v/>
      </c>
      <c r="S145" s="51" t="str">
        <f>IF(D145="","",IF(D144&lt;&gt;"","",IF(OR(J145="リード付け",J145="巻足し",J145="巻返しリード付け"),M145,VLOOKUP(D145,契約台帳!$A$3:$X$700,15,FALSE))))</f>
        <v/>
      </c>
      <c r="T145" s="51" t="str">
        <f>IF(D145="","",IF(D144&lt;&gt;"","",IF(J145="リード付け",N145,IF(J145="巻返しリード付け",N145,IF(J145="巻足し",N145*P145+N146*P146,VLOOKUP(D145,契約台帳!$A$3:$X$700,16,FALSE))))))</f>
        <v/>
      </c>
      <c r="U145" s="50"/>
      <c r="V145" s="50" t="str">
        <f>IF(D145="","",IF(D143=D145,"",VLOOKUP(D145,契約台帳!$A$2:$X$700,18,FALSE)))</f>
        <v/>
      </c>
      <c r="W145" s="35" t="str">
        <f>IF(D145="","",IF(T145="","",IF(J145="巻足し","",IF(J145="巻返し",VLOOKUP(F145&amp;K145&amp;M145,製品マスタ!$M$5:$AE$1005,18,FALSE),IF(OR(J145="リード付け",J145="巻返しリード付け"),"原反コア",IF(J145="スリット",VLOOKUP(F145&amp;K145&amp;R145,製品マスタ!$N$5:$AE$1005,17,FALSE),""))))))</f>
        <v/>
      </c>
      <c r="X145" s="35" t="str">
        <f>IF(D145="","",IF(T145="","",IF(J145="巻足し","",IF(J145="巻返し",VLOOKUP(F145&amp;K145&amp;M145,製品マスタ!$M$5:$AE$1005,19,FALSE),IF(OR(J145="リード付け",J145="巻返しリード付け"),"",IF(J145="スリット",VLOOKUP(F145&amp;K145&amp;R145,製品マスタ!$N$5:$AE$1005,18,FALSE),""))))))</f>
        <v/>
      </c>
      <c r="Y145" s="40" t="str">
        <f>IF(D145="","",IF(T145="","",VLOOKUP(D145,契約台帳!$A$3:$X$700,17,FALSE)))</f>
        <v/>
      </c>
      <c r="Z145" s="35" t="str">
        <f>IF(D145="","",IF(T145="","",VLOOKUP(D145,契約台帳!$A$3:$X$700,5,FALSE)))</f>
        <v/>
      </c>
      <c r="AA145" s="74"/>
      <c r="AB145" s="266" t="str">
        <f>IFERROR(VLOOKUP(F145&amp;K145&amp;M145,製品マスタ!$M$5:$AM$1003,27,FALSE),"")</f>
        <v/>
      </c>
      <c r="AC145" s="41"/>
      <c r="AD145" s="244"/>
      <c r="AE145" s="67"/>
      <c r="AF145" s="71"/>
      <c r="AG145" s="60"/>
      <c r="AH145" s="34"/>
      <c r="AI145" s="34"/>
      <c r="AJ145" s="34"/>
      <c r="AK145" s="34"/>
      <c r="AL145" s="13"/>
      <c r="AM145" s="13"/>
      <c r="AN145" s="13"/>
      <c r="AO145" s="13"/>
      <c r="AP145" s="13"/>
      <c r="AQ145" s="14"/>
      <c r="AR145" s="15"/>
    </row>
    <row r="146" spans="1:44" s="17" customFormat="1" ht="30.95" customHeight="1" x14ac:dyDescent="0.2">
      <c r="A146" s="47"/>
      <c r="B146" s="48"/>
      <c r="C146" s="56"/>
      <c r="D146" s="35">
        <v>3664161</v>
      </c>
      <c r="E146" s="35">
        <v>4140727</v>
      </c>
      <c r="F146" s="36" t="str">
        <f>IF(D146="","",VLOOKUP(D146,契約台帳!$A$3:$X$9998,6,FALSE))&amp;IF(D146="","",VLOOKUP(D146,契約台帳!$A$3:$X$9998,7,FALSE))&amp;IF(D146="","",VLOOKUP(D146,契約台帳!$A$3:$X$9998,8,FALSE))&amp;IF(D146="","",VLOOKUP(D146,契約台帳!$A$3:$X$9998,9,FALSE))&amp;IF(D146="","",VLOOKUP(D146,契約台帳!$A$3:$X$9998,11,FALSE))</f>
        <v>3TNMCLBHLKTV</v>
      </c>
      <c r="G146" s="35" t="str">
        <f>IF(D146="","",VLOOKUP(F146,製品マスタ!$G$5:$H$1005,2,FALSE))</f>
        <v>T</v>
      </c>
      <c r="H146" s="35" t="str">
        <f>IF(D146="","",VLOOKUP(F146,製品マスタ!$G$5:$K$1005,5,FALSE))</f>
        <v>HLKTV</v>
      </c>
      <c r="I146" s="37" t="str">
        <f>IF(D146="","",VLOOKUP(F146,製品マスタ!$G$5:$L$1005,6,FALSE))</f>
        <v>メタルミー　ヘヤライン金艶　Ｖ</v>
      </c>
      <c r="J146" s="271" t="s">
        <v>729</v>
      </c>
      <c r="K146" s="37">
        <f>IF(D146="","",VLOOKUP(D146,契約台帳!$A$3:$X$700,12,FALSE))</f>
        <v>50</v>
      </c>
      <c r="L146" s="37" t="str">
        <f>IF(D146="","",VLOOKUP(F146,製品マスタ!$G$5:$Q$1005,11,FALSE))</f>
        <v>HL50/EC</v>
      </c>
      <c r="M146" s="49">
        <v>1020</v>
      </c>
      <c r="N146" s="49">
        <v>4000</v>
      </c>
      <c r="O146" s="184">
        <v>1</v>
      </c>
      <c r="P146" s="60"/>
      <c r="Q146" s="74"/>
      <c r="R146" s="54">
        <f>IF(D146="","",IF(D145&lt;&gt;"","",IF(OR(J146="リード付け",J146="巻足し",J146="巻返しリード付け"),M146,VLOOKUP(D146,契約台帳!$A$3:$X$700,14,FALSE))))</f>
        <v>1000</v>
      </c>
      <c r="S146" s="51">
        <f>IF(D146="","",IF(D145&lt;&gt;"","",IF(OR(J146="リード付け",J146="巻足し",J146="巻返しリード付け"),M146,VLOOKUP(D146,契約台帳!$A$3:$X$700,15,FALSE))))</f>
        <v>1000</v>
      </c>
      <c r="T146" s="51">
        <f>IF(D146="","",IF(D145&lt;&gt;"","",IF(J146="リード付け",N146,IF(J146="巻返しリード付け",N146,IF(J146="巻足し",N146*P146+N147*P147,VLOOKUP(D146,契約台帳!$A$3:$X$700,16,FALSE))))))</f>
        <v>2000</v>
      </c>
      <c r="U146" s="50">
        <v>2</v>
      </c>
      <c r="V146" s="50">
        <f>IF(D146="","",IF(D144=D146,"",VLOOKUP(D146,契約台帳!$A$2:$X$700,18,FALSE)))</f>
        <v>2</v>
      </c>
      <c r="W146" s="35" t="str">
        <f>IF(D146="","",IF(T146="","",IF(J146="巻足し","",IF(J146="巻返し",VLOOKUP(F146&amp;K146&amp;M146,製品マスタ!$M$5:$AE$1005,18,FALSE),IF(OR(J146="リード付け",J146="巻返しリード付け"),"原反コア",IF(J146="スリット",VLOOKUP(F146&amp;K146&amp;R146,製品マスタ!$N$5:$AE$1005,17,FALSE),""))))))</f>
        <v>6ｲﾝﾁSｺｱ</v>
      </c>
      <c r="X146" s="35">
        <f>IF(D146="","",IF(T146="","",IF(J146="巻足し","",IF(J146="巻返し",VLOOKUP(F146&amp;K146&amp;M146,製品マスタ!$M$5:$AE$1005,19,FALSE),IF(OR(J146="リード付け",J146="巻返しリード付け"),"",IF(J146="スリット",VLOOKUP(F146&amp;K146&amp;R146,製品マスタ!$N$5:$AE$1005,18,FALSE),""))))))</f>
        <v>1015</v>
      </c>
      <c r="Y146" s="40">
        <f>IF(D146="","",IF(T146="","",VLOOKUP(D146,契約台帳!$A$3:$X$700,17,FALSE)))</f>
        <v>2</v>
      </c>
      <c r="Z146" s="35" t="str">
        <f>IF(D146="","",IF(T146="","",VLOOKUP(D146,契約台帳!$A$3:$X$700,5,FALSE)))</f>
        <v>リンテック㈱</v>
      </c>
      <c r="AA146" s="74">
        <v>44728</v>
      </c>
      <c r="AB146" s="266" t="str">
        <f>IFERROR(VLOOKUP(F146&amp;K146&amp;M146,製品マスタ!$M$5:$AM$1003,27,FALSE),"")</f>
        <v/>
      </c>
      <c r="AC146" s="41"/>
      <c r="AD146" s="244"/>
      <c r="AE146" s="67"/>
      <c r="AF146" s="71"/>
      <c r="AG146" s="60">
        <f t="shared" si="1"/>
        <v>4000</v>
      </c>
      <c r="AH146" s="34"/>
      <c r="AI146" s="34"/>
      <c r="AJ146" s="34"/>
      <c r="AK146" s="34"/>
      <c r="AL146" s="13"/>
      <c r="AM146" s="13"/>
      <c r="AN146" s="13"/>
      <c r="AO146" s="13"/>
      <c r="AP146" s="13"/>
      <c r="AQ146" s="14"/>
      <c r="AR146" s="15"/>
    </row>
    <row r="147" spans="1:44" s="17" customFormat="1" ht="30.95" customHeight="1" x14ac:dyDescent="0.2">
      <c r="A147" s="47"/>
      <c r="B147" s="48"/>
      <c r="C147" s="56"/>
      <c r="D147" s="35"/>
      <c r="E147" s="35"/>
      <c r="F147" s="36" t="str">
        <f>IF(D147="","",VLOOKUP(D147,契約台帳!$A$3:$X$9998,6,FALSE))&amp;IF(D147="","",VLOOKUP(D147,契約台帳!$A$3:$X$9998,7,FALSE))&amp;IF(D147="","",VLOOKUP(D147,契約台帳!$A$3:$X$9998,8,FALSE))&amp;IF(D147="","",VLOOKUP(D147,契約台帳!$A$3:$X$9998,9,FALSE))&amp;IF(D147="","",VLOOKUP(D147,契約台帳!$A$3:$X$9998,11,FALSE))</f>
        <v/>
      </c>
      <c r="G147" s="35" t="str">
        <f>IF(D147="","",VLOOKUP(F147,製品マスタ!$G$5:$H$1005,2,FALSE))</f>
        <v/>
      </c>
      <c r="H147" s="35" t="str">
        <f>IF(D147="","",VLOOKUP(F147,製品マスタ!$G$5:$K$1005,5,FALSE))</f>
        <v/>
      </c>
      <c r="I147" s="37" t="str">
        <f>IF(D147="","",VLOOKUP(F147,製品マスタ!$G$5:$L$1005,6,FALSE))</f>
        <v/>
      </c>
      <c r="J147" s="271"/>
      <c r="K147" s="37" t="str">
        <f>IF(D147="","",VLOOKUP(D147,契約台帳!$A$3:$X$700,12,FALSE))</f>
        <v/>
      </c>
      <c r="L147" s="37" t="str">
        <f>IF(D147="","",VLOOKUP(F147,製品マスタ!$G$5:$Q$1005,11,FALSE))</f>
        <v/>
      </c>
      <c r="M147" s="49"/>
      <c r="N147" s="49"/>
      <c r="O147" s="184"/>
      <c r="P147" s="60"/>
      <c r="Q147" s="74"/>
      <c r="R147" s="54" t="str">
        <f>IF(D147="","",IF(D146&lt;&gt;"","",IF(OR(J147="リード付け",J147="巻足し",J147="巻返しリード付け"),M147,VLOOKUP(D147,契約台帳!$A$3:$X$700,14,FALSE))))</f>
        <v/>
      </c>
      <c r="S147" s="51" t="str">
        <f>IF(D147="","",IF(D146&lt;&gt;"","",IF(OR(J147="リード付け",J147="巻足し",J147="巻返しリード付け"),M147,VLOOKUP(D147,契約台帳!$A$3:$X$700,15,FALSE))))</f>
        <v/>
      </c>
      <c r="T147" s="51" t="str">
        <f>IF(D147="","",IF(D146&lt;&gt;"","",IF(J147="リード付け",N147,IF(J147="巻返しリード付け",N147,IF(J147="巻足し",N147*P147+N148*P148,VLOOKUP(D147,契約台帳!$A$3:$X$700,16,FALSE))))))</f>
        <v/>
      </c>
      <c r="U147" s="50"/>
      <c r="V147" s="50" t="str">
        <f>IF(D147="","",IF(D145=D147,"",VLOOKUP(D147,契約台帳!$A$2:$X$700,18,FALSE)))</f>
        <v/>
      </c>
      <c r="W147" s="35" t="str">
        <f>IF(D147="","",IF(T147="","",IF(J147="巻足し","",IF(J147="巻返し",VLOOKUP(F147&amp;K147&amp;M147,製品マスタ!$M$5:$AE$1005,18,FALSE),IF(OR(J147="リード付け",J147="巻返しリード付け"),"原反コア",IF(J147="スリット",VLOOKUP(F147&amp;K147&amp;R147,製品マスタ!$N$5:$AE$1005,17,FALSE),""))))))</f>
        <v/>
      </c>
      <c r="X147" s="35" t="str">
        <f>IF(D147="","",IF(T147="","",IF(J147="巻足し","",IF(J147="巻返し",VLOOKUP(F147&amp;K147&amp;M147,製品マスタ!$M$5:$AE$1005,19,FALSE),IF(OR(J147="リード付け",J147="巻返しリード付け"),"",IF(J147="スリット",VLOOKUP(F147&amp;K147&amp;R147,製品マスタ!$N$5:$AE$1005,18,FALSE),""))))))</f>
        <v/>
      </c>
      <c r="Y147" s="40" t="str">
        <f>IF(D147="","",IF(T147="","",VLOOKUP(D147,契約台帳!$A$3:$X$700,17,FALSE)))</f>
        <v/>
      </c>
      <c r="Z147" s="35" t="str">
        <f>IF(D147="","",IF(T147="","",VLOOKUP(D147,契約台帳!$A$3:$X$700,5,FALSE)))</f>
        <v/>
      </c>
      <c r="AA147" s="74"/>
      <c r="AB147" s="266" t="str">
        <f>IFERROR(VLOOKUP(F147&amp;K147&amp;M147,製品マスタ!$M$5:$AM$1003,27,FALSE),"")</f>
        <v/>
      </c>
      <c r="AC147" s="41"/>
      <c r="AD147" s="244"/>
      <c r="AE147" s="67"/>
      <c r="AF147" s="71"/>
      <c r="AG147" s="60"/>
      <c r="AH147" s="34"/>
      <c r="AI147" s="34"/>
      <c r="AJ147" s="34"/>
      <c r="AK147" s="34"/>
      <c r="AL147" s="13"/>
      <c r="AM147" s="13"/>
      <c r="AN147" s="13"/>
      <c r="AO147" s="13"/>
      <c r="AP147" s="13"/>
      <c r="AQ147" s="14"/>
      <c r="AR147" s="15"/>
    </row>
    <row r="148" spans="1:44" s="17" customFormat="1" ht="30.95" customHeight="1" x14ac:dyDescent="0.2">
      <c r="A148" s="47"/>
      <c r="B148" s="48"/>
      <c r="C148" s="56"/>
      <c r="D148" s="35">
        <v>3664160</v>
      </c>
      <c r="E148" s="35">
        <v>4140726</v>
      </c>
      <c r="F148" s="36" t="str">
        <f>IF(D148="","",VLOOKUP(D148,契約台帳!$A$3:$X$9998,6,FALSE))&amp;IF(D148="","",VLOOKUP(D148,契約台帳!$A$3:$X$9998,7,FALSE))&amp;IF(D148="","",VLOOKUP(D148,契約台帳!$A$3:$X$9998,8,FALSE))&amp;IF(D148="","",VLOOKUP(D148,契約台帳!$A$3:$X$9998,9,FALSE))&amp;IF(D148="","",VLOOKUP(D148,契約台帳!$A$3:$X$9998,11,FALSE))</f>
        <v>3TNMCLBHLKTV</v>
      </c>
      <c r="G148" s="35" t="str">
        <f>IF(D148="","",VLOOKUP(F148,製品マスタ!$G$5:$H$1005,2,FALSE))</f>
        <v>T</v>
      </c>
      <c r="H148" s="35" t="str">
        <f>IF(D148="","",VLOOKUP(F148,製品マスタ!$G$5:$K$1005,5,FALSE))</f>
        <v>HLKTV</v>
      </c>
      <c r="I148" s="37" t="str">
        <f>IF(D148="","",VLOOKUP(F148,製品マスタ!$G$5:$L$1005,6,FALSE))</f>
        <v>メタルミー　ヘヤライン金艶　Ｖ</v>
      </c>
      <c r="J148" s="271" t="s">
        <v>729</v>
      </c>
      <c r="K148" s="37">
        <f>IF(D148="","",VLOOKUP(D148,契約台帳!$A$3:$X$700,12,FALSE))</f>
        <v>50</v>
      </c>
      <c r="L148" s="37" t="str">
        <f>IF(D148="","",VLOOKUP(F148,製品マスタ!$G$5:$Q$1005,11,FALSE))</f>
        <v>HL50/EC</v>
      </c>
      <c r="M148" s="49">
        <v>1020</v>
      </c>
      <c r="N148" s="49">
        <v>2000</v>
      </c>
      <c r="O148" s="184">
        <v>1</v>
      </c>
      <c r="P148" s="60"/>
      <c r="Q148" s="74"/>
      <c r="R148" s="54">
        <f>IF(D148="","",IF(D147&lt;&gt;"","",IF(OR(J148="リード付け",J148="巻足し",J148="巻返しリード付け"),M148,VLOOKUP(D148,契約台帳!$A$3:$X$700,14,FALSE))))</f>
        <v>1000</v>
      </c>
      <c r="S148" s="51">
        <f>IF(D148="","",IF(D147&lt;&gt;"","",IF(OR(J148="リード付け",J148="巻足し",J148="巻返しリード付け"),M148,VLOOKUP(D148,契約台帳!$A$3:$X$700,15,FALSE))))</f>
        <v>1000</v>
      </c>
      <c r="T148" s="51">
        <f>IF(D148="","",IF(D147&lt;&gt;"","",IF(J148="リード付け",N148,IF(J148="巻返しリード付け",N148,IF(J148="巻足し",N148*P148+N149*P149,VLOOKUP(D148,契約台帳!$A$3:$X$700,16,FALSE))))))</f>
        <v>2000</v>
      </c>
      <c r="U148" s="50">
        <v>1</v>
      </c>
      <c r="V148" s="50">
        <f>IF(D148="","",IF(D146=D148,"",VLOOKUP(D148,契約台帳!$A$2:$X$700,18,FALSE)))</f>
        <v>1</v>
      </c>
      <c r="W148" s="35" t="str">
        <f>IF(D148="","",IF(T148="","",IF(J148="巻足し","",IF(J148="巻返し",VLOOKUP(F148&amp;K148&amp;M148,製品マスタ!$M$5:$AE$1005,18,FALSE),IF(OR(J148="リード付け",J148="巻返しリード付け"),"原反コア",IF(J148="スリット",VLOOKUP(F148&amp;K148&amp;R148,製品マスタ!$N$5:$AE$1005,17,FALSE),""))))))</f>
        <v>6ｲﾝﾁSｺｱ</v>
      </c>
      <c r="X148" s="35">
        <f>IF(D148="","",IF(T148="","",IF(J148="巻足し","",IF(J148="巻返し",VLOOKUP(F148&amp;K148&amp;M148,製品マスタ!$M$5:$AE$1005,19,FALSE),IF(OR(J148="リード付け",J148="巻返しリード付け"),"",IF(J148="スリット",VLOOKUP(F148&amp;K148&amp;R148,製品マスタ!$N$5:$AE$1005,18,FALSE),""))))))</f>
        <v>1015</v>
      </c>
      <c r="Y148" s="40">
        <f>IF(D148="","",IF(T148="","",VLOOKUP(D148,契約台帳!$A$3:$X$700,17,FALSE)))</f>
        <v>2</v>
      </c>
      <c r="Z148" s="35" t="str">
        <f>IF(D148="","",IF(T148="","",VLOOKUP(D148,契約台帳!$A$3:$X$700,5,FALSE)))</f>
        <v>リンテック㈱</v>
      </c>
      <c r="AA148" s="74">
        <v>44728</v>
      </c>
      <c r="AB148" s="266" t="str">
        <f>IFERROR(VLOOKUP(F148&amp;K148&amp;M148,製品マスタ!$M$5:$AM$1003,27,FALSE),"")</f>
        <v/>
      </c>
      <c r="AC148" s="41"/>
      <c r="AD148" s="244"/>
      <c r="AE148" s="67"/>
      <c r="AF148" s="71"/>
      <c r="AG148" s="60">
        <f t="shared" si="1"/>
        <v>2000</v>
      </c>
      <c r="AH148" s="34"/>
      <c r="AI148" s="34"/>
      <c r="AJ148" s="34"/>
      <c r="AK148" s="34"/>
      <c r="AL148" s="13"/>
      <c r="AM148" s="13"/>
      <c r="AN148" s="13"/>
      <c r="AO148" s="13"/>
      <c r="AP148" s="13"/>
      <c r="AQ148" s="14"/>
      <c r="AR148" s="15"/>
    </row>
    <row r="149" spans="1:44" s="17" customFormat="1" ht="30.95" customHeight="1" x14ac:dyDescent="0.2">
      <c r="A149" s="47"/>
      <c r="B149" s="48"/>
      <c r="C149" s="56"/>
      <c r="D149" s="35"/>
      <c r="E149" s="35"/>
      <c r="F149" s="36" t="str">
        <f>IF(D149="","",VLOOKUP(D149,契約台帳!$A$3:$X$9998,6,FALSE))&amp;IF(D149="","",VLOOKUP(D149,契約台帳!$A$3:$X$9998,7,FALSE))&amp;IF(D149="","",VLOOKUP(D149,契約台帳!$A$3:$X$9998,8,FALSE))&amp;IF(D149="","",VLOOKUP(D149,契約台帳!$A$3:$X$9998,9,FALSE))&amp;IF(D149="","",VLOOKUP(D149,契約台帳!$A$3:$X$9998,11,FALSE))</f>
        <v/>
      </c>
      <c r="G149" s="35" t="str">
        <f>IF(D149="","",VLOOKUP(F149,製品マスタ!$G$5:$H$1005,2,FALSE))</f>
        <v/>
      </c>
      <c r="H149" s="35" t="str">
        <f>IF(D149="","",VLOOKUP(F149,製品マスタ!$G$5:$K$1005,5,FALSE))</f>
        <v/>
      </c>
      <c r="I149" s="37" t="str">
        <f>IF(D149="","",VLOOKUP(F149,製品マスタ!$G$5:$L$1005,6,FALSE))</f>
        <v/>
      </c>
      <c r="J149" s="271"/>
      <c r="K149" s="37" t="str">
        <f>IF(D149="","",VLOOKUP(D149,契約台帳!$A$3:$X$700,12,FALSE))</f>
        <v/>
      </c>
      <c r="L149" s="37" t="str">
        <f>IF(D149="","",VLOOKUP(F149,製品マスタ!$G$5:$Q$1005,11,FALSE))</f>
        <v/>
      </c>
      <c r="M149" s="49"/>
      <c r="N149" s="49"/>
      <c r="O149" s="184"/>
      <c r="P149" s="60"/>
      <c r="Q149" s="74"/>
      <c r="R149" s="54" t="str">
        <f>IF(D149="","",IF(D148&lt;&gt;"","",IF(OR(J149="リード付け",J149="巻足し",J149="巻返しリード付け"),M149,VLOOKUP(D149,契約台帳!$A$3:$X$700,14,FALSE))))</f>
        <v/>
      </c>
      <c r="S149" s="51" t="str">
        <f>IF(D149="","",IF(D148&lt;&gt;"","",IF(OR(J149="リード付け",J149="巻足し",J149="巻返しリード付け"),M149,VLOOKUP(D149,契約台帳!$A$3:$X$700,15,FALSE))))</f>
        <v/>
      </c>
      <c r="T149" s="51" t="str">
        <f>IF(D149="","",IF(D148&lt;&gt;"","",IF(J149="リード付け",N149,IF(J149="巻返しリード付け",N149,IF(J149="巻足し",N149*P149+N150*P150,VLOOKUP(D149,契約台帳!$A$3:$X$700,16,FALSE))))))</f>
        <v/>
      </c>
      <c r="U149" s="50"/>
      <c r="V149" s="50" t="str">
        <f>IF(D149="","",IF(D147=D149,"",VLOOKUP(D149,契約台帳!$A$2:$X$700,18,FALSE)))</f>
        <v/>
      </c>
      <c r="W149" s="35" t="str">
        <f>IF(D149="","",IF(T149="","",IF(J149="巻足し","",IF(J149="巻返し",VLOOKUP(F149&amp;K149&amp;M149,製品マスタ!$M$5:$AE$1005,18,FALSE),IF(OR(J149="リード付け",J149="巻返しリード付け"),"原反コア",IF(J149="スリット",VLOOKUP(F149&amp;K149&amp;R149,製品マスタ!$N$5:$AE$1005,17,FALSE),""))))))</f>
        <v/>
      </c>
      <c r="X149" s="35" t="str">
        <f>IF(D149="","",IF(T149="","",IF(J149="巻足し","",IF(J149="巻返し",VLOOKUP(F149&amp;K149&amp;M149,製品マスタ!$M$5:$AE$1005,19,FALSE),IF(OR(J149="リード付け",J149="巻返しリード付け"),"",IF(J149="スリット",VLOOKUP(F149&amp;K149&amp;R149,製品マスタ!$N$5:$AE$1005,18,FALSE),""))))))</f>
        <v/>
      </c>
      <c r="Y149" s="40" t="str">
        <f>IF(D149="","",IF(T149="","",VLOOKUP(D149,契約台帳!$A$3:$X$700,17,FALSE)))</f>
        <v/>
      </c>
      <c r="Z149" s="35" t="str">
        <f>IF(D149="","",IF(T149="","",VLOOKUP(D149,契約台帳!$A$3:$X$700,5,FALSE)))</f>
        <v/>
      </c>
      <c r="AA149" s="74"/>
      <c r="AB149" s="266" t="str">
        <f>IFERROR(VLOOKUP(F149&amp;K149&amp;M149,製品マスタ!$M$5:$AM$1003,27,FALSE),"")</f>
        <v/>
      </c>
      <c r="AC149" s="41"/>
      <c r="AD149" s="244"/>
      <c r="AE149" s="67"/>
      <c r="AF149" s="71"/>
      <c r="AG149" s="60"/>
      <c r="AH149" s="34"/>
      <c r="AI149" s="34"/>
      <c r="AJ149" s="34"/>
      <c r="AK149" s="34"/>
      <c r="AL149" s="13"/>
      <c r="AM149" s="13"/>
      <c r="AN149" s="13"/>
      <c r="AO149" s="13"/>
      <c r="AP149" s="13"/>
      <c r="AQ149" s="14"/>
      <c r="AR149" s="15"/>
    </row>
    <row r="150" spans="1:44" s="17" customFormat="1" ht="30.95" customHeight="1" x14ac:dyDescent="0.2">
      <c r="A150" s="47"/>
      <c r="B150" s="48"/>
      <c r="C150" s="56"/>
      <c r="D150" s="35">
        <v>3664159</v>
      </c>
      <c r="E150" s="35">
        <v>4141730</v>
      </c>
      <c r="F150" s="36" t="str">
        <f>IF(D150="","",VLOOKUP(D150,契約台帳!$A$3:$X$9998,6,FALSE))&amp;IF(D150="","",VLOOKUP(D150,契約台帳!$A$3:$X$9998,7,FALSE))&amp;IF(D150="","",VLOOKUP(D150,契約台帳!$A$3:$X$9998,8,FALSE))&amp;IF(D150="","",VLOOKUP(D150,契約台帳!$A$3:$X$9998,9,FALSE))&amp;IF(D150="","",VLOOKUP(D150,契約台帳!$A$3:$X$9998,11,FALSE))</f>
        <v>3TNMCLBHLDTV</v>
      </c>
      <c r="G150" s="35" t="str">
        <f>IF(D150="","",VLOOKUP(F150,製品マスタ!$G$5:$H$1005,2,FALSE))</f>
        <v>T</v>
      </c>
      <c r="H150" s="35" t="str">
        <f>IF(D150="","",VLOOKUP(F150,製品マスタ!$G$5:$K$1005,5,FALSE))</f>
        <v>HLDTV</v>
      </c>
      <c r="I150" s="37" t="str">
        <f>IF(D150="","",VLOOKUP(F150,製品マスタ!$G$5:$L$1005,6,FALSE))</f>
        <v>メタルミー　ＨＬ銅艶　Ｖ</v>
      </c>
      <c r="J150" s="271" t="s">
        <v>729</v>
      </c>
      <c r="K150" s="37">
        <f>IF(D150="","",VLOOKUP(D150,契約台帳!$A$3:$X$700,12,FALSE))</f>
        <v>50</v>
      </c>
      <c r="L150" s="37" t="str">
        <f>IF(D150="","",VLOOKUP(F150,製品マスタ!$G$5:$Q$1005,11,FALSE))</f>
        <v>HL25/EC</v>
      </c>
      <c r="M150" s="49">
        <v>1020</v>
      </c>
      <c r="N150" s="49">
        <v>2000</v>
      </c>
      <c r="O150" s="184">
        <v>1</v>
      </c>
      <c r="P150" s="60"/>
      <c r="Q150" s="74"/>
      <c r="R150" s="54">
        <f>IF(D150="","",IF(D149&lt;&gt;"","",IF(OR(J150="リード付け",J150="巻足し",J150="巻返しリード付け"),M150,VLOOKUP(D150,契約台帳!$A$3:$X$700,14,FALSE))))</f>
        <v>1000</v>
      </c>
      <c r="S150" s="51">
        <f>IF(D150="","",IF(D149&lt;&gt;"","",IF(OR(J150="リード付け",J150="巻足し",J150="巻返しリード付け"),M150,VLOOKUP(D150,契約台帳!$A$3:$X$700,15,FALSE))))</f>
        <v>1000</v>
      </c>
      <c r="T150" s="51">
        <f>IF(D150="","",IF(D149&lt;&gt;"","",IF(J150="リード付け",N150,IF(J150="巻返しリード付け",N150,IF(J150="巻足し",N150*P150+N151*P151,VLOOKUP(D150,契約台帳!$A$3:$X$700,16,FALSE))))))</f>
        <v>2000</v>
      </c>
      <c r="U150" s="50">
        <v>1</v>
      </c>
      <c r="V150" s="50">
        <f>IF(D150="","",IF(D148=D150,"",VLOOKUP(D150,契約台帳!$A$2:$X$700,18,FALSE)))</f>
        <v>1</v>
      </c>
      <c r="W150" s="35" t="str">
        <f>IF(D150="","",IF(T150="","",IF(J150="巻足し","",IF(J150="巻返し",VLOOKUP(F150&amp;K150&amp;M150,製品マスタ!$M$5:$AE$1005,18,FALSE),IF(OR(J150="リード付け",J150="巻返しリード付け"),"原反コア",IF(J150="スリット",VLOOKUP(F150&amp;K150&amp;R150,製品マスタ!$N$5:$AE$1005,17,FALSE),""))))))</f>
        <v>6ｲﾝﾁSｺｱ</v>
      </c>
      <c r="X150" s="35">
        <f>IF(D150="","",IF(T150="","",IF(J150="巻足し","",IF(J150="巻返し",VLOOKUP(F150&amp;K150&amp;M150,製品マスタ!$M$5:$AE$1005,19,FALSE),IF(OR(J150="リード付け",J150="巻返しリード付け"),"",IF(J150="スリット",VLOOKUP(F150&amp;K150&amp;R150,製品マスタ!$N$5:$AE$1005,18,FALSE),""))))))</f>
        <v>1015</v>
      </c>
      <c r="Y150" s="40">
        <f>IF(D150="","",IF(T150="","",VLOOKUP(D150,契約台帳!$A$3:$X$700,17,FALSE)))</f>
        <v>2</v>
      </c>
      <c r="Z150" s="35" t="str">
        <f>IF(D150="","",IF(T150="","",VLOOKUP(D150,契約台帳!$A$3:$X$700,5,FALSE)))</f>
        <v>リンテック㈱</v>
      </c>
      <c r="AA150" s="74">
        <v>44728</v>
      </c>
      <c r="AB150" s="266" t="str">
        <f>IFERROR(VLOOKUP(F150&amp;K150&amp;M150,製品マスタ!$M$5:$AM$1003,27,FALSE),"")</f>
        <v/>
      </c>
      <c r="AC150" s="41"/>
      <c r="AD150" s="244"/>
      <c r="AE150" s="67"/>
      <c r="AF150" s="71"/>
      <c r="AG150" s="60">
        <f t="shared" si="1"/>
        <v>2000</v>
      </c>
      <c r="AH150" s="34"/>
      <c r="AI150" s="34"/>
      <c r="AJ150" s="34"/>
      <c r="AK150" s="34"/>
      <c r="AL150" s="13"/>
      <c r="AM150" s="13"/>
      <c r="AN150" s="13"/>
      <c r="AO150" s="13"/>
      <c r="AP150" s="13"/>
      <c r="AQ150" s="14"/>
      <c r="AR150" s="15"/>
    </row>
    <row r="151" spans="1:44" s="17" customFormat="1" ht="30.95" customHeight="1" x14ac:dyDescent="0.2">
      <c r="A151" s="47"/>
      <c r="B151" s="48"/>
      <c r="C151" s="56"/>
      <c r="D151" s="35"/>
      <c r="E151" s="35"/>
      <c r="F151" s="36" t="str">
        <f>IF(D151="","",VLOOKUP(D151,契約台帳!$A$3:$X$9998,6,FALSE))&amp;IF(D151="","",VLOOKUP(D151,契約台帳!$A$3:$X$9998,7,FALSE))&amp;IF(D151="","",VLOOKUP(D151,契約台帳!$A$3:$X$9998,8,FALSE))&amp;IF(D151="","",VLOOKUP(D151,契約台帳!$A$3:$X$9998,9,FALSE))&amp;IF(D151="","",VLOOKUP(D151,契約台帳!$A$3:$X$9998,11,FALSE))</f>
        <v/>
      </c>
      <c r="G151" s="35" t="str">
        <f>IF(D151="","",VLOOKUP(F151,製品マスタ!$G$5:$H$1005,2,FALSE))</f>
        <v/>
      </c>
      <c r="H151" s="35" t="str">
        <f>IF(D151="","",VLOOKUP(F151,製品マスタ!$G$5:$K$1005,5,FALSE))</f>
        <v/>
      </c>
      <c r="I151" s="37" t="str">
        <f>IF(D151="","",VLOOKUP(F151,製品マスタ!$G$5:$L$1005,6,FALSE))</f>
        <v/>
      </c>
      <c r="J151" s="271"/>
      <c r="K151" s="37" t="str">
        <f>IF(D151="","",VLOOKUP(D151,契約台帳!$A$3:$X$700,12,FALSE))</f>
        <v/>
      </c>
      <c r="L151" s="37" t="str">
        <f>IF(D151="","",VLOOKUP(F151,製品マスタ!$G$5:$Q$1005,11,FALSE))</f>
        <v/>
      </c>
      <c r="M151" s="49"/>
      <c r="N151" s="49"/>
      <c r="O151" s="184"/>
      <c r="P151" s="60"/>
      <c r="Q151" s="74"/>
      <c r="R151" s="54" t="str">
        <f>IF(D151="","",IF(D150&lt;&gt;"","",IF(OR(J151="リード付け",J151="巻足し",J151="巻返しリード付け"),M151,VLOOKUP(D151,契約台帳!$A$3:$X$700,14,FALSE))))</f>
        <v/>
      </c>
      <c r="S151" s="51" t="str">
        <f>IF(D151="","",IF(D150&lt;&gt;"","",IF(OR(J151="リード付け",J151="巻足し",J151="巻返しリード付け"),M151,VLOOKUP(D151,契約台帳!$A$3:$X$700,15,FALSE))))</f>
        <v/>
      </c>
      <c r="T151" s="51" t="str">
        <f>IF(D151="","",IF(D150&lt;&gt;"","",IF(J151="リード付け",N151,IF(J151="巻返しリード付け",N151,IF(J151="巻足し",N151*P151+N152*P152,VLOOKUP(D151,契約台帳!$A$3:$X$700,16,FALSE))))))</f>
        <v/>
      </c>
      <c r="U151" s="50"/>
      <c r="V151" s="50" t="str">
        <f>IF(D151="","",IF(D149=D151,"",VLOOKUP(D151,契約台帳!$A$2:$X$700,18,FALSE)))</f>
        <v/>
      </c>
      <c r="W151" s="35" t="str">
        <f>IF(D151="","",IF(T151="","",IF(J151="巻足し","",IF(J151="巻返し",VLOOKUP(F151&amp;K151&amp;M151,製品マスタ!$M$5:$AE$1005,18,FALSE),IF(OR(J151="リード付け",J151="巻返しリード付け"),"原反コア",IF(J151="スリット",VLOOKUP(F151&amp;K151&amp;R151,製品マスタ!$N$5:$AE$1005,17,FALSE),""))))))</f>
        <v/>
      </c>
      <c r="X151" s="35" t="str">
        <f>IF(D151="","",IF(T151="","",IF(J151="巻足し","",IF(J151="巻返し",VLOOKUP(F151&amp;K151&amp;M151,製品マスタ!$M$5:$AE$1005,19,FALSE),IF(OR(J151="リード付け",J151="巻返しリード付け"),"",IF(J151="スリット",VLOOKUP(F151&amp;K151&amp;R151,製品マスタ!$N$5:$AE$1005,18,FALSE),""))))))</f>
        <v/>
      </c>
      <c r="Y151" s="40" t="str">
        <f>IF(D151="","",IF(T151="","",VLOOKUP(D151,契約台帳!$A$3:$X$700,17,FALSE)))</f>
        <v/>
      </c>
      <c r="Z151" s="35" t="str">
        <f>IF(D151="","",IF(T151="","",VLOOKUP(D151,契約台帳!$A$3:$X$700,5,FALSE)))</f>
        <v/>
      </c>
      <c r="AA151" s="74"/>
      <c r="AB151" s="266" t="str">
        <f>IFERROR(VLOOKUP(F151&amp;K151&amp;M151,製品マスタ!$M$5:$AM$1003,27,FALSE),"")</f>
        <v/>
      </c>
      <c r="AC151" s="41"/>
      <c r="AD151" s="244"/>
      <c r="AE151" s="67"/>
      <c r="AF151" s="71"/>
      <c r="AG151" s="60"/>
      <c r="AH151" s="34"/>
      <c r="AI151" s="34"/>
      <c r="AJ151" s="34"/>
      <c r="AK151" s="34"/>
      <c r="AL151" s="13"/>
      <c r="AM151" s="13"/>
      <c r="AN151" s="13"/>
      <c r="AO151" s="13"/>
      <c r="AP151" s="13"/>
      <c r="AQ151" s="14"/>
      <c r="AR151" s="15"/>
    </row>
    <row r="152" spans="1:44" s="17" customFormat="1" ht="30.95" customHeight="1" x14ac:dyDescent="0.2">
      <c r="A152" s="47"/>
      <c r="B152" s="48"/>
      <c r="C152" s="56"/>
      <c r="D152" s="35">
        <v>3662825</v>
      </c>
      <c r="E152" s="35">
        <v>4140710</v>
      </c>
      <c r="F152" s="36" t="str">
        <f>IF(D152="","",VLOOKUP(D152,契約台帳!$A$3:$X$9998,6,FALSE))&amp;IF(D152="","",VLOOKUP(D152,契約台帳!$A$3:$X$9998,7,FALSE))&amp;IF(D152="","",VLOOKUP(D152,契約台帳!$A$3:$X$9998,8,FALSE))&amp;IF(D152="","",VLOOKUP(D152,契約台帳!$A$3:$X$9998,9,FALSE))&amp;IF(D152="","",VLOOKUP(D152,契約台帳!$A$3:$X$9998,11,FALSE))</f>
        <v>3SNMCLBHLGTV</v>
      </c>
      <c r="G152" s="35" t="str">
        <f>IF(D152="","",VLOOKUP(F152,製品マスタ!$G$5:$H$1005,2,FALSE))</f>
        <v>S</v>
      </c>
      <c r="H152" s="35" t="str">
        <f>IF(D152="","",VLOOKUP(F152,製品マスタ!$G$5:$K$1005,5,FALSE))</f>
        <v>HLGTV</v>
      </c>
      <c r="I152" s="37" t="str">
        <f>IF(D152="","",VLOOKUP(F152,製品マスタ!$G$5:$L$1005,6,FALSE))</f>
        <v>メタルミー　ヘヤライン　銀艶Ｖ</v>
      </c>
      <c r="J152" s="271" t="s">
        <v>714</v>
      </c>
      <c r="K152" s="37">
        <f>IF(D152="","",VLOOKUP(D152,契約台帳!$A$3:$X$700,12,FALSE))</f>
        <v>25</v>
      </c>
      <c r="L152" s="37" t="str">
        <f>IF(D152="","",VLOOKUP(F152,製品マスタ!$G$5:$Q$1005,11,FALSE))</f>
        <v>BRIGHT</v>
      </c>
      <c r="M152" s="49">
        <v>1005</v>
      </c>
      <c r="N152" s="49">
        <v>16000</v>
      </c>
      <c r="O152" s="184">
        <v>1</v>
      </c>
      <c r="P152" s="60">
        <v>2</v>
      </c>
      <c r="Q152" s="74"/>
      <c r="R152" s="54">
        <f>IF(D152="","",IF(D151&lt;&gt;"","",IF(OR(J152="リード付け",J152="巻足し",J152="巻返しリード付け"),M152,VLOOKUP(D152,契約台帳!$A$3:$X$700,14,FALSE))))</f>
        <v>1005</v>
      </c>
      <c r="S152" s="51">
        <f>IF(D152="","",IF(D151&lt;&gt;"","",IF(OR(J152="リード付け",J152="巻足し",J152="巻返しリード付け"),M152,VLOOKUP(D152,契約台帳!$A$3:$X$700,15,FALSE))))</f>
        <v>1000</v>
      </c>
      <c r="T152" s="51">
        <f>IF(D152="","",IF(D151&lt;&gt;"","",IF(J152="リード付け",N152,IF(J152="巻返しリード付け",N152,IF(J152="巻足し",N152*P152+N153*P153,VLOOKUP(D152,契約台帳!$A$3:$X$700,16,FALSE))))))</f>
        <v>2000</v>
      </c>
      <c r="U152" s="50">
        <v>2</v>
      </c>
      <c r="V152" s="50">
        <f>IF(D152="","",IF(D150=D152,"",VLOOKUP(D152,契約台帳!$A$2:$X$700,18,FALSE)))</f>
        <v>2</v>
      </c>
      <c r="W152" s="35" t="str">
        <f>IF(D152="","",IF(T152="","",IF(J152="巻足し","",IF(J152="巻返し",VLOOKUP(F152&amp;K152&amp;M152,製品マスタ!$M$5:$AE$1005,18,FALSE),IF(OR(J152="リード付け",J152="巻返しリード付け"),"原反コア",IF(J152="スリット",VLOOKUP(F152&amp;K152&amp;R152,製品マスタ!$N$5:$AE$1005,17,FALSE),""))))))</f>
        <v>6ｲﾝﾁSｺｱ</v>
      </c>
      <c r="X152" s="35">
        <f>IF(D152="","",IF(T152="","",IF(J152="巻足し","",IF(J152="巻返し",VLOOKUP(F152&amp;K152&amp;M152,製品マスタ!$M$5:$AE$1005,19,FALSE),IF(OR(J152="リード付け",J152="巻返しリード付け"),"",IF(J152="スリット",VLOOKUP(F152&amp;K152&amp;R152,製品マスタ!$N$5:$AE$1005,18,FALSE),""))))))</f>
        <v>1015</v>
      </c>
      <c r="Y152" s="40">
        <f>IF(D152="","",IF(T152="","",VLOOKUP(D152,契約台帳!$A$3:$X$700,17,FALSE)))</f>
        <v>2</v>
      </c>
      <c r="Z152" s="35" t="str">
        <f>IF(D152="","",IF(T152="","",VLOOKUP(D152,契約台帳!$A$3:$X$700,5,FALSE)))</f>
        <v>リンテック㈱</v>
      </c>
      <c r="AA152" s="74">
        <v>44728</v>
      </c>
      <c r="AB152" s="266">
        <f>IFERROR(VLOOKUP(F152&amp;K152&amp;M152,製品マスタ!$M$5:$AM$1003,27,FALSE),"")</f>
        <v>0</v>
      </c>
      <c r="AC152" s="41"/>
      <c r="AD152" s="244"/>
      <c r="AE152" s="67"/>
      <c r="AF152" s="71"/>
      <c r="AG152" s="60">
        <f t="shared" si="1"/>
        <v>4000</v>
      </c>
      <c r="AH152" s="34"/>
      <c r="AI152" s="34"/>
      <c r="AJ152" s="34"/>
      <c r="AK152" s="34"/>
      <c r="AL152" s="13"/>
      <c r="AM152" s="13"/>
      <c r="AN152" s="13"/>
      <c r="AO152" s="13"/>
      <c r="AP152" s="13"/>
      <c r="AQ152" s="14"/>
      <c r="AR152" s="15"/>
    </row>
    <row r="153" spans="1:44" s="17" customFormat="1" ht="30.95" customHeight="1" x14ac:dyDescent="0.2">
      <c r="A153" s="47"/>
      <c r="B153" s="48"/>
      <c r="C153" s="56"/>
      <c r="D153" s="35"/>
      <c r="E153" s="35"/>
      <c r="F153" s="36" t="str">
        <f>IF(D153="","",VLOOKUP(D153,契約台帳!$A$3:$X$9998,6,FALSE))&amp;IF(D153="","",VLOOKUP(D153,契約台帳!$A$3:$X$9998,7,FALSE))&amp;IF(D153="","",VLOOKUP(D153,契約台帳!$A$3:$X$9998,8,FALSE))&amp;IF(D153="","",VLOOKUP(D153,契約台帳!$A$3:$X$9998,9,FALSE))&amp;IF(D153="","",VLOOKUP(D153,契約台帳!$A$3:$X$9998,11,FALSE))</f>
        <v/>
      </c>
      <c r="G153" s="35" t="str">
        <f>IF(D153="","",VLOOKUP(F153,製品マスタ!$G$5:$H$1005,2,FALSE))</f>
        <v/>
      </c>
      <c r="H153" s="35" t="str">
        <f>IF(D153="","",VLOOKUP(F153,製品マスタ!$G$5:$K$1005,5,FALSE))</f>
        <v/>
      </c>
      <c r="I153" s="37" t="str">
        <f>IF(D153="","",VLOOKUP(F153,製品マスタ!$G$5:$L$1005,6,FALSE))</f>
        <v/>
      </c>
      <c r="J153" s="271"/>
      <c r="K153" s="37" t="str">
        <f>IF(D153="","",VLOOKUP(D153,契約台帳!$A$3:$X$700,12,FALSE))</f>
        <v/>
      </c>
      <c r="L153" s="37" t="str">
        <f>IF(D153="","",VLOOKUP(F153,製品マスタ!$G$5:$Q$1005,11,FALSE))</f>
        <v/>
      </c>
      <c r="M153" s="49"/>
      <c r="N153" s="49"/>
      <c r="O153" s="184"/>
      <c r="P153" s="60"/>
      <c r="Q153" s="74"/>
      <c r="R153" s="54">
        <v>1005</v>
      </c>
      <c r="S153" s="51">
        <v>1000</v>
      </c>
      <c r="T153" s="51">
        <v>6000</v>
      </c>
      <c r="U153" s="50">
        <v>2</v>
      </c>
      <c r="V153" s="50" t="str">
        <f>IF(D153="","",IF(D151=D153,"",VLOOKUP(D153,契約台帳!$A$2:$X$700,18,FALSE)))</f>
        <v/>
      </c>
      <c r="W153" s="35" t="str">
        <f>IF(D153="","",IF(T153="","",IF(J153="巻足し","",IF(J153="巻返し",VLOOKUP(F153&amp;K153&amp;M153,製品マスタ!$M$5:$AE$1005,18,FALSE),IF(OR(J153="リード付け",J153="巻返しリード付け"),"原反コア",IF(J153="スリット",VLOOKUP(F153&amp;K153&amp;R153,製品マスタ!$N$5:$AE$1005,17,FALSE),""))))))</f>
        <v/>
      </c>
      <c r="X153" s="35" t="str">
        <f>IF(D153="","",IF(T153="","",IF(J153="巻足し","",IF(J153="巻返し",VLOOKUP(F153&amp;K153&amp;M153,製品マスタ!$M$5:$AE$1005,19,FALSE),IF(OR(J153="リード付け",J153="巻返しリード付け"),"",IF(J153="スリット",VLOOKUP(F153&amp;K153&amp;R153,製品マスタ!$N$5:$AE$1005,18,FALSE),""))))))</f>
        <v/>
      </c>
      <c r="Y153" s="40">
        <v>2</v>
      </c>
      <c r="Z153" s="35" t="s">
        <v>155</v>
      </c>
      <c r="AA153" s="74">
        <v>44728</v>
      </c>
      <c r="AB153" s="266" t="str">
        <f>IFERROR(VLOOKUP(F153&amp;K153&amp;M153,製品マスタ!$M$5:$AM$1003,27,FALSE),"")</f>
        <v/>
      </c>
      <c r="AC153" s="41"/>
      <c r="AD153" s="244"/>
      <c r="AE153" s="67"/>
      <c r="AF153" s="71"/>
      <c r="AG153" s="60">
        <f t="shared" si="1"/>
        <v>12000</v>
      </c>
      <c r="AH153" s="34"/>
      <c r="AI153" s="34"/>
      <c r="AJ153" s="34"/>
      <c r="AK153" s="34"/>
      <c r="AL153" s="13"/>
      <c r="AM153" s="13"/>
      <c r="AN153" s="13"/>
      <c r="AO153" s="13"/>
      <c r="AP153" s="13"/>
      <c r="AQ153" s="14"/>
      <c r="AR153" s="15"/>
    </row>
    <row r="154" spans="1:44" s="17" customFormat="1" ht="30.95" customHeight="1" x14ac:dyDescent="0.2">
      <c r="A154" s="47"/>
      <c r="B154" s="48"/>
      <c r="C154" s="56"/>
      <c r="D154" s="35"/>
      <c r="E154" s="35"/>
      <c r="F154" s="36" t="str">
        <f>IF(D154="","",VLOOKUP(D154,契約台帳!$A$3:$X$9998,6,FALSE))&amp;IF(D154="","",VLOOKUP(D154,契約台帳!$A$3:$X$9998,7,FALSE))&amp;IF(D154="","",VLOOKUP(D154,契約台帳!$A$3:$X$9998,8,FALSE))&amp;IF(D154="","",VLOOKUP(D154,契約台帳!$A$3:$X$9998,9,FALSE))&amp;IF(D154="","",VLOOKUP(D154,契約台帳!$A$3:$X$9998,11,FALSE))</f>
        <v/>
      </c>
      <c r="G154" s="35" t="str">
        <f>IF(D154="","",VLOOKUP(F154,製品マスタ!$G$5:$H$1005,2,FALSE))</f>
        <v/>
      </c>
      <c r="H154" s="35" t="str">
        <f>IF(D154="","",VLOOKUP(F154,製品マスタ!$G$5:$K$1005,5,FALSE))</f>
        <v/>
      </c>
      <c r="I154" s="37" t="str">
        <f>IF(D154="","",VLOOKUP(F154,製品マスタ!$G$5:$L$1005,6,FALSE))</f>
        <v/>
      </c>
      <c r="J154" s="271"/>
      <c r="K154" s="37" t="str">
        <f>IF(D154="","",VLOOKUP(D154,契約台帳!$A$3:$X$700,12,FALSE))</f>
        <v/>
      </c>
      <c r="L154" s="37" t="str">
        <f>IF(D154="","",VLOOKUP(F154,製品マスタ!$G$5:$Q$1005,11,FALSE))</f>
        <v/>
      </c>
      <c r="M154" s="49"/>
      <c r="N154" s="49"/>
      <c r="O154" s="184"/>
      <c r="P154" s="60"/>
      <c r="Q154" s="74"/>
      <c r="R154" s="54" t="str">
        <f>IF(D154="","",IF(D153&lt;&gt;"","",IF(OR(J154="リード付け",J154="巻足し",J154="巻返しリード付け"),M154,VLOOKUP(D154,契約台帳!$A$3:$X$700,14,FALSE))))</f>
        <v/>
      </c>
      <c r="S154" s="51" t="str">
        <f>IF(D154="","",IF(D153&lt;&gt;"","",IF(OR(J154="リード付け",J154="巻足し",J154="巻返しリード付け"),M154,VLOOKUP(D154,契約台帳!$A$3:$X$700,15,FALSE))))</f>
        <v/>
      </c>
      <c r="T154" s="51" t="str">
        <f>IF(D154="","",IF(D153&lt;&gt;"","",IF(J154="リード付け",N154,IF(J154="巻返しリード付け",N154,IF(J154="巻足し",N154*P154+N155*P155,VLOOKUP(D154,契約台帳!$A$3:$X$700,16,FALSE))))))</f>
        <v/>
      </c>
      <c r="U154" s="50"/>
      <c r="V154" s="50" t="str">
        <f>IF(D154="","",IF(D152=D154,"",VLOOKUP(D154,契約台帳!$A$2:$X$700,18,FALSE)))</f>
        <v/>
      </c>
      <c r="W154" s="35" t="str">
        <f>IF(D154="","",IF(T154="","",IF(J154="巻足し","",IF(J154="巻返し",VLOOKUP(F154&amp;K154&amp;M154,製品マスタ!$M$5:$AE$1005,18,FALSE),IF(OR(J154="リード付け",J154="巻返しリード付け"),"原反コア",IF(J154="スリット",VLOOKUP(F154&amp;K154&amp;R154,製品マスタ!$N$5:$AE$1005,17,FALSE),""))))))</f>
        <v/>
      </c>
      <c r="X154" s="35" t="str">
        <f>IF(D154="","",IF(T154="","",IF(J154="巻足し","",IF(J154="巻返し",VLOOKUP(F154&amp;K154&amp;M154,製品マスタ!$M$5:$AE$1005,19,FALSE),IF(OR(J154="リード付け",J154="巻返しリード付け"),"",IF(J154="スリット",VLOOKUP(F154&amp;K154&amp;R154,製品マスタ!$N$5:$AE$1005,18,FALSE),""))))))</f>
        <v/>
      </c>
      <c r="Y154" s="40" t="str">
        <f>IF(D154="","",IF(T154="","",VLOOKUP(D154,契約台帳!$A$3:$X$700,17,FALSE)))</f>
        <v/>
      </c>
      <c r="Z154" s="35" t="str">
        <f>IF(D154="","",IF(T154="","",VLOOKUP(D154,契約台帳!$A$3:$X$700,5,FALSE)))</f>
        <v/>
      </c>
      <c r="AA154" s="74"/>
      <c r="AB154" s="266" t="str">
        <f>IFERROR(VLOOKUP(F154&amp;K154&amp;M154,製品マスタ!$M$5:$AM$1003,27,FALSE),"")</f>
        <v/>
      </c>
      <c r="AC154" s="41"/>
      <c r="AD154" s="244"/>
      <c r="AE154" s="67"/>
      <c r="AF154" s="71"/>
      <c r="AG154" s="60"/>
      <c r="AH154" s="34"/>
      <c r="AI154" s="34"/>
      <c r="AJ154" s="34"/>
      <c r="AK154" s="34"/>
      <c r="AL154" s="13"/>
      <c r="AM154" s="13"/>
      <c r="AN154" s="13"/>
      <c r="AO154" s="13"/>
      <c r="AP154" s="13"/>
      <c r="AQ154" s="14"/>
      <c r="AR154" s="15"/>
    </row>
    <row r="155" spans="1:44" s="17" customFormat="1" ht="30.95" customHeight="1" x14ac:dyDescent="0.2">
      <c r="A155" s="47" t="s">
        <v>722</v>
      </c>
      <c r="B155" s="48" t="s">
        <v>723</v>
      </c>
      <c r="C155" s="56"/>
      <c r="D155" s="35">
        <v>3662817</v>
      </c>
      <c r="E155" s="35">
        <v>4140709</v>
      </c>
      <c r="F155" s="36" t="str">
        <f>IF(D155="","",VLOOKUP(D155,契約台帳!$A$3:$X$9998,6,FALSE))&amp;IF(D155="","",VLOOKUP(D155,契約台帳!$A$3:$X$9998,7,FALSE))&amp;IF(D155="","",VLOOKUP(D155,契約台帳!$A$3:$X$9998,8,FALSE))&amp;IF(D155="","",VLOOKUP(D155,契約台帳!$A$3:$X$9998,9,FALSE))&amp;IF(D155="","",VLOOKUP(D155,契約台帳!$A$3:$X$9998,11,FALSE))</f>
        <v>33SSNMCLBTETKFV</v>
      </c>
      <c r="G155" s="35" t="str">
        <f>IF(D155="","",VLOOKUP(F155,製品マスタ!$G$5:$H$1005,2,FALSE))</f>
        <v>S</v>
      </c>
      <c r="H155" s="35" t="str">
        <f>IF(D155="","",VLOOKUP(F155,製品マスタ!$G$5:$K$1005,5,FALSE))</f>
        <v>TETKFV</v>
      </c>
      <c r="I155" s="37" t="str">
        <f>IF(D155="","",VLOOKUP(F155,製品マスタ!$G$5:$L$1005,6,FALSE))</f>
        <v>メタルミー　ＴＥＳ艶開封　Ｖ</v>
      </c>
      <c r="J155" s="271" t="s">
        <v>714</v>
      </c>
      <c r="K155" s="37">
        <f>IF(D155="","",VLOOKUP(D155,契約台帳!$A$3:$X$700,12,FALSE))</f>
        <v>50</v>
      </c>
      <c r="L155" s="37" t="str">
        <f>IF(D155="","",VLOOKUP(F155,製品マスタ!$G$5:$Q$1005,11,FALSE))</f>
        <v>S28SEPA</v>
      </c>
      <c r="M155" s="49">
        <v>1005</v>
      </c>
      <c r="N155" s="49">
        <v>12300</v>
      </c>
      <c r="O155" s="184">
        <v>1</v>
      </c>
      <c r="P155" s="60">
        <v>3</v>
      </c>
      <c r="Q155" s="74"/>
      <c r="R155" s="54">
        <f>IF(D155="","",IF(D154&lt;&gt;"","",IF(OR(J155="リード付け",J155="巻足し",J155="巻返しリード付け"),M155,VLOOKUP(D155,契約台帳!$A$3:$X$700,14,FALSE))))</f>
        <v>1005</v>
      </c>
      <c r="S155" s="51">
        <f>IF(D155="","",IF(D154&lt;&gt;"","",IF(OR(J155="リード付け",J155="巻足し",J155="巻返しリード付け"),M155,VLOOKUP(D155,契約台帳!$A$3:$X$700,15,FALSE))))</f>
        <v>1000</v>
      </c>
      <c r="T155" s="51">
        <f>IF(D155="","",IF(D154&lt;&gt;"","",IF(J155="リード付け",N155,IF(J155="巻返しリード付け",N155,IF(J155="巻足し",N155*P155+N156*P156,VLOOKUP(D155,契約台帳!$A$3:$X$700,16,FALSE))))))</f>
        <v>4000</v>
      </c>
      <c r="U155" s="50">
        <v>3</v>
      </c>
      <c r="V155" s="50">
        <f>IF(D155="","",IF(D153=D155,"",VLOOKUP(D155,契約台帳!$A$2:$X$700,18,FALSE)))</f>
        <v>3</v>
      </c>
      <c r="W155" s="35" t="str">
        <f>IF(D155="","",IF(T155="","",IF(J155="巻足し","",IF(J155="巻返し",VLOOKUP(F155&amp;K155&amp;M155,製品マスタ!$M$5:$AE$1005,18,FALSE),IF(OR(J155="リード付け",J155="巻返しリード付け"),"原反コア",IF(J155="スリット",VLOOKUP(F155&amp;K155&amp;R155,製品マスタ!$N$5:$AE$1005,17,FALSE),""))))))</f>
        <v>6ｲﾝﾁSｺｱ</v>
      </c>
      <c r="X155" s="35">
        <f>IF(D155="","",IF(T155="","",IF(J155="巻足し","",IF(J155="巻返し",VLOOKUP(F155&amp;K155&amp;M155,製品マスタ!$M$5:$AE$1005,19,FALSE),IF(OR(J155="リード付け",J155="巻返しリード付け"),"",IF(J155="スリット",VLOOKUP(F155&amp;K155&amp;R155,製品マスタ!$N$5:$AE$1005,18,FALSE),""))))))</f>
        <v>1015</v>
      </c>
      <c r="Y155" s="40">
        <f>IF(D155="","",IF(T155="","",VLOOKUP(D155,契約台帳!$A$3:$X$700,17,FALSE)))</f>
        <v>2</v>
      </c>
      <c r="Z155" s="35" t="str">
        <f>IF(D155="","",IF(T155="","",VLOOKUP(D155,契約台帳!$A$3:$X$700,5,FALSE)))</f>
        <v>リンテック㈱</v>
      </c>
      <c r="AA155" s="74">
        <v>44729</v>
      </c>
      <c r="AB155" s="266">
        <f>IFERROR(VLOOKUP(F155&amp;K155&amp;M155,製品マスタ!$M$5:$AM$1003,27,FALSE),"")</f>
        <v>0</v>
      </c>
      <c r="AC155" s="41"/>
      <c r="AD155" s="244"/>
      <c r="AE155" s="67"/>
      <c r="AF155" s="71"/>
      <c r="AG155" s="60">
        <f t="shared" si="1"/>
        <v>12000</v>
      </c>
      <c r="AH155" s="34"/>
      <c r="AI155" s="34"/>
      <c r="AJ155" s="34"/>
      <c r="AK155" s="34"/>
      <c r="AL155" s="13"/>
      <c r="AM155" s="13"/>
      <c r="AN155" s="13"/>
      <c r="AO155" s="13"/>
      <c r="AP155" s="13"/>
      <c r="AQ155" s="14"/>
      <c r="AR155" s="15"/>
    </row>
    <row r="156" spans="1:44" s="17" customFormat="1" ht="30.95" customHeight="1" x14ac:dyDescent="0.2">
      <c r="A156" s="47"/>
      <c r="B156" s="48"/>
      <c r="C156" s="56"/>
      <c r="D156" s="35"/>
      <c r="E156" s="35"/>
      <c r="F156" s="36" t="str">
        <f>IF(D156="","",VLOOKUP(D156,契約台帳!$A$3:$X$9998,6,FALSE))&amp;IF(D156="","",VLOOKUP(D156,契約台帳!$A$3:$X$9998,7,FALSE))&amp;IF(D156="","",VLOOKUP(D156,契約台帳!$A$3:$X$9998,8,FALSE))&amp;IF(D156="","",VLOOKUP(D156,契約台帳!$A$3:$X$9998,9,FALSE))&amp;IF(D156="","",VLOOKUP(D156,契約台帳!$A$3:$X$9998,11,FALSE))</f>
        <v/>
      </c>
      <c r="G156" s="35" t="str">
        <f>IF(D156="","",VLOOKUP(F156,製品マスタ!$G$5:$H$1005,2,FALSE))</f>
        <v/>
      </c>
      <c r="H156" s="35" t="str">
        <f>IF(D156="","",VLOOKUP(F156,製品マスタ!$G$5:$K$1005,5,FALSE))</f>
        <v/>
      </c>
      <c r="I156" s="37" t="str">
        <f>IF(D156="","",VLOOKUP(F156,製品マスタ!$G$5:$L$1005,6,FALSE))</f>
        <v/>
      </c>
      <c r="J156" s="271"/>
      <c r="K156" s="37" t="str">
        <f>IF(D156="","",VLOOKUP(D156,契約台帳!$A$3:$X$700,12,FALSE))</f>
        <v/>
      </c>
      <c r="L156" s="37" t="str">
        <f>IF(D156="","",VLOOKUP(F156,製品マスタ!$G$5:$Q$1005,11,FALSE))</f>
        <v/>
      </c>
      <c r="M156" s="49"/>
      <c r="N156" s="49"/>
      <c r="O156" s="184"/>
      <c r="P156" s="60"/>
      <c r="Q156" s="74"/>
      <c r="R156" s="54" t="str">
        <f>IF(D156="","",IF(D155&lt;&gt;"","",IF(OR(J156="リード付け",J156="巻足し",J156="巻返しリード付け"),M156,VLOOKUP(D156,契約台帳!$A$3:$X$700,14,FALSE))))</f>
        <v/>
      </c>
      <c r="S156" s="51" t="str">
        <f>IF(D156="","",IF(D155&lt;&gt;"","",IF(OR(J156="リード付け",J156="巻足し",J156="巻返しリード付け"),M156,VLOOKUP(D156,契約台帳!$A$3:$X$700,15,FALSE))))</f>
        <v/>
      </c>
      <c r="T156" s="51" t="str">
        <f>IF(D156="","",IF(D155&lt;&gt;"","",IF(J156="リード付け",N156,IF(J156="巻返しリード付け",N156,IF(J156="巻足し",N156*P156+N157*P157,VLOOKUP(D156,契約台帳!$A$3:$X$700,16,FALSE))))))</f>
        <v/>
      </c>
      <c r="U156" s="50"/>
      <c r="V156" s="50" t="str">
        <f>IF(D156="","",IF(D154=D156,"",VLOOKUP(D156,契約台帳!$A$2:$X$700,18,FALSE)))</f>
        <v/>
      </c>
      <c r="W156" s="35" t="str">
        <f>IF(D156="","",IF(T156="","",IF(J156="巻足し","",IF(J156="巻返し",VLOOKUP(F156&amp;K156&amp;M156,製品マスタ!$M$5:$AE$1005,18,FALSE),IF(OR(J156="リード付け",J156="巻返しリード付け"),"原反コア",IF(J156="スリット",VLOOKUP(F156&amp;K156&amp;R156,製品マスタ!$N$5:$AE$1005,17,FALSE),""))))))</f>
        <v/>
      </c>
      <c r="X156" s="35" t="str">
        <f>IF(D156="","",IF(T156="","",IF(J156="巻足し","",IF(J156="巻返し",VLOOKUP(F156&amp;K156&amp;M156,製品マスタ!$M$5:$AE$1005,19,FALSE),IF(OR(J156="リード付け",J156="巻返しリード付け"),"",IF(J156="スリット",VLOOKUP(F156&amp;K156&amp;R156,製品マスタ!$N$5:$AE$1005,18,FALSE),""))))))</f>
        <v/>
      </c>
      <c r="Y156" s="40" t="str">
        <f>IF(D156="","",IF(T156="","",VLOOKUP(D156,契約台帳!$A$3:$X$700,17,FALSE)))</f>
        <v/>
      </c>
      <c r="Z156" s="35" t="str">
        <f>IF(D156="","",IF(T156="","",VLOOKUP(D156,契約台帳!$A$3:$X$700,5,FALSE)))</f>
        <v/>
      </c>
      <c r="AA156" s="74"/>
      <c r="AB156" s="266" t="str">
        <f>IFERROR(VLOOKUP(F156&amp;K156&amp;M156,製品マスタ!$M$5:$AM$1003,27,FALSE),"")</f>
        <v/>
      </c>
      <c r="AC156" s="41"/>
      <c r="AD156" s="244"/>
      <c r="AE156" s="67"/>
      <c r="AF156" s="71"/>
      <c r="AG156" s="60"/>
      <c r="AH156" s="34"/>
      <c r="AI156" s="34"/>
      <c r="AJ156" s="34"/>
      <c r="AK156" s="34"/>
      <c r="AL156" s="13"/>
      <c r="AM156" s="13"/>
      <c r="AN156" s="13"/>
      <c r="AO156" s="13"/>
      <c r="AP156" s="13"/>
      <c r="AQ156" s="14"/>
      <c r="AR156" s="15"/>
    </row>
    <row r="157" spans="1:44" s="17" customFormat="1" ht="30.95" customHeight="1" x14ac:dyDescent="0.2">
      <c r="A157" s="47"/>
      <c r="B157" s="48"/>
      <c r="C157" s="56"/>
      <c r="D157" s="35">
        <v>3662818</v>
      </c>
      <c r="E157" s="35">
        <v>4140720</v>
      </c>
      <c r="F157" s="36" t="str">
        <f>IF(D157="","",VLOOKUP(D157,契約台帳!$A$3:$X$9998,6,FALSE))&amp;IF(D157="","",VLOOKUP(D157,契約台帳!$A$3:$X$9998,7,FALSE))&amp;IF(D157="","",VLOOKUP(D157,契約台帳!$A$3:$X$9998,8,FALSE))&amp;IF(D157="","",VLOOKUP(D157,契約台帳!$A$3:$X$9998,9,FALSE))&amp;IF(D157="","",VLOOKUP(D157,契約台帳!$A$3:$X$9998,11,FALSE))</f>
        <v>3SNMCLBTETV0V</v>
      </c>
      <c r="G157" s="35" t="str">
        <f>IF(D157="","",VLOOKUP(F157,製品マスタ!$G$5:$H$1005,2,FALSE))</f>
        <v>S</v>
      </c>
      <c r="H157" s="35" t="str">
        <f>IF(D157="","",VLOOKUP(F157,製品マスタ!$G$5:$K$1005,5,FALSE))</f>
        <v>TETV0V</v>
      </c>
      <c r="I157" s="37" t="str">
        <f>IF(D157="","",VLOOKUP(F157,製品マスタ!$G$5:$L$1005,6,FALSE))</f>
        <v>メタルミー　ＴＥＳ艶ＶＯＩＤＶ</v>
      </c>
      <c r="J157" s="271" t="s">
        <v>714</v>
      </c>
      <c r="K157" s="37">
        <f>IF(D157="","",VLOOKUP(D157,契約台帳!$A$3:$X$700,12,FALSE))</f>
        <v>50</v>
      </c>
      <c r="L157" s="37" t="str">
        <f>IF(D157="","",VLOOKUP(F157,製品マスタ!$G$5:$Q$1005,11,FALSE))</f>
        <v>S28SEPA</v>
      </c>
      <c r="M157" s="49">
        <v>1005</v>
      </c>
      <c r="N157" s="49">
        <v>8200</v>
      </c>
      <c r="O157" s="184">
        <v>1</v>
      </c>
      <c r="P157" s="60">
        <v>2</v>
      </c>
      <c r="Q157" s="74"/>
      <c r="R157" s="54">
        <f>IF(D157="","",IF(D156&lt;&gt;"","",IF(OR(J157="リード付け",J157="巻足し",J157="巻返しリード付け"),M157,VLOOKUP(D157,契約台帳!$A$3:$X$700,14,FALSE))))</f>
        <v>1005</v>
      </c>
      <c r="S157" s="51">
        <f>IF(D157="","",IF(D156&lt;&gt;"","",IF(OR(J157="リード付け",J157="巻足し",J157="巻返しリード付け"),M157,VLOOKUP(D157,契約台帳!$A$3:$X$700,15,FALSE))))</f>
        <v>1000</v>
      </c>
      <c r="T157" s="51">
        <f>IF(D157="","",IF(D156&lt;&gt;"","",IF(J157="リード付け",N157,IF(J157="巻返しリード付け",N157,IF(J157="巻足し",N157*P157+N158*P158,VLOOKUP(D157,契約台帳!$A$3:$X$700,16,FALSE))))))</f>
        <v>4000</v>
      </c>
      <c r="U157" s="50">
        <v>2</v>
      </c>
      <c r="V157" s="50">
        <f>IF(D157="","",IF(D155=D157,"",VLOOKUP(D157,契約台帳!$A$2:$X$700,18,FALSE)))</f>
        <v>2</v>
      </c>
      <c r="W157" s="35" t="str">
        <f>IF(D157="","",IF(T157="","",IF(J157="巻足し","",IF(J157="巻返し",VLOOKUP(F157&amp;K157&amp;M157,製品マスタ!$M$5:$AE$1005,18,FALSE),IF(OR(J157="リード付け",J157="巻返しリード付け"),"原反コア",IF(J157="スリット",VLOOKUP(F157&amp;K157&amp;R157,製品マスタ!$N$5:$AE$1005,17,FALSE),""))))))</f>
        <v>6ｲﾝﾁSｺｱ</v>
      </c>
      <c r="X157" s="35">
        <f>IF(D157="","",IF(T157="","",IF(J157="巻足し","",IF(J157="巻返し",VLOOKUP(F157&amp;K157&amp;M157,製品マスタ!$M$5:$AE$1005,19,FALSE),IF(OR(J157="リード付け",J157="巻返しリード付け"),"",IF(J157="スリット",VLOOKUP(F157&amp;K157&amp;R157,製品マスタ!$N$5:$AE$1005,18,FALSE),""))))))</f>
        <v>1015</v>
      </c>
      <c r="Y157" s="40">
        <f>IF(D157="","",IF(T157="","",VLOOKUP(D157,契約台帳!$A$3:$X$700,17,FALSE)))</f>
        <v>2</v>
      </c>
      <c r="Z157" s="35" t="str">
        <f>IF(D157="","",IF(T157="","",VLOOKUP(D157,契約台帳!$A$3:$X$700,5,FALSE)))</f>
        <v>リンテック㈱</v>
      </c>
      <c r="AA157" s="74">
        <v>44729</v>
      </c>
      <c r="AB157" s="266">
        <f>IFERROR(VLOOKUP(F157&amp;K157&amp;M157,製品マスタ!$M$5:$AM$1003,27,FALSE),"")</f>
        <v>0</v>
      </c>
      <c r="AC157" s="41"/>
      <c r="AD157" s="244"/>
      <c r="AE157" s="67"/>
      <c r="AF157" s="71"/>
      <c r="AG157" s="60">
        <f t="shared" si="1"/>
        <v>8000</v>
      </c>
      <c r="AH157" s="34"/>
      <c r="AI157" s="34"/>
      <c r="AJ157" s="34"/>
      <c r="AK157" s="34"/>
      <c r="AL157" s="13"/>
      <c r="AM157" s="13"/>
      <c r="AN157" s="13"/>
      <c r="AO157" s="13"/>
      <c r="AP157" s="13"/>
      <c r="AQ157" s="14"/>
      <c r="AR157" s="15"/>
    </row>
    <row r="158" spans="1:44" s="17" customFormat="1" ht="30.95" customHeight="1" x14ac:dyDescent="0.2">
      <c r="A158" s="47"/>
      <c r="B158" s="48"/>
      <c r="C158" s="56"/>
      <c r="D158" s="35"/>
      <c r="E158" s="35"/>
      <c r="F158" s="36" t="str">
        <f>IF(D158="","",VLOOKUP(D158,契約台帳!$A$3:$X$9998,6,FALSE))&amp;IF(D158="","",VLOOKUP(D158,契約台帳!$A$3:$X$9998,7,FALSE))&amp;IF(D158="","",VLOOKUP(D158,契約台帳!$A$3:$X$9998,8,FALSE))&amp;IF(D158="","",VLOOKUP(D158,契約台帳!$A$3:$X$9998,9,FALSE))&amp;IF(D158="","",VLOOKUP(D158,契約台帳!$A$3:$X$9998,11,FALSE))</f>
        <v/>
      </c>
      <c r="G158" s="35" t="str">
        <f>IF(D158="","",VLOOKUP(F158,製品マスタ!$G$5:$H$1005,2,FALSE))</f>
        <v/>
      </c>
      <c r="H158" s="35" t="str">
        <f>IF(D158="","",VLOOKUP(F158,製品マスタ!$G$5:$K$1005,5,FALSE))</f>
        <v/>
      </c>
      <c r="I158" s="37" t="str">
        <f>IF(D158="","",VLOOKUP(F158,製品マスタ!$G$5:$L$1005,6,FALSE))</f>
        <v/>
      </c>
      <c r="J158" s="271"/>
      <c r="K158" s="37" t="str">
        <f>IF(D158="","",VLOOKUP(D158,契約台帳!$A$3:$X$700,12,FALSE))</f>
        <v/>
      </c>
      <c r="L158" s="37" t="str">
        <f>IF(D158="","",VLOOKUP(F158,製品マスタ!$G$5:$Q$1005,11,FALSE))</f>
        <v/>
      </c>
      <c r="M158" s="49"/>
      <c r="N158" s="49"/>
      <c r="O158" s="184"/>
      <c r="P158" s="60"/>
      <c r="Q158" s="74"/>
      <c r="R158" s="54" t="str">
        <f>IF(D158="","",IF(D157&lt;&gt;"","",IF(OR(J158="リード付け",J158="巻足し",J158="巻返しリード付け"),M158,VLOOKUP(D158,契約台帳!$A$3:$X$700,14,FALSE))))</f>
        <v/>
      </c>
      <c r="S158" s="51" t="str">
        <f>IF(D158="","",IF(D157&lt;&gt;"","",IF(OR(J158="リード付け",J158="巻足し",J158="巻返しリード付け"),M158,VLOOKUP(D158,契約台帳!$A$3:$X$700,15,FALSE))))</f>
        <v/>
      </c>
      <c r="T158" s="51" t="str">
        <f>IF(D158="","",IF(D157&lt;&gt;"","",IF(J158="リード付け",N158,IF(J158="巻返しリード付け",N158,IF(J158="巻足し",N158*P158+N159*P159,VLOOKUP(D158,契約台帳!$A$3:$X$700,16,FALSE))))))</f>
        <v/>
      </c>
      <c r="U158" s="50"/>
      <c r="V158" s="50" t="str">
        <f>IF(D158="","",IF(D156=D158,"",VLOOKUP(D158,契約台帳!$A$2:$X$700,18,FALSE)))</f>
        <v/>
      </c>
      <c r="W158" s="35" t="str">
        <f>IF(D158="","",IF(T158="","",IF(J158="巻足し","",IF(J158="巻返し",VLOOKUP(F158&amp;K158&amp;M158,製品マスタ!$M$5:$AE$1005,18,FALSE),IF(OR(J158="リード付け",J158="巻返しリード付け"),"原反コア",IF(J158="スリット",VLOOKUP(F158&amp;K158&amp;R158,製品マスタ!$N$5:$AE$1005,17,FALSE),""))))))</f>
        <v/>
      </c>
      <c r="X158" s="35" t="str">
        <f>IF(D158="","",IF(T158="","",IF(J158="巻足し","",IF(J158="巻返し",VLOOKUP(F158&amp;K158&amp;M158,製品マスタ!$M$5:$AE$1005,19,FALSE),IF(OR(J158="リード付け",J158="巻返しリード付け"),"",IF(J158="スリット",VLOOKUP(F158&amp;K158&amp;R158,製品マスタ!$N$5:$AE$1005,18,FALSE),""))))))</f>
        <v/>
      </c>
      <c r="Y158" s="40" t="str">
        <f>IF(D158="","",IF(T158="","",VLOOKUP(D158,契約台帳!$A$3:$X$700,17,FALSE)))</f>
        <v/>
      </c>
      <c r="Z158" s="35" t="str">
        <f>IF(D158="","",IF(T158="","",VLOOKUP(D158,契約台帳!$A$3:$X$700,5,FALSE)))</f>
        <v/>
      </c>
      <c r="AA158" s="74"/>
      <c r="AB158" s="266" t="str">
        <f>IFERROR(VLOOKUP(F158&amp;K158&amp;M158,製品マスタ!$M$5:$AM$1003,27,FALSE),"")</f>
        <v/>
      </c>
      <c r="AC158" s="41"/>
      <c r="AD158" s="244"/>
      <c r="AE158" s="67"/>
      <c r="AF158" s="71"/>
      <c r="AG158" s="60"/>
      <c r="AH158" s="34"/>
      <c r="AI158" s="34"/>
      <c r="AJ158" s="34"/>
      <c r="AK158" s="34"/>
      <c r="AL158" s="13"/>
      <c r="AM158" s="13"/>
      <c r="AN158" s="13"/>
      <c r="AO158" s="13"/>
      <c r="AP158" s="13"/>
      <c r="AQ158" s="14"/>
      <c r="AR158" s="15"/>
    </row>
    <row r="159" spans="1:44" s="17" customFormat="1" ht="30.95" customHeight="1" x14ac:dyDescent="0.2">
      <c r="A159" s="47"/>
      <c r="B159" s="48"/>
      <c r="C159" s="56"/>
      <c r="D159" s="35">
        <v>3662814</v>
      </c>
      <c r="E159" s="35">
        <v>4140706</v>
      </c>
      <c r="F159" s="36" t="str">
        <f>IF(D159="","",VLOOKUP(D159,契約台帳!$A$3:$X$9998,6,FALSE))&amp;IF(D159="","",VLOOKUP(D159,契約台帳!$A$3:$X$9998,7,FALSE))&amp;IF(D159="","",VLOOKUP(D159,契約台帳!$A$3:$X$9998,8,FALSE))&amp;IF(D159="","",VLOOKUP(D159,契約台帳!$A$3:$X$9998,9,FALSE))&amp;IF(D159="","",VLOOKUP(D159,契約台帳!$A$3:$X$9998,11,FALSE))</f>
        <v>33SSNMCLBTEKKFV</v>
      </c>
      <c r="G159" s="35" t="str">
        <f>IF(D159="","",VLOOKUP(F159,製品マスタ!$G$5:$H$1005,2,FALSE))</f>
        <v>S</v>
      </c>
      <c r="H159" s="35" t="str">
        <f>IF(D159="","",VLOOKUP(F159,製品マスタ!$G$5:$K$1005,5,FALSE))</f>
        <v>TEKKFV</v>
      </c>
      <c r="I159" s="37" t="str">
        <f>IF(D159="","",VLOOKUP(F159,製品マスタ!$G$5:$L$1005,6,FALSE))</f>
        <v>メタルミー　ＴＥＳ消開封　Ｖ</v>
      </c>
      <c r="J159" s="271" t="s">
        <v>714</v>
      </c>
      <c r="K159" s="37">
        <f>IF(D159="","",VLOOKUP(D159,契約台帳!$A$3:$X$700,12,FALSE))</f>
        <v>50</v>
      </c>
      <c r="L159" s="37" t="str">
        <f>IF(D159="","",VLOOKUP(F159,製品マスタ!$G$5:$Q$1005,11,FALSE))</f>
        <v>X44SEPA</v>
      </c>
      <c r="M159" s="49">
        <v>1005</v>
      </c>
      <c r="N159" s="49">
        <v>12000</v>
      </c>
      <c r="O159" s="184">
        <v>1</v>
      </c>
      <c r="P159" s="60">
        <v>3</v>
      </c>
      <c r="Q159" s="74"/>
      <c r="R159" s="54">
        <f>IF(D159="","",IF(D158&lt;&gt;"","",IF(OR(J159="リード付け",J159="巻足し",J159="巻返しリード付け"),M159,VLOOKUP(D159,契約台帳!$A$3:$X$700,14,FALSE))))</f>
        <v>1005</v>
      </c>
      <c r="S159" s="51">
        <f>IF(D159="","",IF(D158&lt;&gt;"","",IF(OR(J159="リード付け",J159="巻足し",J159="巻返しリード付け"),M159,VLOOKUP(D159,契約台帳!$A$3:$X$700,15,FALSE))))</f>
        <v>1000</v>
      </c>
      <c r="T159" s="51">
        <f>IF(D159="","",IF(D158&lt;&gt;"","",IF(J159="リード付け",N159,IF(J159="巻返しリード付け",N159,IF(J159="巻足し",N159*P159+N160*P160,VLOOKUP(D159,契約台帳!$A$3:$X$700,16,FALSE))))))</f>
        <v>4000</v>
      </c>
      <c r="U159" s="50">
        <v>3</v>
      </c>
      <c r="V159" s="50">
        <f>IF(D159="","",IF(D157=D159,"",VLOOKUP(D159,契約台帳!$A$2:$X$700,18,FALSE)))</f>
        <v>3</v>
      </c>
      <c r="W159" s="35" t="str">
        <f>IF(D159="","",IF(T159="","",IF(J159="巻足し","",IF(J159="巻返し",VLOOKUP(F159&amp;K159&amp;M159,製品マスタ!$M$5:$AE$1005,18,FALSE),IF(OR(J159="リード付け",J159="巻返しリード付け"),"原反コア",IF(J159="スリット",VLOOKUP(F159&amp;K159&amp;R159,製品マスタ!$N$5:$AE$1005,17,FALSE),""))))))</f>
        <v>6ｲﾝﾁSｺｱ</v>
      </c>
      <c r="X159" s="35">
        <f>IF(D159="","",IF(T159="","",IF(J159="巻足し","",IF(J159="巻返し",VLOOKUP(F159&amp;K159&amp;M159,製品マスタ!$M$5:$AE$1005,19,FALSE),IF(OR(J159="リード付け",J159="巻返しリード付け"),"",IF(J159="スリット",VLOOKUP(F159&amp;K159&amp;R159,製品マスタ!$N$5:$AE$1005,18,FALSE),""))))))</f>
        <v>1015</v>
      </c>
      <c r="Y159" s="40">
        <f>IF(D159="","",IF(T159="","",VLOOKUP(D159,契約台帳!$A$3:$X$700,17,FALSE)))</f>
        <v>2</v>
      </c>
      <c r="Z159" s="35" t="str">
        <f>IF(D159="","",IF(T159="","",VLOOKUP(D159,契約台帳!$A$3:$X$700,5,FALSE)))</f>
        <v>リンテック㈱</v>
      </c>
      <c r="AA159" s="74">
        <v>44729</v>
      </c>
      <c r="AB159" s="266">
        <f>IFERROR(VLOOKUP(F159&amp;K159&amp;M159,製品マスタ!$M$5:$AM$1003,27,FALSE),"")</f>
        <v>0</v>
      </c>
      <c r="AC159" s="41"/>
      <c r="AD159" s="245"/>
      <c r="AE159" s="68"/>
      <c r="AF159" s="71"/>
      <c r="AG159" s="60">
        <f t="shared" si="1"/>
        <v>12000</v>
      </c>
      <c r="AH159" s="34"/>
      <c r="AI159" s="34"/>
      <c r="AJ159" s="34"/>
      <c r="AK159" s="34"/>
      <c r="AL159" s="13"/>
      <c r="AM159" s="13"/>
      <c r="AN159" s="13"/>
      <c r="AO159" s="13"/>
      <c r="AP159" s="13"/>
      <c r="AQ159" s="14"/>
      <c r="AR159" s="15"/>
    </row>
    <row r="160" spans="1:44" s="17" customFormat="1" ht="30.95" customHeight="1" x14ac:dyDescent="0.2">
      <c r="A160" s="47"/>
      <c r="B160" s="48"/>
      <c r="C160" s="56"/>
      <c r="D160" s="35"/>
      <c r="E160" s="35"/>
      <c r="F160" s="36" t="str">
        <f>IF(D160="","",VLOOKUP(D160,契約台帳!$A$3:$X$9998,6,FALSE))&amp;IF(D160="","",VLOOKUP(D160,契約台帳!$A$3:$X$9998,7,FALSE))&amp;IF(D160="","",VLOOKUP(D160,契約台帳!$A$3:$X$9998,8,FALSE))&amp;IF(D160="","",VLOOKUP(D160,契約台帳!$A$3:$X$9998,9,FALSE))&amp;IF(D160="","",VLOOKUP(D160,契約台帳!$A$3:$X$9998,11,FALSE))</f>
        <v/>
      </c>
      <c r="G160" s="35" t="str">
        <f>IF(D160="","",VLOOKUP(F160,製品マスタ!$G$5:$H$1005,2,FALSE))</f>
        <v/>
      </c>
      <c r="H160" s="35" t="str">
        <f>IF(D160="","",VLOOKUP(F160,製品マスタ!$G$5:$K$1005,5,FALSE))</f>
        <v/>
      </c>
      <c r="I160" s="37" t="str">
        <f>IF(D160="","",VLOOKUP(F160,製品マスタ!$G$5:$L$1005,6,FALSE))</f>
        <v/>
      </c>
      <c r="J160" s="271"/>
      <c r="K160" s="37" t="str">
        <f>IF(D160="","",VLOOKUP(D160,契約台帳!$A$3:$X$700,12,FALSE))</f>
        <v/>
      </c>
      <c r="L160" s="37" t="str">
        <f>IF(D160="","",VLOOKUP(F160,製品マスタ!$G$5:$Q$1005,11,FALSE))</f>
        <v/>
      </c>
      <c r="M160" s="49"/>
      <c r="N160" s="49"/>
      <c r="O160" s="184"/>
      <c r="P160" s="60"/>
      <c r="Q160" s="74"/>
      <c r="R160" s="54" t="str">
        <f>IF(D160="","",IF(D159&lt;&gt;"","",IF(OR(J160="リード付け",J160="巻足し",J160="巻返しリード付け"),M160,VLOOKUP(D160,契約台帳!$A$3:$X$700,14,FALSE))))</f>
        <v/>
      </c>
      <c r="S160" s="51" t="str">
        <f>IF(D160="","",IF(D159&lt;&gt;"","",IF(OR(J160="リード付け",J160="巻足し",J160="巻返しリード付け"),M160,VLOOKUP(D160,契約台帳!$A$3:$X$700,15,FALSE))))</f>
        <v/>
      </c>
      <c r="T160" s="51" t="str">
        <f>IF(D160="","",IF(D159&lt;&gt;"","",IF(J160="リード付け",N160,IF(J160="巻返しリード付け",N160,IF(J160="巻足し",N160*P160+N161*P161,VLOOKUP(D160,契約台帳!$A$3:$X$700,16,FALSE))))))</f>
        <v/>
      </c>
      <c r="U160" s="50"/>
      <c r="V160" s="50" t="str">
        <f>IF(D160="","",IF(D158=D160,"",VLOOKUP(D160,契約台帳!$A$2:$X$700,18,FALSE)))</f>
        <v/>
      </c>
      <c r="W160" s="35" t="str">
        <f>IF(D160="","",IF(T160="","",IF(J160="巻足し","",IF(J160="巻返し",VLOOKUP(F160&amp;K160&amp;M160,製品マスタ!$M$5:$AE$1005,18,FALSE),IF(OR(J160="リード付け",J160="巻返しリード付け"),"原反コア",IF(J160="スリット",VLOOKUP(F160&amp;K160&amp;R160,製品マスタ!$N$5:$AE$1005,17,FALSE),""))))))</f>
        <v/>
      </c>
      <c r="X160" s="35" t="str">
        <f>IF(D160="","",IF(T160="","",IF(J160="巻足し","",IF(J160="巻返し",VLOOKUP(F160&amp;K160&amp;M160,製品マスタ!$M$5:$AE$1005,19,FALSE),IF(OR(J160="リード付け",J160="巻返しリード付け"),"",IF(J160="スリット",VLOOKUP(F160&amp;K160&amp;R160,製品マスタ!$N$5:$AE$1005,18,FALSE),""))))))</f>
        <v/>
      </c>
      <c r="Y160" s="40" t="str">
        <f>IF(D160="","",IF(T160="","",VLOOKUP(D160,契約台帳!$A$3:$X$700,17,FALSE)))</f>
        <v/>
      </c>
      <c r="Z160" s="35" t="str">
        <f>IF(D160="","",IF(T160="","",VLOOKUP(D160,契約台帳!$A$3:$X$700,5,FALSE)))</f>
        <v/>
      </c>
      <c r="AA160" s="74"/>
      <c r="AB160" s="266" t="str">
        <f>IFERROR(VLOOKUP(F160&amp;K160&amp;M160,製品マスタ!$M$5:$AM$1003,27,FALSE),"")</f>
        <v/>
      </c>
      <c r="AC160" s="41"/>
      <c r="AD160" s="244"/>
      <c r="AE160" s="67"/>
      <c r="AF160" s="71"/>
      <c r="AG160" s="60"/>
      <c r="AH160" s="34"/>
      <c r="AI160" s="34"/>
      <c r="AJ160" s="34"/>
      <c r="AK160" s="34"/>
      <c r="AL160" s="13"/>
      <c r="AM160" s="13"/>
      <c r="AN160" s="13"/>
      <c r="AO160" s="13"/>
      <c r="AP160" s="13"/>
      <c r="AQ160" s="14"/>
      <c r="AR160" s="15"/>
    </row>
    <row r="161" spans="1:44" s="17" customFormat="1" ht="30.95" customHeight="1" x14ac:dyDescent="0.2">
      <c r="A161" s="47"/>
      <c r="B161" s="48"/>
      <c r="C161" s="56"/>
      <c r="D161" s="35">
        <v>3662815</v>
      </c>
      <c r="E161" s="35">
        <v>4140707</v>
      </c>
      <c r="F161" s="36" t="str">
        <f>IF(D161="","",VLOOKUP(D161,契約台帳!$A$3:$X$9998,6,FALSE))&amp;IF(D161="","",VLOOKUP(D161,契約台帳!$A$3:$X$9998,7,FALSE))&amp;IF(D161="","",VLOOKUP(D161,契約台帳!$A$3:$X$9998,8,FALSE))&amp;IF(D161="","",VLOOKUP(D161,契約台帳!$A$3:$X$9998,9,FALSE))&amp;IF(D161="","",VLOOKUP(D161,契約台帳!$A$3:$X$9998,11,FALSE))</f>
        <v>33SSNMCLBTEKV0V</v>
      </c>
      <c r="G161" s="35" t="str">
        <f>IF(D161="","",VLOOKUP(F161,製品マスタ!$G$5:$H$1005,2,FALSE))</f>
        <v>S</v>
      </c>
      <c r="H161" s="35" t="str">
        <f>IF(D161="","",VLOOKUP(F161,製品マスタ!$G$5:$K$1005,5,FALSE))</f>
        <v>TEKV0V</v>
      </c>
      <c r="I161" s="37" t="str">
        <f>IF(D161="","",VLOOKUP(F161,製品マスタ!$G$5:$L$1005,6,FALSE))</f>
        <v>メタルミー　ＴＥ－Ｓ消　ＶＯＩＤ　Ｖ</v>
      </c>
      <c r="J161" s="271" t="s">
        <v>714</v>
      </c>
      <c r="K161" s="37">
        <f>IF(D161="","",VLOOKUP(D161,契約台帳!$A$3:$X$700,12,FALSE))</f>
        <v>50</v>
      </c>
      <c r="L161" s="37" t="str">
        <f>IF(D161="","",VLOOKUP(F161,製品マスタ!$G$5:$Q$1005,11,FALSE))</f>
        <v>X44SEPA</v>
      </c>
      <c r="M161" s="49">
        <v>1005</v>
      </c>
      <c r="N161" s="49">
        <v>12000</v>
      </c>
      <c r="O161" s="184">
        <v>1</v>
      </c>
      <c r="P161" s="60">
        <v>3</v>
      </c>
      <c r="Q161" s="74"/>
      <c r="R161" s="54">
        <f>IF(D161="","",IF(D160&lt;&gt;"","",IF(OR(J161="リード付け",J161="巻足し",J161="巻返しリード付け"),M161,VLOOKUP(D161,契約台帳!$A$3:$X$700,14,FALSE))))</f>
        <v>1005</v>
      </c>
      <c r="S161" s="51">
        <f>IF(D161="","",IF(D160&lt;&gt;"","",IF(OR(J161="リード付け",J161="巻足し",J161="巻返しリード付け"),M161,VLOOKUP(D161,契約台帳!$A$3:$X$700,15,FALSE))))</f>
        <v>1000</v>
      </c>
      <c r="T161" s="51">
        <f>IF(D161="","",IF(D160&lt;&gt;"","",IF(J161="リード付け",N161,IF(J161="巻返しリード付け",N161,IF(J161="巻足し",N161*P161+N162*P162,VLOOKUP(D161,契約台帳!$A$3:$X$700,16,FALSE))))))</f>
        <v>4000</v>
      </c>
      <c r="U161" s="50">
        <v>3</v>
      </c>
      <c r="V161" s="50">
        <f>IF(D161="","",IF(D159=D161,"",VLOOKUP(D161,契約台帳!$A$2:$X$700,18,FALSE)))</f>
        <v>3</v>
      </c>
      <c r="W161" s="35" t="str">
        <f>IF(D161="","",IF(T161="","",IF(J161="巻足し","",IF(J161="巻返し",VLOOKUP(F161&amp;K161&amp;M161,製品マスタ!$M$5:$AE$1005,18,FALSE),IF(OR(J161="リード付け",J161="巻返しリード付け"),"原反コア",IF(J161="スリット",VLOOKUP(F161&amp;K161&amp;R161,製品マスタ!$N$5:$AE$1005,17,FALSE),""))))))</f>
        <v>6ｲﾝﾁSｺｱ</v>
      </c>
      <c r="X161" s="35">
        <f>IF(D161="","",IF(T161="","",IF(J161="巻足し","",IF(J161="巻返し",VLOOKUP(F161&amp;K161&amp;M161,製品マスタ!$M$5:$AE$1005,19,FALSE),IF(OR(J161="リード付け",J161="巻返しリード付け"),"",IF(J161="スリット",VLOOKUP(F161&amp;K161&amp;R161,製品マスタ!$N$5:$AE$1005,18,FALSE),""))))))</f>
        <v>1015</v>
      </c>
      <c r="Y161" s="40">
        <f>IF(D161="","",IF(T161="","",VLOOKUP(D161,契約台帳!$A$3:$X$700,17,FALSE)))</f>
        <v>2</v>
      </c>
      <c r="Z161" s="35" t="str">
        <f>IF(D161="","",IF(T161="","",VLOOKUP(D161,契約台帳!$A$3:$X$700,5,FALSE)))</f>
        <v>リンテック㈱</v>
      </c>
      <c r="AA161" s="74">
        <v>44729</v>
      </c>
      <c r="AB161" s="266">
        <f>IFERROR(VLOOKUP(F161&amp;K161&amp;M161,製品マスタ!$M$5:$AM$1003,27,FALSE),"")</f>
        <v>0</v>
      </c>
      <c r="AC161" s="41"/>
      <c r="AD161" s="245"/>
      <c r="AE161" s="68"/>
      <c r="AF161" s="71"/>
      <c r="AG161" s="60">
        <f t="shared" si="1"/>
        <v>12000</v>
      </c>
      <c r="AH161" s="34"/>
      <c r="AI161" s="34"/>
      <c r="AJ161" s="34"/>
      <c r="AK161" s="34"/>
      <c r="AL161" s="13"/>
      <c r="AM161" s="13"/>
      <c r="AN161" s="13"/>
      <c r="AO161" s="13"/>
      <c r="AP161" s="13"/>
      <c r="AQ161" s="14"/>
      <c r="AR161" s="15"/>
    </row>
    <row r="162" spans="1:44" s="17" customFormat="1" ht="30.95" customHeight="1" x14ac:dyDescent="0.2">
      <c r="A162" s="47"/>
      <c r="B162" s="48"/>
      <c r="C162" s="56"/>
      <c r="D162" s="35"/>
      <c r="E162" s="35"/>
      <c r="F162" s="36" t="str">
        <f>IF(D162="","",VLOOKUP(D162,契約台帳!$A$3:$X$9998,6,FALSE))&amp;IF(D162="","",VLOOKUP(D162,契約台帳!$A$3:$X$9998,7,FALSE))&amp;IF(D162="","",VLOOKUP(D162,契約台帳!$A$3:$X$9998,8,FALSE))&amp;IF(D162="","",VLOOKUP(D162,契約台帳!$A$3:$X$9998,9,FALSE))&amp;IF(D162="","",VLOOKUP(D162,契約台帳!$A$3:$X$9998,11,FALSE))</f>
        <v/>
      </c>
      <c r="G162" s="35" t="str">
        <f>IF(D162="","",VLOOKUP(F162,製品マスタ!$G$5:$H$1005,2,FALSE))</f>
        <v/>
      </c>
      <c r="H162" s="35" t="str">
        <f>IF(D162="","",VLOOKUP(F162,製品マスタ!$G$5:$K$1005,5,FALSE))</f>
        <v/>
      </c>
      <c r="I162" s="37" t="str">
        <f>IF(D162="","",VLOOKUP(F162,製品マスタ!$G$5:$L$1005,6,FALSE))</f>
        <v/>
      </c>
      <c r="J162" s="271"/>
      <c r="K162" s="37" t="str">
        <f>IF(D162="","",VLOOKUP(D162,契約台帳!$A$3:$X$700,12,FALSE))</f>
        <v/>
      </c>
      <c r="L162" s="37" t="str">
        <f>IF(D162="","",VLOOKUP(F162,製品マスタ!$G$5:$Q$1005,11,FALSE))</f>
        <v/>
      </c>
      <c r="M162" s="49"/>
      <c r="N162" s="49"/>
      <c r="O162" s="184"/>
      <c r="P162" s="60"/>
      <c r="Q162" s="74"/>
      <c r="R162" s="54" t="str">
        <f>IF(D162="","",IF(D161&lt;&gt;"","",IF(OR(J162="リード付け",J162="巻足し",J162="巻返しリード付け"),M162,VLOOKUP(D162,契約台帳!$A$3:$X$700,14,FALSE))))</f>
        <v/>
      </c>
      <c r="S162" s="51" t="str">
        <f>IF(D162="","",IF(D161&lt;&gt;"","",IF(OR(J162="リード付け",J162="巻足し",J162="巻返しリード付け"),M162,VLOOKUP(D162,契約台帳!$A$3:$X$700,15,FALSE))))</f>
        <v/>
      </c>
      <c r="T162" s="51" t="str">
        <f>IF(D162="","",IF(D161&lt;&gt;"","",IF(J162="リード付け",N162,IF(J162="巻返しリード付け",N162,IF(J162="巻足し",N162*P162+N163*P163,VLOOKUP(D162,契約台帳!$A$3:$X$700,16,FALSE))))))</f>
        <v/>
      </c>
      <c r="U162" s="50"/>
      <c r="V162" s="50" t="str">
        <f>IF(D162="","",IF(D160=D162,"",VLOOKUP(D162,契約台帳!$A$2:$X$700,18,FALSE)))</f>
        <v/>
      </c>
      <c r="W162" s="35" t="str">
        <f>IF(D162="","",IF(T162="","",IF(J162="巻足し","",IF(J162="巻返し",VLOOKUP(F162&amp;K162&amp;M162,製品マスタ!$M$5:$AE$1005,18,FALSE),IF(OR(J162="リード付け",J162="巻返しリード付け"),"原反コア",IF(J162="スリット",VLOOKUP(F162&amp;K162&amp;R162,製品マスタ!$N$5:$AE$1005,17,FALSE),""))))))</f>
        <v/>
      </c>
      <c r="X162" s="35" t="str">
        <f>IF(D162="","",IF(T162="","",IF(J162="巻足し","",IF(J162="巻返し",VLOOKUP(F162&amp;K162&amp;M162,製品マスタ!$M$5:$AE$1005,19,FALSE),IF(OR(J162="リード付け",J162="巻返しリード付け"),"",IF(J162="スリット",VLOOKUP(F162&amp;K162&amp;R162,製品マスタ!$N$5:$AE$1005,18,FALSE),""))))))</f>
        <v/>
      </c>
      <c r="Y162" s="40" t="str">
        <f>IF(D162="","",IF(T162="","",VLOOKUP(D162,契約台帳!$A$3:$X$700,17,FALSE)))</f>
        <v/>
      </c>
      <c r="Z162" s="35" t="str">
        <f>IF(D162="","",IF(T162="","",VLOOKUP(D162,契約台帳!$A$3:$X$700,5,FALSE)))</f>
        <v/>
      </c>
      <c r="AA162" s="74"/>
      <c r="AB162" s="266" t="str">
        <f>IFERROR(VLOOKUP(F162&amp;K162&amp;M162,製品マスタ!$M$5:$AM$1003,27,FALSE),"")</f>
        <v/>
      </c>
      <c r="AC162" s="41"/>
      <c r="AD162" s="244"/>
      <c r="AE162" s="67"/>
      <c r="AF162" s="71"/>
      <c r="AG162" s="60"/>
      <c r="AH162" s="34"/>
      <c r="AI162" s="34"/>
      <c r="AJ162" s="34"/>
      <c r="AK162" s="34"/>
      <c r="AL162" s="13"/>
      <c r="AM162" s="13"/>
      <c r="AN162" s="13"/>
      <c r="AO162" s="13"/>
      <c r="AP162" s="13"/>
      <c r="AQ162" s="14"/>
      <c r="AR162" s="15"/>
    </row>
    <row r="163" spans="1:44" s="17" customFormat="1" ht="30.95" customHeight="1" x14ac:dyDescent="0.2">
      <c r="A163" s="47"/>
      <c r="B163" s="48"/>
      <c r="C163" s="56"/>
      <c r="D163" s="35">
        <v>3662816</v>
      </c>
      <c r="E163" s="35">
        <v>4140708</v>
      </c>
      <c r="F163" s="36" t="str">
        <f>IF(D163="","",VLOOKUP(D163,契約台帳!$A$3:$X$9998,6,FALSE))&amp;IF(D163="","",VLOOKUP(D163,契約台帳!$A$3:$X$9998,7,FALSE))&amp;IF(D163="","",VLOOKUP(D163,契約台帳!$A$3:$X$9998,8,FALSE))&amp;IF(D163="","",VLOOKUP(D163,契約台帳!$A$3:$X$9998,9,FALSE))&amp;IF(D163="","",VLOOKUP(D163,契約台帳!$A$3:$X$9998,11,FALSE))</f>
        <v>33SSYMCLBTEKV0V</v>
      </c>
      <c r="G163" s="35" t="str">
        <f>IF(D163="","",VLOOKUP(F163,製品マスタ!$G$5:$H$1005,2,FALSE))</f>
        <v>S</v>
      </c>
      <c r="H163" s="35" t="str">
        <f>IF(D163="","",VLOOKUP(F163,製品マスタ!$G$5:$K$1005,5,FALSE))</f>
        <v>TEKV0V</v>
      </c>
      <c r="I163" s="37" t="str">
        <f>IF(D163="","",VLOOKUP(F163,製品マスタ!$G$5:$L$1005,6,FALSE))</f>
        <v>メタルミー　ＴＥ－Ｓ消　ＶＯＩＤ　Ｖ</v>
      </c>
      <c r="J163" s="271" t="s">
        <v>714</v>
      </c>
      <c r="K163" s="37">
        <f>IF(D163="","",VLOOKUP(D163,契約台帳!$A$3:$X$700,12,FALSE))</f>
        <v>50</v>
      </c>
      <c r="L163" s="37" t="str">
        <f>IF(D163="","",VLOOKUP(F163,製品マスタ!$G$5:$Q$1005,11,FALSE))</f>
        <v>X44SEPA</v>
      </c>
      <c r="M163" s="49">
        <v>1005</v>
      </c>
      <c r="N163" s="49">
        <v>8000</v>
      </c>
      <c r="O163" s="184">
        <v>1</v>
      </c>
      <c r="P163" s="60">
        <v>2</v>
      </c>
      <c r="Q163" s="74"/>
      <c r="R163" s="54">
        <f>IF(D163="","",IF(D162&lt;&gt;"","",IF(OR(J163="リード付け",J163="巻足し",J163="巻返しリード付け"),M163,VLOOKUP(D163,契約台帳!$A$3:$X$700,14,FALSE))))</f>
        <v>1005</v>
      </c>
      <c r="S163" s="51">
        <f>IF(D163="","",IF(D162&lt;&gt;"","",IF(OR(J163="リード付け",J163="巻足し",J163="巻返しリード付け"),M163,VLOOKUP(D163,契約台帳!$A$3:$X$700,15,FALSE))))</f>
        <v>1000</v>
      </c>
      <c r="T163" s="51">
        <f>IF(D163="","",IF(D162&lt;&gt;"","",IF(J163="リード付け",N163,IF(J163="巻返しリード付け",N163,IF(J163="巻足し",N163*P163+N164*P164,VLOOKUP(D163,契約台帳!$A$3:$X$700,16,FALSE))))))</f>
        <v>4000</v>
      </c>
      <c r="U163" s="50">
        <v>2</v>
      </c>
      <c r="V163" s="50">
        <f>IF(D163="","",IF(D161=D163,"",VLOOKUP(D163,契約台帳!$A$2:$X$700,18,FALSE)))</f>
        <v>2</v>
      </c>
      <c r="W163" s="35" t="str">
        <f>IF(D163="","",IF(T163="","",IF(J163="巻足し","",IF(J163="巻返し",VLOOKUP(F163&amp;K163&amp;M163,製品マスタ!$M$5:$AE$1005,18,FALSE),IF(OR(J163="リード付け",J163="巻返しリード付け"),"原反コア",IF(J163="スリット",VLOOKUP(F163&amp;K163&amp;R163,製品マスタ!$N$5:$AE$1005,17,FALSE),""))))))</f>
        <v>6ｲﾝﾁSｺｱ</v>
      </c>
      <c r="X163" s="35">
        <f>IF(D163="","",IF(T163="","",IF(J163="巻足し","",IF(J163="巻返し",VLOOKUP(F163&amp;K163&amp;M163,製品マスタ!$M$5:$AE$1005,19,FALSE),IF(OR(J163="リード付け",J163="巻返しリード付け"),"",IF(J163="スリット",VLOOKUP(F163&amp;K163&amp;R163,製品マスタ!$N$5:$AE$1005,18,FALSE),""))))))</f>
        <v>1015</v>
      </c>
      <c r="Y163" s="40">
        <f>IF(D163="","",IF(T163="","",VLOOKUP(D163,契約台帳!$A$3:$X$700,17,FALSE)))</f>
        <v>2</v>
      </c>
      <c r="Z163" s="35" t="str">
        <f>IF(D163="","",IF(T163="","",VLOOKUP(D163,契約台帳!$A$3:$X$700,5,FALSE)))</f>
        <v>リンテック㈱</v>
      </c>
      <c r="AA163" s="74">
        <v>44729</v>
      </c>
      <c r="AB163" s="266" t="str">
        <f>IFERROR(VLOOKUP(F163&amp;K163&amp;M163,製品マスタ!$M$5:$AM$1003,27,FALSE),"")</f>
        <v>輸出</v>
      </c>
      <c r="AC163" s="41"/>
      <c r="AD163" s="244"/>
      <c r="AE163" s="67"/>
      <c r="AF163" s="71"/>
      <c r="AG163" s="60">
        <f t="shared" si="1"/>
        <v>8000</v>
      </c>
      <c r="AH163" s="34"/>
      <c r="AI163" s="34"/>
      <c r="AJ163" s="34"/>
      <c r="AK163" s="34"/>
      <c r="AL163" s="13"/>
      <c r="AM163" s="13"/>
      <c r="AN163" s="13"/>
      <c r="AO163" s="13"/>
      <c r="AP163" s="13"/>
      <c r="AQ163" s="14"/>
      <c r="AR163" s="15"/>
    </row>
    <row r="164" spans="1:44" s="17" customFormat="1" ht="30.95" customHeight="1" x14ac:dyDescent="0.2">
      <c r="A164" s="47"/>
      <c r="B164" s="48"/>
      <c r="C164" s="56"/>
      <c r="D164" s="35"/>
      <c r="E164" s="35"/>
      <c r="F164" s="36" t="str">
        <f>IF(D164="","",VLOOKUP(D164,契約台帳!$A$3:$X$9998,6,FALSE))&amp;IF(D164="","",VLOOKUP(D164,契約台帳!$A$3:$X$9998,7,FALSE))&amp;IF(D164="","",VLOOKUP(D164,契約台帳!$A$3:$X$9998,8,FALSE))&amp;IF(D164="","",VLOOKUP(D164,契約台帳!$A$3:$X$9998,9,FALSE))&amp;IF(D164="","",VLOOKUP(D164,契約台帳!$A$3:$X$9998,11,FALSE))</f>
        <v/>
      </c>
      <c r="G164" s="35" t="str">
        <f>IF(D164="","",VLOOKUP(F164,製品マスタ!$G$5:$H$1005,2,FALSE))</f>
        <v/>
      </c>
      <c r="H164" s="35" t="str">
        <f>IF(D164="","",VLOOKUP(F164,製品マスタ!$G$5:$K$1005,5,FALSE))</f>
        <v/>
      </c>
      <c r="I164" s="37" t="str">
        <f>IF(D164="","",VLOOKUP(F164,製品マスタ!$G$5:$L$1005,6,FALSE))</f>
        <v/>
      </c>
      <c r="J164" s="271"/>
      <c r="K164" s="37" t="str">
        <f>IF(D164="","",VLOOKUP(D164,契約台帳!$A$3:$X$700,12,FALSE))</f>
        <v/>
      </c>
      <c r="L164" s="37" t="str">
        <f>IF(D164="","",VLOOKUP(F164,製品マスタ!$G$5:$Q$1005,11,FALSE))</f>
        <v/>
      </c>
      <c r="M164" s="49"/>
      <c r="N164" s="49"/>
      <c r="O164" s="184"/>
      <c r="P164" s="60"/>
      <c r="Q164" s="74"/>
      <c r="R164" s="54" t="str">
        <f>IF(D164="","",IF(D163&lt;&gt;"","",IF(OR(J164="リード付け",J164="巻足し",J164="巻返しリード付け"),M164,VLOOKUP(D164,契約台帳!$A$3:$X$700,14,FALSE))))</f>
        <v/>
      </c>
      <c r="S164" s="51" t="str">
        <f>IF(D164="","",IF(D163&lt;&gt;"","",IF(OR(J164="リード付け",J164="巻足し",J164="巻返しリード付け"),M164,VLOOKUP(D164,契約台帳!$A$3:$X$700,15,FALSE))))</f>
        <v/>
      </c>
      <c r="T164" s="51" t="str">
        <f>IF(D164="","",IF(D163&lt;&gt;"","",IF(J164="リード付け",N164,IF(J164="巻返しリード付け",N164,IF(J164="巻足し",N164*P164+N165*P165,VLOOKUP(D164,契約台帳!$A$3:$X$700,16,FALSE))))))</f>
        <v/>
      </c>
      <c r="U164" s="50"/>
      <c r="V164" s="50" t="str">
        <f>IF(D164="","",IF(D162=D164,"",VLOOKUP(D164,契約台帳!$A$2:$X$700,18,FALSE)))</f>
        <v/>
      </c>
      <c r="W164" s="35" t="str">
        <f>IF(D164="","",IF(T164="","",IF(J164="巻足し","",IF(J164="巻返し",VLOOKUP(F164&amp;K164&amp;M164,製品マスタ!$M$5:$AE$1005,18,FALSE),IF(OR(J164="リード付け",J164="巻返しリード付け"),"原反コア",IF(J164="スリット",VLOOKUP(F164&amp;K164&amp;R164,製品マスタ!$N$5:$AE$1005,17,FALSE),""))))))</f>
        <v/>
      </c>
      <c r="X164" s="35" t="str">
        <f>IF(D164="","",IF(T164="","",IF(J164="巻足し","",IF(J164="巻返し",VLOOKUP(F164&amp;K164&amp;M164,製品マスタ!$M$5:$AE$1005,19,FALSE),IF(OR(J164="リード付け",J164="巻返しリード付け"),"",IF(J164="スリット",VLOOKUP(F164&amp;K164&amp;R164,製品マスタ!$N$5:$AE$1005,18,FALSE),""))))))</f>
        <v/>
      </c>
      <c r="Y164" s="40" t="str">
        <f>IF(D164="","",IF(T164="","",VLOOKUP(D164,契約台帳!$A$3:$X$700,17,FALSE)))</f>
        <v/>
      </c>
      <c r="Z164" s="35" t="str">
        <f>IF(D164="","",IF(T164="","",VLOOKUP(D164,契約台帳!$A$3:$X$700,5,FALSE)))</f>
        <v/>
      </c>
      <c r="AA164" s="74"/>
      <c r="AB164" s="266" t="str">
        <f>IFERROR(VLOOKUP(F164&amp;K164&amp;M164,製品マスタ!$M$5:$AM$1003,27,FALSE),"")</f>
        <v/>
      </c>
      <c r="AC164" s="41"/>
      <c r="AD164" s="244"/>
      <c r="AE164" s="67"/>
      <c r="AF164" s="71"/>
      <c r="AG164" s="60"/>
      <c r="AH164" s="34"/>
      <c r="AI164" s="34"/>
      <c r="AJ164" s="34"/>
      <c r="AK164" s="34"/>
      <c r="AL164" s="13"/>
      <c r="AM164" s="13"/>
      <c r="AN164" s="13"/>
      <c r="AO164" s="13"/>
      <c r="AP164" s="13"/>
      <c r="AQ164" s="14"/>
      <c r="AR164" s="15"/>
    </row>
    <row r="165" spans="1:44" s="17" customFormat="1" ht="30.95" customHeight="1" x14ac:dyDescent="0.2">
      <c r="A165" s="47" t="s">
        <v>724</v>
      </c>
      <c r="B165" s="48" t="s">
        <v>579</v>
      </c>
      <c r="C165" s="56"/>
      <c r="D165" s="35">
        <v>3662827</v>
      </c>
      <c r="E165" s="35">
        <v>4161486</v>
      </c>
      <c r="F165" s="36" t="str">
        <f>IF(D165="","",VLOOKUP(D165,契約台帳!$A$3:$X$9998,6,FALSE))&amp;IF(D165="","",VLOOKUP(D165,契約台帳!$A$3:$X$9998,7,FALSE))&amp;IF(D165="","",VLOOKUP(D165,契約台帳!$A$3:$X$9998,8,FALSE))&amp;IF(D165="","",VLOOKUP(D165,契約台帳!$A$3:$X$9998,9,FALSE))&amp;IF(D165="","",VLOOKUP(D165,契約台帳!$A$3:$X$9998,11,FALSE))</f>
        <v>3SYMLBMSBBF</v>
      </c>
      <c r="G165" s="35" t="str">
        <f>IF(D165="","",VLOOKUP(F165,製品マスタ!$G$5:$H$1005,2,FALSE))</f>
        <v>S</v>
      </c>
      <c r="H165" s="35" t="str">
        <f>IF(D165="","",VLOOKUP(F165,製品マスタ!$G$5:$K$1005,5,FALSE))</f>
        <v>MSBBF</v>
      </c>
      <c r="I165" s="37" t="str">
        <f>IF(D165="","",VLOOKUP(F165,製品マスタ!$G$5:$L$1005,6,FALSE))</f>
        <v>ＭＥＴＡＬＵＭＹ　ＳＩＬＶＥＲ　ＢＲＩＧＨＴ　Ｔ６２Ｍ　Ｂ</v>
      </c>
      <c r="J165" s="271" t="s">
        <v>767</v>
      </c>
      <c r="K165" s="37">
        <f>IF(D165="","",VLOOKUP(D165,契約台帳!$A$3:$X$700,12,FALSE))</f>
        <v>50</v>
      </c>
      <c r="L165" s="37" t="str">
        <f>IF(D165="","",VLOOKUP(F165,製品マスタ!$G$5:$Q$1005,11,FALSE))</f>
        <v>T62</v>
      </c>
      <c r="M165" s="49">
        <v>1120</v>
      </c>
      <c r="N165" s="49">
        <v>5000</v>
      </c>
      <c r="O165" s="184">
        <v>4</v>
      </c>
      <c r="P165" s="60">
        <v>2</v>
      </c>
      <c r="Q165" s="74">
        <v>44726</v>
      </c>
      <c r="R165" s="54">
        <f>IF(D165="","",IF(D164&lt;&gt;"","",IF(OR(J165="リード付け",J165="巻足し",J165="巻返しリード付け"),M165,VLOOKUP(D165,契約台帳!$A$3:$X$700,14,FALSE))))</f>
        <v>1120</v>
      </c>
      <c r="S165" s="51">
        <f>IF(D165="","",IF(D164&lt;&gt;"","",IF(OR(J165="リード付け",J165="巻足し",J165="巻返しリード付け"),M165,VLOOKUP(D165,契約台帳!$A$3:$X$700,15,FALSE))))</f>
        <v>1120</v>
      </c>
      <c r="T165" s="51">
        <f>IF(D165="","",IF(D164&lt;&gt;"","",IF(J165="リード付け",N165,IF(J165="巻返しリード付け",N165,IF(J165="巻足し",N165*P165+N166*P166,VLOOKUP(D165,契約台帳!$A$3:$X$700,16,FALSE))))))</f>
        <v>10000</v>
      </c>
      <c r="U165" s="50">
        <v>2</v>
      </c>
      <c r="V165" s="50">
        <f>IF(D165="","",IF(D163=D165,"",VLOOKUP(D165,契約台帳!$A$2:$X$700,18,FALSE)))</f>
        <v>4</v>
      </c>
      <c r="W165" s="35" t="str">
        <f>IF(D165="","",IF(T165="","",IF(J165="巻足し","",IF(J165="巻返し",VLOOKUP(F165&amp;K165&amp;M165,製品マスタ!$M$5:$AE$1005,18,FALSE),IF(OR(J165="リード付け",J165="巻返しリード付け"),"原反コア",IF(J165="スリット",VLOOKUP(F165&amp;K165&amp;R165,製品マスタ!$N$5:$AE$1005,17,FALSE),""))))))</f>
        <v/>
      </c>
      <c r="X165" s="35" t="str">
        <f>IF(D165="","",IF(T165="","",IF(J165="巻足し","",IF(J165="巻返し",VLOOKUP(F165&amp;K165&amp;M165,製品マスタ!$M$5:$AE$1005,19,FALSE),IF(OR(J165="リード付け",J165="巻返しリード付け"),"",IF(J165="スリット",VLOOKUP(F165&amp;K165&amp;R165,製品マスタ!$N$5:$AE$1005,18,FALSE),""))))))</f>
        <v/>
      </c>
      <c r="Y165" s="40">
        <f>IF(D165="","",IF(T165="","",VLOOKUP(D165,契約台帳!$A$3:$X$700,17,FALSE)))</f>
        <v>2</v>
      </c>
      <c r="Z165" s="35" t="str">
        <f>IF(D165="","",IF(T165="","",VLOOKUP(D165,契約台帳!$A$3:$X$700,5,FALSE)))</f>
        <v>リンテック㈱</v>
      </c>
      <c r="AA165" s="74"/>
      <c r="AB165" s="266" t="str">
        <f>IFERROR(VLOOKUP(F165&amp;K165&amp;M165,製品マスタ!$M$5:$AM$1003,27,FALSE),"")</f>
        <v>輸出</v>
      </c>
      <c r="AC165" s="41"/>
      <c r="AD165" s="244"/>
      <c r="AE165" s="67"/>
      <c r="AF165" s="71"/>
      <c r="AG165" s="60"/>
      <c r="AH165" s="34"/>
      <c r="AI165" s="34"/>
      <c r="AJ165" s="34"/>
      <c r="AK165" s="34"/>
      <c r="AL165" s="13"/>
      <c r="AM165" s="13"/>
      <c r="AN165" s="13"/>
      <c r="AO165" s="13"/>
      <c r="AP165" s="13"/>
      <c r="AQ165" s="14"/>
      <c r="AR165" s="15"/>
    </row>
    <row r="166" spans="1:44" s="17" customFormat="1" ht="30.95" customHeight="1" x14ac:dyDescent="0.2">
      <c r="A166" s="47"/>
      <c r="B166" s="48"/>
      <c r="C166" s="56"/>
      <c r="D166" s="35"/>
      <c r="E166" s="35"/>
      <c r="F166" s="36" t="str">
        <f>IF(D166="","",VLOOKUP(D166,契約台帳!$A$3:$X$9998,6,FALSE))&amp;IF(D166="","",VLOOKUP(D166,契約台帳!$A$3:$X$9998,7,FALSE))&amp;IF(D166="","",VLOOKUP(D166,契約台帳!$A$3:$X$9998,8,FALSE))&amp;IF(D166="","",VLOOKUP(D166,契約台帳!$A$3:$X$9998,9,FALSE))&amp;IF(D166="","",VLOOKUP(D166,契約台帳!$A$3:$X$9998,11,FALSE))</f>
        <v/>
      </c>
      <c r="G166" s="35" t="str">
        <f>IF(D166="","",VLOOKUP(F166,製品マスタ!$G$5:$H$1005,2,FALSE))</f>
        <v/>
      </c>
      <c r="H166" s="35" t="str">
        <f>IF(D166="","",VLOOKUP(F166,製品マスタ!$G$5:$K$1005,5,FALSE))</f>
        <v/>
      </c>
      <c r="I166" s="37" t="str">
        <f>IF(D166="","",VLOOKUP(F166,製品マスタ!$G$5:$L$1005,6,FALSE))</f>
        <v/>
      </c>
      <c r="J166" s="271"/>
      <c r="K166" s="37" t="str">
        <f>IF(D166="","",VLOOKUP(D166,契約台帳!$A$3:$X$700,12,FALSE))</f>
        <v/>
      </c>
      <c r="L166" s="37" t="str">
        <f>IF(D166="","",VLOOKUP(F166,製品マスタ!$G$5:$Q$1005,11,FALSE))</f>
        <v/>
      </c>
      <c r="M166" s="49"/>
      <c r="N166" s="49"/>
      <c r="O166" s="184"/>
      <c r="P166" s="60"/>
      <c r="Q166" s="74"/>
      <c r="R166" s="54" t="str">
        <f>IF(D166="","",IF(D165&lt;&gt;"","",IF(OR(J166="リード付け",J166="巻足し",J166="巻返しリード付け"),M166,VLOOKUP(D166,契約台帳!$A$3:$X$700,14,FALSE))))</f>
        <v/>
      </c>
      <c r="S166" s="51" t="str">
        <f>IF(D166="","",IF(D165&lt;&gt;"","",IF(OR(J166="リード付け",J166="巻足し",J166="巻返しリード付け"),M166,VLOOKUP(D166,契約台帳!$A$3:$X$700,15,FALSE))))</f>
        <v/>
      </c>
      <c r="T166" s="51" t="str">
        <f>IF(D166="","",IF(D165&lt;&gt;"","",IF(J166="リード付け",N166,IF(J166="巻返しリード付け",N166,IF(J166="巻足し",N166*P166+N167*P167,VLOOKUP(D166,契約台帳!$A$3:$X$700,16,FALSE))))))</f>
        <v/>
      </c>
      <c r="U166" s="50"/>
      <c r="V166" s="50" t="str">
        <f>IF(D166="","",IF(D164=D166,"",VLOOKUP(D166,契約台帳!$A$2:$X$700,18,FALSE)))</f>
        <v/>
      </c>
      <c r="W166" s="35" t="str">
        <f>IF(D166="","",IF(T166="","",IF(J166="巻足し","",IF(J166="巻返し",VLOOKUP(F166&amp;K166&amp;M166,製品マスタ!$M$5:$AE$1005,18,FALSE),IF(OR(J166="リード付け",J166="巻返しリード付け"),"原反コア",IF(J166="スリット",VLOOKUP(F166&amp;K166&amp;R166,製品マスタ!$N$5:$AE$1005,17,FALSE),""))))))</f>
        <v/>
      </c>
      <c r="X166" s="35" t="str">
        <f>IF(D166="","",IF(T166="","",IF(J166="巻足し","",IF(J166="巻返し",VLOOKUP(F166&amp;K166&amp;M166,製品マスタ!$M$5:$AE$1005,19,FALSE),IF(OR(J166="リード付け",J166="巻返しリード付け"),"",IF(J166="スリット",VLOOKUP(F166&amp;K166&amp;R166,製品マスタ!$N$5:$AE$1005,18,FALSE),""))))))</f>
        <v/>
      </c>
      <c r="Y166" s="40" t="str">
        <f>IF(D166="","",IF(T166="","",VLOOKUP(D166,契約台帳!$A$3:$X$700,17,FALSE)))</f>
        <v/>
      </c>
      <c r="Z166" s="35" t="str">
        <f>IF(D166="","",IF(T166="","",VLOOKUP(D166,契約台帳!$A$3:$X$700,5,FALSE)))</f>
        <v/>
      </c>
      <c r="AA166" s="74"/>
      <c r="AB166" s="266" t="str">
        <f>IFERROR(VLOOKUP(F166&amp;K166&amp;M166,製品マスタ!$M$5:$AM$1003,27,FALSE),"")</f>
        <v/>
      </c>
      <c r="AC166" s="41"/>
      <c r="AD166" s="244"/>
      <c r="AE166" s="67"/>
      <c r="AF166" s="71"/>
      <c r="AG166" s="60"/>
      <c r="AH166" s="34"/>
      <c r="AI166" s="34"/>
      <c r="AJ166" s="34"/>
      <c r="AK166" s="34"/>
      <c r="AL166" s="13"/>
      <c r="AM166" s="13"/>
      <c r="AN166" s="13"/>
      <c r="AO166" s="13"/>
      <c r="AP166" s="13"/>
      <c r="AQ166" s="14"/>
      <c r="AR166" s="15"/>
    </row>
    <row r="167" spans="1:44" s="17" customFormat="1" ht="30.75" customHeight="1" x14ac:dyDescent="0.2">
      <c r="A167" s="47"/>
      <c r="B167" s="48"/>
      <c r="C167" s="56"/>
      <c r="D167" s="35">
        <v>3662828</v>
      </c>
      <c r="E167" s="35">
        <v>4161487</v>
      </c>
      <c r="F167" s="36" t="str">
        <f>IF(D167="","",VLOOKUP(D167,契約台帳!$A$3:$X$9998,6,FALSE))&amp;IF(D167="","",VLOOKUP(D167,契約台帳!$A$3:$X$9998,7,FALSE))&amp;IF(D167="","",VLOOKUP(D167,契約台帳!$A$3:$X$9998,8,FALSE))&amp;IF(D167="","",VLOOKUP(D167,契約台帳!$A$3:$X$9998,9,FALSE))&amp;IF(D167="","",VLOOKUP(D167,契約台帳!$A$3:$X$9998,11,FALSE))</f>
        <v>3SYMLBMSBBF</v>
      </c>
      <c r="G167" s="35" t="str">
        <f>IF(D167="","",VLOOKUP(F167,製品マスタ!$G$5:$H$1005,2,FALSE))</f>
        <v>S</v>
      </c>
      <c r="H167" s="35" t="str">
        <f>IF(D167="","",VLOOKUP(F167,製品マスタ!$G$5:$K$1005,5,FALSE))</f>
        <v>MSBBF</v>
      </c>
      <c r="I167" s="37" t="str">
        <f>IF(D167="","",VLOOKUP(F167,製品マスタ!$G$5:$L$1005,6,FALSE))</f>
        <v>ＭＥＴＡＬＵＭＹ　ＳＩＬＶＥＲ　ＢＲＩＧＨＴ　Ｔ６２Ｍ　Ｂ</v>
      </c>
      <c r="J167" s="271" t="s">
        <v>767</v>
      </c>
      <c r="K167" s="37">
        <f>IF(D167="","",VLOOKUP(D167,契約台帳!$A$3:$X$700,12,FALSE))</f>
        <v>50</v>
      </c>
      <c r="L167" s="37" t="str">
        <f>IF(D167="","",VLOOKUP(F167,製品マスタ!$G$5:$Q$1005,11,FALSE))</f>
        <v>T62</v>
      </c>
      <c r="M167" s="49">
        <v>1120</v>
      </c>
      <c r="N167" s="49">
        <v>5000</v>
      </c>
      <c r="O167" s="184">
        <v>12</v>
      </c>
      <c r="P167" s="60">
        <v>2</v>
      </c>
      <c r="Q167" s="74">
        <v>44726</v>
      </c>
      <c r="R167" s="54">
        <f>IF(D167="","",IF(D166&lt;&gt;"","",IF(OR(J167="リード付け",J167="巻足し",J167="巻返しリード付け"),M167,VLOOKUP(D167,契約台帳!$A$3:$X$700,14,FALSE))))</f>
        <v>1120</v>
      </c>
      <c r="S167" s="51">
        <f>IF(D167="","",IF(D166&lt;&gt;"","",IF(OR(J167="リード付け",J167="巻足し",J167="巻返しリード付け"),M167,VLOOKUP(D167,契約台帳!$A$3:$X$700,15,FALSE))))</f>
        <v>1120</v>
      </c>
      <c r="T167" s="51">
        <f>IF(D167="","",IF(D166&lt;&gt;"","",IF(J167="リード付け",N167,IF(J167="巻返しリード付け",N167,IF(J167="巻足し",N167*P167+N168*P168,VLOOKUP(D167,契約台帳!$A$3:$X$700,16,FALSE))))))</f>
        <v>10000</v>
      </c>
      <c r="U167" s="50">
        <v>6</v>
      </c>
      <c r="V167" s="50">
        <f>IF(D167="","",IF(D165=D167,"",VLOOKUP(D167,契約台帳!$A$2:$X$700,18,FALSE)))</f>
        <v>12</v>
      </c>
      <c r="W167" s="35" t="str">
        <f>IF(D167="","",IF(T167="","",IF(J167="巻足し","",IF(J167="巻返し",VLOOKUP(F167&amp;K167&amp;M167,製品マスタ!$M$5:$AE$1005,18,FALSE),IF(OR(J167="リード付け",J167="巻返しリード付け"),"原反コア",IF(J167="スリット",VLOOKUP(F167&amp;K167&amp;R167,製品マスタ!$N$5:$AE$1005,17,FALSE),""))))))</f>
        <v/>
      </c>
      <c r="X167" s="35" t="str">
        <f>IF(D167="","",IF(T167="","",IF(J167="巻足し","",IF(J167="巻返し",VLOOKUP(F167&amp;K167&amp;M167,製品マスタ!$M$5:$AE$1005,19,FALSE),IF(OR(J167="リード付け",J167="巻返しリード付け"),"",IF(J167="スリット",VLOOKUP(F167&amp;K167&amp;R167,製品マスタ!$N$5:$AE$1005,18,FALSE),""))))))</f>
        <v/>
      </c>
      <c r="Y167" s="40">
        <f>IF(D167="","",IF(T167="","",VLOOKUP(D167,契約台帳!$A$3:$X$700,17,FALSE)))</f>
        <v>2</v>
      </c>
      <c r="Z167" s="35" t="str">
        <f>IF(D167="","",IF(T167="","",VLOOKUP(D167,契約台帳!$A$3:$X$700,5,FALSE)))</f>
        <v>リンテック㈱</v>
      </c>
      <c r="AA167" s="74"/>
      <c r="AB167" s="266" t="str">
        <f>IFERROR(VLOOKUP(F167&amp;K167&amp;M167,製品マスタ!$M$5:$AM$1003,27,FALSE),"")</f>
        <v>輸出</v>
      </c>
      <c r="AC167" s="41"/>
      <c r="AD167" s="244"/>
      <c r="AE167" s="67"/>
      <c r="AF167" s="71"/>
      <c r="AG167" s="60"/>
      <c r="AH167" s="34"/>
      <c r="AI167" s="34"/>
      <c r="AJ167" s="34"/>
      <c r="AK167" s="34"/>
      <c r="AL167" s="13"/>
      <c r="AM167" s="13"/>
      <c r="AN167" s="13"/>
      <c r="AO167" s="13"/>
      <c r="AP167" s="13"/>
      <c r="AQ167" s="14"/>
      <c r="AR167" s="15"/>
    </row>
    <row r="168" spans="1:44" s="17" customFormat="1" ht="30.75" customHeight="1" x14ac:dyDescent="0.2">
      <c r="A168" s="47"/>
      <c r="B168" s="48"/>
      <c r="C168" s="56"/>
      <c r="D168" s="35"/>
      <c r="E168" s="35"/>
      <c r="F168" s="36" t="str">
        <f>IF(D168="","",VLOOKUP(D168,契約台帳!$A$3:$X$9998,6,FALSE))&amp;IF(D168="","",VLOOKUP(D168,契約台帳!$A$3:$X$9998,7,FALSE))&amp;IF(D168="","",VLOOKUP(D168,契約台帳!$A$3:$X$9998,8,FALSE))&amp;IF(D168="","",VLOOKUP(D168,契約台帳!$A$3:$X$9998,9,FALSE))&amp;IF(D168="","",VLOOKUP(D168,契約台帳!$A$3:$X$9998,11,FALSE))</f>
        <v/>
      </c>
      <c r="G168" s="35" t="str">
        <f>IF(D168="","",VLOOKUP(F168,製品マスタ!$G$5:$H$1005,2,FALSE))</f>
        <v/>
      </c>
      <c r="H168" s="35" t="str">
        <f>IF(D168="","",VLOOKUP(F168,製品マスタ!$G$5:$K$1005,5,FALSE))</f>
        <v/>
      </c>
      <c r="I168" s="37" t="str">
        <f>IF(D168="","",VLOOKUP(F168,製品マスタ!$G$5:$L$1005,6,FALSE))</f>
        <v/>
      </c>
      <c r="J168" s="271"/>
      <c r="K168" s="37" t="str">
        <f>IF(D168="","",VLOOKUP(D168,契約台帳!$A$3:$X$700,12,FALSE))</f>
        <v/>
      </c>
      <c r="L168" s="37" t="str">
        <f>IF(D168="","",VLOOKUP(F168,製品マスタ!$G$5:$Q$1005,11,FALSE))</f>
        <v/>
      </c>
      <c r="M168" s="49"/>
      <c r="N168" s="49"/>
      <c r="O168" s="184"/>
      <c r="P168" s="60"/>
      <c r="Q168" s="74"/>
      <c r="R168" s="54" t="str">
        <f>IF(D168="","",IF(D167&lt;&gt;"","",IF(OR(J168="リード付け",J168="巻足し",J168="巻返しリード付け"),M168,VLOOKUP(D168,契約台帳!$A$3:$X$700,14,FALSE))))</f>
        <v/>
      </c>
      <c r="S168" s="51" t="str">
        <f>IF(D168="","",IF(D167&lt;&gt;"","",IF(OR(J168="リード付け",J168="巻足し",J168="巻返しリード付け"),M168,VLOOKUP(D168,契約台帳!$A$3:$X$700,15,FALSE))))</f>
        <v/>
      </c>
      <c r="T168" s="51" t="str">
        <f>IF(D168="","",IF(D167&lt;&gt;"","",IF(J168="リード付け",N168,IF(J168="巻返しリード付け",N168,IF(J168="巻足し",N168*P168+N169*P169,VLOOKUP(D168,契約台帳!$A$3:$X$700,16,FALSE))))))</f>
        <v/>
      </c>
      <c r="U168" s="50"/>
      <c r="V168" s="50" t="str">
        <f>IF(D168="","",IF(D166=D168,"",VLOOKUP(D168,契約台帳!$A$2:$X$700,18,FALSE)))</f>
        <v/>
      </c>
      <c r="W168" s="35" t="str">
        <f>IF(D168="","",IF(T168="","",IF(J168="巻足し","",IF(J168="巻返し",VLOOKUP(F168&amp;K168&amp;M168,製品マスタ!$M$5:$AE$1005,18,FALSE),IF(OR(J168="リード付け",J168="巻返しリード付け"),"原反コア",IF(J168="スリット",VLOOKUP(F168&amp;K168&amp;R168,製品マスタ!$N$5:$AE$1005,17,FALSE),""))))))</f>
        <v/>
      </c>
      <c r="X168" s="35" t="str">
        <f>IF(D168="","",IF(T168="","",IF(J168="巻足し","",IF(J168="巻返し",VLOOKUP(F168&amp;K168&amp;M168,製品マスタ!$M$5:$AE$1005,19,FALSE),IF(OR(J168="リード付け",J168="巻返しリード付け"),"",IF(J168="スリット",VLOOKUP(F168&amp;K168&amp;R168,製品マスタ!$N$5:$AE$1005,18,FALSE),""))))))</f>
        <v/>
      </c>
      <c r="Y168" s="40" t="str">
        <f>IF(D168="","",IF(T168="","",VLOOKUP(D168,契約台帳!$A$3:$X$700,17,FALSE)))</f>
        <v/>
      </c>
      <c r="Z168" s="35" t="str">
        <f>IF(D168="","",IF(T168="","",VLOOKUP(D168,契約台帳!$A$3:$X$700,5,FALSE)))</f>
        <v/>
      </c>
      <c r="AA168" s="74"/>
      <c r="AB168" s="266" t="str">
        <f>IFERROR(VLOOKUP(F168&amp;K168&amp;M168,製品マスタ!$M$5:$AM$1003,27,FALSE),"")</f>
        <v/>
      </c>
      <c r="AC168" s="41"/>
      <c r="AD168" s="244"/>
      <c r="AE168" s="67"/>
      <c r="AF168" s="71"/>
      <c r="AG168" s="60"/>
      <c r="AH168" s="34"/>
      <c r="AI168" s="34"/>
      <c r="AJ168" s="34"/>
      <c r="AK168" s="34"/>
      <c r="AL168" s="13"/>
      <c r="AM168" s="13"/>
      <c r="AN168" s="13"/>
      <c r="AO168" s="13"/>
      <c r="AP168" s="13"/>
      <c r="AQ168" s="14"/>
      <c r="AR168" s="15"/>
    </row>
    <row r="169" spans="1:44" s="17" customFormat="1" ht="30.75" customHeight="1" x14ac:dyDescent="0.2">
      <c r="A169" s="47"/>
      <c r="B169" s="48"/>
      <c r="C169" s="56"/>
      <c r="D169" s="35">
        <v>3662808</v>
      </c>
      <c r="E169" s="35">
        <v>4161477</v>
      </c>
      <c r="F169" s="36" t="str">
        <f>IF(D169="","",VLOOKUP(D169,契約台帳!$A$3:$X$9998,6,FALSE))&amp;IF(D169="","",VLOOKUP(D169,契約台帳!$A$3:$X$9998,7,FALSE))&amp;IF(D169="","",VLOOKUP(D169,契約台帳!$A$3:$X$9998,8,FALSE))&amp;IF(D169="","",VLOOKUP(D169,契約台帳!$A$3:$X$9998,9,FALSE))&amp;IF(D169="","",VLOOKUP(D169,契約台帳!$A$3:$X$9998,11,FALSE))</f>
        <v>3SNMLBMNGTBF</v>
      </c>
      <c r="G169" s="35" t="str">
        <f>IF(D169="","",VLOOKUP(F169,製品マスタ!$G$5:$H$1005,2,FALSE))</f>
        <v>S</v>
      </c>
      <c r="H169" s="35" t="str">
        <f>IF(D169="","",VLOOKUP(F169,製品マスタ!$G$5:$K$1005,5,FALSE))</f>
        <v>MNGTBF</v>
      </c>
      <c r="I169" s="37" t="str">
        <f>IF(D169="","",VLOOKUP(F169,製品マスタ!$G$5:$L$1005,6,FALSE))</f>
        <v>メタルミー　ネーマー　銀艶　Ｂ</v>
      </c>
      <c r="J169" s="271" t="s">
        <v>767</v>
      </c>
      <c r="K169" s="37">
        <f>IF(D169="","",VLOOKUP(D169,契約台帳!$A$3:$X$700,12,FALSE))</f>
        <v>50</v>
      </c>
      <c r="L169" s="37" t="str">
        <f>IF(D169="","",VLOOKUP(F169,製品マスタ!$G$5:$Q$1005,11,FALSE))</f>
        <v>T62M</v>
      </c>
      <c r="M169" s="49">
        <v>1120</v>
      </c>
      <c r="N169" s="49">
        <v>5000</v>
      </c>
      <c r="O169" s="184">
        <v>2</v>
      </c>
      <c r="P169" s="60">
        <v>2</v>
      </c>
      <c r="Q169" s="74">
        <v>44726</v>
      </c>
      <c r="R169" s="54">
        <f>IF(D169="","",IF(D168&lt;&gt;"","",IF(OR(J169="リード付け",J169="巻足し",J169="巻返しリード付け"),M169,VLOOKUP(D169,契約台帳!$A$3:$X$700,14,FALSE))))</f>
        <v>1120</v>
      </c>
      <c r="S169" s="51">
        <f>IF(D169="","",IF(D168&lt;&gt;"","",IF(OR(J169="リード付け",J169="巻足し",J169="巻返しリード付け"),M169,VLOOKUP(D169,契約台帳!$A$3:$X$700,15,FALSE))))</f>
        <v>1120</v>
      </c>
      <c r="T169" s="51">
        <f>IF(D169="","",IF(D168&lt;&gt;"","",IF(J169="リード付け",N169,IF(J169="巻返しリード付け",N169,IF(J169="巻足し",N169*P169+N170*P170,VLOOKUP(D169,契約台帳!$A$3:$X$700,16,FALSE))))))</f>
        <v>10000</v>
      </c>
      <c r="U169" s="50">
        <v>1</v>
      </c>
      <c r="V169" s="50">
        <f>IF(D169="","",IF(D167=D169,"",VLOOKUP(D169,契約台帳!$A$2:$X$700,18,FALSE)))</f>
        <v>10</v>
      </c>
      <c r="W169" s="35" t="str">
        <f>IF(D169="","",IF(T169="","",IF(J169="巻足し","",IF(J169="巻返し",VLOOKUP(F169&amp;K169&amp;M169,製品マスタ!$M$5:$AE$1005,18,FALSE),IF(OR(J169="リード付け",J169="巻返しリード付け"),"原反コア",IF(J169="スリット",VLOOKUP(F169&amp;K169&amp;R169,製品マスタ!$N$5:$AE$1005,17,FALSE),""))))))</f>
        <v/>
      </c>
      <c r="X169" s="35" t="str">
        <f>IF(D169="","",IF(T169="","",IF(J169="巻足し","",IF(J169="巻返し",VLOOKUP(F169&amp;K169&amp;M169,製品マスタ!$M$5:$AE$1005,19,FALSE),IF(OR(J169="リード付け",J169="巻返しリード付け"),"",IF(J169="スリット",VLOOKUP(F169&amp;K169&amp;R169,製品マスタ!$N$5:$AE$1005,18,FALSE),""))))))</f>
        <v/>
      </c>
      <c r="Y169" s="40">
        <f>IF(D169="","",IF(T169="","",VLOOKUP(D169,契約台帳!$A$3:$X$700,17,FALSE)))</f>
        <v>2</v>
      </c>
      <c r="Z169" s="35" t="str">
        <f>IF(D169="","",IF(T169="","",VLOOKUP(D169,契約台帳!$A$3:$X$700,5,FALSE)))</f>
        <v>リンテック㈱</v>
      </c>
      <c r="AA169" s="74"/>
      <c r="AB169" s="266">
        <f>IFERROR(VLOOKUP(F169&amp;K169&amp;M169,製品マスタ!$M$5:$AM$1003,27,FALSE),"")</f>
        <v>0</v>
      </c>
      <c r="AC169" s="41"/>
      <c r="AD169" s="244"/>
      <c r="AE169" s="67"/>
      <c r="AF169" s="71"/>
      <c r="AG169" s="60"/>
      <c r="AH169" s="34"/>
      <c r="AI169" s="34"/>
      <c r="AJ169" s="34"/>
      <c r="AK169" s="34"/>
      <c r="AL169" s="13"/>
      <c r="AM169" s="13"/>
      <c r="AN169" s="13"/>
      <c r="AO169" s="13"/>
      <c r="AP169" s="13"/>
      <c r="AQ169" s="14"/>
      <c r="AR169" s="15"/>
    </row>
    <row r="170" spans="1:44" s="17" customFormat="1" ht="30.75" customHeight="1" x14ac:dyDescent="0.2">
      <c r="A170" s="47"/>
      <c r="B170" s="48"/>
      <c r="C170" s="56"/>
      <c r="D170" s="35"/>
      <c r="E170" s="35"/>
      <c r="F170" s="36" t="str">
        <f>IF(D170="","",VLOOKUP(D170,契約台帳!$A$3:$X$9998,6,FALSE))&amp;IF(D170="","",VLOOKUP(D170,契約台帳!$A$3:$X$9998,7,FALSE))&amp;IF(D170="","",VLOOKUP(D170,契約台帳!$A$3:$X$9998,8,FALSE))&amp;IF(D170="","",VLOOKUP(D170,契約台帳!$A$3:$X$9998,9,FALSE))&amp;IF(D170="","",VLOOKUP(D170,契約台帳!$A$3:$X$9998,11,FALSE))</f>
        <v/>
      </c>
      <c r="G170" s="35" t="str">
        <f>IF(D170="","",VLOOKUP(F170,製品マスタ!$G$5:$H$1005,2,FALSE))</f>
        <v/>
      </c>
      <c r="H170" s="35" t="str">
        <f>IF(D170="","",VLOOKUP(F170,製品マスタ!$G$5:$K$1005,5,FALSE))</f>
        <v/>
      </c>
      <c r="I170" s="37" t="str">
        <f>IF(D170="","",VLOOKUP(F170,製品マスタ!$G$5:$L$1005,6,FALSE))</f>
        <v/>
      </c>
      <c r="J170" s="271"/>
      <c r="K170" s="37" t="str">
        <f>IF(D170="","",VLOOKUP(D170,契約台帳!$A$3:$X$700,12,FALSE))</f>
        <v/>
      </c>
      <c r="L170" s="37" t="str">
        <f>IF(D170="","",VLOOKUP(F170,製品マスタ!$G$5:$Q$1005,11,FALSE))</f>
        <v/>
      </c>
      <c r="M170" s="49"/>
      <c r="N170" s="49"/>
      <c r="O170" s="184"/>
      <c r="P170" s="60"/>
      <c r="Q170" s="74"/>
      <c r="R170" s="54" t="str">
        <f>IF(D170="","",IF(D169&lt;&gt;"","",IF(OR(J170="リード付け",J170="巻足し",J170="巻返しリード付け"),M170,VLOOKUP(D170,契約台帳!$A$3:$X$700,14,FALSE))))</f>
        <v/>
      </c>
      <c r="S170" s="51" t="str">
        <f>IF(D170="","",IF(D169&lt;&gt;"","",IF(OR(J170="リード付け",J170="巻足し",J170="巻返しリード付け"),M170,VLOOKUP(D170,契約台帳!$A$3:$X$700,15,FALSE))))</f>
        <v/>
      </c>
      <c r="T170" s="51" t="str">
        <f>IF(D170="","",IF(D169&lt;&gt;"","",IF(J170="リード付け",N170,IF(J170="巻返しリード付け",N170,IF(J170="巻足し",N170*P170+N171*P171,VLOOKUP(D170,契約台帳!$A$3:$X$700,16,FALSE))))))</f>
        <v/>
      </c>
      <c r="U170" s="50"/>
      <c r="V170" s="50" t="str">
        <f>IF(D170="","",IF(D168=D170,"",VLOOKUP(D170,契約台帳!$A$2:$X$700,18,FALSE)))</f>
        <v/>
      </c>
      <c r="W170" s="35" t="str">
        <f>IF(D170="","",IF(T170="","",IF(J170="巻足し","",IF(J170="巻返し",VLOOKUP(F170&amp;K170&amp;M170,製品マスタ!$M$5:$AE$1005,18,FALSE),IF(OR(J170="リード付け",J170="巻返しリード付け"),"原反コア",IF(J170="スリット",VLOOKUP(F170&amp;K170&amp;R170,製品マスタ!$N$5:$AE$1005,17,FALSE),""))))))</f>
        <v/>
      </c>
      <c r="X170" s="35" t="str">
        <f>IF(D170="","",IF(T170="","",IF(J170="巻足し","",IF(J170="巻返し",VLOOKUP(F170&amp;K170&amp;M170,製品マスタ!$M$5:$AE$1005,19,FALSE),IF(OR(J170="リード付け",J170="巻返しリード付け"),"",IF(J170="スリット",VLOOKUP(F170&amp;K170&amp;R170,製品マスタ!$N$5:$AE$1005,18,FALSE),""))))))</f>
        <v/>
      </c>
      <c r="Y170" s="40" t="str">
        <f>IF(D170="","",IF(T170="","",VLOOKUP(D170,契約台帳!$A$3:$X$700,17,FALSE)))</f>
        <v/>
      </c>
      <c r="Z170" s="35" t="str">
        <f>IF(D170="","",IF(T170="","",VLOOKUP(D170,契約台帳!$A$3:$X$700,5,FALSE)))</f>
        <v/>
      </c>
      <c r="AA170" s="74"/>
      <c r="AB170" s="266" t="str">
        <f>IFERROR(VLOOKUP(F170&amp;K170&amp;M170,製品マスタ!$M$5:$AM$1003,27,FALSE),"")</f>
        <v/>
      </c>
      <c r="AC170" s="41"/>
      <c r="AD170" s="244"/>
      <c r="AE170" s="67"/>
      <c r="AF170" s="71"/>
      <c r="AG170" s="60"/>
      <c r="AH170" s="34"/>
      <c r="AI170" s="34"/>
      <c r="AJ170" s="34"/>
      <c r="AK170" s="34"/>
      <c r="AL170" s="13"/>
      <c r="AM170" s="13"/>
      <c r="AN170" s="13"/>
      <c r="AO170" s="13"/>
      <c r="AP170" s="13"/>
      <c r="AQ170" s="14"/>
      <c r="AR170" s="15"/>
    </row>
    <row r="171" spans="1:44" s="17" customFormat="1" ht="30.95" customHeight="1" x14ac:dyDescent="0.2">
      <c r="A171" s="47" t="s">
        <v>740</v>
      </c>
      <c r="B171" s="48" t="s">
        <v>741</v>
      </c>
      <c r="C171" s="56"/>
      <c r="D171" s="35">
        <v>3662808</v>
      </c>
      <c r="E171" s="35">
        <v>4161477</v>
      </c>
      <c r="F171" s="36" t="str">
        <f>IF(D171="","",VLOOKUP(D171,契約台帳!$A$3:$X$9998,6,FALSE))&amp;IF(D171="","",VLOOKUP(D171,契約台帳!$A$3:$X$9998,7,FALSE))&amp;IF(D171="","",VLOOKUP(D171,契約台帳!$A$3:$X$9998,8,FALSE))&amp;IF(D171="","",VLOOKUP(D171,契約台帳!$A$3:$X$9998,9,FALSE))&amp;IF(D171="","",VLOOKUP(D171,契約台帳!$A$3:$X$9998,11,FALSE))</f>
        <v>3SNMLBMNGTBF</v>
      </c>
      <c r="G171" s="35" t="str">
        <f>IF(D171="","",VLOOKUP(F171,製品マスタ!$G$5:$H$1005,2,FALSE))</f>
        <v>S</v>
      </c>
      <c r="H171" s="35" t="str">
        <f>IF(D171="","",VLOOKUP(F171,製品マスタ!$G$5:$K$1005,5,FALSE))</f>
        <v>MNGTBF</v>
      </c>
      <c r="I171" s="37" t="str">
        <f>IF(D171="","",VLOOKUP(F171,製品マスタ!$G$5:$L$1005,6,FALSE))</f>
        <v>メタルミー　ネーマー　銀艶　Ｂ</v>
      </c>
      <c r="J171" s="271" t="s">
        <v>767</v>
      </c>
      <c r="K171" s="37">
        <f>IF(D171="","",VLOOKUP(D171,契約台帳!$A$3:$X$700,12,FALSE))</f>
        <v>50</v>
      </c>
      <c r="L171" s="37" t="str">
        <f>IF(D171="","",VLOOKUP(F171,製品マスタ!$G$5:$Q$1005,11,FALSE))</f>
        <v>T62M</v>
      </c>
      <c r="M171" s="49">
        <v>1120</v>
      </c>
      <c r="N171" s="49">
        <v>5000</v>
      </c>
      <c r="O171" s="184">
        <v>8</v>
      </c>
      <c r="P171" s="60">
        <v>2</v>
      </c>
      <c r="Q171" s="74">
        <v>44726</v>
      </c>
      <c r="R171" s="54">
        <f>IF(D171="","",IF(D170&lt;&gt;"","",IF(OR(J171="リード付け",J171="巻足し",J171="巻返しリード付け"),M171,VLOOKUP(D171,契約台帳!$A$3:$X$700,14,FALSE))))</f>
        <v>1120</v>
      </c>
      <c r="S171" s="51">
        <f>IF(D171="","",IF(D170&lt;&gt;"","",IF(OR(J171="リード付け",J171="巻足し",J171="巻返しリード付け"),M171,VLOOKUP(D171,契約台帳!$A$3:$X$700,15,FALSE))))</f>
        <v>1120</v>
      </c>
      <c r="T171" s="51">
        <f>IF(D171="","",IF(D170&lt;&gt;"","",IF(J171="リード付け",N171,IF(J171="巻返しリード付け",N171,IF(J171="巻足し",N171*P171+N172*P172,VLOOKUP(D171,契約台帳!$A$3:$X$700,16,FALSE))))))</f>
        <v>10000</v>
      </c>
      <c r="U171" s="50">
        <v>4</v>
      </c>
      <c r="V171" s="50" t="str">
        <f>IF(D171="","",IF(D169=D171,"",VLOOKUP(D171,契約台帳!$A$2:$X$700,18,FALSE)))</f>
        <v/>
      </c>
      <c r="W171" s="35" t="str">
        <f>IF(D171="","",IF(T171="","",IF(J171="巻足し","",IF(J171="巻返し",VLOOKUP(F171&amp;K171&amp;M171,製品マスタ!$M$5:$AE$1005,18,FALSE),IF(OR(J171="リード付け",J171="巻返しリード付け"),"原反コア",IF(J171="スリット",VLOOKUP(F171&amp;K171&amp;R171,製品マスタ!$N$5:$AE$1005,17,FALSE),""))))))</f>
        <v/>
      </c>
      <c r="X171" s="35" t="str">
        <f>IF(D171="","",IF(T171="","",IF(J171="巻足し","",IF(J171="巻返し",VLOOKUP(F171&amp;K171&amp;M171,製品マスタ!$M$5:$AE$1005,19,FALSE),IF(OR(J171="リード付け",J171="巻返しリード付け"),"",IF(J171="スリット",VLOOKUP(F171&amp;K171&amp;R171,製品マスタ!$N$5:$AE$1005,18,FALSE),""))))))</f>
        <v/>
      </c>
      <c r="Y171" s="40">
        <f>IF(D171="","",IF(T171="","",VLOOKUP(D171,契約台帳!$A$3:$X$700,17,FALSE)))</f>
        <v>2</v>
      </c>
      <c r="Z171" s="35" t="str">
        <f>IF(D171="","",IF(T171="","",VLOOKUP(D171,契約台帳!$A$3:$X$700,5,FALSE)))</f>
        <v>リンテック㈱</v>
      </c>
      <c r="AA171" s="74"/>
      <c r="AB171" s="266">
        <f>IFERROR(VLOOKUP(F171&amp;K171&amp;M171,製品マスタ!$M$5:$AM$1003,27,FALSE),"")</f>
        <v>0</v>
      </c>
      <c r="AC171" s="41"/>
      <c r="AD171" s="244"/>
      <c r="AE171" s="67"/>
      <c r="AF171" s="71"/>
      <c r="AG171" s="60"/>
      <c r="AH171" s="34"/>
      <c r="AI171" s="34"/>
      <c r="AJ171" s="34"/>
      <c r="AK171" s="34"/>
      <c r="AL171" s="13"/>
      <c r="AM171" s="13"/>
      <c r="AN171" s="13"/>
      <c r="AO171" s="13"/>
      <c r="AP171" s="13"/>
      <c r="AQ171" s="14"/>
      <c r="AR171" s="15"/>
    </row>
    <row r="172" spans="1:44" s="17" customFormat="1" ht="30.95" customHeight="1" x14ac:dyDescent="0.2">
      <c r="A172" s="47"/>
      <c r="B172" s="48"/>
      <c r="C172" s="56"/>
      <c r="D172" s="35"/>
      <c r="E172" s="35"/>
      <c r="F172" s="36" t="str">
        <f>IF(D172="","",VLOOKUP(D172,契約台帳!$A$3:$X$9998,6,FALSE))&amp;IF(D172="","",VLOOKUP(D172,契約台帳!$A$3:$X$9998,7,FALSE))&amp;IF(D172="","",VLOOKUP(D172,契約台帳!$A$3:$X$9998,8,FALSE))&amp;IF(D172="","",VLOOKUP(D172,契約台帳!$A$3:$X$9998,9,FALSE))&amp;IF(D172="","",VLOOKUP(D172,契約台帳!$A$3:$X$9998,11,FALSE))</f>
        <v/>
      </c>
      <c r="G172" s="35" t="str">
        <f>IF(D172="","",VLOOKUP(F172,製品マスタ!$G$5:$H$1005,2,FALSE))</f>
        <v/>
      </c>
      <c r="H172" s="35" t="str">
        <f>IF(D172="","",VLOOKUP(F172,製品マスタ!$G$5:$K$1005,5,FALSE))</f>
        <v/>
      </c>
      <c r="I172" s="37" t="str">
        <f>IF(D172="","",VLOOKUP(F172,製品マスタ!$G$5:$L$1005,6,FALSE))</f>
        <v/>
      </c>
      <c r="J172" s="271"/>
      <c r="K172" s="37" t="str">
        <f>IF(D172="","",VLOOKUP(D172,契約台帳!$A$3:$X$700,12,FALSE))</f>
        <v/>
      </c>
      <c r="L172" s="37" t="str">
        <f>IF(D172="","",VLOOKUP(F172,製品マスタ!$G$5:$Q$1005,11,FALSE))</f>
        <v/>
      </c>
      <c r="M172" s="49"/>
      <c r="N172" s="49"/>
      <c r="O172" s="184"/>
      <c r="P172" s="60"/>
      <c r="Q172" s="74"/>
      <c r="R172" s="54" t="str">
        <f>IF(D172="","",IF(D171&lt;&gt;"","",IF(OR(J172="リード付け",J172="巻足し",J172="巻返しリード付け"),M172,VLOOKUP(D172,契約台帳!$A$3:$X$700,14,FALSE))))</f>
        <v/>
      </c>
      <c r="S172" s="51" t="str">
        <f>IF(D172="","",IF(D171&lt;&gt;"","",IF(OR(J172="リード付け",J172="巻足し",J172="巻返しリード付け"),M172,VLOOKUP(D172,契約台帳!$A$3:$X$700,15,FALSE))))</f>
        <v/>
      </c>
      <c r="T172" s="51" t="str">
        <f>IF(D172="","",IF(D171&lt;&gt;"","",IF(J172="リード付け",N172,IF(J172="巻返しリード付け",N172,IF(J172="巻足し",N172*P172+N173*P173,VLOOKUP(D172,契約台帳!$A$3:$X$700,16,FALSE))))))</f>
        <v/>
      </c>
      <c r="U172" s="50"/>
      <c r="V172" s="50" t="str">
        <f>IF(D172="","",IF(D170=D172,"",VLOOKUP(D172,契約台帳!$A$2:$X$700,18,FALSE)))</f>
        <v/>
      </c>
      <c r="W172" s="35" t="str">
        <f>IF(D172="","",IF(T172="","",IF(J172="巻足し","",IF(J172="巻返し",VLOOKUP(F172&amp;K172&amp;M172,製品マスタ!$M$5:$AE$1005,18,FALSE),IF(OR(J172="リード付け",J172="巻返しリード付け"),"原反コア",IF(J172="スリット",VLOOKUP(F172&amp;K172&amp;R172,製品マスタ!$N$5:$AE$1005,17,FALSE),""))))))</f>
        <v/>
      </c>
      <c r="X172" s="35" t="str">
        <f>IF(D172="","",IF(T172="","",IF(J172="巻足し","",IF(J172="巻返し",VLOOKUP(F172&amp;K172&amp;M172,製品マスタ!$M$5:$AE$1005,19,FALSE),IF(OR(J172="リード付け",J172="巻返しリード付け"),"",IF(J172="スリット",VLOOKUP(F172&amp;K172&amp;R172,製品マスタ!$N$5:$AE$1005,18,FALSE),""))))))</f>
        <v/>
      </c>
      <c r="Y172" s="40" t="str">
        <f>IF(D172="","",IF(T172="","",VLOOKUP(D172,契約台帳!$A$3:$X$700,17,FALSE)))</f>
        <v/>
      </c>
      <c r="Z172" s="35" t="str">
        <f>IF(D172="","",IF(T172="","",VLOOKUP(D172,契約台帳!$A$3:$X$700,5,FALSE)))</f>
        <v/>
      </c>
      <c r="AA172" s="74"/>
      <c r="AB172" s="266" t="str">
        <f>IFERROR(VLOOKUP(F172&amp;K172&amp;M172,製品マスタ!$M$5:$AM$1003,27,FALSE),"")</f>
        <v/>
      </c>
      <c r="AC172" s="41"/>
      <c r="AD172" s="244"/>
      <c r="AE172" s="67"/>
      <c r="AF172" s="71"/>
      <c r="AG172" s="60"/>
      <c r="AH172" s="34"/>
      <c r="AI172" s="34"/>
      <c r="AJ172" s="34"/>
      <c r="AK172" s="34"/>
      <c r="AL172" s="13"/>
      <c r="AM172" s="13"/>
      <c r="AN172" s="13"/>
      <c r="AO172" s="13"/>
      <c r="AP172" s="13"/>
      <c r="AQ172" s="14"/>
      <c r="AR172" s="15"/>
    </row>
    <row r="173" spans="1:44" s="17" customFormat="1" ht="30.95" customHeight="1" x14ac:dyDescent="0.2">
      <c r="A173" s="47"/>
      <c r="B173" s="48"/>
      <c r="C173" s="56"/>
      <c r="D173" s="35"/>
      <c r="E173" s="35"/>
      <c r="F173" s="36" t="str">
        <f>IF(D173="","",VLOOKUP(D173,契約台帳!$A$3:$X$9998,6,FALSE))&amp;IF(D173="","",VLOOKUP(D173,契約台帳!$A$3:$X$9998,7,FALSE))&amp;IF(D173="","",VLOOKUP(D173,契約台帳!$A$3:$X$9998,8,FALSE))&amp;IF(D173="","",VLOOKUP(D173,契約台帳!$A$3:$X$9998,9,FALSE))&amp;IF(D173="","",VLOOKUP(D173,契約台帳!$A$3:$X$9998,11,FALSE))</f>
        <v/>
      </c>
      <c r="G173" s="35" t="str">
        <f>IF(D173="","",VLOOKUP(F173,製品マスタ!$G$5:$H$1005,2,FALSE))</f>
        <v/>
      </c>
      <c r="H173" s="35" t="str">
        <f>IF(D173="","",VLOOKUP(F173,製品マスタ!$G$5:$K$1005,5,FALSE))</f>
        <v/>
      </c>
      <c r="I173" s="37" t="str">
        <f>IF(D173="","",VLOOKUP(F173,製品マスタ!$G$5:$L$1005,6,FALSE))</f>
        <v/>
      </c>
      <c r="J173" s="271"/>
      <c r="K173" s="37" t="str">
        <f>IF(D173="","",VLOOKUP(D173,契約台帳!$A$3:$X$700,12,FALSE))</f>
        <v/>
      </c>
      <c r="L173" s="37" t="str">
        <f>IF(D173="","",VLOOKUP(F173,製品マスタ!$G$5:$Q$1005,11,FALSE))</f>
        <v/>
      </c>
      <c r="M173" s="49"/>
      <c r="N173" s="49"/>
      <c r="O173" s="184"/>
      <c r="P173" s="60"/>
      <c r="Q173" s="74"/>
      <c r="R173" s="54" t="str">
        <f>IF(D173="","",IF(D172&lt;&gt;"","",IF(OR(J173="リード付け",J173="巻足し",J173="巻返しリード付け"),M173,VLOOKUP(D173,契約台帳!$A$3:$X$700,14,FALSE))))</f>
        <v/>
      </c>
      <c r="S173" s="51" t="str">
        <f>IF(D173="","",IF(D172&lt;&gt;"","",IF(OR(J173="リード付け",J173="巻足し",J173="巻返しリード付け"),M173,VLOOKUP(D173,契約台帳!$A$3:$X$700,15,FALSE))))</f>
        <v/>
      </c>
      <c r="T173" s="51" t="str">
        <f>IF(D173="","",IF(D172&lt;&gt;"","",IF(J173="リード付け",N173,IF(J173="巻返しリード付け",N173,IF(J173="巻足し",N173*P173+N174*P174,VLOOKUP(D173,契約台帳!$A$3:$X$700,16,FALSE))))))</f>
        <v/>
      </c>
      <c r="U173" s="50"/>
      <c r="V173" s="50" t="str">
        <f>IF(D173="","",IF(D171=D173,"",VLOOKUP(D173,契約台帳!$A$2:$X$700,18,FALSE)))</f>
        <v/>
      </c>
      <c r="W173" s="35" t="str">
        <f>IF(D173="","",IF(T173="","",IF(J173="巻足し","",IF(J173="巻返し",VLOOKUP(F173&amp;K173&amp;M173,製品マスタ!$M$5:$AE$1005,18,FALSE),IF(OR(J173="リード付け",J173="巻返しリード付け"),"原反コア",IF(J173="スリット",VLOOKUP(F173&amp;K173&amp;R173,製品マスタ!$N$5:$AE$1005,17,FALSE),""))))))</f>
        <v/>
      </c>
      <c r="X173" s="35" t="str">
        <f>IF(D173="","",IF(T173="","",IF(J173="巻足し","",IF(J173="巻返し",VLOOKUP(F173&amp;K173&amp;M173,製品マスタ!$M$5:$AE$1005,19,FALSE),IF(OR(J173="リード付け",J173="巻返しリード付け"),"",IF(J173="スリット",VLOOKUP(F173&amp;K173&amp;R173,製品マスタ!$N$5:$AE$1005,18,FALSE),""))))))</f>
        <v/>
      </c>
      <c r="Y173" s="40" t="str">
        <f>IF(D173="","",IF(T173="","",VLOOKUP(D173,契約台帳!$A$3:$X$700,17,FALSE)))</f>
        <v/>
      </c>
      <c r="Z173" s="35" t="str">
        <f>IF(D173="","",IF(T173="","",VLOOKUP(D173,契約台帳!$A$3:$X$700,5,FALSE)))</f>
        <v/>
      </c>
      <c r="AA173" s="74"/>
      <c r="AB173" s="266" t="str">
        <f>IFERROR(VLOOKUP(F173&amp;K173&amp;M173,製品マスタ!$M$5:$AM$1003,27,FALSE),"")</f>
        <v/>
      </c>
      <c r="AC173" s="41"/>
      <c r="AD173" s="244"/>
      <c r="AE173" s="67"/>
      <c r="AF173" s="71"/>
      <c r="AG173" s="60"/>
      <c r="AH173" s="34"/>
      <c r="AI173" s="34"/>
      <c r="AJ173" s="34"/>
      <c r="AK173" s="34"/>
      <c r="AL173" s="13"/>
      <c r="AM173" s="13"/>
      <c r="AN173" s="13"/>
      <c r="AO173" s="13"/>
      <c r="AP173" s="13"/>
      <c r="AQ173" s="14"/>
      <c r="AR173" s="15"/>
    </row>
    <row r="174" spans="1:44" s="17" customFormat="1" ht="30.95" customHeight="1" x14ac:dyDescent="0.2">
      <c r="A174" s="47"/>
      <c r="B174" s="48"/>
      <c r="C174" s="56"/>
      <c r="D174" s="35"/>
      <c r="E174" s="35"/>
      <c r="F174" s="36" t="str">
        <f>IF(D174="","",VLOOKUP(D174,契約台帳!$A$3:$X$9998,6,FALSE))&amp;IF(D174="","",VLOOKUP(D174,契約台帳!$A$3:$X$9998,7,FALSE))&amp;IF(D174="","",VLOOKUP(D174,契約台帳!$A$3:$X$9998,8,FALSE))&amp;IF(D174="","",VLOOKUP(D174,契約台帳!$A$3:$X$9998,9,FALSE))&amp;IF(D174="","",VLOOKUP(D174,契約台帳!$A$3:$X$9998,11,FALSE))</f>
        <v/>
      </c>
      <c r="G174" s="35" t="str">
        <f>IF(D174="","",VLOOKUP(F174,製品マスタ!$G$5:$H$1005,2,FALSE))</f>
        <v/>
      </c>
      <c r="H174" s="35" t="str">
        <f>IF(D174="","",VLOOKUP(F174,製品マスタ!$G$5:$K$1005,5,FALSE))</f>
        <v/>
      </c>
      <c r="I174" s="37" t="str">
        <f>IF(D174="","",VLOOKUP(F174,製品マスタ!$G$5:$L$1005,6,FALSE))</f>
        <v/>
      </c>
      <c r="J174" s="271"/>
      <c r="K174" s="37" t="str">
        <f>IF(D174="","",VLOOKUP(D174,契約台帳!$A$3:$X$700,12,FALSE))</f>
        <v/>
      </c>
      <c r="L174" s="37" t="str">
        <f>IF(D174="","",VLOOKUP(F174,製品マスタ!$G$5:$Q$1005,11,FALSE))</f>
        <v/>
      </c>
      <c r="M174" s="49"/>
      <c r="N174" s="49"/>
      <c r="O174" s="184"/>
      <c r="P174" s="60"/>
      <c r="Q174" s="74"/>
      <c r="R174" s="54" t="str">
        <f>IF(D174="","",IF(D173&lt;&gt;"","",IF(OR(J174="リード付け",J174="巻足し",J174="巻返しリード付け"),M174,VLOOKUP(D174,契約台帳!$A$3:$X$700,14,FALSE))))</f>
        <v/>
      </c>
      <c r="S174" s="51" t="str">
        <f>IF(D174="","",IF(D173&lt;&gt;"","",IF(OR(J174="リード付け",J174="巻足し",J174="巻返しリード付け"),M174,VLOOKUP(D174,契約台帳!$A$3:$X$700,15,FALSE))))</f>
        <v/>
      </c>
      <c r="T174" s="51" t="str">
        <f>IF(D174="","",IF(D173&lt;&gt;"","",IF(J174="リード付け",N174,IF(J174="巻返しリード付け",N174,IF(J174="巻足し",N174*P174+N175*P175,VLOOKUP(D174,契約台帳!$A$3:$X$700,16,FALSE))))))</f>
        <v/>
      </c>
      <c r="U174" s="50"/>
      <c r="V174" s="50" t="str">
        <f>IF(D174="","",IF(D172=D174,"",VLOOKUP(D174,契約台帳!$A$2:$X$700,18,FALSE)))</f>
        <v/>
      </c>
      <c r="W174" s="35" t="str">
        <f>IF(D174="","",IF(T174="","",IF(J174="巻足し","",IF(J174="巻返し",VLOOKUP(F174&amp;K174&amp;M174,製品マスタ!$M$5:$AE$1005,18,FALSE),IF(OR(J174="リード付け",J174="巻返しリード付け"),"原反コア",IF(J174="スリット",VLOOKUP(F174&amp;K174&amp;R174,製品マスタ!$N$5:$AE$1005,17,FALSE),""))))))</f>
        <v/>
      </c>
      <c r="X174" s="35" t="str">
        <f>IF(D174="","",IF(T174="","",IF(J174="巻足し","",IF(J174="巻返し",VLOOKUP(F174&amp;K174&amp;M174,製品マスタ!$M$5:$AE$1005,19,FALSE),IF(OR(J174="リード付け",J174="巻返しリード付け"),"",IF(J174="スリット",VLOOKUP(F174&amp;K174&amp;R174,製品マスタ!$N$5:$AE$1005,18,FALSE),""))))))</f>
        <v/>
      </c>
      <c r="Y174" s="40" t="str">
        <f>IF(D174="","",IF(T174="","",VLOOKUP(D174,契約台帳!$A$3:$X$700,17,FALSE)))</f>
        <v/>
      </c>
      <c r="Z174" s="35" t="str">
        <f>IF(D174="","",IF(T174="","",VLOOKUP(D174,契約台帳!$A$3:$X$700,5,FALSE)))</f>
        <v/>
      </c>
      <c r="AA174" s="74"/>
      <c r="AB174" s="266" t="str">
        <f>IFERROR(VLOOKUP(F174&amp;K174&amp;M174,製品マスタ!$M$5:$AM$1003,27,FALSE),"")</f>
        <v/>
      </c>
      <c r="AC174" s="41"/>
      <c r="AD174" s="244"/>
      <c r="AE174" s="67"/>
      <c r="AF174" s="71"/>
      <c r="AG174" s="60"/>
      <c r="AH174" s="34"/>
      <c r="AI174" s="34"/>
      <c r="AJ174" s="34"/>
      <c r="AK174" s="34"/>
      <c r="AL174" s="13"/>
      <c r="AM174" s="13"/>
      <c r="AN174" s="13"/>
      <c r="AO174" s="13"/>
      <c r="AP174" s="13"/>
      <c r="AQ174" s="14"/>
      <c r="AR174" s="15"/>
    </row>
    <row r="175" spans="1:44" s="17" customFormat="1" ht="30.75" customHeight="1" x14ac:dyDescent="0.2">
      <c r="A175" s="47" t="s">
        <v>742</v>
      </c>
      <c r="B175" s="48" t="s">
        <v>743</v>
      </c>
      <c r="C175" s="56"/>
      <c r="D175" s="35"/>
      <c r="E175" s="35"/>
      <c r="F175" s="36" t="str">
        <f>IF(D175="","",VLOOKUP(D175,契約台帳!$A$3:$X$9998,6,FALSE))&amp;IF(D175="","",VLOOKUP(D175,契約台帳!$A$3:$X$9998,7,FALSE))&amp;IF(D175="","",VLOOKUP(D175,契約台帳!$A$3:$X$9998,8,FALSE))&amp;IF(D175="","",VLOOKUP(D175,契約台帳!$A$3:$X$9998,9,FALSE))&amp;IF(D175="","",VLOOKUP(D175,契約台帳!$A$3:$X$9998,11,FALSE))</f>
        <v/>
      </c>
      <c r="G175" s="35" t="str">
        <f>IF(D175="","",VLOOKUP(F175,製品マスタ!$G$5:$H$1005,2,FALSE))</f>
        <v/>
      </c>
      <c r="H175" s="35" t="str">
        <f>IF(D175="","",VLOOKUP(F175,製品マスタ!$G$5:$K$1005,5,FALSE))</f>
        <v/>
      </c>
      <c r="I175" s="37" t="str">
        <f>IF(D175="","",VLOOKUP(F175,製品マスタ!$G$5:$L$1005,6,FALSE))</f>
        <v/>
      </c>
      <c r="J175" s="271"/>
      <c r="K175" s="37" t="str">
        <f>IF(D175="","",VLOOKUP(D175,契約台帳!$A$3:$X$700,12,FALSE))</f>
        <v/>
      </c>
      <c r="L175" s="37" t="str">
        <f>IF(D175="","",VLOOKUP(F175,製品マスタ!$G$5:$Q$1005,11,FALSE))</f>
        <v/>
      </c>
      <c r="M175" s="49"/>
      <c r="N175" s="49"/>
      <c r="O175" s="184"/>
      <c r="P175" s="60"/>
      <c r="Q175" s="74"/>
      <c r="R175" s="54" t="str">
        <f>IF(D175="","",IF(D174&lt;&gt;"","",IF(OR(J175="リード付け",J175="巻足し",J175="巻返しリード付け"),M175,VLOOKUP(D175,契約台帳!$A$3:$X$700,14,FALSE))))</f>
        <v/>
      </c>
      <c r="S175" s="51" t="str">
        <f>IF(D175="","",IF(D174&lt;&gt;"","",IF(OR(J175="リード付け",J175="巻足し",J175="巻返しリード付け"),M175,VLOOKUP(D175,契約台帳!$A$3:$X$700,15,FALSE))))</f>
        <v/>
      </c>
      <c r="T175" s="51" t="str">
        <f>IF(D175="","",IF(D174&lt;&gt;"","",IF(J175="リード付け",N175,IF(J175="巻返しリード付け",N175,IF(J175="巻足し",N175*P175+N176*P176,VLOOKUP(D175,契約台帳!$A$3:$X$700,16,FALSE))))))</f>
        <v/>
      </c>
      <c r="U175" s="50"/>
      <c r="V175" s="50" t="str">
        <f>IF(D175="","",IF(D173=D175,"",VLOOKUP(D175,契約台帳!$A$2:$X$700,18,FALSE)))</f>
        <v/>
      </c>
      <c r="W175" s="35" t="str">
        <f>IF(D175="","",IF(T175="","",IF(J175="巻足し","",IF(J175="巻返し",VLOOKUP(F175&amp;K175&amp;M175,製品マスタ!$M$5:$AE$1005,18,FALSE),IF(OR(J175="リード付け",J175="巻返しリード付け"),"原反コア",IF(J175="スリット",VLOOKUP(F175&amp;K175&amp;R175,製品マスタ!$N$5:$AE$1005,17,FALSE),""))))))</f>
        <v/>
      </c>
      <c r="X175" s="35" t="str">
        <f>IF(D175="","",IF(T175="","",IF(J175="巻足し","",IF(J175="巻返し",VLOOKUP(F175&amp;K175&amp;M175,製品マスタ!$M$5:$AE$1005,19,FALSE),IF(OR(J175="リード付け",J175="巻返しリード付け"),"",IF(J175="スリット",VLOOKUP(F175&amp;K175&amp;R175,製品マスタ!$N$5:$AE$1005,18,FALSE),""))))))</f>
        <v/>
      </c>
      <c r="Y175" s="40" t="str">
        <f>IF(D175="","",IF(T175="","",VLOOKUP(D175,契約台帳!$A$3:$X$700,17,FALSE)))</f>
        <v/>
      </c>
      <c r="Z175" s="35" t="str">
        <f>IF(D175="","",IF(T175="","",VLOOKUP(D175,契約台帳!$A$3:$X$700,5,FALSE)))</f>
        <v/>
      </c>
      <c r="AA175" s="74"/>
      <c r="AB175" s="266" t="str">
        <f>IFERROR(VLOOKUP(F175&amp;K175&amp;M175,製品マスタ!$M$5:$AM$1003,27,FALSE),"")</f>
        <v/>
      </c>
      <c r="AC175" s="41"/>
      <c r="AD175" s="244"/>
      <c r="AE175" s="67"/>
      <c r="AF175" s="71"/>
      <c r="AG175" s="60"/>
      <c r="AH175" s="34"/>
      <c r="AI175" s="34"/>
      <c r="AJ175" s="34"/>
      <c r="AK175" s="34"/>
      <c r="AL175" s="13"/>
      <c r="AM175" s="13"/>
      <c r="AN175" s="13"/>
      <c r="AO175" s="13"/>
      <c r="AP175" s="13"/>
      <c r="AQ175" s="14"/>
      <c r="AR175" s="15"/>
    </row>
    <row r="176" spans="1:44" s="17" customFormat="1" ht="30.95" customHeight="1" x14ac:dyDescent="0.2">
      <c r="A176" s="47"/>
      <c r="B176" s="48"/>
      <c r="C176" s="56"/>
      <c r="D176" s="35"/>
      <c r="E176" s="35"/>
      <c r="F176" s="36" t="str">
        <f>IF(D176="","",VLOOKUP(D176,契約台帳!$A$3:$X$9998,6,FALSE))&amp;IF(D176="","",VLOOKUP(D176,契約台帳!$A$3:$X$9998,7,FALSE))&amp;IF(D176="","",VLOOKUP(D176,契約台帳!$A$3:$X$9998,8,FALSE))&amp;IF(D176="","",VLOOKUP(D176,契約台帳!$A$3:$X$9998,9,FALSE))&amp;IF(D176="","",VLOOKUP(D176,契約台帳!$A$3:$X$9998,11,FALSE))</f>
        <v/>
      </c>
      <c r="G176" s="35" t="str">
        <f>IF(D176="","",VLOOKUP(F176,製品マスタ!$G$5:$H$1005,2,FALSE))</f>
        <v/>
      </c>
      <c r="H176" s="35" t="str">
        <f>IF(D176="","",VLOOKUP(F176,製品マスタ!$G$5:$K$1005,5,FALSE))</f>
        <v/>
      </c>
      <c r="I176" s="37" t="str">
        <f>IF(D176="","",VLOOKUP(F176,製品マスタ!$G$5:$L$1005,6,FALSE))</f>
        <v/>
      </c>
      <c r="J176" s="271"/>
      <c r="K176" s="37" t="str">
        <f>IF(D176="","",VLOOKUP(D176,契約台帳!$A$3:$X$700,12,FALSE))</f>
        <v/>
      </c>
      <c r="L176" s="37" t="str">
        <f>IF(D176="","",VLOOKUP(F176,製品マスタ!$G$5:$Q$1005,11,FALSE))</f>
        <v/>
      </c>
      <c r="M176" s="49"/>
      <c r="N176" s="49"/>
      <c r="O176" s="184"/>
      <c r="P176" s="60"/>
      <c r="Q176" s="74"/>
      <c r="R176" s="54" t="str">
        <f>IF(D176="","",IF(D175&lt;&gt;"","",IF(OR(J176="リード付け",J176="巻足し",J176="巻返しリード付け"),M176,VLOOKUP(D176,契約台帳!$A$3:$X$700,14,FALSE))))</f>
        <v/>
      </c>
      <c r="S176" s="51" t="str">
        <f>IF(D176="","",IF(D175&lt;&gt;"","",IF(OR(J176="リード付け",J176="巻足し",J176="巻返しリード付け"),M176,VLOOKUP(D176,契約台帳!$A$3:$X$700,15,FALSE))))</f>
        <v/>
      </c>
      <c r="T176" s="51" t="str">
        <f>IF(D176="","",IF(D175&lt;&gt;"","",IF(J176="リード付け",N176,IF(J176="巻返しリード付け",N176,IF(J176="巻足し",N176*P176+N177*P177,VLOOKUP(D176,契約台帳!$A$3:$X$700,16,FALSE))))))</f>
        <v/>
      </c>
      <c r="U176" s="50"/>
      <c r="V176" s="50" t="str">
        <f>IF(D176="","",IF(D174=D176,"",VLOOKUP(D176,契約台帳!$A$2:$X$700,18,FALSE)))</f>
        <v/>
      </c>
      <c r="W176" s="35" t="str">
        <f>IF(D176="","",IF(T176="","",IF(J176="巻足し","",IF(J176="巻返し",VLOOKUP(F176&amp;K176&amp;M176,製品マスタ!$M$5:$AE$1005,18,FALSE),IF(OR(J176="リード付け",J176="巻返しリード付け"),"原反コア",IF(J176="スリット",VLOOKUP(F176&amp;K176&amp;R176,製品マスタ!$N$5:$AE$1005,17,FALSE),""))))))</f>
        <v/>
      </c>
      <c r="X176" s="35" t="str">
        <f>IF(D176="","",IF(T176="","",IF(J176="巻足し","",IF(J176="巻返し",VLOOKUP(F176&amp;K176&amp;M176,製品マスタ!$M$5:$AE$1005,19,FALSE),IF(OR(J176="リード付け",J176="巻返しリード付け"),"",IF(J176="スリット",VLOOKUP(F176&amp;K176&amp;R176,製品マスタ!$N$5:$AE$1005,18,FALSE),""))))))</f>
        <v/>
      </c>
      <c r="Y176" s="40" t="str">
        <f>IF(D176="","",IF(T176="","",VLOOKUP(D176,契約台帳!$A$3:$X$700,17,FALSE)))</f>
        <v/>
      </c>
      <c r="Z176" s="35" t="str">
        <f>IF(D176="","",IF(T176="","",VLOOKUP(D176,契約台帳!$A$3:$X$700,5,FALSE)))</f>
        <v/>
      </c>
      <c r="AA176" s="74"/>
      <c r="AB176" s="266" t="str">
        <f>IFERROR(VLOOKUP(F176&amp;K176&amp;M176,製品マスタ!$M$5:$AM$1003,27,FALSE),"")</f>
        <v/>
      </c>
      <c r="AC176" s="41"/>
      <c r="AD176" s="244"/>
      <c r="AE176" s="67"/>
      <c r="AF176" s="71"/>
      <c r="AG176" s="60"/>
      <c r="AH176" s="34"/>
      <c r="AI176" s="34"/>
      <c r="AJ176" s="34"/>
      <c r="AK176" s="34"/>
      <c r="AL176" s="13"/>
      <c r="AM176" s="13"/>
      <c r="AN176" s="13"/>
      <c r="AO176" s="13"/>
      <c r="AP176" s="13"/>
      <c r="AQ176" s="14"/>
      <c r="AR176" s="15"/>
    </row>
    <row r="177" spans="1:44" s="17" customFormat="1" ht="30.95" customHeight="1" x14ac:dyDescent="0.2">
      <c r="A177" s="47" t="s">
        <v>731</v>
      </c>
      <c r="B177" s="48" t="s">
        <v>732</v>
      </c>
      <c r="C177" s="56"/>
      <c r="D177" s="35"/>
      <c r="E177" s="35"/>
      <c r="F177" s="36" t="str">
        <f>IF(D177="","",VLOOKUP(D177,契約台帳!$A$3:$X$9998,6,FALSE))&amp;IF(D177="","",VLOOKUP(D177,契約台帳!$A$3:$X$9998,7,FALSE))&amp;IF(D177="","",VLOOKUP(D177,契約台帳!$A$3:$X$9998,8,FALSE))&amp;IF(D177="","",VLOOKUP(D177,契約台帳!$A$3:$X$9998,9,FALSE))&amp;IF(D177="","",VLOOKUP(D177,契約台帳!$A$3:$X$9998,11,FALSE))</f>
        <v/>
      </c>
      <c r="G177" s="35" t="str">
        <f>IF(D177="","",VLOOKUP(F177,製品マスタ!$G$5:$H$1005,2,FALSE))</f>
        <v/>
      </c>
      <c r="H177" s="35" t="str">
        <f>IF(D177="","",VLOOKUP(F177,製品マスタ!$G$5:$K$1005,5,FALSE))</f>
        <v/>
      </c>
      <c r="I177" s="37" t="str">
        <f>IF(D177="","",VLOOKUP(F177,製品マスタ!$G$5:$L$1005,6,FALSE))</f>
        <v/>
      </c>
      <c r="J177" s="271" t="s">
        <v>744</v>
      </c>
      <c r="K177" s="37" t="str">
        <f>IF(D177="","",VLOOKUP(D177,契約台帳!$A$3:$X$700,12,FALSE))</f>
        <v/>
      </c>
      <c r="L177" s="37" t="str">
        <f>IF(D177="","",VLOOKUP(F177,製品マスタ!$G$5:$Q$1005,11,FALSE))</f>
        <v/>
      </c>
      <c r="M177" s="49"/>
      <c r="N177" s="49"/>
      <c r="O177" s="184"/>
      <c r="P177" s="60"/>
      <c r="Q177" s="74"/>
      <c r="R177" s="54" t="str">
        <f>IF(D177="","",IF(D176&lt;&gt;"","",IF(OR(J177="リード付け",J177="巻足し",J177="巻返しリード付け"),M177,VLOOKUP(D177,契約台帳!$A$3:$X$700,14,FALSE))))</f>
        <v/>
      </c>
      <c r="S177" s="51" t="str">
        <f>IF(D177="","",IF(D176&lt;&gt;"","",IF(OR(J177="リード付け",J177="巻足し",J177="巻返しリード付け"),M177,VLOOKUP(D177,契約台帳!$A$3:$X$700,15,FALSE))))</f>
        <v/>
      </c>
      <c r="T177" s="51" t="str">
        <f>IF(D177="","",IF(D176&lt;&gt;"","",IF(J177="リード付け",N177,IF(J177="巻返しリード付け",N177,IF(J177="巻足し",N177*P177+N178*P178,VLOOKUP(D177,契約台帳!$A$3:$X$700,16,FALSE))))))</f>
        <v/>
      </c>
      <c r="U177" s="50"/>
      <c r="V177" s="50" t="str">
        <f>IF(D177="","",IF(D175=D177,"",VLOOKUP(D177,契約台帳!$A$2:$X$700,18,FALSE)))</f>
        <v/>
      </c>
      <c r="W177" s="35" t="str">
        <f>IF(D177="","",IF(T177="","",IF(J177="巻足し","",IF(J177="巻返し",VLOOKUP(F177&amp;K177&amp;M177,製品マスタ!$M$5:$AE$1005,18,FALSE),IF(OR(J177="リード付け",J177="巻返しリード付け"),"原反コア",IF(J177="スリット",VLOOKUP(F177&amp;K177&amp;R177,製品マスタ!$N$5:$AE$1005,17,FALSE),""))))))</f>
        <v/>
      </c>
      <c r="X177" s="35" t="str">
        <f>IF(D177="","",IF(T177="","",IF(J177="巻足し","",IF(J177="巻返し",VLOOKUP(F177&amp;K177&amp;M177,製品マスタ!$M$5:$AE$1005,19,FALSE),IF(OR(J177="リード付け",J177="巻返しリード付け"),"",IF(J177="スリット",VLOOKUP(F177&amp;K177&amp;R177,製品マスタ!$N$5:$AE$1005,18,FALSE),""))))))</f>
        <v/>
      </c>
      <c r="Y177" s="40" t="str">
        <f>IF(D177="","",IF(T177="","",VLOOKUP(D177,契約台帳!$A$3:$X$700,17,FALSE)))</f>
        <v/>
      </c>
      <c r="Z177" s="35" t="str">
        <f>IF(D177="","",IF(T177="","",VLOOKUP(D177,契約台帳!$A$3:$X$700,5,FALSE)))</f>
        <v/>
      </c>
      <c r="AA177" s="74"/>
      <c r="AB177" s="266" t="str">
        <f>IFERROR(VLOOKUP(F177&amp;K177&amp;M177,製品マスタ!$M$5:$AM$1003,27,FALSE),"")</f>
        <v/>
      </c>
      <c r="AC177" s="41"/>
      <c r="AD177" s="244"/>
      <c r="AE177" s="67"/>
      <c r="AF177" s="71"/>
      <c r="AG177" s="60"/>
      <c r="AH177" s="34"/>
      <c r="AI177" s="34"/>
      <c r="AJ177" s="34"/>
      <c r="AK177" s="34"/>
      <c r="AL177" s="13"/>
      <c r="AM177" s="13"/>
      <c r="AN177" s="13"/>
      <c r="AO177" s="13"/>
      <c r="AP177" s="13"/>
      <c r="AQ177" s="14"/>
      <c r="AR177" s="15"/>
    </row>
    <row r="178" spans="1:44" s="17" customFormat="1" ht="30.95" customHeight="1" x14ac:dyDescent="0.2">
      <c r="A178" s="47"/>
      <c r="B178" s="48"/>
      <c r="C178" s="56"/>
      <c r="D178" s="35"/>
      <c r="E178" s="35"/>
      <c r="F178" s="36" t="str">
        <f>IF(D178="","",VLOOKUP(D178,契約台帳!$A$3:$X$9998,6,FALSE))&amp;IF(D178="","",VLOOKUP(D178,契約台帳!$A$3:$X$9998,7,FALSE))&amp;IF(D178="","",VLOOKUP(D178,契約台帳!$A$3:$X$9998,8,FALSE))&amp;IF(D178="","",VLOOKUP(D178,契約台帳!$A$3:$X$9998,9,FALSE))&amp;IF(D178="","",VLOOKUP(D178,契約台帳!$A$3:$X$9998,11,FALSE))</f>
        <v/>
      </c>
      <c r="G178" s="35" t="str">
        <f>IF(D178="","",VLOOKUP(F178,製品マスタ!$G$5:$H$1005,2,FALSE))</f>
        <v/>
      </c>
      <c r="H178" s="35" t="str">
        <f>IF(D178="","",VLOOKUP(F178,製品マスタ!$G$5:$K$1005,5,FALSE))</f>
        <v/>
      </c>
      <c r="I178" s="37" t="str">
        <f>IF(D178="","",VLOOKUP(F178,製品マスタ!$G$5:$L$1005,6,FALSE))</f>
        <v/>
      </c>
      <c r="J178" s="271"/>
      <c r="K178" s="37" t="str">
        <f>IF(D178="","",VLOOKUP(D178,契約台帳!$A$3:$X$700,12,FALSE))</f>
        <v/>
      </c>
      <c r="L178" s="37" t="str">
        <f>IF(D178="","",VLOOKUP(F178,製品マスタ!$G$5:$Q$1005,11,FALSE))</f>
        <v/>
      </c>
      <c r="M178" s="49"/>
      <c r="N178" s="49"/>
      <c r="O178" s="184"/>
      <c r="P178" s="60"/>
      <c r="Q178" s="74"/>
      <c r="R178" s="54" t="str">
        <f>IF(D178="","",IF(D177&lt;&gt;"","",IF(OR(J178="リード付け",J178="巻足し",J178="巻返しリード付け"),M178,VLOOKUP(D178,契約台帳!$A$3:$X$700,14,FALSE))))</f>
        <v/>
      </c>
      <c r="S178" s="51" t="str">
        <f>IF(D178="","",IF(D177&lt;&gt;"","",IF(OR(J178="リード付け",J178="巻足し",J178="巻返しリード付け"),M178,VLOOKUP(D178,契約台帳!$A$3:$X$700,15,FALSE))))</f>
        <v/>
      </c>
      <c r="T178" s="51" t="str">
        <f>IF(D178="","",IF(D177&lt;&gt;"","",IF(J178="リード付け",N178,IF(J178="巻返しリード付け",N178,IF(J178="巻足し",N178*P178+N179*P179,VLOOKUP(D178,契約台帳!$A$3:$X$700,16,FALSE))))))</f>
        <v/>
      </c>
      <c r="U178" s="50"/>
      <c r="V178" s="50" t="str">
        <f>IF(D178="","",IF(D176=D178,"",VLOOKUP(D178,契約台帳!$A$2:$X$700,18,FALSE)))</f>
        <v/>
      </c>
      <c r="W178" s="35" t="str">
        <f>IF(D178="","",IF(T178="","",IF(J178="巻足し","",IF(J178="巻返し",VLOOKUP(F178&amp;K178&amp;M178,製品マスタ!$M$5:$AE$1005,18,FALSE),IF(OR(J178="リード付け",J178="巻返しリード付け"),"原反コア",IF(J178="スリット",VLOOKUP(F178&amp;K178&amp;R178,製品マスタ!$N$5:$AE$1005,17,FALSE),""))))))</f>
        <v/>
      </c>
      <c r="X178" s="35" t="str">
        <f>IF(D178="","",IF(T178="","",IF(J178="巻足し","",IF(J178="巻返し",VLOOKUP(F178&amp;K178&amp;M178,製品マスタ!$M$5:$AE$1005,19,FALSE),IF(OR(J178="リード付け",J178="巻返しリード付け"),"",IF(J178="スリット",VLOOKUP(F178&amp;K178&amp;R178,製品マスタ!$N$5:$AE$1005,18,FALSE),""))))))</f>
        <v/>
      </c>
      <c r="Y178" s="40" t="str">
        <f>IF(D178="","",IF(T178="","",VLOOKUP(D178,契約台帳!$A$3:$X$700,17,FALSE)))</f>
        <v/>
      </c>
      <c r="Z178" s="35" t="str">
        <f>IF(D178="","",IF(T178="","",VLOOKUP(D178,契約台帳!$A$3:$X$700,5,FALSE)))</f>
        <v/>
      </c>
      <c r="AA178" s="74"/>
      <c r="AB178" s="266" t="str">
        <f>IFERROR(VLOOKUP(F178&amp;K178&amp;M178,製品マスタ!$M$5:$AM$1003,27,FALSE),"")</f>
        <v/>
      </c>
      <c r="AC178" s="41"/>
      <c r="AD178" s="244"/>
      <c r="AE178" s="67"/>
      <c r="AF178" s="71"/>
      <c r="AG178" s="60"/>
      <c r="AH178" s="34"/>
      <c r="AI178" s="34"/>
      <c r="AJ178" s="34"/>
      <c r="AK178" s="34"/>
      <c r="AL178" s="13"/>
      <c r="AM178" s="13"/>
      <c r="AN178" s="13"/>
      <c r="AO178" s="13"/>
      <c r="AP178" s="13"/>
      <c r="AQ178" s="14"/>
      <c r="AR178" s="15"/>
    </row>
    <row r="179" spans="1:44" s="17" customFormat="1" ht="30.75" customHeight="1" x14ac:dyDescent="0.2">
      <c r="A179" s="47" t="s">
        <v>733</v>
      </c>
      <c r="B179" s="48" t="s">
        <v>734</v>
      </c>
      <c r="C179" s="56"/>
      <c r="D179" s="35"/>
      <c r="E179" s="35"/>
      <c r="F179" s="36" t="str">
        <f>IF(D179="","",VLOOKUP(D179,契約台帳!$A$3:$X$9998,6,FALSE))&amp;IF(D179="","",VLOOKUP(D179,契約台帳!$A$3:$X$9998,7,FALSE))&amp;IF(D179="","",VLOOKUP(D179,契約台帳!$A$3:$X$9998,8,FALSE))&amp;IF(D179="","",VLOOKUP(D179,契約台帳!$A$3:$X$9998,9,FALSE))&amp;IF(D179="","",VLOOKUP(D179,契約台帳!$A$3:$X$9998,11,FALSE))</f>
        <v/>
      </c>
      <c r="G179" s="35" t="str">
        <f>IF(D179="","",VLOOKUP(F179,製品マスタ!$G$5:$H$1005,2,FALSE))</f>
        <v/>
      </c>
      <c r="H179" s="35" t="str">
        <f>IF(D179="","",VLOOKUP(F179,製品マスタ!$G$5:$K$1005,5,FALSE))</f>
        <v/>
      </c>
      <c r="I179" s="37" t="str">
        <f>IF(D179="","",VLOOKUP(F179,製品マスタ!$G$5:$L$1005,6,FALSE))</f>
        <v/>
      </c>
      <c r="J179" s="271" t="s">
        <v>585</v>
      </c>
      <c r="K179" s="37" t="str">
        <f>IF(D179="","",VLOOKUP(D179,契約台帳!$A$3:$X$700,12,FALSE))</f>
        <v/>
      </c>
      <c r="L179" s="37" t="str">
        <f>IF(D179="","",VLOOKUP(F179,製品マスタ!$G$5:$Q$1005,11,FALSE))</f>
        <v/>
      </c>
      <c r="M179" s="49"/>
      <c r="N179" s="49"/>
      <c r="O179" s="184"/>
      <c r="P179" s="60"/>
      <c r="Q179" s="74"/>
      <c r="R179" s="54" t="str">
        <f>IF(D179="","",IF(D178&lt;&gt;"","",IF(OR(J179="リード付け",J179="巻足し",J179="巻返しリード付け"),M179,VLOOKUP(D179,契約台帳!$A$3:$X$700,14,FALSE))))</f>
        <v/>
      </c>
      <c r="S179" s="51" t="str">
        <f>IF(D179="","",IF(D178&lt;&gt;"","",IF(OR(J179="リード付け",J179="巻足し",J179="巻返しリード付け"),M179,VLOOKUP(D179,契約台帳!$A$3:$X$700,15,FALSE))))</f>
        <v/>
      </c>
      <c r="T179" s="51" t="str">
        <f>IF(D179="","",IF(D178&lt;&gt;"","",IF(J179="リード付け",N179,IF(J179="巻返しリード付け",N179,IF(J179="巻足し",N179*P179+N180*P180,VLOOKUP(D179,契約台帳!$A$3:$X$700,16,FALSE))))))</f>
        <v/>
      </c>
      <c r="U179" s="50"/>
      <c r="V179" s="50" t="str">
        <f>IF(D179="","",IF(D177=D179,"",VLOOKUP(D179,契約台帳!$A$2:$X$700,18,FALSE)))</f>
        <v/>
      </c>
      <c r="W179" s="35" t="str">
        <f>IF(D179="","",IF(T179="","",IF(J179="巻足し","",IF(J179="巻返し",VLOOKUP(F179&amp;K179&amp;M179,製品マスタ!$M$5:$AE$1005,18,FALSE),IF(OR(J179="リード付け",J179="巻返しリード付け"),"原反コア",IF(J179="スリット",VLOOKUP(F179&amp;K179&amp;R179,製品マスタ!$N$5:$AE$1005,17,FALSE),""))))))</f>
        <v/>
      </c>
      <c r="X179" s="35" t="str">
        <f>IF(D179="","",IF(T179="","",IF(J179="巻足し","",IF(J179="巻返し",VLOOKUP(F179&amp;K179&amp;M179,製品マスタ!$M$5:$AE$1005,19,FALSE),IF(OR(J179="リード付け",J179="巻返しリード付け"),"",IF(J179="スリット",VLOOKUP(F179&amp;K179&amp;R179,製品マスタ!$N$5:$AE$1005,18,FALSE),""))))))</f>
        <v/>
      </c>
      <c r="Y179" s="40" t="str">
        <f>IF(D179="","",IF(T179="","",VLOOKUP(D179,契約台帳!$A$3:$X$700,17,FALSE)))</f>
        <v/>
      </c>
      <c r="Z179" s="35" t="str">
        <f>IF(D179="","",IF(T179="","",VLOOKUP(D179,契約台帳!$A$3:$X$700,5,FALSE)))</f>
        <v/>
      </c>
      <c r="AA179" s="74"/>
      <c r="AB179" s="266" t="str">
        <f>IFERROR(VLOOKUP(F179&amp;K179&amp;M179,製品マスタ!$M$5:$AM$1003,27,FALSE),"")</f>
        <v/>
      </c>
      <c r="AC179" s="41"/>
      <c r="AD179" s="244"/>
      <c r="AE179" s="67"/>
      <c r="AF179" s="71"/>
      <c r="AG179" s="60"/>
      <c r="AH179" s="34"/>
      <c r="AI179" s="34"/>
      <c r="AJ179" s="34"/>
      <c r="AK179" s="34"/>
      <c r="AL179" s="13"/>
      <c r="AM179" s="13"/>
      <c r="AN179" s="13"/>
      <c r="AO179" s="13"/>
      <c r="AP179" s="13"/>
      <c r="AQ179" s="14"/>
      <c r="AR179" s="15"/>
    </row>
    <row r="180" spans="1:44" s="17" customFormat="1" ht="30.95" customHeight="1" x14ac:dyDescent="0.2">
      <c r="A180" s="47"/>
      <c r="B180" s="48"/>
      <c r="C180" s="56"/>
      <c r="D180" s="35"/>
      <c r="E180" s="35"/>
      <c r="F180" s="36" t="str">
        <f>IF(D180="","",VLOOKUP(D180,契約台帳!$A$3:$X$9998,6,FALSE))&amp;IF(D180="","",VLOOKUP(D180,契約台帳!$A$3:$X$9998,7,FALSE))&amp;IF(D180="","",VLOOKUP(D180,契約台帳!$A$3:$X$9998,8,FALSE))&amp;IF(D180="","",VLOOKUP(D180,契約台帳!$A$3:$X$9998,9,FALSE))&amp;IF(D180="","",VLOOKUP(D180,契約台帳!$A$3:$X$9998,11,FALSE))</f>
        <v/>
      </c>
      <c r="G180" s="35" t="str">
        <f>IF(D180="","",VLOOKUP(F180,製品マスタ!$G$5:$H$1005,2,FALSE))</f>
        <v/>
      </c>
      <c r="H180" s="35" t="str">
        <f>IF(D180="","",VLOOKUP(F180,製品マスタ!$G$5:$K$1005,5,FALSE))</f>
        <v/>
      </c>
      <c r="I180" s="37" t="str">
        <f>IF(D180="","",VLOOKUP(F180,製品マスタ!$G$5:$L$1005,6,FALSE))</f>
        <v/>
      </c>
      <c r="J180" s="271"/>
      <c r="K180" s="37" t="str">
        <f>IF(D180="","",VLOOKUP(D180,契約台帳!$A$3:$X$700,12,FALSE))</f>
        <v/>
      </c>
      <c r="L180" s="37" t="str">
        <f>IF(D180="","",VLOOKUP(F180,製品マスタ!$G$5:$Q$1005,11,FALSE))</f>
        <v/>
      </c>
      <c r="M180" s="49"/>
      <c r="N180" s="49"/>
      <c r="O180" s="184"/>
      <c r="P180" s="60"/>
      <c r="Q180" s="74"/>
      <c r="R180" s="54" t="str">
        <f>IF(D180="","",IF(D179&lt;&gt;"","",IF(OR(J180="リード付け",J180="巻足し",J180="巻返しリード付け"),M180,VLOOKUP(D180,契約台帳!$A$3:$X$700,14,FALSE))))</f>
        <v/>
      </c>
      <c r="S180" s="51" t="str">
        <f>IF(D180="","",IF(D179&lt;&gt;"","",IF(OR(J180="リード付け",J180="巻足し",J180="巻返しリード付け"),M180,VLOOKUP(D180,契約台帳!$A$3:$X$700,15,FALSE))))</f>
        <v/>
      </c>
      <c r="T180" s="51" t="str">
        <f>IF(D180="","",IF(D179&lt;&gt;"","",IF(J180="リード付け",N180,IF(J180="巻返しリード付け",N180,IF(J180="巻足し",N180*P180+N181*P181,VLOOKUP(D180,契約台帳!$A$3:$X$700,16,FALSE))))))</f>
        <v/>
      </c>
      <c r="U180" s="50"/>
      <c r="V180" s="50" t="str">
        <f>IF(D180="","",IF(D178=D180,"",VLOOKUP(D180,契約台帳!$A$2:$X$700,18,FALSE)))</f>
        <v/>
      </c>
      <c r="W180" s="35" t="str">
        <f>IF(D180="","",IF(T180="","",IF(J180="巻足し","",IF(J180="巻返し",VLOOKUP(F180&amp;K180&amp;M180,製品マスタ!$M$5:$AE$1005,18,FALSE),IF(OR(J180="リード付け",J180="巻返しリード付け"),"原反コア",IF(J180="スリット",VLOOKUP(F180&amp;K180&amp;R180,製品マスタ!$N$5:$AE$1005,17,FALSE),""))))))</f>
        <v/>
      </c>
      <c r="X180" s="35" t="str">
        <f>IF(D180="","",IF(T180="","",IF(J180="巻足し","",IF(J180="巻返し",VLOOKUP(F180&amp;K180&amp;M180,製品マスタ!$M$5:$AE$1005,19,FALSE),IF(OR(J180="リード付け",J180="巻返しリード付け"),"",IF(J180="スリット",VLOOKUP(F180&amp;K180&amp;R180,製品マスタ!$N$5:$AE$1005,18,FALSE),""))))))</f>
        <v/>
      </c>
      <c r="Y180" s="40" t="str">
        <f>IF(D180="","",IF(T180="","",VLOOKUP(D180,契約台帳!$A$3:$X$700,17,FALSE)))</f>
        <v/>
      </c>
      <c r="Z180" s="35" t="str">
        <f>IF(D180="","",IF(T180="","",VLOOKUP(D180,契約台帳!$A$3:$X$700,5,FALSE)))</f>
        <v/>
      </c>
      <c r="AA180" s="74"/>
      <c r="AB180" s="266" t="str">
        <f>IFERROR(VLOOKUP(F180&amp;K180&amp;M180,製品マスタ!$M$5:$AM$1003,27,FALSE),"")</f>
        <v/>
      </c>
      <c r="AC180" s="41"/>
      <c r="AD180" s="244"/>
      <c r="AE180" s="67"/>
      <c r="AF180" s="71"/>
      <c r="AG180" s="60"/>
      <c r="AH180" s="34"/>
      <c r="AI180" s="34"/>
      <c r="AJ180" s="34"/>
      <c r="AK180" s="34"/>
      <c r="AL180" s="13"/>
      <c r="AM180" s="13"/>
      <c r="AN180" s="13"/>
      <c r="AO180" s="13"/>
      <c r="AP180" s="13"/>
      <c r="AQ180" s="14"/>
      <c r="AR180" s="15"/>
    </row>
    <row r="181" spans="1:44" s="17" customFormat="1" ht="30.95" customHeight="1" x14ac:dyDescent="0.2">
      <c r="A181" s="47" t="s">
        <v>735</v>
      </c>
      <c r="B181" s="48" t="s">
        <v>736</v>
      </c>
      <c r="C181" s="56"/>
      <c r="D181" s="35">
        <v>3662785</v>
      </c>
      <c r="E181" s="35">
        <v>4161489</v>
      </c>
      <c r="F181" s="36" t="str">
        <f>IF(D181="","",VLOOKUP(D181,契約台帳!$A$3:$X$9998,6,FALSE))&amp;IF(D181="","",VLOOKUP(D181,契約台帳!$A$3:$X$9998,7,FALSE))&amp;IF(D181="","",VLOOKUP(D181,契約台帳!$A$3:$X$9998,8,FALSE))&amp;IF(D181="","",VLOOKUP(D181,契約台帳!$A$3:$X$9998,9,FALSE))&amp;IF(D181="","",VLOOKUP(D181,契約台帳!$A$3:$X$9998,11,FALSE))</f>
        <v>3SNMCLBMSNEYK</v>
      </c>
      <c r="G181" s="35" t="str">
        <f>IF(D181="","",VLOOKUP(F181,製品マスタ!$G$5:$H$1005,2,FALSE))</f>
        <v>S</v>
      </c>
      <c r="H181" s="35" t="str">
        <f>IF(D181="","",VLOOKUP(F181,製品マスタ!$G$5:$K$1005,5,FALSE))</f>
        <v>MSNEYK</v>
      </c>
      <c r="I181" s="37" t="str">
        <f>IF(D181="","",VLOOKUP(F181,製品マスタ!$G$5:$L$1005,6,FALSE))</f>
        <v>ＭＳＮ　ＥＹＫ</v>
      </c>
      <c r="J181" s="271" t="s">
        <v>745</v>
      </c>
      <c r="K181" s="37">
        <f>IF(D181="","",VLOOKUP(D181,契約台帳!$A$3:$X$700,12,FALSE))</f>
        <v>25</v>
      </c>
      <c r="L181" s="37" t="str">
        <f>IF(D181="","",VLOOKUP(F181,製品マスタ!$G$5:$Q$1005,11,FALSE))</f>
        <v>N-MAT</v>
      </c>
      <c r="M181" s="49">
        <v>1120</v>
      </c>
      <c r="N181" s="49">
        <v>4000</v>
      </c>
      <c r="O181" s="184">
        <v>2</v>
      </c>
      <c r="P181" s="60">
        <v>2</v>
      </c>
      <c r="Q181" s="74">
        <v>44729</v>
      </c>
      <c r="R181" s="54">
        <f>IF(D181="","",IF(D180&lt;&gt;"","",IF(OR(J181="リード付け",J181="巻足し",J181="巻返しリード付け"),M181,VLOOKUP(D181,契約台帳!$A$3:$X$700,14,FALSE))))</f>
        <v>1120</v>
      </c>
      <c r="S181" s="51">
        <f>IF(D181="","",IF(D180&lt;&gt;"","",IF(OR(J181="リード付け",J181="巻足し",J181="巻返しリード付け"),M181,VLOOKUP(D181,契約台帳!$A$3:$X$700,15,FALSE))))</f>
        <v>1120</v>
      </c>
      <c r="T181" s="51">
        <f>IF(D181="","",IF(D180&lt;&gt;"","",IF(J181="リード付け",N181,IF(J181="巻返しリード付け",N181,IF(J181="巻足し",N181*P181+N182*P182,VLOOKUP(D181,契約台帳!$A$3:$X$700,16,FALSE))))))</f>
        <v>8000</v>
      </c>
      <c r="U181" s="50">
        <v>1</v>
      </c>
      <c r="V181" s="50">
        <f>IF(D181="","",IF(D179=D181,"",VLOOKUP(D181,契約台帳!$A$2:$X$700,18,FALSE)))</f>
        <v>2</v>
      </c>
      <c r="W181" s="35" t="str">
        <f>IF(D181="","",IF(T181="","",IF(J181="巻足し","",IF(J181="巻返し",VLOOKUP(F181&amp;K181&amp;M181,製品マスタ!$M$5:$AE$1005,18,FALSE),IF(OR(J181="リード付け",J181="巻返しリード付け"),"原反コア",IF(J181="スリット",VLOOKUP(F181&amp;K181&amp;R181,製品マスタ!$N$5:$AE$1005,17,FALSE),""))))))</f>
        <v/>
      </c>
      <c r="X181" s="35" t="str">
        <f>IF(D181="","",IF(T181="","",IF(J181="巻足し","",IF(J181="巻返し",VLOOKUP(F181&amp;K181&amp;M181,製品マスタ!$M$5:$AE$1005,19,FALSE),IF(OR(J181="リード付け",J181="巻返しリード付け"),"",IF(J181="スリット",VLOOKUP(F181&amp;K181&amp;R181,製品マスタ!$N$5:$AE$1005,18,FALSE),""))))))</f>
        <v/>
      </c>
      <c r="Y181" s="40">
        <f>IF(D181="","",IF(T181="","",VLOOKUP(D181,契約台帳!$A$3:$X$700,17,FALSE)))</f>
        <v>2</v>
      </c>
      <c r="Z181" s="35" t="str">
        <f>IF(D181="","",IF(T181="","",VLOOKUP(D181,契約台帳!$A$3:$X$700,5,FALSE)))</f>
        <v>新タック化成㈱</v>
      </c>
      <c r="AA181" s="74"/>
      <c r="AB181" s="266">
        <f>IFERROR(VLOOKUP(F181&amp;K181&amp;M181,製品マスタ!$M$5:$AM$1003,27,FALSE),"")</f>
        <v>0</v>
      </c>
      <c r="AC181" s="41"/>
      <c r="AD181" s="244"/>
      <c r="AE181" s="67"/>
      <c r="AF181" s="71"/>
      <c r="AG181" s="60"/>
      <c r="AH181" s="34"/>
      <c r="AI181" s="34"/>
      <c r="AJ181" s="34"/>
      <c r="AK181" s="34"/>
      <c r="AL181" s="13"/>
      <c r="AM181" s="13"/>
      <c r="AN181" s="13"/>
      <c r="AO181" s="13"/>
      <c r="AP181" s="13"/>
      <c r="AQ181" s="14"/>
      <c r="AR181" s="15"/>
    </row>
    <row r="182" spans="1:44" s="17" customFormat="1" ht="30.95" customHeight="1" x14ac:dyDescent="0.2">
      <c r="A182" s="47"/>
      <c r="B182" s="48"/>
      <c r="C182" s="56"/>
      <c r="D182" s="35"/>
      <c r="E182" s="35"/>
      <c r="F182" s="36" t="str">
        <f>IF(D182="","",VLOOKUP(D182,契約台帳!$A$3:$X$9998,6,FALSE))&amp;IF(D182="","",VLOOKUP(D182,契約台帳!$A$3:$X$9998,7,FALSE))&amp;IF(D182="","",VLOOKUP(D182,契約台帳!$A$3:$X$9998,8,FALSE))&amp;IF(D182="","",VLOOKUP(D182,契約台帳!$A$3:$X$9998,9,FALSE))&amp;IF(D182="","",VLOOKUP(D182,契約台帳!$A$3:$X$9998,11,FALSE))</f>
        <v/>
      </c>
      <c r="G182" s="35" t="str">
        <f>IF(D182="","",VLOOKUP(F182,製品マスタ!$G$5:$H$1005,2,FALSE))</f>
        <v/>
      </c>
      <c r="H182" s="35" t="str">
        <f>IF(D182="","",VLOOKUP(F182,製品マスタ!$G$5:$K$1005,5,FALSE))</f>
        <v/>
      </c>
      <c r="I182" s="37" t="str">
        <f>IF(D182="","",VLOOKUP(F182,製品マスタ!$G$5:$L$1005,6,FALSE))</f>
        <v/>
      </c>
      <c r="J182" s="271"/>
      <c r="K182" s="37" t="str">
        <f>IF(D182="","",VLOOKUP(D182,契約台帳!$A$3:$X$700,12,FALSE))</f>
        <v/>
      </c>
      <c r="L182" s="37" t="str">
        <f>IF(D182="","",VLOOKUP(F182,製品マスタ!$G$5:$Q$1005,11,FALSE))</f>
        <v/>
      </c>
      <c r="M182" s="49"/>
      <c r="N182" s="49"/>
      <c r="O182" s="184"/>
      <c r="P182" s="60"/>
      <c r="Q182" s="74"/>
      <c r="R182" s="54" t="str">
        <f>IF(D182="","",IF(D181&lt;&gt;"","",IF(OR(J182="リード付け",J182="巻足し",J182="巻返しリード付け"),M182,VLOOKUP(D182,契約台帳!$A$3:$X$700,14,FALSE))))</f>
        <v/>
      </c>
      <c r="S182" s="51" t="str">
        <f>IF(D182="","",IF(D181&lt;&gt;"","",IF(OR(J182="リード付け",J182="巻足し",J182="巻返しリード付け"),M182,VLOOKUP(D182,契約台帳!$A$3:$X$700,15,FALSE))))</f>
        <v/>
      </c>
      <c r="T182" s="51" t="str">
        <f>IF(D182="","",IF(D181&lt;&gt;"","",IF(J182="リード付け",N182,IF(J182="巻返しリード付け",N182,IF(J182="巻足し",N182*P182+N183*P183,VLOOKUP(D182,契約台帳!$A$3:$X$700,16,FALSE))))))</f>
        <v/>
      </c>
      <c r="U182" s="50"/>
      <c r="V182" s="50" t="str">
        <f>IF(D182="","",IF(D180=D182,"",VLOOKUP(D182,契約台帳!$A$2:$X$700,18,FALSE)))</f>
        <v/>
      </c>
      <c r="W182" s="35" t="str">
        <f>IF(D182="","",IF(T182="","",IF(J182="巻足し","",IF(J182="巻返し",VLOOKUP(F182&amp;K182&amp;M182,製品マスタ!$M$5:$AE$1005,18,FALSE),IF(OR(J182="リード付け",J182="巻返しリード付け"),"原反コア",IF(J182="スリット",VLOOKUP(F182&amp;K182&amp;R182,製品マスタ!$N$5:$AE$1005,17,FALSE),""))))))</f>
        <v/>
      </c>
      <c r="X182" s="35" t="str">
        <f>IF(D182="","",IF(T182="","",IF(J182="巻足し","",IF(J182="巻返し",VLOOKUP(F182&amp;K182&amp;M182,製品マスタ!$M$5:$AE$1005,19,FALSE),IF(OR(J182="リード付け",J182="巻返しリード付け"),"",IF(J182="スリット",VLOOKUP(F182&amp;K182&amp;R182,製品マスタ!$N$5:$AE$1005,18,FALSE),""))))))</f>
        <v/>
      </c>
      <c r="Y182" s="40" t="str">
        <f>IF(D182="","",IF(T182="","",VLOOKUP(D182,契約台帳!$A$3:$X$700,17,FALSE)))</f>
        <v/>
      </c>
      <c r="Z182" s="35" t="str">
        <f>IF(D182="","",IF(T182="","",VLOOKUP(D182,契約台帳!$A$3:$X$700,5,FALSE)))</f>
        <v/>
      </c>
      <c r="AA182" s="74"/>
      <c r="AB182" s="266" t="str">
        <f>IFERROR(VLOOKUP(F182&amp;K182&amp;M182,製品マスタ!$M$5:$AM$1003,27,FALSE),"")</f>
        <v/>
      </c>
      <c r="AC182" s="41"/>
      <c r="AD182" s="244"/>
      <c r="AE182" s="67"/>
      <c r="AF182" s="71"/>
      <c r="AG182" s="60"/>
      <c r="AH182" s="34"/>
      <c r="AI182" s="34"/>
      <c r="AJ182" s="34"/>
      <c r="AK182" s="34"/>
      <c r="AL182" s="13"/>
      <c r="AM182" s="13"/>
      <c r="AN182" s="13"/>
      <c r="AO182" s="13"/>
      <c r="AP182" s="13"/>
      <c r="AQ182" s="14"/>
      <c r="AR182" s="15"/>
    </row>
    <row r="183" spans="1:44" s="17" customFormat="1" ht="30.95" customHeight="1" x14ac:dyDescent="0.2">
      <c r="A183" s="47"/>
      <c r="B183" s="48"/>
      <c r="C183" s="56"/>
      <c r="D183" s="35">
        <v>3664275</v>
      </c>
      <c r="E183" s="35">
        <v>4160729</v>
      </c>
      <c r="F183" s="36" t="str">
        <f>IF(D183="","",VLOOKUP(D183,契約台帳!$A$3:$X$9998,6,FALSE))&amp;IF(D183="","",VLOOKUP(D183,契約台帳!$A$3:$X$9998,7,FALSE))&amp;IF(D183="","",VLOOKUP(D183,契約台帳!$A$3:$X$9998,8,FALSE))&amp;IF(D183="","",VLOOKUP(D183,契約台帳!$A$3:$X$9998,9,FALSE))&amp;IF(D183="","",VLOOKUP(D183,契約台帳!$A$3:$X$9998,11,FALSE))</f>
        <v>3SNMCLBWCB</v>
      </c>
      <c r="G183" s="35" t="str">
        <f>IF(D183="","",VLOOKUP(F183,製品マスタ!$G$5:$H$1005,2,FALSE))</f>
        <v>S</v>
      </c>
      <c r="H183" s="35" t="str">
        <f>IF(D183="","",VLOOKUP(F183,製品マスタ!$G$5:$K$1005,5,FALSE))</f>
        <v>WCB</v>
      </c>
      <c r="I183" s="37" t="str">
        <f>IF(D183="","",VLOOKUP(F183,製品マスタ!$G$5:$L$1005,6,FALSE))</f>
        <v>メタルミー　ホワイトコート　（Ｂ）</v>
      </c>
      <c r="J183" s="271" t="s">
        <v>627</v>
      </c>
      <c r="K183" s="37">
        <f>IF(D183="","",VLOOKUP(D183,契約台帳!$A$3:$X$700,12,FALSE))</f>
        <v>50</v>
      </c>
      <c r="L183" s="37" t="str">
        <f>IF(D183="","",VLOOKUP(F183,製品マスタ!$G$5:$Q$1005,11,FALSE))</f>
        <v>T62M</v>
      </c>
      <c r="M183" s="49">
        <v>1195</v>
      </c>
      <c r="N183" s="49">
        <v>10000</v>
      </c>
      <c r="O183" s="184">
        <v>1</v>
      </c>
      <c r="P183" s="60">
        <v>2</v>
      </c>
      <c r="Q183" s="74"/>
      <c r="R183" s="54">
        <v>1120</v>
      </c>
      <c r="S183" s="51">
        <v>1120</v>
      </c>
      <c r="T183" s="51">
        <f>IF(D183="","",IF(D182&lt;&gt;"","",IF(J183="リード付け",N183,IF(J183="巻返しリード付け",N183,IF(J183="巻足し",N183*P183+N184*P184,VLOOKUP(D183,契約台帳!$A$3:$X$700,16,FALSE))))))</f>
        <v>5000</v>
      </c>
      <c r="U183" s="50">
        <v>2</v>
      </c>
      <c r="V183" s="50">
        <f>IF(D183="","",IF(D181=D183,"",VLOOKUP(D183,契約台帳!$A$2:$X$700,18,FALSE)))</f>
        <v>2</v>
      </c>
      <c r="W183" s="35" t="str">
        <f>IF(D183="","",IF(T183="","",IF(J183="巻足し","",IF(J183="巻返し",VLOOKUP(F183&amp;K183&amp;M183,製品マスタ!$M$5:$AE$1005,18,FALSE),IF(OR(J183="リード付け",J183="巻返しリード付け"),"原反コア",IF(J183="スリット",VLOOKUP(F183&amp;K183&amp;R183,製品マスタ!$N$5:$AE$1005,17,FALSE),""))))))</f>
        <v>6ｲﾝﾁSｺｱ</v>
      </c>
      <c r="X183" s="35">
        <f>IF(D183="","",IF(T183="","",IF(J183="巻足し","",IF(J183="巻返し",VLOOKUP(F183&amp;K183&amp;M183,製品マスタ!$M$5:$AE$1005,19,FALSE),IF(OR(J183="リード付け",J183="巻返しリード付け"),"",IF(J183="スリット",VLOOKUP(F183&amp;K183&amp;R183,製品マスタ!$N$5:$AE$1005,18,FALSE),""))))))</f>
        <v>1140</v>
      </c>
      <c r="Y183" s="40">
        <f>IF(D183="","",IF(T183="","",VLOOKUP(D183,契約台帳!$A$3:$X$700,17,FALSE)))</f>
        <v>2</v>
      </c>
      <c r="Z183" s="35" t="str">
        <f>IF(D183="","",IF(T183="","",VLOOKUP(D183,契約台帳!$A$3:$X$700,5,FALSE)))</f>
        <v>新タック化成㈱</v>
      </c>
      <c r="AA183" s="74"/>
      <c r="AB183" s="266" t="str">
        <f>IFERROR(VLOOKUP(F183&amp;K183&amp;M183,製品マスタ!$M$5:$AM$1003,27,FALSE),"")</f>
        <v>エージング後スリット</v>
      </c>
      <c r="AC183" s="41"/>
      <c r="AD183" s="244"/>
      <c r="AE183" s="67"/>
      <c r="AF183" s="71"/>
      <c r="AG183" s="60">
        <f t="shared" si="1"/>
        <v>11200</v>
      </c>
      <c r="AH183" s="34"/>
      <c r="AI183" s="34"/>
      <c r="AJ183" s="34"/>
      <c r="AK183" s="34"/>
      <c r="AL183" s="13"/>
      <c r="AM183" s="13"/>
      <c r="AN183" s="13"/>
      <c r="AO183" s="13"/>
      <c r="AP183" s="13"/>
      <c r="AQ183" s="14"/>
      <c r="AR183" s="15"/>
    </row>
    <row r="184" spans="1:44" s="17" customFormat="1" ht="30.95" customHeight="1" x14ac:dyDescent="0.2">
      <c r="A184" s="47"/>
      <c r="B184" s="48"/>
      <c r="C184" s="56"/>
      <c r="D184" s="35"/>
      <c r="E184" s="35"/>
      <c r="F184" s="36" t="str">
        <f>IF(D184="","",VLOOKUP(D184,契約台帳!$A$3:$X$9998,6,FALSE))&amp;IF(D184="","",VLOOKUP(D184,契約台帳!$A$3:$X$9998,7,FALSE))&amp;IF(D184="","",VLOOKUP(D184,契約台帳!$A$3:$X$9998,8,FALSE))&amp;IF(D184="","",VLOOKUP(D184,契約台帳!$A$3:$X$9998,9,FALSE))&amp;IF(D184="","",VLOOKUP(D184,契約台帳!$A$3:$X$9998,11,FALSE))</f>
        <v/>
      </c>
      <c r="G184" s="35" t="str">
        <f>IF(D184="","",VLOOKUP(F184,製品マスタ!$G$5:$H$1005,2,FALSE))</f>
        <v/>
      </c>
      <c r="H184" s="35" t="str">
        <f>IF(D184="","",VLOOKUP(F184,製品マスタ!$G$5:$K$1005,5,FALSE))</f>
        <v/>
      </c>
      <c r="I184" s="37" t="str">
        <f>IF(D184="","",VLOOKUP(F184,製品マスタ!$G$5:$L$1005,6,FALSE))</f>
        <v/>
      </c>
      <c r="J184" s="271"/>
      <c r="K184" s="37" t="str">
        <f>IF(D184="","",VLOOKUP(D184,契約台帳!$A$3:$X$700,12,FALSE))</f>
        <v/>
      </c>
      <c r="L184" s="37" t="str">
        <f>IF(D184="","",VLOOKUP(F184,製品マスタ!$G$5:$Q$1005,11,FALSE))</f>
        <v/>
      </c>
      <c r="M184" s="49"/>
      <c r="N184" s="49"/>
      <c r="O184" s="184"/>
      <c r="P184" s="60"/>
      <c r="Q184" s="74"/>
      <c r="R184" s="54" t="str">
        <f>IF(D184="","",IF(D183&lt;&gt;"","",IF(OR(J184="リード付け",J184="巻足し",J184="巻返しリード付け"),M184,VLOOKUP(D184,契約台帳!$A$3:$X$700,14,FALSE))))</f>
        <v/>
      </c>
      <c r="S184" s="51" t="str">
        <f>IF(D184="","",IF(D183&lt;&gt;"","",IF(OR(J184="リード付け",J184="巻足し",J184="巻返しリード付け"),M184,VLOOKUP(D184,契約台帳!$A$3:$X$700,15,FALSE))))</f>
        <v/>
      </c>
      <c r="T184" s="51" t="str">
        <f>IF(D184="","",IF(D183&lt;&gt;"","",IF(J184="リード付け",N184,IF(J184="巻返しリード付け",N184,IF(J184="巻足し",N184*P184+N185*P185,VLOOKUP(D184,契約台帳!$A$3:$X$700,16,FALSE))))))</f>
        <v/>
      </c>
      <c r="U184" s="50"/>
      <c r="V184" s="50" t="str">
        <f>IF(D184="","",IF(D182=D184,"",VLOOKUP(D184,契約台帳!$A$2:$X$700,18,FALSE)))</f>
        <v/>
      </c>
      <c r="W184" s="35" t="str">
        <f>IF(D184="","",IF(T184="","",IF(J184="巻足し","",IF(J184="巻返し",VLOOKUP(F184&amp;K184&amp;M184,製品マスタ!$M$5:$AE$1005,18,FALSE),IF(OR(J184="リード付け",J184="巻返しリード付け"),"原反コア",IF(J184="スリット",VLOOKUP(F184&amp;K184&amp;R184,製品マスタ!$N$5:$AE$1005,17,FALSE),""))))))</f>
        <v/>
      </c>
      <c r="X184" s="35" t="str">
        <f>IF(D184="","",IF(T184="","",IF(J184="巻足し","",IF(J184="巻返し",VLOOKUP(F184&amp;K184&amp;M184,製品マスタ!$M$5:$AE$1005,19,FALSE),IF(OR(J184="リード付け",J184="巻返しリード付け"),"",IF(J184="スリット",VLOOKUP(F184&amp;K184&amp;R184,製品マスタ!$N$5:$AE$1005,18,FALSE),""))))))</f>
        <v/>
      </c>
      <c r="Y184" s="40" t="str">
        <f>IF(D184="","",IF(T184="","",VLOOKUP(D184,契約台帳!$A$3:$X$700,17,FALSE)))</f>
        <v/>
      </c>
      <c r="Z184" s="35" t="str">
        <f>IF(D184="","",IF(T184="","",VLOOKUP(D184,契約台帳!$A$3:$X$700,5,FALSE)))</f>
        <v/>
      </c>
      <c r="AA184" s="74"/>
      <c r="AB184" s="266" t="s">
        <v>755</v>
      </c>
      <c r="AC184" s="41"/>
      <c r="AD184" s="244"/>
      <c r="AE184" s="67"/>
      <c r="AF184" s="71"/>
      <c r="AG184" s="60"/>
      <c r="AH184" s="34"/>
      <c r="AI184" s="34"/>
      <c r="AJ184" s="34"/>
      <c r="AK184" s="34"/>
      <c r="AL184" s="13"/>
      <c r="AM184" s="13"/>
      <c r="AN184" s="13"/>
      <c r="AO184" s="13"/>
      <c r="AP184" s="13"/>
      <c r="AQ184" s="14"/>
      <c r="AR184" s="15"/>
    </row>
    <row r="185" spans="1:44" s="17" customFormat="1" ht="30.95" customHeight="1" x14ac:dyDescent="0.2">
      <c r="A185" s="47"/>
      <c r="B185" s="48"/>
      <c r="C185" s="56"/>
      <c r="D185" s="35">
        <v>3655542</v>
      </c>
      <c r="E185" s="35">
        <v>4140731</v>
      </c>
      <c r="F185" s="36" t="str">
        <f>IF(D185="","",VLOOKUP(D185,契約台帳!$A$3:$X$9998,6,FALSE))&amp;IF(D185="","",VLOOKUP(D185,契約台帳!$A$3:$X$9998,7,FALSE))&amp;IF(D185="","",VLOOKUP(D185,契約台帳!$A$3:$X$9998,8,FALSE))&amp;IF(D185="","",VLOOKUP(D185,契約台帳!$A$3:$X$9998,9,FALSE))&amp;IF(D185="","",VLOOKUP(D185,契約台帳!$A$3:$X$9998,11,FALSE))</f>
        <v>3SNMCLBSCB</v>
      </c>
      <c r="G185" s="35" t="str">
        <f>IF(D185="","",VLOOKUP(F185,製品マスタ!$G$5:$H$1005,2,FALSE))</f>
        <v>S</v>
      </c>
      <c r="H185" s="35" t="str">
        <f>IF(D185="","",VLOOKUP(F185,製品マスタ!$G$5:$K$1005,5,FALSE))</f>
        <v>SCB</v>
      </c>
      <c r="I185" s="37" t="str">
        <f>IF(D185="","",VLOOKUP(F185,製品マスタ!$G$5:$L$1005,6,FALSE))</f>
        <v>メタルミー　シロコート（Ｂ）</v>
      </c>
      <c r="J185" s="271" t="s">
        <v>627</v>
      </c>
      <c r="K185" s="37">
        <f>IF(D185="","",VLOOKUP(D185,契約台帳!$A$3:$X$700,12,FALSE))</f>
        <v>25</v>
      </c>
      <c r="L185" s="37" t="str">
        <f>IF(D185="","",VLOOKUP(F185,製品マスタ!$G$5:$Q$1005,11,FALSE))</f>
        <v>T70A</v>
      </c>
      <c r="M185" s="49">
        <v>1060</v>
      </c>
      <c r="N185" s="49">
        <v>12200</v>
      </c>
      <c r="O185" s="184">
        <v>1</v>
      </c>
      <c r="P185" s="60"/>
      <c r="Q185" s="74"/>
      <c r="R185" s="54">
        <f>IF(D185="","",IF(D184&lt;&gt;"","",IF(OR(J185="リード付け",J185="巻足し",J185="巻返しリード付け"),M185,VLOOKUP(D185,契約台帳!$A$3:$X$700,14,FALSE))))</f>
        <v>1020</v>
      </c>
      <c r="S185" s="51">
        <f>IF(D185="","",IF(D184&lt;&gt;"","",IF(OR(J185="リード付け",J185="巻足し",J185="巻返しリード付け"),M185,VLOOKUP(D185,契約台帳!$A$3:$X$700,15,FALSE))))</f>
        <v>1020</v>
      </c>
      <c r="T185" s="51">
        <f>IF(D185="","",IF(D184&lt;&gt;"","",IF(J185="リード付け",N185,IF(J185="巻返しリード付け",N185,IF(J185="巻足し",N185*P185+N186*P186,VLOOKUP(D185,契約台帳!$A$3:$X$700,16,FALSE))))))</f>
        <v>6000</v>
      </c>
      <c r="U185" s="50">
        <v>2</v>
      </c>
      <c r="V185" s="50">
        <f>IF(D185="","",IF(D183=D185,"",VLOOKUP(D185,契約台帳!$A$2:$X$700,18,FALSE)))</f>
        <v>4</v>
      </c>
      <c r="W185" s="35" t="str">
        <f>IF(D185="","",IF(T185="","",IF(J185="巻足し","",IF(J185="巻返し",VLOOKUP(F185&amp;K185&amp;M185,製品マスタ!$M$5:$AE$1005,18,FALSE),IF(OR(J185="リード付け",J185="巻返しリード付け"),"原反コア",IF(J185="スリット",VLOOKUP(F185&amp;K185&amp;R185,製品マスタ!$N$5:$AE$1005,17,FALSE),""))))))</f>
        <v>6ｲﾝﾁSｺｱ</v>
      </c>
      <c r="X185" s="35">
        <f>IF(D185="","",IF(T185="","",IF(J185="巻足し","",IF(J185="巻返し",VLOOKUP(F185&amp;K185&amp;M185,製品マスタ!$M$5:$AE$1005,19,FALSE),IF(OR(J185="リード付け",J185="巻返しリード付け"),"",IF(J185="スリット",VLOOKUP(F185&amp;K185&amp;R185,製品マスタ!$N$5:$AE$1005,18,FALSE),""))))))</f>
        <v>1035</v>
      </c>
      <c r="Y185" s="40">
        <f>IF(D185="","",IF(T185="","",VLOOKUP(D185,契約台帳!$A$3:$X$700,17,FALSE)))</f>
        <v>2</v>
      </c>
      <c r="Z185" s="35" t="str">
        <f>IF(D185="","",IF(T185="","",VLOOKUP(D185,契約台帳!$A$3:$X$700,5,FALSE)))</f>
        <v>新タック化成㈱</v>
      </c>
      <c r="AA185" s="74"/>
      <c r="AB185" s="266" t="str">
        <f>IFERROR(VLOOKUP(F185&amp;K185&amp;M185,製品マスタ!$M$5:$AM$1003,27,FALSE),"")</f>
        <v>エージング後スリット</v>
      </c>
      <c r="AC185" s="41"/>
      <c r="AD185" s="244"/>
      <c r="AE185" s="67"/>
      <c r="AF185" s="71"/>
      <c r="AG185" s="60">
        <f t="shared" si="1"/>
        <v>12240</v>
      </c>
      <c r="AH185" s="34"/>
      <c r="AI185" s="34"/>
      <c r="AJ185" s="34"/>
      <c r="AK185" s="34"/>
      <c r="AL185" s="13"/>
      <c r="AM185" s="13"/>
      <c r="AN185" s="13"/>
      <c r="AO185" s="13"/>
      <c r="AP185" s="13"/>
      <c r="AQ185" s="14"/>
      <c r="AR185" s="15"/>
    </row>
    <row r="186" spans="1:44" s="17" customFormat="1" ht="30.95" customHeight="1" x14ac:dyDescent="0.2">
      <c r="A186" s="47"/>
      <c r="B186" s="48"/>
      <c r="C186" s="56"/>
      <c r="D186" s="35"/>
      <c r="E186" s="35"/>
      <c r="F186" s="36" t="str">
        <f>IF(D186="","",VLOOKUP(D186,契約台帳!$A$3:$X$9998,6,FALSE))&amp;IF(D186="","",VLOOKUP(D186,契約台帳!$A$3:$X$9998,7,FALSE))&amp;IF(D186="","",VLOOKUP(D186,契約台帳!$A$3:$X$9998,8,FALSE))&amp;IF(D186="","",VLOOKUP(D186,契約台帳!$A$3:$X$9998,9,FALSE))&amp;IF(D186="","",VLOOKUP(D186,契約台帳!$A$3:$X$9998,11,FALSE))</f>
        <v/>
      </c>
      <c r="G186" s="35" t="str">
        <f>IF(D186="","",VLOOKUP(F186,製品マスタ!$G$5:$H$1005,2,FALSE))</f>
        <v/>
      </c>
      <c r="H186" s="35" t="str">
        <f>IF(D186="","",VLOOKUP(F186,製品マスタ!$G$5:$K$1005,5,FALSE))</f>
        <v/>
      </c>
      <c r="I186" s="37" t="str">
        <f>IF(D186="","",VLOOKUP(F186,製品マスタ!$G$5:$L$1005,6,FALSE))</f>
        <v/>
      </c>
      <c r="J186" s="271"/>
      <c r="K186" s="37" t="str">
        <f>IF(D186="","",VLOOKUP(D186,契約台帳!$A$3:$X$700,12,FALSE))</f>
        <v/>
      </c>
      <c r="L186" s="37" t="str">
        <f>IF(D186="","",VLOOKUP(F186,製品マスタ!$G$5:$Q$1005,11,FALSE))</f>
        <v/>
      </c>
      <c r="M186" s="49"/>
      <c r="N186" s="49"/>
      <c r="O186" s="184"/>
      <c r="P186" s="60"/>
      <c r="Q186" s="74"/>
      <c r="R186" s="54" t="str">
        <f>IF(D186="","",IF(D185&lt;&gt;"","",IF(OR(J186="リード付け",J186="巻足し",J186="巻返しリード付け"),M186,VLOOKUP(D186,契約台帳!$A$3:$X$700,14,FALSE))))</f>
        <v/>
      </c>
      <c r="S186" s="51" t="str">
        <f>IF(D186="","",IF(D185&lt;&gt;"","",IF(OR(J186="リード付け",J186="巻足し",J186="巻返しリード付け"),M186,VLOOKUP(D186,契約台帳!$A$3:$X$700,15,FALSE))))</f>
        <v/>
      </c>
      <c r="T186" s="51" t="str">
        <f>IF(D186="","",IF(D185&lt;&gt;"","",IF(J186="リード付け",N186,IF(J186="巻返しリード付け",N186,IF(J186="巻足し",N186*P186+N187*P187,VLOOKUP(D186,契約台帳!$A$3:$X$700,16,FALSE))))))</f>
        <v/>
      </c>
      <c r="U186" s="50"/>
      <c r="V186" s="50" t="str">
        <f>IF(D186="","",IF(D184=D186,"",VLOOKUP(D186,契約台帳!$A$2:$X$700,18,FALSE)))</f>
        <v/>
      </c>
      <c r="W186" s="35" t="str">
        <f>IF(D186="","",IF(T186="","",IF(J186="巻足し","",IF(J186="巻返し",VLOOKUP(F186&amp;K186&amp;M186,製品マスタ!$M$5:$AE$1005,18,FALSE),IF(OR(J186="リード付け",J186="巻返しリード付け"),"原反コア",IF(J186="スリット",VLOOKUP(F186&amp;K186&amp;R186,製品マスタ!$N$5:$AE$1005,17,FALSE),""))))))</f>
        <v/>
      </c>
      <c r="X186" s="35" t="str">
        <f>IF(D186="","",IF(T186="","",IF(J186="巻足し","",IF(J186="巻返し",VLOOKUP(F186&amp;K186&amp;M186,製品マスタ!$M$5:$AE$1005,19,FALSE),IF(OR(J186="リード付け",J186="巻返しリード付け"),"",IF(J186="スリット",VLOOKUP(F186&amp;K186&amp;R186,製品マスタ!$N$5:$AE$1005,18,FALSE),""))))))</f>
        <v/>
      </c>
      <c r="Y186" s="40" t="str">
        <f>IF(D186="","",IF(T186="","",VLOOKUP(D186,契約台帳!$A$3:$X$700,17,FALSE)))</f>
        <v/>
      </c>
      <c r="Z186" s="35" t="str">
        <f>IF(D186="","",IF(T186="","",VLOOKUP(D186,契約台帳!$A$3:$X$700,5,FALSE)))</f>
        <v/>
      </c>
      <c r="AA186" s="74"/>
      <c r="AB186" s="266" t="str">
        <f>IFERROR(VLOOKUP(F186&amp;K186&amp;M186,製品マスタ!$M$5:$AM$1003,27,FALSE),"")</f>
        <v/>
      </c>
      <c r="AC186" s="41"/>
      <c r="AD186" s="244"/>
      <c r="AE186" s="67"/>
      <c r="AF186" s="71"/>
      <c r="AG186" s="60"/>
      <c r="AH186" s="34"/>
      <c r="AI186" s="34"/>
      <c r="AJ186" s="34"/>
      <c r="AK186" s="34"/>
      <c r="AL186" s="13"/>
      <c r="AM186" s="13"/>
      <c r="AN186" s="13"/>
      <c r="AO186" s="13"/>
      <c r="AP186" s="13"/>
      <c r="AQ186" s="14"/>
      <c r="AR186" s="15"/>
    </row>
    <row r="187" spans="1:44" s="17" customFormat="1" ht="30.95" customHeight="1" x14ac:dyDescent="0.2">
      <c r="A187" s="47"/>
      <c r="B187" s="48"/>
      <c r="C187" s="56"/>
      <c r="D187" s="35">
        <v>3662784</v>
      </c>
      <c r="E187" s="35">
        <v>4161506</v>
      </c>
      <c r="F187" s="36" t="str">
        <f>IF(D187="","",VLOOKUP(D187,契約台帳!$A$3:$X$9998,6,FALSE))&amp;IF(D187="","",VLOOKUP(D187,契約台帳!$A$3:$X$9998,7,FALSE))&amp;IF(D187="","",VLOOKUP(D187,契約台帳!$A$3:$X$9998,8,FALSE))&amp;IF(D187="","",VLOOKUP(D187,契約台帳!$A$3:$X$9998,9,FALSE))&amp;IF(D187="","",VLOOKUP(D187,契約台帳!$A$3:$X$9998,11,FALSE))</f>
        <v>3SNMCLBMSNEYK</v>
      </c>
      <c r="G187" s="35" t="str">
        <f>IF(D187="","",VLOOKUP(F187,製品マスタ!$G$5:$H$1005,2,FALSE))</f>
        <v>S</v>
      </c>
      <c r="H187" s="35" t="str">
        <f>IF(D187="","",VLOOKUP(F187,製品マスタ!$G$5:$K$1005,5,FALSE))</f>
        <v>MSNEYK</v>
      </c>
      <c r="I187" s="37" t="str">
        <f>IF(D187="","",VLOOKUP(F187,製品マスタ!$G$5:$L$1005,6,FALSE))</f>
        <v>ＭＳＮ　ＥＹＫ</v>
      </c>
      <c r="J187" s="271" t="s">
        <v>649</v>
      </c>
      <c r="K187" s="37">
        <f>IF(D187="","",VLOOKUP(D187,契約台帳!$A$3:$X$700,12,FALSE))</f>
        <v>50</v>
      </c>
      <c r="L187" s="37" t="str">
        <f>IF(D187="","",VLOOKUP(F187,製品マスタ!$G$5:$Q$1005,11,FALSE))</f>
        <v>N-MAT</v>
      </c>
      <c r="M187" s="49">
        <v>1200</v>
      </c>
      <c r="N187" s="49">
        <v>6000</v>
      </c>
      <c r="O187" s="184">
        <v>6</v>
      </c>
      <c r="P187" s="60">
        <v>2</v>
      </c>
      <c r="Q187" s="74">
        <v>44732</v>
      </c>
      <c r="R187" s="54">
        <f>IF(D187="","",IF(D186&lt;&gt;"","",IF(OR(J187="リード付け",J187="巻足し",J187="巻返しリード付け"),M187,VLOOKUP(D187,契約台帳!$A$3:$X$700,14,FALSE))))</f>
        <v>1200</v>
      </c>
      <c r="S187" s="51">
        <f>IF(D187="","",IF(D186&lt;&gt;"","",IF(OR(J187="リード付け",J187="巻足し",J187="巻返しリード付け"),M187,VLOOKUP(D187,契約台帳!$A$3:$X$700,15,FALSE))))</f>
        <v>1200</v>
      </c>
      <c r="T187" s="51">
        <f>IF(D187="","",IF(D186&lt;&gt;"","",IF(J187="リード付け",N187,IF(J187="巻返しリード付け",N187,IF(J187="巻足し",N187*P187+N188*P188,VLOOKUP(D187,契約台帳!$A$3:$X$700,16,FALSE))))))</f>
        <v>12000</v>
      </c>
      <c r="U187" s="50">
        <v>3</v>
      </c>
      <c r="V187" s="50">
        <f>IF(D187="","",IF(D185=D187,"",VLOOKUP(D187,契約台帳!$A$2:$X$700,18,FALSE)))</f>
        <v>6</v>
      </c>
      <c r="W187" s="35" t="str">
        <f>IF(D187="","",IF(T187="","",IF(J187="巻足し","",IF(J187="巻返し",VLOOKUP(F187&amp;K187&amp;M187,製品マスタ!$M$5:$AE$1005,18,FALSE),IF(OR(J187="リード付け",J187="巻返しリード付け"),"原反コア",IF(J187="スリット",VLOOKUP(F187&amp;K187&amp;R187,製品マスタ!$N$5:$AE$1005,17,FALSE),""))))))</f>
        <v/>
      </c>
      <c r="X187" s="35" t="str">
        <f>IF(D187="","",IF(T187="","",IF(J187="巻足し","",IF(J187="巻返し",VLOOKUP(F187&amp;K187&amp;M187,製品マスタ!$M$5:$AE$1005,19,FALSE),IF(OR(J187="リード付け",J187="巻返しリード付け"),"",IF(J187="スリット",VLOOKUP(F187&amp;K187&amp;R187,製品マスタ!$N$5:$AE$1005,18,FALSE),""))))))</f>
        <v/>
      </c>
      <c r="Y187" s="40">
        <f>IF(D187="","",IF(T187="","",VLOOKUP(D187,契約台帳!$A$3:$X$700,17,FALSE)))</f>
        <v>2</v>
      </c>
      <c r="Z187" s="35" t="str">
        <f>IF(D187="","",IF(T187="","",VLOOKUP(D187,契約台帳!$A$3:$X$700,5,FALSE)))</f>
        <v>大阪シーリング印刷㈱</v>
      </c>
      <c r="AA187" s="74"/>
      <c r="AB187" s="266">
        <f>IFERROR(VLOOKUP(F187&amp;K187&amp;M187,製品マスタ!$M$5:$AM$1003,27,FALSE),"")</f>
        <v>0</v>
      </c>
      <c r="AC187" s="41"/>
      <c r="AD187" s="244"/>
      <c r="AE187" s="67"/>
      <c r="AF187" s="71"/>
      <c r="AG187" s="60"/>
      <c r="AH187" s="34"/>
      <c r="AI187" s="34"/>
      <c r="AJ187" s="34"/>
      <c r="AK187" s="34"/>
      <c r="AL187" s="13"/>
      <c r="AM187" s="13"/>
      <c r="AN187" s="13"/>
      <c r="AO187" s="13"/>
      <c r="AP187" s="13"/>
      <c r="AQ187" s="14"/>
      <c r="AR187" s="15"/>
    </row>
    <row r="188" spans="1:44" s="17" customFormat="1" ht="30.75" customHeight="1" x14ac:dyDescent="0.2">
      <c r="A188" s="47"/>
      <c r="B188" s="48"/>
      <c r="C188" s="56"/>
      <c r="D188" s="35"/>
      <c r="E188" s="35"/>
      <c r="F188" s="36" t="str">
        <f>IF(D188="","",VLOOKUP(D188,契約台帳!$A$3:$X$9998,6,FALSE))&amp;IF(D188="","",VLOOKUP(D188,契約台帳!$A$3:$X$9998,7,FALSE))&amp;IF(D188="","",VLOOKUP(D188,契約台帳!$A$3:$X$9998,8,FALSE))&amp;IF(D188="","",VLOOKUP(D188,契約台帳!$A$3:$X$9998,9,FALSE))&amp;IF(D188="","",VLOOKUP(D188,契約台帳!$A$3:$X$9998,11,FALSE))</f>
        <v/>
      </c>
      <c r="G188" s="35" t="str">
        <f>IF(D188="","",VLOOKUP(F188,製品マスタ!$G$5:$H$1005,2,FALSE))</f>
        <v/>
      </c>
      <c r="H188" s="35" t="str">
        <f>IF(D188="","",VLOOKUP(F188,製品マスタ!$G$5:$K$1005,5,FALSE))</f>
        <v/>
      </c>
      <c r="I188" s="37" t="str">
        <f>IF(D188="","",VLOOKUP(F188,製品マスタ!$G$5:$L$1005,6,FALSE))</f>
        <v/>
      </c>
      <c r="J188" s="271"/>
      <c r="K188" s="37" t="str">
        <f>IF(D188="","",VLOOKUP(D188,契約台帳!$A$3:$X$700,12,FALSE))</f>
        <v/>
      </c>
      <c r="L188" s="37" t="str">
        <f>IF(D188="","",VLOOKUP(F188,製品マスタ!$G$5:$Q$1005,11,FALSE))</f>
        <v/>
      </c>
      <c r="M188" s="49"/>
      <c r="N188" s="49"/>
      <c r="O188" s="184"/>
      <c r="P188" s="60"/>
      <c r="Q188" s="74"/>
      <c r="R188" s="54" t="str">
        <f>IF(D188="","",IF(D187&lt;&gt;"","",IF(OR(J188="リード付け",J188="巻足し",J188="巻返しリード付け"),M188,VLOOKUP(D188,契約台帳!$A$3:$X$700,14,FALSE))))</f>
        <v/>
      </c>
      <c r="S188" s="51" t="str">
        <f>IF(D188="","",IF(D187&lt;&gt;"","",IF(OR(J188="リード付け",J188="巻足し",J188="巻返しリード付け"),M188,VLOOKUP(D188,契約台帳!$A$3:$X$700,15,FALSE))))</f>
        <v/>
      </c>
      <c r="T188" s="51" t="str">
        <f>IF(D188="","",IF(D187&lt;&gt;"","",IF(J188="リード付け",N188,IF(J188="巻返しリード付け",N188,IF(J188="巻足し",N188*P188+N189*P189,VLOOKUP(D188,契約台帳!$A$3:$X$700,16,FALSE))))))</f>
        <v/>
      </c>
      <c r="U188" s="50"/>
      <c r="V188" s="50" t="str">
        <f>IF(D188="","",IF(D186=D188,"",VLOOKUP(D188,契約台帳!$A$2:$X$700,18,FALSE)))</f>
        <v/>
      </c>
      <c r="W188" s="35" t="str">
        <f>IF(D188="","",IF(T188="","",IF(J188="巻足し","",IF(J188="巻返し",VLOOKUP(F188&amp;K188&amp;M188,製品マスタ!$M$5:$AE$1005,18,FALSE),IF(OR(J188="リード付け",J188="巻返しリード付け"),"原反コア",IF(J188="スリット",VLOOKUP(F188&amp;K188&amp;R188,製品マスタ!$N$5:$AE$1005,17,FALSE),""))))))</f>
        <v/>
      </c>
      <c r="X188" s="35" t="str">
        <f>IF(D188="","",IF(T188="","",IF(J188="巻足し","",IF(J188="巻返し",VLOOKUP(F188&amp;K188&amp;M188,製品マスタ!$M$5:$AE$1005,19,FALSE),IF(OR(J188="リード付け",J188="巻返しリード付け"),"",IF(J188="スリット",VLOOKUP(F188&amp;K188&amp;R188,製品マスタ!$N$5:$AE$1005,18,FALSE),""))))))</f>
        <v/>
      </c>
      <c r="Y188" s="40" t="str">
        <f>IF(D188="","",IF(T188="","",VLOOKUP(D188,契約台帳!$A$3:$X$700,17,FALSE)))</f>
        <v/>
      </c>
      <c r="Z188" s="35" t="str">
        <f>IF(D188="","",IF(T188="","",VLOOKUP(D188,契約台帳!$A$3:$X$700,5,FALSE)))</f>
        <v/>
      </c>
      <c r="AA188" s="74"/>
      <c r="AB188" s="266" t="str">
        <f>IFERROR(VLOOKUP(F188&amp;K188&amp;M188,製品マスタ!$M$5:$AM$1003,27,FALSE),"")</f>
        <v/>
      </c>
      <c r="AC188" s="41"/>
      <c r="AD188" s="244"/>
      <c r="AE188" s="67"/>
      <c r="AF188" s="71"/>
      <c r="AG188" s="60"/>
      <c r="AH188" s="34"/>
      <c r="AI188" s="34"/>
      <c r="AJ188" s="34"/>
      <c r="AK188" s="34"/>
      <c r="AL188" s="13"/>
      <c r="AM188" s="13"/>
      <c r="AN188" s="13"/>
      <c r="AO188" s="13"/>
      <c r="AP188" s="13"/>
      <c r="AQ188" s="14"/>
      <c r="AR188" s="15"/>
    </row>
    <row r="189" spans="1:44" s="17" customFormat="1" ht="30.95" customHeight="1" x14ac:dyDescent="0.2">
      <c r="A189" s="47" t="s">
        <v>756</v>
      </c>
      <c r="B189" s="48" t="s">
        <v>757</v>
      </c>
      <c r="C189" s="56"/>
      <c r="D189" s="35">
        <v>3662834</v>
      </c>
      <c r="E189" s="35">
        <v>4161493</v>
      </c>
      <c r="F189" s="36" t="str">
        <f>IF(D189="","",VLOOKUP(D189,契約台帳!$A$3:$X$9998,6,FALSE))&amp;IF(D189="","",VLOOKUP(D189,契約台帳!$A$3:$X$9998,7,FALSE))&amp;IF(D189="","",VLOOKUP(D189,契約台帳!$A$3:$X$9998,8,FALSE))&amp;IF(D189="","",VLOOKUP(D189,契約台帳!$A$3:$X$9998,9,FALSE))&amp;IF(D189="","",VLOOKUP(D189,契約台帳!$A$3:$X$9998,11,FALSE))</f>
        <v>3SYMLBMSSMBF</v>
      </c>
      <c r="G189" s="35" t="str">
        <f>IF(D189="","",VLOOKUP(F189,製品マスタ!$G$5:$H$1005,2,FALSE))</f>
        <v>S</v>
      </c>
      <c r="H189" s="35" t="str">
        <f>IF(D189="","",VLOOKUP(F189,製品マスタ!$G$5:$K$1005,5,FALSE))</f>
        <v>MSSMBF</v>
      </c>
      <c r="I189" s="37" t="str">
        <f>IF(D189="","",VLOOKUP(F189,製品マスタ!$G$5:$L$1005,6,FALSE))</f>
        <v>ＭＥＴＡＬＵＭＹ　ＳＩＬＶＥＲ　Ｓ－ＭＡＴＴＥ　Ｓ２８ＭＭ　Ｂ</v>
      </c>
      <c r="J189" s="271" t="s">
        <v>649</v>
      </c>
      <c r="K189" s="37">
        <f>IF(D189="","",VLOOKUP(D189,契約台帳!$A$3:$X$700,12,FALSE))</f>
        <v>50</v>
      </c>
      <c r="L189" s="37" t="str">
        <f>IF(D189="","",VLOOKUP(F189,製品マスタ!$G$5:$Q$1005,11,FALSE))</f>
        <v>LI-MAT</v>
      </c>
      <c r="M189" s="49">
        <v>1120</v>
      </c>
      <c r="N189" s="49">
        <v>4000</v>
      </c>
      <c r="O189" s="184">
        <v>2</v>
      </c>
      <c r="P189" s="60">
        <v>2</v>
      </c>
      <c r="Q189" s="74">
        <v>44732</v>
      </c>
      <c r="R189" s="54">
        <f>IF(D189="","",IF(D188&lt;&gt;"","",IF(OR(J189="リード付け",J189="巻足し",J189="巻返しリード付け"),M189,VLOOKUP(D189,契約台帳!$A$3:$X$700,14,FALSE))))</f>
        <v>1120</v>
      </c>
      <c r="S189" s="51">
        <f>IF(D189="","",IF(D188&lt;&gt;"","",IF(OR(J189="リード付け",J189="巻足し",J189="巻返しリード付け"),M189,VLOOKUP(D189,契約台帳!$A$3:$X$700,15,FALSE))))</f>
        <v>1120</v>
      </c>
      <c r="T189" s="51">
        <f>IF(D189="","",IF(D188&lt;&gt;"","",IF(J189="リード付け",N189,IF(J189="巻返しリード付け",N189,IF(J189="巻足し",N189*P189+N190*P190,VLOOKUP(D189,契約台帳!$A$3:$X$700,16,FALSE))))))</f>
        <v>8000</v>
      </c>
      <c r="U189" s="50">
        <v>1</v>
      </c>
      <c r="V189" s="50">
        <f>IF(D189="","",IF(D187=D189,"",VLOOKUP(D189,契約台帳!$A$2:$X$700,18,FALSE)))</f>
        <v>2</v>
      </c>
      <c r="W189" s="35" t="str">
        <f>IF(D189="","",IF(T189="","",IF(J189="巻足し","",IF(J189="巻返し",VLOOKUP(F189&amp;K189&amp;M189,製品マスタ!$M$5:$AE$1005,18,FALSE),IF(OR(J189="リード付け",J189="巻返しリード付け"),"原反コア",IF(J189="スリット",VLOOKUP(F189&amp;K189&amp;R189,製品マスタ!$N$5:$AE$1005,17,FALSE),""))))))</f>
        <v/>
      </c>
      <c r="X189" s="35" t="str">
        <f>IF(D189="","",IF(T189="","",IF(J189="巻足し","",IF(J189="巻返し",VLOOKUP(F189&amp;K189&amp;M189,製品マスタ!$M$5:$AE$1005,19,FALSE),IF(OR(J189="リード付け",J189="巻返しリード付け"),"",IF(J189="スリット",VLOOKUP(F189&amp;K189&amp;R189,製品マスタ!$N$5:$AE$1005,18,FALSE),""))))))</f>
        <v/>
      </c>
      <c r="Y189" s="40">
        <f>IF(D189="","",IF(T189="","",VLOOKUP(D189,契約台帳!$A$3:$X$700,17,FALSE)))</f>
        <v>2</v>
      </c>
      <c r="Z189" s="35" t="str">
        <f>IF(D189="","",IF(T189="","",VLOOKUP(D189,契約台帳!$A$3:$X$700,5,FALSE)))</f>
        <v>リンテック㈱</v>
      </c>
      <c r="AA189" s="74"/>
      <c r="AB189" s="266" t="str">
        <f>IFERROR(VLOOKUP(F189&amp;K189&amp;M189,製品マスタ!$M$5:$AM$1003,27,FALSE),"")</f>
        <v>輸出</v>
      </c>
      <c r="AC189" s="41"/>
      <c r="AD189" s="244"/>
      <c r="AE189" s="67"/>
      <c r="AF189" s="71"/>
      <c r="AG189" s="60"/>
      <c r="AH189" s="34"/>
      <c r="AI189" s="34"/>
      <c r="AJ189" s="34"/>
      <c r="AK189" s="34"/>
      <c r="AL189" s="13"/>
      <c r="AM189" s="13"/>
      <c r="AN189" s="13"/>
      <c r="AO189" s="13"/>
      <c r="AP189" s="13"/>
      <c r="AQ189" s="14"/>
      <c r="AR189" s="15"/>
    </row>
    <row r="190" spans="1:44" s="17" customFormat="1" ht="30.95" customHeight="1" x14ac:dyDescent="0.2">
      <c r="A190" s="47"/>
      <c r="B190" s="48"/>
      <c r="C190" s="56"/>
      <c r="D190" s="35"/>
      <c r="E190" s="35"/>
      <c r="F190" s="36" t="str">
        <f>IF(D190="","",VLOOKUP(D190,契約台帳!$A$3:$X$9998,6,FALSE))&amp;IF(D190="","",VLOOKUP(D190,契約台帳!$A$3:$X$9998,7,FALSE))&amp;IF(D190="","",VLOOKUP(D190,契約台帳!$A$3:$X$9998,8,FALSE))&amp;IF(D190="","",VLOOKUP(D190,契約台帳!$A$3:$X$9998,9,FALSE))&amp;IF(D190="","",VLOOKUP(D190,契約台帳!$A$3:$X$9998,11,FALSE))</f>
        <v/>
      </c>
      <c r="G190" s="35" t="str">
        <f>IF(D190="","",VLOOKUP(F190,製品マスタ!$G$5:$H$1005,2,FALSE))</f>
        <v/>
      </c>
      <c r="H190" s="35" t="str">
        <f>IF(D190="","",VLOOKUP(F190,製品マスタ!$G$5:$K$1005,5,FALSE))</f>
        <v/>
      </c>
      <c r="I190" s="37" t="str">
        <f>IF(D190="","",VLOOKUP(F190,製品マスタ!$G$5:$L$1005,6,FALSE))</f>
        <v/>
      </c>
      <c r="J190" s="271"/>
      <c r="K190" s="37" t="str">
        <f>IF(D190="","",VLOOKUP(D190,契約台帳!$A$3:$X$700,12,FALSE))</f>
        <v/>
      </c>
      <c r="L190" s="37" t="str">
        <f>IF(D190="","",VLOOKUP(F190,製品マスタ!$G$5:$Q$1005,11,FALSE))</f>
        <v/>
      </c>
      <c r="M190" s="49"/>
      <c r="N190" s="49"/>
      <c r="O190" s="184"/>
      <c r="P190" s="60"/>
      <c r="Q190" s="74"/>
      <c r="R190" s="54" t="str">
        <f>IF(D190="","",IF(D189&lt;&gt;"","",IF(OR(J190="リード付け",J190="巻足し",J190="巻返しリード付け"),M190,VLOOKUP(D190,契約台帳!$A$3:$X$700,14,FALSE))))</f>
        <v/>
      </c>
      <c r="S190" s="51" t="str">
        <f>IF(D190="","",IF(D189&lt;&gt;"","",IF(OR(J190="リード付け",J190="巻足し",J190="巻返しリード付け"),M190,VLOOKUP(D190,契約台帳!$A$3:$X$700,15,FALSE))))</f>
        <v/>
      </c>
      <c r="T190" s="51" t="str">
        <f>IF(D190="","",IF(D189&lt;&gt;"","",IF(J190="リード付け",N190,IF(J190="巻返しリード付け",N190,IF(J190="巻足し",N190*P190+N191*P191,VLOOKUP(D190,契約台帳!$A$3:$X$700,16,FALSE))))))</f>
        <v/>
      </c>
      <c r="U190" s="50"/>
      <c r="V190" s="50" t="str">
        <f>IF(D190="","",IF(D188=D190,"",VLOOKUP(D190,契約台帳!$A$2:$X$700,18,FALSE)))</f>
        <v/>
      </c>
      <c r="W190" s="35" t="str">
        <f>IF(D190="","",IF(T190="","",IF(J190="巻足し","",IF(J190="巻返し",VLOOKUP(F190&amp;K190&amp;M190,製品マスタ!$M$5:$AE$1005,18,FALSE),IF(OR(J190="リード付け",J190="巻返しリード付け"),"原反コア",IF(J190="スリット",VLOOKUP(F190&amp;K190&amp;R190,製品マスタ!$N$5:$AE$1005,17,FALSE),""))))))</f>
        <v/>
      </c>
      <c r="X190" s="35" t="str">
        <f>IF(D190="","",IF(T190="","",IF(J190="巻足し","",IF(J190="巻返し",VLOOKUP(F190&amp;K190&amp;M190,製品マスタ!$M$5:$AE$1005,19,FALSE),IF(OR(J190="リード付け",J190="巻返しリード付け"),"",IF(J190="スリット",VLOOKUP(F190&amp;K190&amp;R190,製品マスタ!$N$5:$AE$1005,18,FALSE),""))))))</f>
        <v/>
      </c>
      <c r="Y190" s="40" t="str">
        <f>IF(D190="","",IF(T190="","",VLOOKUP(D190,契約台帳!$A$3:$X$700,17,FALSE)))</f>
        <v/>
      </c>
      <c r="Z190" s="35" t="str">
        <f>IF(D190="","",IF(T190="","",VLOOKUP(D190,契約台帳!$A$3:$X$700,5,FALSE)))</f>
        <v/>
      </c>
      <c r="AA190" s="74"/>
      <c r="AB190" s="266" t="str">
        <f>IFERROR(VLOOKUP(F190&amp;K190&amp;M190,製品マスタ!$M$5:$AM$1003,27,FALSE),"")</f>
        <v/>
      </c>
      <c r="AC190" s="41"/>
      <c r="AD190" s="244"/>
      <c r="AE190" s="67"/>
      <c r="AF190" s="71"/>
      <c r="AG190" s="60"/>
      <c r="AH190" s="34"/>
      <c r="AI190" s="34"/>
      <c r="AJ190" s="34"/>
      <c r="AK190" s="34"/>
      <c r="AL190" s="13"/>
      <c r="AM190" s="13"/>
      <c r="AN190" s="13"/>
      <c r="AO190" s="13"/>
      <c r="AP190" s="13"/>
      <c r="AQ190" s="14"/>
      <c r="AR190" s="15"/>
    </row>
    <row r="191" spans="1:44" s="17" customFormat="1" ht="30.95" customHeight="1" x14ac:dyDescent="0.2">
      <c r="A191" s="47"/>
      <c r="B191" s="48"/>
      <c r="C191" s="56"/>
      <c r="D191" s="35">
        <v>3662833</v>
      </c>
      <c r="E191" s="35">
        <v>4161495</v>
      </c>
      <c r="F191" s="36" t="str">
        <f>IF(D191="","",VLOOKUP(D191,契約台帳!$A$3:$X$9998,6,FALSE))&amp;IF(D191="","",VLOOKUP(D191,契約台帳!$A$3:$X$9998,7,FALSE))&amp;IF(D191="","",VLOOKUP(D191,契約台帳!$A$3:$X$9998,8,FALSE))&amp;IF(D191="","",VLOOKUP(D191,契約台帳!$A$3:$X$9998,9,FALSE))&amp;IF(D191="","",VLOOKUP(D191,契約台帳!$A$3:$X$9998,11,FALSE))</f>
        <v>3SYMLBMSSMBZF</v>
      </c>
      <c r="G191" s="35" t="str">
        <f>IF(D191="","",VLOOKUP(F191,製品マスタ!$G$5:$H$1005,2,FALSE))</f>
        <v>S</v>
      </c>
      <c r="H191" s="35" t="str">
        <f>IF(D191="","",VLOOKUP(F191,製品マスタ!$G$5:$K$1005,5,FALSE))</f>
        <v>MSSMBZF</v>
      </c>
      <c r="I191" s="37" t="str">
        <f>IF(D191="","",VLOOKUP(F191,製品マスタ!$G$5:$L$1005,6,FALSE))</f>
        <v>ＭＥＴＡＬＵＭＹ　ＳＩＬＶＥＲ　Ｓ－ＭＡＴＴＥ　Ｂ</v>
      </c>
      <c r="J191" s="271" t="s">
        <v>649</v>
      </c>
      <c r="K191" s="37">
        <f>IF(D191="","",VLOOKUP(D191,契約台帳!$A$3:$X$700,12,FALSE))</f>
        <v>50</v>
      </c>
      <c r="L191" s="37" t="str">
        <f>IF(D191="","",VLOOKUP(F191,製品マスタ!$G$5:$Q$1005,11,FALSE))</f>
        <v>LI-MAT</v>
      </c>
      <c r="M191" s="49">
        <v>1120</v>
      </c>
      <c r="N191" s="49">
        <v>4000</v>
      </c>
      <c r="O191" s="184">
        <v>4</v>
      </c>
      <c r="P191" s="60">
        <v>2</v>
      </c>
      <c r="Q191" s="74">
        <v>44732</v>
      </c>
      <c r="R191" s="54">
        <f>IF(D191="","",IF(D190&lt;&gt;"","",IF(OR(J191="リード付け",J191="巻足し",J191="巻返しリード付け"),M191,VLOOKUP(D191,契約台帳!$A$3:$X$700,14,FALSE))))</f>
        <v>1120</v>
      </c>
      <c r="S191" s="51">
        <f>IF(D191="","",IF(D190&lt;&gt;"","",IF(OR(J191="リード付け",J191="巻足し",J191="巻返しリード付け"),M191,VLOOKUP(D191,契約台帳!$A$3:$X$700,15,FALSE))))</f>
        <v>1120</v>
      </c>
      <c r="T191" s="51">
        <f>IF(D191="","",IF(D190&lt;&gt;"","",IF(J191="リード付け",N191,IF(J191="巻返しリード付け",N191,IF(J191="巻足し",N191*P191+N192*P192,VLOOKUP(D191,契約台帳!$A$3:$X$700,16,FALSE))))))</f>
        <v>8000</v>
      </c>
      <c r="U191" s="50">
        <v>2</v>
      </c>
      <c r="V191" s="50">
        <f>IF(D191="","",IF(D189=D191,"",VLOOKUP(D191,契約台帳!$A$2:$X$700,18,FALSE)))</f>
        <v>4</v>
      </c>
      <c r="W191" s="35" t="str">
        <f>IF(D191="","",IF(T191="","",IF(J191="巻足し","",IF(J191="巻返し",VLOOKUP(F191&amp;K191&amp;M191,製品マスタ!$M$5:$AE$1005,18,FALSE),IF(OR(J191="リード付け",J191="巻返しリード付け"),"原反コア",IF(J191="スリット",VLOOKUP(F191&amp;K191&amp;R191,製品マスタ!$N$5:$AE$1005,17,FALSE),""))))))</f>
        <v/>
      </c>
      <c r="X191" s="35" t="str">
        <f>IF(D191="","",IF(T191="","",IF(J191="巻足し","",IF(J191="巻返し",VLOOKUP(F191&amp;K191&amp;M191,製品マスタ!$M$5:$AE$1005,19,FALSE),IF(OR(J191="リード付け",J191="巻返しリード付け"),"",IF(J191="スリット",VLOOKUP(F191&amp;K191&amp;R191,製品マスタ!$N$5:$AE$1005,18,FALSE),""))))))</f>
        <v/>
      </c>
      <c r="Y191" s="40">
        <f>IF(D191="","",IF(T191="","",VLOOKUP(D191,契約台帳!$A$3:$X$700,17,FALSE)))</f>
        <v>2</v>
      </c>
      <c r="Z191" s="35" t="str">
        <f>IF(D191="","",IF(T191="","",VLOOKUP(D191,契約台帳!$A$3:$X$700,5,FALSE)))</f>
        <v>リンテック㈱</v>
      </c>
      <c r="AA191" s="74"/>
      <c r="AB191" s="266" t="str">
        <f>IFERROR(VLOOKUP(F191&amp;K191&amp;M191,製品マスタ!$M$5:$AM$1003,27,FALSE),"")</f>
        <v>輸出</v>
      </c>
      <c r="AC191" s="41"/>
      <c r="AD191" s="244"/>
      <c r="AE191" s="67"/>
      <c r="AF191" s="71"/>
      <c r="AG191" s="60"/>
      <c r="AH191" s="34"/>
      <c r="AI191" s="34"/>
      <c r="AJ191" s="34"/>
      <c r="AK191" s="34"/>
      <c r="AL191" s="13"/>
      <c r="AM191" s="13"/>
      <c r="AN191" s="13"/>
      <c r="AO191" s="13"/>
      <c r="AP191" s="13"/>
      <c r="AQ191" s="14"/>
      <c r="AR191" s="15"/>
    </row>
    <row r="192" spans="1:44" s="17" customFormat="1" ht="30.95" customHeight="1" x14ac:dyDescent="0.2">
      <c r="A192" s="47"/>
      <c r="B192" s="48"/>
      <c r="C192" s="56"/>
      <c r="D192" s="35"/>
      <c r="E192" s="35"/>
      <c r="F192" s="36" t="str">
        <f>IF(D192="","",VLOOKUP(D192,契約台帳!$A$3:$X$9998,6,FALSE))&amp;IF(D192="","",VLOOKUP(D192,契約台帳!$A$3:$X$9998,7,FALSE))&amp;IF(D192="","",VLOOKUP(D192,契約台帳!$A$3:$X$9998,8,FALSE))&amp;IF(D192="","",VLOOKUP(D192,契約台帳!$A$3:$X$9998,9,FALSE))&amp;IF(D192="","",VLOOKUP(D192,契約台帳!$A$3:$X$9998,11,FALSE))</f>
        <v/>
      </c>
      <c r="G192" s="35" t="str">
        <f>IF(D192="","",VLOOKUP(F192,製品マスタ!$G$5:$H$1005,2,FALSE))</f>
        <v/>
      </c>
      <c r="H192" s="35" t="str">
        <f>IF(D192="","",VLOOKUP(F192,製品マスタ!$G$5:$K$1005,5,FALSE))</f>
        <v/>
      </c>
      <c r="I192" s="37" t="str">
        <f>IF(D192="","",VLOOKUP(F192,製品マスタ!$G$5:$L$1005,6,FALSE))</f>
        <v/>
      </c>
      <c r="J192" s="271"/>
      <c r="K192" s="37" t="str">
        <f>IF(D192="","",VLOOKUP(D192,契約台帳!$A$3:$X$700,12,FALSE))</f>
        <v/>
      </c>
      <c r="L192" s="37" t="str">
        <f>IF(D192="","",VLOOKUP(F192,製品マスタ!$G$5:$Q$1005,11,FALSE))</f>
        <v/>
      </c>
      <c r="M192" s="49"/>
      <c r="N192" s="49"/>
      <c r="O192" s="184"/>
      <c r="P192" s="60"/>
      <c r="Q192" s="74"/>
      <c r="R192" s="54" t="str">
        <f>IF(D192="","",IF(D191&lt;&gt;"","",IF(OR(J192="リード付け",J192="巻足し",J192="巻返しリード付け"),M192,VLOOKUP(D192,契約台帳!$A$3:$X$700,14,FALSE))))</f>
        <v/>
      </c>
      <c r="S192" s="51" t="str">
        <f>IF(D192="","",IF(D191&lt;&gt;"","",IF(OR(J192="リード付け",J192="巻足し",J192="巻返しリード付け"),M192,VLOOKUP(D192,契約台帳!$A$3:$X$700,15,FALSE))))</f>
        <v/>
      </c>
      <c r="T192" s="51" t="str">
        <f>IF(D192="","",IF(D191&lt;&gt;"","",IF(J192="リード付け",N192,IF(J192="巻返しリード付け",N192,IF(J192="巻足し",N192*P192+N193*P193,VLOOKUP(D192,契約台帳!$A$3:$X$700,16,FALSE))))))</f>
        <v/>
      </c>
      <c r="U192" s="50"/>
      <c r="V192" s="50" t="str">
        <f>IF(D192="","",IF(D190=D192,"",VLOOKUP(D192,契約台帳!$A$2:$X$700,18,FALSE)))</f>
        <v/>
      </c>
      <c r="W192" s="35" t="str">
        <f>IF(D192="","",IF(T192="","",IF(J192="巻足し","",IF(J192="巻返し",VLOOKUP(F192&amp;K192&amp;M192,製品マスタ!$M$5:$AE$1005,18,FALSE),IF(OR(J192="リード付け",J192="巻返しリード付け"),"原反コア",IF(J192="スリット",VLOOKUP(F192&amp;K192&amp;R192,製品マスタ!$N$5:$AE$1005,17,FALSE),""))))))</f>
        <v/>
      </c>
      <c r="X192" s="35" t="str">
        <f>IF(D192="","",IF(T192="","",IF(J192="巻足し","",IF(J192="巻返し",VLOOKUP(F192&amp;K192&amp;M192,製品マスタ!$M$5:$AE$1005,19,FALSE),IF(OR(J192="リード付け",J192="巻返しリード付け"),"",IF(J192="スリット",VLOOKUP(F192&amp;K192&amp;R192,製品マスタ!$N$5:$AE$1005,18,FALSE),""))))))</f>
        <v/>
      </c>
      <c r="Y192" s="40" t="str">
        <f>IF(D192="","",IF(T192="","",VLOOKUP(D192,契約台帳!$A$3:$X$700,17,FALSE)))</f>
        <v/>
      </c>
      <c r="Z192" s="35" t="str">
        <f>IF(D192="","",IF(T192="","",VLOOKUP(D192,契約台帳!$A$3:$X$700,5,FALSE)))</f>
        <v/>
      </c>
      <c r="AA192" s="74"/>
      <c r="AB192" s="266" t="str">
        <f>IFERROR(VLOOKUP(F192&amp;K192&amp;M192,製品マスタ!$M$5:$AM$1003,27,FALSE),"")</f>
        <v/>
      </c>
      <c r="AC192" s="41"/>
      <c r="AD192" s="244"/>
      <c r="AE192" s="67"/>
      <c r="AF192" s="71"/>
      <c r="AG192" s="60"/>
      <c r="AH192" s="34"/>
      <c r="AI192" s="34"/>
      <c r="AJ192" s="34"/>
      <c r="AK192" s="34"/>
      <c r="AL192" s="13"/>
      <c r="AM192" s="13"/>
      <c r="AN192" s="13"/>
      <c r="AO192" s="13"/>
      <c r="AP192" s="13"/>
      <c r="AQ192" s="14"/>
      <c r="AR192" s="15"/>
    </row>
    <row r="193" spans="1:44" s="17" customFormat="1" ht="30.95" customHeight="1" x14ac:dyDescent="0.2">
      <c r="A193" s="47"/>
      <c r="B193" s="48"/>
      <c r="C193" s="56"/>
      <c r="D193" s="208">
        <v>3659691</v>
      </c>
      <c r="E193" s="208" t="s">
        <v>644</v>
      </c>
      <c r="F193" s="36" t="str">
        <f>IF(D193="","",VLOOKUP(D193,契約台帳!$A$3:$X$9998,6,FALSE))&amp;IF(D193="","",VLOOKUP(D193,契約台帳!$A$3:$X$9998,7,FALSE))&amp;IF(D193="","",VLOOKUP(D193,契約台帳!$A$3:$X$9998,8,FALSE))&amp;IF(D193="","",VLOOKUP(D193,契約台帳!$A$3:$X$9998,9,FALSE))&amp;IF(D193="","",VLOOKUP(D193,契約台帳!$A$3:$X$9998,11,FALSE))</f>
        <v>3SNCLBLEYK</v>
      </c>
      <c r="G193" s="35" t="str">
        <f>IF(D193="","",VLOOKUP(F193,製品マスタ!$G$5:$H$1005,2,FALSE))</f>
        <v>S</v>
      </c>
      <c r="H193" s="35" t="str">
        <f>IF(D193="","",VLOOKUP(F193,製品マスタ!$G$5:$K$1005,5,FALSE))</f>
        <v>LEYK</v>
      </c>
      <c r="I193" s="37" t="str">
        <f>IF(D193="","",VLOOKUP(F193,製品マスタ!$G$5:$L$1005,6,FALSE))</f>
        <v>ルミラー　ＥＹＫ</v>
      </c>
      <c r="J193" s="270" t="s">
        <v>584</v>
      </c>
      <c r="K193" s="37">
        <f>IF(D193="","",VLOOKUP(D193,契約台帳!$A$3:$X$700,12,FALSE))</f>
        <v>50</v>
      </c>
      <c r="L193" s="37" t="str">
        <f>IF(D193="","",VLOOKUP(F193,製品マスタ!$G$5:$Q$1005,11,FALSE))</f>
        <v>T62M</v>
      </c>
      <c r="M193" s="209">
        <v>1125</v>
      </c>
      <c r="N193" s="209">
        <v>6100</v>
      </c>
      <c r="O193" s="210">
        <v>5</v>
      </c>
      <c r="P193" s="211"/>
      <c r="Q193" s="212"/>
      <c r="R193" s="54">
        <f>IF(D193="","",IF(D192&lt;&gt;"","",IF(OR(J193="リード付け",J193="巻足し",J193="巻返しリード付け"),M193,VLOOKUP(D193,契約台帳!$A$3:$X$700,14,FALSE))))</f>
        <v>1120</v>
      </c>
      <c r="S193" s="51">
        <f>IF(D193="","",IF(D192&lt;&gt;"","",IF(OR(J193="リード付け",J193="巻足し",J193="巻返しリード付け"),M193,VLOOKUP(D193,契約台帳!$A$3:$X$700,15,FALSE))))</f>
        <v>1120</v>
      </c>
      <c r="T193" s="51">
        <f>IF(D193="","",IF(D192&lt;&gt;"","",IF(J193="リード付け",N193,IF(J193="巻返しリード付け",N193,IF(J193="巻足し",N193*P193+N194*P194,VLOOKUP(D193,契約台帳!$A$3:$X$700,16,FALSE))))))</f>
        <v>6000</v>
      </c>
      <c r="U193" s="227">
        <v>5</v>
      </c>
      <c r="V193" s="227">
        <f>IF(D193="","",IF(D191=D193,"",VLOOKUP(D193,契約台帳!$A$2:$X$700,18,FALSE)))</f>
        <v>5</v>
      </c>
      <c r="W193" s="35" t="str">
        <f>IF(D193="","",IF(T193="","",IF(J193="巻足し","",IF(J193="巻返し",VLOOKUP(F193&amp;K193&amp;M193,製品マスタ!$M$5:$AE$1005,18,FALSE),IF(OR(J193="リード付け",J193="巻返しリード付け"),"原反コア",IF(J193="スリット",VLOOKUP(F193&amp;K193&amp;R193,製品マスタ!$N$5:$AE$1005,17,FALSE),""))))))</f>
        <v>6ｲﾝﾁMｺｱ</v>
      </c>
      <c r="X193" s="35">
        <f>IF(D193="","",IF(T193="","",IF(J193="巻足し","",IF(J193="巻返し",VLOOKUP(F193&amp;K193&amp;M193,製品マスタ!$M$5:$AE$1005,19,FALSE),IF(OR(J193="リード付け",J193="巻返しリード付け"),"",IF(J193="スリット",VLOOKUP(F193&amp;K193&amp;R193,製品マスタ!$N$5:$AE$1005,18,FALSE),""))))))</f>
        <v>1140</v>
      </c>
      <c r="Y193" s="40">
        <f>IF(D193="","",IF(T193="","",VLOOKUP(D193,契約台帳!$A$3:$X$700,17,FALSE)))</f>
        <v>2</v>
      </c>
      <c r="Z193" s="35" t="str">
        <f>IF(D193="","",IF(T193="","",VLOOKUP(D193,契約台帳!$A$3:$X$700,5,FALSE)))</f>
        <v>新タック化成㈱</v>
      </c>
      <c r="AA193" s="74"/>
      <c r="AB193" s="266">
        <f>IFERROR(VLOOKUP(F193&amp;K193&amp;M193,製品マスタ!$M$5:$AM$1003,27,FALSE),"")</f>
        <v>0</v>
      </c>
      <c r="AC193" s="41"/>
      <c r="AD193" s="244"/>
      <c r="AE193" s="67"/>
      <c r="AF193" s="71"/>
      <c r="AG193" s="60"/>
      <c r="AH193" s="34"/>
      <c r="AI193" s="34"/>
      <c r="AJ193" s="34"/>
      <c r="AK193" s="34"/>
      <c r="AL193" s="13"/>
      <c r="AM193" s="13"/>
      <c r="AN193" s="13"/>
      <c r="AO193" s="13"/>
      <c r="AP193" s="13"/>
      <c r="AQ193" s="14"/>
      <c r="AR193" s="15"/>
    </row>
    <row r="194" spans="1:44" s="17" customFormat="1" ht="30.95" customHeight="1" x14ac:dyDescent="0.2">
      <c r="A194" s="47"/>
      <c r="B194" s="48"/>
      <c r="C194" s="56"/>
      <c r="D194" s="35"/>
      <c r="E194" s="35"/>
      <c r="F194" s="36" t="str">
        <f>IF(D194="","",VLOOKUP(D194,契約台帳!$A$3:$X$9998,6,FALSE))&amp;IF(D194="","",VLOOKUP(D194,契約台帳!$A$3:$X$9998,7,FALSE))&amp;IF(D194="","",VLOOKUP(D194,契約台帳!$A$3:$X$9998,8,FALSE))&amp;IF(D194="","",VLOOKUP(D194,契約台帳!$A$3:$X$9998,9,FALSE))&amp;IF(D194="","",VLOOKUP(D194,契約台帳!$A$3:$X$9998,11,FALSE))</f>
        <v/>
      </c>
      <c r="G194" s="35" t="str">
        <f>IF(D194="","",VLOOKUP(F194,製品マスタ!$G$5:$H$1005,2,FALSE))</f>
        <v/>
      </c>
      <c r="H194" s="35" t="str">
        <f>IF(D194="","",VLOOKUP(F194,製品マスタ!$G$5:$K$1005,5,FALSE))</f>
        <v/>
      </c>
      <c r="I194" s="37" t="str">
        <f>IF(D194="","",VLOOKUP(F194,製品マスタ!$G$5:$L$1005,6,FALSE))</f>
        <v/>
      </c>
      <c r="J194" s="271"/>
      <c r="K194" s="37" t="str">
        <f>IF(D194="","",VLOOKUP(D194,契約台帳!$A$3:$X$700,12,FALSE))</f>
        <v/>
      </c>
      <c r="L194" s="37" t="str">
        <f>IF(D194="","",VLOOKUP(F194,製品マスタ!$G$5:$Q$1005,11,FALSE))</f>
        <v/>
      </c>
      <c r="M194" s="49"/>
      <c r="N194" s="49"/>
      <c r="O194" s="184"/>
      <c r="P194" s="60"/>
      <c r="Q194" s="74"/>
      <c r="R194" s="54" t="str">
        <f>IF(D194="","",IF(D193&lt;&gt;"","",IF(OR(J194="リード付け",J194="巻足し",J194="巻返しリード付け"),M194,VLOOKUP(D194,契約台帳!$A$3:$X$700,14,FALSE))))</f>
        <v/>
      </c>
      <c r="S194" s="51" t="str">
        <f>IF(D194="","",IF(D193&lt;&gt;"","",IF(OR(J194="リード付け",J194="巻足し",J194="巻返しリード付け"),M194,VLOOKUP(D194,契約台帳!$A$3:$X$700,15,FALSE))))</f>
        <v/>
      </c>
      <c r="T194" s="51" t="str">
        <f>IF(D194="","",IF(D193&lt;&gt;"","",IF(J194="リード付け",N194,IF(J194="巻返しリード付け",N194,IF(J194="巻足し",N194*P194+N195*P195,VLOOKUP(D194,契約台帳!$A$3:$X$700,16,FALSE))))))</f>
        <v/>
      </c>
      <c r="U194" s="50"/>
      <c r="V194" s="50" t="str">
        <f>IF(D194="","",IF(D192=D194,"",VLOOKUP(D194,契約台帳!$A$2:$X$700,18,FALSE)))</f>
        <v/>
      </c>
      <c r="W194" s="35" t="str">
        <f>IF(D194="","",IF(T194="","",IF(J194="巻足し","",IF(J194="巻返し",VLOOKUP(F194&amp;K194&amp;M194,製品マスタ!$M$5:$AE$1005,18,FALSE),IF(OR(J194="リード付け",J194="巻返しリード付け"),"原反コア",IF(J194="スリット",VLOOKUP(F194&amp;K194&amp;R194,製品マスタ!$N$5:$AE$1005,17,FALSE),""))))))</f>
        <v/>
      </c>
      <c r="X194" s="35" t="str">
        <f>IF(D194="","",IF(T194="","",IF(J194="巻足し","",IF(J194="巻返し",VLOOKUP(F194&amp;K194&amp;M194,製品マスタ!$M$5:$AE$1005,19,FALSE),IF(OR(J194="リード付け",J194="巻返しリード付け"),"",IF(J194="スリット",VLOOKUP(F194&amp;K194&amp;R194,製品マスタ!$N$5:$AE$1005,18,FALSE),""))))))</f>
        <v/>
      </c>
      <c r="Y194" s="40" t="str">
        <f>IF(D194="","",IF(T194="","",VLOOKUP(D194,契約台帳!$A$3:$X$700,17,FALSE)))</f>
        <v/>
      </c>
      <c r="Z194" s="35" t="str">
        <f>IF(D194="","",IF(T194="","",VLOOKUP(D194,契約台帳!$A$3:$X$700,5,FALSE)))</f>
        <v/>
      </c>
      <c r="AA194" s="74"/>
      <c r="AB194" s="266" t="str">
        <f>IFERROR(VLOOKUP(F194&amp;K194&amp;M194,製品マスタ!$M$5:$AM$1003,27,FALSE),"")</f>
        <v/>
      </c>
      <c r="AC194" s="41"/>
      <c r="AD194" s="244"/>
      <c r="AE194" s="67"/>
      <c r="AF194" s="71"/>
      <c r="AG194" s="60"/>
      <c r="AH194" s="34"/>
      <c r="AI194" s="34"/>
      <c r="AJ194" s="34"/>
      <c r="AK194" s="34"/>
      <c r="AL194" s="13"/>
      <c r="AM194" s="13"/>
      <c r="AN194" s="13"/>
      <c r="AO194" s="13"/>
      <c r="AP194" s="13"/>
      <c r="AQ194" s="14"/>
      <c r="AR194" s="15"/>
    </row>
    <row r="195" spans="1:44" s="17" customFormat="1" ht="30.95" customHeight="1" x14ac:dyDescent="0.2">
      <c r="A195" s="47" t="s">
        <v>739</v>
      </c>
      <c r="B195" s="48" t="s">
        <v>579</v>
      </c>
      <c r="C195" s="56"/>
      <c r="D195" s="35">
        <v>3662787</v>
      </c>
      <c r="E195" s="35"/>
      <c r="F195" s="36" t="str">
        <f>IF(D195="","",VLOOKUP(D195,契約台帳!$A$3:$X$9998,6,FALSE))&amp;IF(D195="","",VLOOKUP(D195,契約台帳!$A$3:$X$9998,7,FALSE))&amp;IF(D195="","",VLOOKUP(D195,契約台帳!$A$3:$X$9998,8,FALSE))&amp;IF(D195="","",VLOOKUP(D195,契約台帳!$A$3:$X$9998,9,FALSE))&amp;IF(D195="","",VLOOKUP(D195,契約台帳!$A$3:$X$9998,11,FALSE))</f>
        <v>3SNCLBLEYK</v>
      </c>
      <c r="G195" s="35" t="str">
        <f>IF(D195="","",VLOOKUP(F195,製品マスタ!$G$5:$H$1005,2,FALSE))</f>
        <v>S</v>
      </c>
      <c r="H195" s="35" t="str">
        <f>IF(D195="","",VLOOKUP(F195,製品マスタ!$G$5:$K$1005,5,FALSE))</f>
        <v>LEYK</v>
      </c>
      <c r="I195" s="37" t="str">
        <f>IF(D195="","",VLOOKUP(F195,製品マスタ!$G$5:$L$1005,6,FALSE))</f>
        <v>ルミラー　ＥＹＫ</v>
      </c>
      <c r="J195" s="271" t="s">
        <v>584</v>
      </c>
      <c r="K195" s="37">
        <f>IF(D195="","",VLOOKUP(D195,契約台帳!$A$3:$X$700,12,FALSE))</f>
        <v>50</v>
      </c>
      <c r="L195" s="37" t="str">
        <f>IF(D195="","",VLOOKUP(F195,製品マスタ!$G$5:$Q$1005,11,FALSE))</f>
        <v>T62M</v>
      </c>
      <c r="M195" s="49">
        <v>1125</v>
      </c>
      <c r="N195" s="49">
        <v>6100</v>
      </c>
      <c r="O195" s="184">
        <v>9</v>
      </c>
      <c r="P195" s="60"/>
      <c r="Q195" s="74"/>
      <c r="R195" s="54">
        <f>IF(D195="","",IF(D194&lt;&gt;"","",IF(OR(J195="リード付け",J195="巻足し",J195="巻返しリード付け"),M195,VLOOKUP(D195,契約台帳!$A$3:$X$700,14,FALSE))))</f>
        <v>1120</v>
      </c>
      <c r="S195" s="51">
        <f>IF(D195="","",IF(D194&lt;&gt;"","",IF(OR(J195="リード付け",J195="巻足し",J195="巻返しリード付け"),M195,VLOOKUP(D195,契約台帳!$A$3:$X$700,15,FALSE))))</f>
        <v>1120</v>
      </c>
      <c r="T195" s="51">
        <f>IF(D195="","",IF(D194&lt;&gt;"","",IF(J195="リード付け",N195,IF(J195="巻返しリード付け",N195,IF(J195="巻足し",N195*P195+N196*P196,VLOOKUP(D195,契約台帳!$A$3:$X$700,16,FALSE))))))</f>
        <v>6000</v>
      </c>
      <c r="U195" s="50">
        <v>9</v>
      </c>
      <c r="V195" s="50">
        <f>IF(D195="","",IF(D193=D195,"",VLOOKUP(D195,契約台帳!$A$2:$X$700,18,FALSE)))</f>
        <v>9</v>
      </c>
      <c r="W195" s="35" t="str">
        <f>IF(D195="","",IF(T195="","",IF(J195="巻足し","",IF(J195="巻返し",VLOOKUP(F195&amp;K195&amp;M195,製品マスタ!$M$5:$AE$1005,18,FALSE),IF(OR(J195="リード付け",J195="巻返しリード付け"),"原反コア",IF(J195="スリット",VLOOKUP(F195&amp;K195&amp;R195,製品マスタ!$N$5:$AE$1005,17,FALSE),""))))))</f>
        <v>6ｲﾝﾁMｺｱ</v>
      </c>
      <c r="X195" s="35">
        <f>IF(D195="","",IF(T195="","",IF(J195="巻足し","",IF(J195="巻返し",VLOOKUP(F195&amp;K195&amp;M195,製品マスタ!$M$5:$AE$1005,19,FALSE),IF(OR(J195="リード付け",J195="巻返しリード付け"),"",IF(J195="スリット",VLOOKUP(F195&amp;K195&amp;R195,製品マスタ!$N$5:$AE$1005,18,FALSE),""))))))</f>
        <v>1140</v>
      </c>
      <c r="Y195" s="40">
        <f>IF(D195="","",IF(T195="","",VLOOKUP(D195,契約台帳!$A$3:$X$700,17,FALSE)))</f>
        <v>2</v>
      </c>
      <c r="Z195" s="35" t="str">
        <f>IF(D195="","",IF(T195="","",VLOOKUP(D195,契約台帳!$A$3:$X$700,5,FALSE)))</f>
        <v>新タック化成㈱</v>
      </c>
      <c r="AA195" s="74"/>
      <c r="AB195" s="266">
        <f>IFERROR(VLOOKUP(F195&amp;K195&amp;M195,製品マスタ!$M$5:$AM$1003,27,FALSE),"")</f>
        <v>0</v>
      </c>
      <c r="AC195" s="41"/>
      <c r="AD195" s="244"/>
      <c r="AE195" s="67"/>
      <c r="AF195" s="71"/>
      <c r="AG195" s="60"/>
      <c r="AH195" s="34"/>
      <c r="AI195" s="34"/>
      <c r="AJ195" s="34"/>
      <c r="AK195" s="34"/>
      <c r="AL195" s="13"/>
      <c r="AM195" s="13"/>
      <c r="AN195" s="13"/>
      <c r="AO195" s="13"/>
      <c r="AP195" s="13"/>
      <c r="AQ195" s="14"/>
      <c r="AR195" s="15"/>
    </row>
    <row r="196" spans="1:44" s="17" customFormat="1" ht="30.95" customHeight="1" x14ac:dyDescent="0.2">
      <c r="A196" s="47"/>
      <c r="B196" s="48"/>
      <c r="C196" s="56"/>
      <c r="D196" s="35"/>
      <c r="E196" s="35"/>
      <c r="F196" s="36" t="str">
        <f>IF(D196="","",VLOOKUP(D196,契約台帳!$A$3:$X$9998,6,FALSE))&amp;IF(D196="","",VLOOKUP(D196,契約台帳!$A$3:$X$9998,7,FALSE))&amp;IF(D196="","",VLOOKUP(D196,契約台帳!$A$3:$X$9998,8,FALSE))&amp;IF(D196="","",VLOOKUP(D196,契約台帳!$A$3:$X$9998,9,FALSE))&amp;IF(D196="","",VLOOKUP(D196,契約台帳!$A$3:$X$9998,11,FALSE))</f>
        <v/>
      </c>
      <c r="G196" s="35" t="str">
        <f>IF(D196="","",VLOOKUP(F196,製品マスタ!$G$5:$H$1005,2,FALSE))</f>
        <v/>
      </c>
      <c r="H196" s="35" t="str">
        <f>IF(D196="","",VLOOKUP(F196,製品マスタ!$G$5:$K$1005,5,FALSE))</f>
        <v/>
      </c>
      <c r="I196" s="37" t="str">
        <f>IF(D196="","",VLOOKUP(F196,製品マスタ!$G$5:$L$1005,6,FALSE))</f>
        <v/>
      </c>
      <c r="J196" s="271"/>
      <c r="K196" s="37" t="str">
        <f>IF(D196="","",VLOOKUP(D196,契約台帳!$A$3:$X$700,12,FALSE))</f>
        <v/>
      </c>
      <c r="L196" s="37" t="str">
        <f>IF(D196="","",VLOOKUP(F196,製品マスタ!$G$5:$Q$1005,11,FALSE))</f>
        <v/>
      </c>
      <c r="M196" s="49"/>
      <c r="N196" s="49"/>
      <c r="O196" s="184"/>
      <c r="P196" s="60"/>
      <c r="Q196" s="74"/>
      <c r="R196" s="54" t="str">
        <f>IF(D196="","",IF(D195&lt;&gt;"","",IF(OR(J196="リード付け",J196="巻足し",J196="巻返しリード付け"),M196,VLOOKUP(D196,契約台帳!$A$3:$X$700,14,FALSE))))</f>
        <v/>
      </c>
      <c r="S196" s="51" t="str">
        <f>IF(D196="","",IF(D195&lt;&gt;"","",IF(OR(J196="リード付け",J196="巻足し",J196="巻返しリード付け"),M196,VLOOKUP(D196,契約台帳!$A$3:$X$700,15,FALSE))))</f>
        <v/>
      </c>
      <c r="T196" s="51" t="str">
        <f>IF(D196="","",IF(D195&lt;&gt;"","",IF(J196="リード付け",N196,IF(J196="巻返しリード付け",N196,IF(J196="巻足し",N196*P196+N197*P197,VLOOKUP(D196,契約台帳!$A$3:$X$700,16,FALSE))))))</f>
        <v/>
      </c>
      <c r="U196" s="50"/>
      <c r="V196" s="50" t="str">
        <f>IF(D196="","",IF(D194=D196,"",VLOOKUP(D196,契約台帳!$A$2:$X$700,18,FALSE)))</f>
        <v/>
      </c>
      <c r="W196" s="35" t="str">
        <f>IF(D196="","",IF(T196="","",IF(J196="巻足し","",IF(J196="巻返し",VLOOKUP(F196&amp;K196&amp;M196,製品マスタ!$M$5:$AE$1005,18,FALSE),IF(OR(J196="リード付け",J196="巻返しリード付け"),"原反コア",IF(J196="スリット",VLOOKUP(F196&amp;K196&amp;R196,製品マスタ!$N$5:$AE$1005,17,FALSE),""))))))</f>
        <v/>
      </c>
      <c r="X196" s="35" t="str">
        <f>IF(D196="","",IF(T196="","",IF(J196="巻足し","",IF(J196="巻返し",VLOOKUP(F196&amp;K196&amp;M196,製品マスタ!$M$5:$AE$1005,19,FALSE),IF(OR(J196="リード付け",J196="巻返しリード付け"),"",IF(J196="スリット",VLOOKUP(F196&amp;K196&amp;R196,製品マスタ!$N$5:$AE$1005,18,FALSE),""))))))</f>
        <v/>
      </c>
      <c r="Y196" s="40" t="str">
        <f>IF(D196="","",IF(T196="","",VLOOKUP(D196,契約台帳!$A$3:$X$700,17,FALSE)))</f>
        <v/>
      </c>
      <c r="Z196" s="35" t="str">
        <f>IF(D196="","",IF(T196="","",VLOOKUP(D196,契約台帳!$A$3:$X$700,5,FALSE)))</f>
        <v/>
      </c>
      <c r="AA196" s="74"/>
      <c r="AB196" s="266" t="str">
        <f>IFERROR(VLOOKUP(F196&amp;K196&amp;M196,製品マスタ!$M$5:$AM$1003,27,FALSE),"")</f>
        <v/>
      </c>
      <c r="AC196" s="41"/>
      <c r="AD196" s="244"/>
      <c r="AE196" s="67"/>
      <c r="AF196" s="71"/>
      <c r="AG196" s="60"/>
      <c r="AH196" s="34"/>
      <c r="AI196" s="34"/>
      <c r="AJ196" s="34"/>
      <c r="AK196" s="34"/>
      <c r="AL196" s="13"/>
      <c r="AM196" s="13"/>
      <c r="AN196" s="13"/>
      <c r="AO196" s="13"/>
      <c r="AP196" s="13"/>
      <c r="AQ196" s="14"/>
      <c r="AR196" s="15"/>
    </row>
    <row r="197" spans="1:44" s="17" customFormat="1" ht="30.95" customHeight="1" x14ac:dyDescent="0.2">
      <c r="A197" s="47"/>
      <c r="B197" s="48"/>
      <c r="C197" s="56"/>
      <c r="D197" s="35">
        <v>3664260</v>
      </c>
      <c r="E197" s="35"/>
      <c r="F197" s="36" t="str">
        <f>IF(D197="","",VLOOKUP(D197,契約台帳!$A$3:$X$9998,6,FALSE))&amp;IF(D197="","",VLOOKUP(D197,契約台帳!$A$3:$X$9998,7,FALSE))&amp;IF(D197="","",VLOOKUP(D197,契約台帳!$A$3:$X$9998,8,FALSE))&amp;IF(D197="","",VLOOKUP(D197,契約台帳!$A$3:$X$9998,9,FALSE))&amp;IF(D197="","",VLOOKUP(D197,契約台帳!$A$3:$X$9998,11,FALSE))</f>
        <v>3HSNMCLBEYK</v>
      </c>
      <c r="G197" s="35" t="str">
        <f>IF(D197="","",VLOOKUP(F197,製品マスタ!$G$5:$H$1005,2,FALSE))</f>
        <v>S</v>
      </c>
      <c r="H197" s="35" t="str">
        <f>IF(D197="","",VLOOKUP(F197,製品マスタ!$G$5:$K$1005,5,FALSE))</f>
        <v>EYK</v>
      </c>
      <c r="I197" s="37" t="str">
        <f>IF(D197="","",VLOOKUP(F197,製品マスタ!$G$5:$L$1005,6,FALSE))</f>
        <v>メタルミー　ＥＹＫ</v>
      </c>
      <c r="J197" s="271" t="s">
        <v>584</v>
      </c>
      <c r="K197" s="37">
        <f>IF(D197="","",VLOOKUP(D197,契約台帳!$A$3:$X$700,12,FALSE))</f>
        <v>50</v>
      </c>
      <c r="L197" s="37" t="str">
        <f>IF(D197="","",VLOOKUP(F197,製品マスタ!$G$5:$Q$1005,11,FALSE))</f>
        <v>T62M</v>
      </c>
      <c r="M197" s="49">
        <v>1195</v>
      </c>
      <c r="N197" s="49">
        <v>12200</v>
      </c>
      <c r="O197" s="184">
        <v>4</v>
      </c>
      <c r="P197" s="60"/>
      <c r="Q197" s="74"/>
      <c r="R197" s="54">
        <f>IF(D197="","",IF(D196&lt;&gt;"","",IF(OR(J197="リード付け",J197="巻足し",J197="巻返しリード付け"),M197,VLOOKUP(D197,契約台帳!$A$3:$X$700,14,FALSE))))</f>
        <v>1190</v>
      </c>
      <c r="S197" s="51">
        <f>IF(D197="","",IF(D196&lt;&gt;"","",IF(OR(J197="リード付け",J197="巻足し",J197="巻返しリード付け"),M197,VLOOKUP(D197,契約台帳!$A$3:$X$700,15,FALSE))))</f>
        <v>1190</v>
      </c>
      <c r="T197" s="51">
        <f>IF(D197="","",IF(D196&lt;&gt;"","",IF(J197="リード付け",N197,IF(J197="巻返しリード付け",N197,IF(J197="巻足し",N197*P197+N198*P198,VLOOKUP(D197,契約台帳!$A$3:$X$700,16,FALSE))))))</f>
        <v>6000</v>
      </c>
      <c r="U197" s="50">
        <v>8</v>
      </c>
      <c r="V197" s="50">
        <f>IF(D197="","",IF(D195=D197,"",VLOOKUP(D197,契約台帳!$A$2:$X$700,18,FALSE)))</f>
        <v>12</v>
      </c>
      <c r="W197" s="35" t="str">
        <f>IF(D197="","",IF(T197="","",IF(J197="巻足し","",IF(J197="巻返し",VLOOKUP(F197&amp;K197&amp;M197,製品マスタ!$M$5:$AE$1005,18,FALSE),IF(OR(J197="リード付け",J197="巻返しリード付け"),"原反コア",IF(J197="スリット",VLOOKUP(F197&amp;K197&amp;R197,製品マスタ!$N$5:$AE$1005,17,FALSE),""))))))</f>
        <v>6ｲﾝﾁMｺｱ</v>
      </c>
      <c r="X197" s="35">
        <f>IF(D197="","",IF(T197="","",IF(J197="巻足し","",IF(J197="巻返し",VLOOKUP(F197&amp;K197&amp;M197,製品マスタ!$M$5:$AE$1005,19,FALSE),IF(OR(J197="リード付け",J197="巻返しリード付け"),"",IF(J197="スリット",VLOOKUP(F197&amp;K197&amp;R197,製品マスタ!$N$5:$AE$1005,18,FALSE),""))))))</f>
        <v>1220</v>
      </c>
      <c r="Y197" s="40">
        <f>IF(D197="","",IF(T197="","",VLOOKUP(D197,契約台帳!$A$3:$X$700,17,FALSE)))</f>
        <v>2</v>
      </c>
      <c r="Z197" s="35" t="str">
        <f>IF(D197="","",IF(T197="","",VLOOKUP(D197,契約台帳!$A$3:$X$700,5,FALSE)))</f>
        <v>大阪シーリング印刷㈱</v>
      </c>
      <c r="AA197" s="74"/>
      <c r="AB197" s="266">
        <f>IFERROR(VLOOKUP(F197&amp;K197&amp;M197,製品マスタ!$M$5:$AM$1003,27,FALSE),"")</f>
        <v>0</v>
      </c>
      <c r="AC197" s="41"/>
      <c r="AD197" s="244"/>
      <c r="AE197" s="67"/>
      <c r="AF197" s="71"/>
      <c r="AG197" s="60"/>
      <c r="AH197" s="34"/>
      <c r="AI197" s="34"/>
      <c r="AJ197" s="34"/>
      <c r="AK197" s="34"/>
      <c r="AL197" s="13"/>
      <c r="AM197" s="13"/>
      <c r="AN197" s="13"/>
      <c r="AO197" s="13"/>
      <c r="AP197" s="13"/>
      <c r="AQ197" s="14"/>
      <c r="AR197" s="15"/>
    </row>
    <row r="198" spans="1:44" s="17" customFormat="1" ht="30.95" customHeight="1" x14ac:dyDescent="0.2">
      <c r="A198" s="47"/>
      <c r="B198" s="48"/>
      <c r="C198" s="56"/>
      <c r="D198" s="35"/>
      <c r="E198" s="35"/>
      <c r="F198" s="36" t="str">
        <f>IF(D198="","",VLOOKUP(D198,契約台帳!$A$3:$X$9998,6,FALSE))&amp;IF(D198="","",VLOOKUP(D198,契約台帳!$A$3:$X$9998,7,FALSE))&amp;IF(D198="","",VLOOKUP(D198,契約台帳!$A$3:$X$9998,8,FALSE))&amp;IF(D198="","",VLOOKUP(D198,契約台帳!$A$3:$X$9998,9,FALSE))&amp;IF(D198="","",VLOOKUP(D198,契約台帳!$A$3:$X$9998,11,FALSE))</f>
        <v/>
      </c>
      <c r="G198" s="35" t="str">
        <f>IF(D198="","",VLOOKUP(F198,製品マスタ!$G$5:$H$1005,2,FALSE))</f>
        <v/>
      </c>
      <c r="H198" s="35" t="str">
        <f>IF(D198="","",VLOOKUP(F198,製品マスタ!$G$5:$K$1005,5,FALSE))</f>
        <v/>
      </c>
      <c r="I198" s="37" t="str">
        <f>IF(D198="","",VLOOKUP(F198,製品マスタ!$G$5:$L$1005,6,FALSE))</f>
        <v/>
      </c>
      <c r="J198" s="271"/>
      <c r="K198" s="37" t="str">
        <f>IF(D198="","",VLOOKUP(D198,契約台帳!$A$3:$X$700,12,FALSE))</f>
        <v/>
      </c>
      <c r="L198" s="37" t="str">
        <f>IF(D198="","",VLOOKUP(F198,製品マスタ!$G$5:$Q$1005,11,FALSE))</f>
        <v/>
      </c>
      <c r="M198" s="49"/>
      <c r="N198" s="49"/>
      <c r="O198" s="184"/>
      <c r="P198" s="60"/>
      <c r="Q198" s="74"/>
      <c r="R198" s="54" t="str">
        <f>IF(D198="","",IF(D197&lt;&gt;"","",IF(OR(J198="リード付け",J198="巻足し",J198="巻返しリード付け"),M198,VLOOKUP(D198,契約台帳!$A$3:$X$700,14,FALSE))))</f>
        <v/>
      </c>
      <c r="S198" s="51" t="str">
        <f>IF(D198="","",IF(D197&lt;&gt;"","",IF(OR(J198="リード付け",J198="巻足し",J198="巻返しリード付け"),M198,VLOOKUP(D198,契約台帳!$A$3:$X$700,15,FALSE))))</f>
        <v/>
      </c>
      <c r="T198" s="51" t="str">
        <f>IF(D198="","",IF(D197&lt;&gt;"","",IF(J198="リード付け",N198,IF(J198="巻返しリード付け",N198,IF(J198="巻足し",N198*P198+N199*P199,VLOOKUP(D198,契約台帳!$A$3:$X$700,16,FALSE))))))</f>
        <v/>
      </c>
      <c r="U198" s="50"/>
      <c r="V198" s="50" t="str">
        <f>IF(D198="","",IF(D196=D198,"",VLOOKUP(D198,契約台帳!$A$2:$X$700,18,FALSE)))</f>
        <v/>
      </c>
      <c r="W198" s="35" t="str">
        <f>IF(D198="","",IF(T198="","",IF(J198="巻足し","",IF(J198="巻返し",VLOOKUP(F198&amp;K198&amp;M198,製品マスタ!$M$5:$AE$1005,18,FALSE),IF(OR(J198="リード付け",J198="巻返しリード付け"),"原反コア",IF(J198="スリット",VLOOKUP(F198&amp;K198&amp;R198,製品マスタ!$N$5:$AE$1005,17,FALSE),""))))))</f>
        <v/>
      </c>
      <c r="X198" s="35" t="str">
        <f>IF(D198="","",IF(T198="","",IF(J198="巻足し","",IF(J198="巻返し",VLOOKUP(F198&amp;K198&amp;M198,製品マスタ!$M$5:$AE$1005,19,FALSE),IF(OR(J198="リード付け",J198="巻返しリード付け"),"",IF(J198="スリット",VLOOKUP(F198&amp;K198&amp;R198,製品マスタ!$N$5:$AE$1005,18,FALSE),""))))))</f>
        <v/>
      </c>
      <c r="Y198" s="40" t="str">
        <f>IF(D198="","",IF(T198="","",VLOOKUP(D198,契約台帳!$A$3:$X$700,17,FALSE)))</f>
        <v/>
      </c>
      <c r="Z198" s="35" t="str">
        <f>IF(D198="","",IF(T198="","",VLOOKUP(D198,契約台帳!$A$3:$X$700,5,FALSE)))</f>
        <v/>
      </c>
      <c r="AA198" s="74"/>
      <c r="AB198" s="266" t="str">
        <f>IFERROR(VLOOKUP(F198&amp;K198&amp;M198,製品マスタ!$M$5:$AM$1003,27,FALSE),"")</f>
        <v/>
      </c>
      <c r="AC198" s="41"/>
      <c r="AD198" s="244"/>
      <c r="AE198" s="67"/>
      <c r="AF198" s="71"/>
      <c r="AG198" s="60"/>
      <c r="AH198" s="34"/>
      <c r="AI198" s="34"/>
      <c r="AJ198" s="34"/>
      <c r="AK198" s="34"/>
      <c r="AL198" s="13"/>
      <c r="AM198" s="13"/>
      <c r="AN198" s="13"/>
      <c r="AO198" s="13"/>
      <c r="AP198" s="13"/>
      <c r="AQ198" s="14"/>
      <c r="AR198" s="15"/>
    </row>
    <row r="199" spans="1:44" s="17" customFormat="1" ht="30.95" customHeight="1" x14ac:dyDescent="0.2">
      <c r="A199" s="47" t="s">
        <v>758</v>
      </c>
      <c r="B199" s="48" t="s">
        <v>580</v>
      </c>
      <c r="C199" s="56"/>
      <c r="D199" s="35">
        <v>3664260</v>
      </c>
      <c r="E199" s="35"/>
      <c r="F199" s="36" t="str">
        <f>IF(D199="","",VLOOKUP(D199,契約台帳!$A$3:$X$9998,6,FALSE))&amp;IF(D199="","",VLOOKUP(D199,契約台帳!$A$3:$X$9998,7,FALSE))&amp;IF(D199="","",VLOOKUP(D199,契約台帳!$A$3:$X$9998,8,FALSE))&amp;IF(D199="","",VLOOKUP(D199,契約台帳!$A$3:$X$9998,9,FALSE))&amp;IF(D199="","",VLOOKUP(D199,契約台帳!$A$3:$X$9998,11,FALSE))</f>
        <v>3HSNMCLBEYK</v>
      </c>
      <c r="G199" s="35" t="str">
        <f>IF(D199="","",VLOOKUP(F199,製品マスタ!$G$5:$H$1005,2,FALSE))</f>
        <v>S</v>
      </c>
      <c r="H199" s="35" t="str">
        <f>IF(D199="","",VLOOKUP(F199,製品マスタ!$G$5:$K$1005,5,FALSE))</f>
        <v>EYK</v>
      </c>
      <c r="I199" s="37" t="str">
        <f>IF(D199="","",VLOOKUP(F199,製品マスタ!$G$5:$L$1005,6,FALSE))</f>
        <v>メタルミー　ＥＹＫ</v>
      </c>
      <c r="J199" s="271" t="s">
        <v>584</v>
      </c>
      <c r="K199" s="37">
        <f>IF(D199="","",VLOOKUP(D199,契約台帳!$A$3:$X$700,12,FALSE))</f>
        <v>50</v>
      </c>
      <c r="L199" s="37" t="str">
        <f>IF(D199="","",VLOOKUP(F199,製品マスタ!$G$5:$Q$1005,11,FALSE))</f>
        <v>T62M</v>
      </c>
      <c r="M199" s="49">
        <v>1195</v>
      </c>
      <c r="N199" s="49">
        <v>12200</v>
      </c>
      <c r="O199" s="184">
        <v>2</v>
      </c>
      <c r="P199" s="60"/>
      <c r="Q199" s="74"/>
      <c r="R199" s="54">
        <f>IF(D199="","",IF(D198&lt;&gt;"","",IF(OR(J199="リード付け",J199="巻足し",J199="巻返しリード付け"),M199,VLOOKUP(D199,契約台帳!$A$3:$X$700,14,FALSE))))</f>
        <v>1190</v>
      </c>
      <c r="S199" s="51">
        <f>IF(D199="","",IF(D198&lt;&gt;"","",IF(OR(J199="リード付け",J199="巻足し",J199="巻返しリード付け"),M199,VLOOKUP(D199,契約台帳!$A$3:$X$700,15,FALSE))))</f>
        <v>1190</v>
      </c>
      <c r="T199" s="51">
        <f>IF(D199="","",IF(D198&lt;&gt;"","",IF(J199="リード付け",N199,IF(J199="巻返しリード付け",N199,IF(J199="巻足し",N199*P199+N200*P200,VLOOKUP(D199,契約台帳!$A$3:$X$700,16,FALSE))))))</f>
        <v>6000</v>
      </c>
      <c r="U199" s="50">
        <v>4</v>
      </c>
      <c r="V199" s="50" t="str">
        <f>IF(D199="","",IF(D197=D199,"",VLOOKUP(D199,契約台帳!$A$2:$X$700,18,FALSE)))</f>
        <v/>
      </c>
      <c r="W199" s="35" t="str">
        <f>IF(D199="","",IF(T199="","",IF(J199="巻足し","",IF(J199="巻返し",VLOOKUP(F199&amp;K199&amp;M199,製品マスタ!$M$5:$AE$1005,18,FALSE),IF(OR(J199="リード付け",J199="巻返しリード付け"),"原反コア",IF(J199="スリット",VLOOKUP(F199&amp;K199&amp;R199,製品マスタ!$N$5:$AE$1005,17,FALSE),""))))))</f>
        <v>6ｲﾝﾁMｺｱ</v>
      </c>
      <c r="X199" s="35">
        <f>IF(D199="","",IF(T199="","",IF(J199="巻足し","",IF(J199="巻返し",VLOOKUP(F199&amp;K199&amp;M199,製品マスタ!$M$5:$AE$1005,19,FALSE),IF(OR(J199="リード付け",J199="巻返しリード付け"),"",IF(J199="スリット",VLOOKUP(F199&amp;K199&amp;R199,製品マスタ!$N$5:$AE$1005,18,FALSE),""))))))</f>
        <v>1220</v>
      </c>
      <c r="Y199" s="40">
        <f>IF(D199="","",IF(T199="","",VLOOKUP(D199,契約台帳!$A$3:$X$700,17,FALSE)))</f>
        <v>2</v>
      </c>
      <c r="Z199" s="35" t="str">
        <f>IF(D199="","",IF(T199="","",VLOOKUP(D199,契約台帳!$A$3:$X$700,5,FALSE)))</f>
        <v>大阪シーリング印刷㈱</v>
      </c>
      <c r="AA199" s="74"/>
      <c r="AB199" s="266">
        <f>IFERROR(VLOOKUP(F199&amp;K199&amp;M199,製品マスタ!$M$5:$AM$1003,27,FALSE),"")</f>
        <v>0</v>
      </c>
      <c r="AC199" s="41"/>
      <c r="AD199" s="244"/>
      <c r="AE199" s="67"/>
      <c r="AF199" s="71"/>
      <c r="AG199" s="60"/>
      <c r="AH199" s="34"/>
      <c r="AI199" s="34"/>
      <c r="AJ199" s="34"/>
      <c r="AK199" s="34"/>
      <c r="AL199" s="13"/>
      <c r="AM199" s="13"/>
      <c r="AN199" s="13"/>
      <c r="AO199" s="13"/>
      <c r="AP199" s="13"/>
      <c r="AQ199" s="14"/>
      <c r="AR199" s="15"/>
    </row>
    <row r="200" spans="1:44" s="17" customFormat="1" ht="30.95" customHeight="1" x14ac:dyDescent="0.2">
      <c r="A200" s="47"/>
      <c r="B200" s="48"/>
      <c r="C200" s="56"/>
      <c r="D200" s="35"/>
      <c r="E200" s="35"/>
      <c r="F200" s="36" t="str">
        <f>IF(D200="","",VLOOKUP(D200,契約台帳!$A$3:$X$9998,6,FALSE))&amp;IF(D200="","",VLOOKUP(D200,契約台帳!$A$3:$X$9998,7,FALSE))&amp;IF(D200="","",VLOOKUP(D200,契約台帳!$A$3:$X$9998,8,FALSE))&amp;IF(D200="","",VLOOKUP(D200,契約台帳!$A$3:$X$9998,9,FALSE))&amp;IF(D200="","",VLOOKUP(D200,契約台帳!$A$3:$X$9998,11,FALSE))</f>
        <v/>
      </c>
      <c r="G200" s="35" t="str">
        <f>IF(D200="","",VLOOKUP(F200,製品マスタ!$G$5:$H$1005,2,FALSE))</f>
        <v/>
      </c>
      <c r="H200" s="35" t="str">
        <f>IF(D200="","",VLOOKUP(F200,製品マスタ!$G$5:$K$1005,5,FALSE))</f>
        <v/>
      </c>
      <c r="I200" s="37" t="str">
        <f>IF(D200="","",VLOOKUP(F200,製品マスタ!$G$5:$L$1005,6,FALSE))</f>
        <v/>
      </c>
      <c r="J200" s="271"/>
      <c r="K200" s="37" t="str">
        <f>IF(D200="","",VLOOKUP(D200,契約台帳!$A$3:$X$700,12,FALSE))</f>
        <v/>
      </c>
      <c r="L200" s="37" t="str">
        <f>IF(D200="","",VLOOKUP(F200,製品マスタ!$G$5:$Q$1005,11,FALSE))</f>
        <v/>
      </c>
      <c r="M200" s="49"/>
      <c r="N200" s="49"/>
      <c r="O200" s="184"/>
      <c r="P200" s="60"/>
      <c r="Q200" s="74"/>
      <c r="R200" s="54" t="str">
        <f>IF(D200="","",IF(D199&lt;&gt;"","",IF(OR(J200="リード付け",J200="巻足し",J200="巻返しリード付け"),M200,VLOOKUP(D200,契約台帳!$A$3:$X$700,14,FALSE))))</f>
        <v/>
      </c>
      <c r="S200" s="51" t="str">
        <f>IF(D200="","",IF(D199&lt;&gt;"","",IF(OR(J200="リード付け",J200="巻足し",J200="巻返しリード付け"),M200,VLOOKUP(D200,契約台帳!$A$3:$X$700,15,FALSE))))</f>
        <v/>
      </c>
      <c r="T200" s="51" t="str">
        <f>IF(D200="","",IF(D199&lt;&gt;"","",IF(J200="リード付け",N200,IF(J200="巻返しリード付け",N200,IF(J200="巻足し",N200*P200+N201*P201,VLOOKUP(D200,契約台帳!$A$3:$X$700,16,FALSE))))))</f>
        <v/>
      </c>
      <c r="U200" s="50"/>
      <c r="V200" s="50" t="str">
        <f>IF(D200="","",IF(D198=D200,"",VLOOKUP(D200,契約台帳!$A$2:$X$700,18,FALSE)))</f>
        <v/>
      </c>
      <c r="W200" s="35" t="str">
        <f>IF(D200="","",IF(T200="","",IF(J200="巻足し","",IF(J200="巻返し",VLOOKUP(F200&amp;K200&amp;M200,製品マスタ!$M$5:$AE$1005,18,FALSE),IF(OR(J200="リード付け",J200="巻返しリード付け"),"原反コア",IF(J200="スリット",VLOOKUP(F200&amp;K200&amp;R200,製品マスタ!$N$5:$AE$1005,17,FALSE),""))))))</f>
        <v/>
      </c>
      <c r="X200" s="35" t="str">
        <f>IF(D200="","",IF(T200="","",IF(J200="巻足し","",IF(J200="巻返し",VLOOKUP(F200&amp;K200&amp;M200,製品マスタ!$M$5:$AE$1005,19,FALSE),IF(OR(J200="リード付け",J200="巻返しリード付け"),"",IF(J200="スリット",VLOOKUP(F200&amp;K200&amp;R200,製品マスタ!$N$5:$AE$1005,18,FALSE),""))))))</f>
        <v/>
      </c>
      <c r="Y200" s="40" t="str">
        <f>IF(D200="","",IF(T200="","",VLOOKUP(D200,契約台帳!$A$3:$X$700,17,FALSE)))</f>
        <v/>
      </c>
      <c r="Z200" s="35" t="str">
        <f>IF(D200="","",IF(T200="","",VLOOKUP(D200,契約台帳!$A$3:$X$700,5,FALSE)))</f>
        <v/>
      </c>
      <c r="AA200" s="74"/>
      <c r="AB200" s="266" t="str">
        <f>IFERROR(VLOOKUP(F200&amp;K200&amp;M200,製品マスタ!$M$5:$AM$1003,27,FALSE),"")</f>
        <v/>
      </c>
      <c r="AC200" s="41"/>
      <c r="AD200" s="244"/>
      <c r="AE200" s="67"/>
      <c r="AF200" s="71"/>
      <c r="AG200" s="60"/>
      <c r="AH200" s="34"/>
      <c r="AI200" s="34"/>
      <c r="AJ200" s="34"/>
      <c r="AK200" s="34"/>
      <c r="AL200" s="13"/>
      <c r="AM200" s="13"/>
      <c r="AN200" s="13"/>
      <c r="AO200" s="13"/>
      <c r="AP200" s="13"/>
      <c r="AQ200" s="14"/>
      <c r="AR200" s="15"/>
    </row>
    <row r="201" spans="1:44" s="17" customFormat="1" ht="30.95" customHeight="1" x14ac:dyDescent="0.2">
      <c r="A201" s="47"/>
      <c r="B201" s="48"/>
      <c r="C201" s="56"/>
      <c r="D201" s="35">
        <v>3662788</v>
      </c>
      <c r="E201" s="35"/>
      <c r="F201" s="36" t="str">
        <f>IF(D201="","",VLOOKUP(D201,契約台帳!$A$3:$X$9998,6,FALSE))&amp;IF(D201="","",VLOOKUP(D201,契約台帳!$A$3:$X$9998,7,FALSE))&amp;IF(D201="","",VLOOKUP(D201,契約台帳!$A$3:$X$9998,8,FALSE))&amp;IF(D201="","",VLOOKUP(D201,契約台帳!$A$3:$X$9998,9,FALSE))&amp;IF(D201="","",VLOOKUP(D201,契約台帳!$A$3:$X$9998,11,FALSE))</f>
        <v>3SNMCLBEYK</v>
      </c>
      <c r="G201" s="35" t="str">
        <f>IF(D201="","",VLOOKUP(F201,製品マスタ!$G$5:$H$1005,2,FALSE))</f>
        <v>S</v>
      </c>
      <c r="H201" s="35" t="str">
        <f>IF(D201="","",VLOOKUP(F201,製品マスタ!$G$5:$K$1005,5,FALSE))</f>
        <v>EYK</v>
      </c>
      <c r="I201" s="37" t="str">
        <f>IF(D201="","",VLOOKUP(F201,製品マスタ!$G$5:$L$1005,6,FALSE))</f>
        <v>メタルミー　ＥＹＫ</v>
      </c>
      <c r="J201" s="271" t="s">
        <v>584</v>
      </c>
      <c r="K201" s="37">
        <f>IF(D201="","",VLOOKUP(D201,契約台帳!$A$3:$X$700,12,FALSE))</f>
        <v>50</v>
      </c>
      <c r="L201" s="37" t="str">
        <f>IF(D201="","",VLOOKUP(F201,製品マスタ!$G$5:$Q$1005,11,FALSE))</f>
        <v>T62M</v>
      </c>
      <c r="M201" s="49">
        <v>1125</v>
      </c>
      <c r="N201" s="49">
        <v>12200</v>
      </c>
      <c r="O201" s="184">
        <v>1</v>
      </c>
      <c r="P201" s="60"/>
      <c r="Q201" s="74"/>
      <c r="R201" s="54">
        <f>IF(D201="","",IF(D200&lt;&gt;"","",IF(OR(J201="リード付け",J201="巻足し",J201="巻返しリード付け"),M201,VLOOKUP(D201,契約台帳!$A$3:$X$700,14,FALSE))))</f>
        <v>1120</v>
      </c>
      <c r="S201" s="51">
        <f>IF(D201="","",IF(D200&lt;&gt;"","",IF(OR(J201="リード付け",J201="巻足し",J201="巻返しリード付け"),M201,VLOOKUP(D201,契約台帳!$A$3:$X$700,15,FALSE))))</f>
        <v>1120</v>
      </c>
      <c r="T201" s="51">
        <f>IF(D201="","",IF(D200&lt;&gt;"","",IF(J201="リード付け",N201,IF(J201="巻返しリード付け",N201,IF(J201="巻足し",N201*P201+N202*P202,VLOOKUP(D201,契約台帳!$A$3:$X$700,16,FALSE))))))</f>
        <v>6000</v>
      </c>
      <c r="U201" s="50">
        <v>2</v>
      </c>
      <c r="V201" s="50">
        <f>IF(D201="","",IF(D199=D201,"",VLOOKUP(D201,契約台帳!$A$2:$X$700,18,FALSE)))</f>
        <v>3</v>
      </c>
      <c r="W201" s="35" t="str">
        <f>IF(D201="","",IF(T201="","",IF(J201="巻足し","",IF(J201="巻返し",VLOOKUP(F201&amp;K201&amp;M201,製品マスタ!$M$5:$AE$1005,18,FALSE),IF(OR(J201="リード付け",J201="巻返しリード付け"),"原反コア",IF(J201="スリット",VLOOKUP(F201&amp;K201&amp;R201,製品マスタ!$N$5:$AE$1005,17,FALSE),""))))))</f>
        <v>6ｲﾝﾁMｺｱ</v>
      </c>
      <c r="X201" s="35">
        <f>IF(D201="","",IF(T201="","",IF(J201="巻足し","",IF(J201="巻返し",VLOOKUP(F201&amp;K201&amp;M201,製品マスタ!$M$5:$AE$1005,19,FALSE),IF(OR(J201="リード付け",J201="巻返しリード付け"),"",IF(J201="スリット",VLOOKUP(F201&amp;K201&amp;R201,製品マスタ!$N$5:$AE$1005,18,FALSE),""))))))</f>
        <v>1140</v>
      </c>
      <c r="Y201" s="40">
        <f>IF(D201="","",IF(T201="","",VLOOKUP(D201,契約台帳!$A$3:$X$700,17,FALSE)))</f>
        <v>2</v>
      </c>
      <c r="Z201" s="35" t="str">
        <f>IF(D201="","",IF(T201="","",VLOOKUP(D201,契約台帳!$A$3:$X$700,5,FALSE)))</f>
        <v>新タック化成㈱</v>
      </c>
      <c r="AA201" s="74"/>
      <c r="AB201" s="266">
        <f>IFERROR(VLOOKUP(F201&amp;K201&amp;M201,製品マスタ!$M$5:$AM$1003,27,FALSE),"")</f>
        <v>0</v>
      </c>
      <c r="AC201" s="41"/>
      <c r="AD201" s="244"/>
      <c r="AE201" s="67"/>
      <c r="AF201" s="71"/>
      <c r="AG201" s="60"/>
      <c r="AH201" s="34"/>
      <c r="AI201" s="34"/>
      <c r="AJ201" s="34"/>
      <c r="AK201" s="34"/>
      <c r="AL201" s="13"/>
      <c r="AM201" s="13"/>
      <c r="AN201" s="13"/>
      <c r="AO201" s="13"/>
      <c r="AP201" s="13"/>
      <c r="AQ201" s="14"/>
      <c r="AR201" s="15"/>
    </row>
    <row r="202" spans="1:44" s="17" customFormat="1" ht="30.95" customHeight="1" x14ac:dyDescent="0.2">
      <c r="A202" s="47"/>
      <c r="B202" s="48"/>
      <c r="C202" s="56"/>
      <c r="D202" s="35"/>
      <c r="E202" s="35"/>
      <c r="F202" s="36" t="str">
        <f>IF(D202="","",VLOOKUP(D202,契約台帳!$A$3:$X$9998,6,FALSE))&amp;IF(D202="","",VLOOKUP(D202,契約台帳!$A$3:$X$9998,7,FALSE))&amp;IF(D202="","",VLOOKUP(D202,契約台帳!$A$3:$X$9998,8,FALSE))&amp;IF(D202="","",VLOOKUP(D202,契約台帳!$A$3:$X$9998,9,FALSE))&amp;IF(D202="","",VLOOKUP(D202,契約台帳!$A$3:$X$9998,11,FALSE))</f>
        <v/>
      </c>
      <c r="G202" s="35" t="str">
        <f>IF(D202="","",VLOOKUP(F202,製品マスタ!$G$5:$H$1005,2,FALSE))</f>
        <v/>
      </c>
      <c r="H202" s="35" t="str">
        <f>IF(D202="","",VLOOKUP(F202,製品マスタ!$G$5:$K$1005,5,FALSE))</f>
        <v/>
      </c>
      <c r="I202" s="37" t="str">
        <f>IF(D202="","",VLOOKUP(F202,製品マスタ!$G$5:$L$1005,6,FALSE))</f>
        <v/>
      </c>
      <c r="J202" s="271"/>
      <c r="K202" s="37" t="str">
        <f>IF(D202="","",VLOOKUP(D202,契約台帳!$A$3:$X$700,12,FALSE))</f>
        <v/>
      </c>
      <c r="L202" s="37" t="str">
        <f>IF(D202="","",VLOOKUP(F202,製品マスタ!$G$5:$Q$1005,11,FALSE))</f>
        <v/>
      </c>
      <c r="M202" s="49"/>
      <c r="N202" s="49"/>
      <c r="O202" s="184"/>
      <c r="P202" s="60"/>
      <c r="Q202" s="74"/>
      <c r="R202" s="54" t="str">
        <f>IF(D202="","",IF(D201&lt;&gt;"","",IF(OR(J202="リード付け",J202="巻足し",J202="巻返しリード付け"),M202,VLOOKUP(D202,契約台帳!$A$3:$X$700,14,FALSE))))</f>
        <v/>
      </c>
      <c r="S202" s="51" t="str">
        <f>IF(D202="","",IF(D201&lt;&gt;"","",IF(OR(J202="リード付け",J202="巻足し",J202="巻返しリード付け"),M202,VLOOKUP(D202,契約台帳!$A$3:$X$700,15,FALSE))))</f>
        <v/>
      </c>
      <c r="T202" s="51" t="str">
        <f>IF(D202="","",IF(D201&lt;&gt;"","",IF(J202="リード付け",N202,IF(J202="巻返しリード付け",N202,IF(J202="巻足し",N202*P202+N203*P203,VLOOKUP(D202,契約台帳!$A$3:$X$700,16,FALSE))))))</f>
        <v/>
      </c>
      <c r="U202" s="50"/>
      <c r="V202" s="50" t="str">
        <f>IF(D202="","",IF(D200=D202,"",VLOOKUP(D202,契約台帳!$A$2:$X$700,18,FALSE)))</f>
        <v/>
      </c>
      <c r="W202" s="35" t="str">
        <f>IF(D202="","",IF(T202="","",IF(J202="巻足し","",IF(J202="巻返し",VLOOKUP(F202&amp;K202&amp;M202,製品マスタ!$M$5:$AE$1005,18,FALSE),IF(OR(J202="リード付け",J202="巻返しリード付け"),"原反コア",IF(J202="スリット",VLOOKUP(F202&amp;K202&amp;R202,製品マスタ!$N$5:$AE$1005,17,FALSE),""))))))</f>
        <v/>
      </c>
      <c r="X202" s="35" t="str">
        <f>IF(D202="","",IF(T202="","",IF(J202="巻足し","",IF(J202="巻返し",VLOOKUP(F202&amp;K202&amp;M202,製品マスタ!$M$5:$AE$1005,19,FALSE),IF(OR(J202="リード付け",J202="巻返しリード付け"),"",IF(J202="スリット",VLOOKUP(F202&amp;K202&amp;R202,製品マスタ!$N$5:$AE$1005,18,FALSE),""))))))</f>
        <v/>
      </c>
      <c r="Y202" s="40" t="str">
        <f>IF(D202="","",IF(T202="","",VLOOKUP(D202,契約台帳!$A$3:$X$700,17,FALSE)))</f>
        <v/>
      </c>
      <c r="Z202" s="35" t="str">
        <f>IF(D202="","",IF(T202="","",VLOOKUP(D202,契約台帳!$A$3:$X$700,5,FALSE)))</f>
        <v/>
      </c>
      <c r="AA202" s="74"/>
      <c r="AB202" s="266" t="str">
        <f>IFERROR(VLOOKUP(F202&amp;K202&amp;M202,製品マスタ!$M$5:$AM$1003,27,FALSE),"")</f>
        <v/>
      </c>
      <c r="AC202" s="41"/>
      <c r="AD202" s="244"/>
      <c r="AE202" s="67"/>
      <c r="AF202" s="71"/>
      <c r="AG202" s="60"/>
      <c r="AH202" s="34"/>
      <c r="AI202" s="34"/>
      <c r="AJ202" s="34"/>
      <c r="AK202" s="34"/>
      <c r="AL202" s="13"/>
      <c r="AM202" s="13"/>
      <c r="AN202" s="13"/>
      <c r="AO202" s="13"/>
      <c r="AP202" s="13"/>
      <c r="AQ202" s="14"/>
      <c r="AR202" s="15"/>
    </row>
    <row r="203" spans="1:44" s="17" customFormat="1" ht="30.95" customHeight="1" x14ac:dyDescent="0.2">
      <c r="A203" s="47"/>
      <c r="B203" s="48"/>
      <c r="C203" s="56"/>
      <c r="D203" s="35">
        <v>3662788</v>
      </c>
      <c r="E203" s="35"/>
      <c r="F203" s="36" t="str">
        <f>IF(D203="","",VLOOKUP(D203,契約台帳!$A$3:$X$9998,6,FALSE))&amp;IF(D203="","",VLOOKUP(D203,契約台帳!$A$3:$X$9998,7,FALSE))&amp;IF(D203="","",VLOOKUP(D203,契約台帳!$A$3:$X$9998,8,FALSE))&amp;IF(D203="","",VLOOKUP(D203,契約台帳!$A$3:$X$9998,9,FALSE))&amp;IF(D203="","",VLOOKUP(D203,契約台帳!$A$3:$X$9998,11,FALSE))</f>
        <v>3SNMCLBEYK</v>
      </c>
      <c r="G203" s="35" t="str">
        <f>IF(D203="","",VLOOKUP(F203,製品マスタ!$G$5:$H$1005,2,FALSE))</f>
        <v>S</v>
      </c>
      <c r="H203" s="35" t="str">
        <f>IF(D203="","",VLOOKUP(F203,製品マスタ!$G$5:$K$1005,5,FALSE))</f>
        <v>EYK</v>
      </c>
      <c r="I203" s="37" t="str">
        <f>IF(D203="","",VLOOKUP(F203,製品マスタ!$G$5:$L$1005,6,FALSE))</f>
        <v>メタルミー　ＥＹＫ</v>
      </c>
      <c r="J203" s="271" t="s">
        <v>584</v>
      </c>
      <c r="K203" s="37">
        <f>IF(D203="","",VLOOKUP(D203,契約台帳!$A$3:$X$700,12,FALSE))</f>
        <v>50</v>
      </c>
      <c r="L203" s="37" t="str">
        <f>IF(D203="","",VLOOKUP(F203,製品マスタ!$G$5:$Q$1005,11,FALSE))</f>
        <v>T62M</v>
      </c>
      <c r="M203" s="49">
        <v>1125</v>
      </c>
      <c r="N203" s="49">
        <v>6100</v>
      </c>
      <c r="O203" s="184">
        <v>1</v>
      </c>
      <c r="P203" s="60"/>
      <c r="Q203" s="74"/>
      <c r="R203" s="54">
        <f>IF(D203="","",IF(D202&lt;&gt;"","",IF(OR(J203="リード付け",J203="巻足し",J203="巻返しリード付け"),M203,VLOOKUP(D203,契約台帳!$A$3:$X$700,14,FALSE))))</f>
        <v>1120</v>
      </c>
      <c r="S203" s="51">
        <f>IF(D203="","",IF(D202&lt;&gt;"","",IF(OR(J203="リード付け",J203="巻足し",J203="巻返しリード付け"),M203,VLOOKUP(D203,契約台帳!$A$3:$X$700,15,FALSE))))</f>
        <v>1120</v>
      </c>
      <c r="T203" s="51">
        <f>IF(D203="","",IF(D202&lt;&gt;"","",IF(J203="リード付け",N203,IF(J203="巻返しリード付け",N203,IF(J203="巻足し",N203*P203+N204*P204,VLOOKUP(D203,契約台帳!$A$3:$X$700,16,FALSE))))))</f>
        <v>6000</v>
      </c>
      <c r="U203" s="50">
        <v>1</v>
      </c>
      <c r="V203" s="50" t="str">
        <f>IF(D203="","",IF(D201=D203,"",VLOOKUP(D203,契約台帳!$A$2:$X$700,18,FALSE)))</f>
        <v/>
      </c>
      <c r="W203" s="35" t="str">
        <f>IF(D203="","",IF(T203="","",IF(J203="巻足し","",IF(J203="巻返し",VLOOKUP(F203&amp;K203&amp;M203,製品マスタ!$M$5:$AE$1005,18,FALSE),IF(OR(J203="リード付け",J203="巻返しリード付け"),"原反コア",IF(J203="スリット",VLOOKUP(F203&amp;K203&amp;R203,製品マスタ!$N$5:$AE$1005,17,FALSE),""))))))</f>
        <v>6ｲﾝﾁMｺｱ</v>
      </c>
      <c r="X203" s="35">
        <f>IF(D203="","",IF(T203="","",IF(J203="巻足し","",IF(J203="巻返し",VLOOKUP(F203&amp;K203&amp;M203,製品マスタ!$M$5:$AE$1005,19,FALSE),IF(OR(J203="リード付け",J203="巻返しリード付け"),"",IF(J203="スリット",VLOOKUP(F203&amp;K203&amp;R203,製品マスタ!$N$5:$AE$1005,18,FALSE),""))))))</f>
        <v>1140</v>
      </c>
      <c r="Y203" s="40">
        <f>IF(D203="","",IF(T203="","",VLOOKUP(D203,契約台帳!$A$3:$X$700,17,FALSE)))</f>
        <v>2</v>
      </c>
      <c r="Z203" s="35" t="str">
        <f>IF(D203="","",IF(T203="","",VLOOKUP(D203,契約台帳!$A$3:$X$700,5,FALSE)))</f>
        <v>新タック化成㈱</v>
      </c>
      <c r="AA203" s="74"/>
      <c r="AB203" s="266">
        <f>IFERROR(VLOOKUP(F203&amp;K203&amp;M203,製品マスタ!$M$5:$AM$1003,27,FALSE),"")</f>
        <v>0</v>
      </c>
      <c r="AC203" s="41"/>
      <c r="AD203" s="244"/>
      <c r="AE203" s="67"/>
      <c r="AF203" s="71"/>
      <c r="AG203" s="60"/>
      <c r="AH203" s="34"/>
      <c r="AI203" s="34"/>
      <c r="AJ203" s="34"/>
      <c r="AK203" s="34"/>
      <c r="AL203" s="13"/>
      <c r="AM203" s="13"/>
      <c r="AN203" s="13"/>
      <c r="AO203" s="13"/>
      <c r="AP203" s="13"/>
      <c r="AQ203" s="14"/>
      <c r="AR203" s="15"/>
    </row>
    <row r="204" spans="1:44" s="17" customFormat="1" ht="30.95" customHeight="1" x14ac:dyDescent="0.2">
      <c r="A204" s="47"/>
      <c r="B204" s="48"/>
      <c r="C204" s="56"/>
      <c r="D204" s="35"/>
      <c r="E204" s="35"/>
      <c r="F204" s="36" t="str">
        <f>IF(D204="","",VLOOKUP(D204,契約台帳!$A$3:$X$9998,6,FALSE))&amp;IF(D204="","",VLOOKUP(D204,契約台帳!$A$3:$X$9998,7,FALSE))&amp;IF(D204="","",VLOOKUP(D204,契約台帳!$A$3:$X$9998,8,FALSE))&amp;IF(D204="","",VLOOKUP(D204,契約台帳!$A$3:$X$9998,9,FALSE))&amp;IF(D204="","",VLOOKUP(D204,契約台帳!$A$3:$X$9998,11,FALSE))</f>
        <v/>
      </c>
      <c r="G204" s="35" t="str">
        <f>IF(D204="","",VLOOKUP(F204,製品マスタ!$G$5:$H$1005,2,FALSE))</f>
        <v/>
      </c>
      <c r="H204" s="35" t="str">
        <f>IF(D204="","",VLOOKUP(F204,製品マスタ!$G$5:$K$1005,5,FALSE))</f>
        <v/>
      </c>
      <c r="I204" s="37" t="str">
        <f>IF(D204="","",VLOOKUP(F204,製品マスタ!$G$5:$L$1005,6,FALSE))</f>
        <v/>
      </c>
      <c r="J204" s="271"/>
      <c r="K204" s="37" t="str">
        <f>IF(D204="","",VLOOKUP(D204,契約台帳!$A$3:$X$700,12,FALSE))</f>
        <v/>
      </c>
      <c r="L204" s="37" t="str">
        <f>IF(D204="","",VLOOKUP(F204,製品マスタ!$G$5:$Q$1005,11,FALSE))</f>
        <v/>
      </c>
      <c r="M204" s="49"/>
      <c r="N204" s="49"/>
      <c r="O204" s="184"/>
      <c r="P204" s="60"/>
      <c r="Q204" s="74"/>
      <c r="R204" s="54" t="str">
        <f>IF(D204="","",IF(D203&lt;&gt;"","",IF(OR(J204="リード付け",J204="巻足し",J204="巻返しリード付け"),M204,VLOOKUP(D204,契約台帳!$A$3:$X$700,14,FALSE))))</f>
        <v/>
      </c>
      <c r="S204" s="51" t="str">
        <f>IF(D204="","",IF(D203&lt;&gt;"","",IF(OR(J204="リード付け",J204="巻足し",J204="巻返しリード付け"),M204,VLOOKUP(D204,契約台帳!$A$3:$X$700,15,FALSE))))</f>
        <v/>
      </c>
      <c r="T204" s="51" t="str">
        <f>IF(D204="","",IF(D203&lt;&gt;"","",IF(J204="リード付け",N204,IF(J204="巻返しリード付け",N204,IF(J204="巻足し",N204*P204+N205*P205,VLOOKUP(D204,契約台帳!$A$3:$X$700,16,FALSE))))))</f>
        <v/>
      </c>
      <c r="U204" s="50"/>
      <c r="V204" s="50" t="str">
        <f>IF(D204="","",IF(D202=D204,"",VLOOKUP(D204,契約台帳!$A$2:$X$700,18,FALSE)))</f>
        <v/>
      </c>
      <c r="W204" s="35" t="str">
        <f>IF(D204="","",IF(T204="","",IF(J204="巻足し","",IF(J204="巻返し",VLOOKUP(F204&amp;K204&amp;M204,製品マスタ!$M$5:$AE$1005,18,FALSE),IF(OR(J204="リード付け",J204="巻返しリード付け"),"原反コア",IF(J204="スリット",VLOOKUP(F204&amp;K204&amp;R204,製品マスタ!$N$5:$AE$1005,17,FALSE),""))))))</f>
        <v/>
      </c>
      <c r="X204" s="35" t="str">
        <f>IF(D204="","",IF(T204="","",IF(J204="巻足し","",IF(J204="巻返し",VLOOKUP(F204&amp;K204&amp;M204,製品マスタ!$M$5:$AE$1005,19,FALSE),IF(OR(J204="リード付け",J204="巻返しリード付け"),"",IF(J204="スリット",VLOOKUP(F204&amp;K204&amp;R204,製品マスタ!$N$5:$AE$1005,18,FALSE),""))))))</f>
        <v/>
      </c>
      <c r="Y204" s="40" t="str">
        <f>IF(D204="","",IF(T204="","",VLOOKUP(D204,契約台帳!$A$3:$X$700,17,FALSE)))</f>
        <v/>
      </c>
      <c r="Z204" s="35" t="str">
        <f>IF(D204="","",IF(T204="","",VLOOKUP(D204,契約台帳!$A$3:$X$700,5,FALSE)))</f>
        <v/>
      </c>
      <c r="AA204" s="74"/>
      <c r="AB204" s="266" t="str">
        <f>IFERROR(VLOOKUP(F204&amp;K204&amp;M204,製品マスタ!$M$5:$AM$1003,27,FALSE),"")</f>
        <v/>
      </c>
      <c r="AC204" s="41"/>
      <c r="AD204" s="244"/>
      <c r="AE204" s="67"/>
      <c r="AF204" s="71"/>
      <c r="AG204" s="60"/>
      <c r="AH204" s="34"/>
      <c r="AI204" s="34"/>
      <c r="AJ204" s="34"/>
      <c r="AK204" s="34"/>
      <c r="AL204" s="13"/>
      <c r="AM204" s="13"/>
      <c r="AN204" s="13"/>
      <c r="AO204" s="13"/>
      <c r="AP204" s="13"/>
      <c r="AQ204" s="14"/>
      <c r="AR204" s="15"/>
    </row>
    <row r="205" spans="1:44" s="17" customFormat="1" ht="30.95" customHeight="1" x14ac:dyDescent="0.2">
      <c r="A205" s="47"/>
      <c r="B205" s="48"/>
      <c r="C205" s="56"/>
      <c r="D205" s="35">
        <v>3662837</v>
      </c>
      <c r="E205" s="35"/>
      <c r="F205" s="36" t="str">
        <f>IF(D205="","",VLOOKUP(D205,契約台帳!$A$3:$X$9998,6,FALSE))&amp;IF(D205="","",VLOOKUP(D205,契約台帳!$A$3:$X$9998,7,FALSE))&amp;IF(D205="","",VLOOKUP(D205,契約台帳!$A$3:$X$9998,8,FALSE))&amp;IF(D205="","",VLOOKUP(D205,契約台帳!$A$3:$X$9998,9,FALSE))&amp;IF(D205="","",VLOOKUP(D205,契約台帳!$A$3:$X$9998,11,FALSE))</f>
        <v>3SNMCLBMSNEYK</v>
      </c>
      <c r="G205" s="35" t="str">
        <f>IF(D205="","",VLOOKUP(F205,製品マスタ!$G$5:$H$1005,2,FALSE))</f>
        <v>S</v>
      </c>
      <c r="H205" s="35" t="str">
        <f>IF(D205="","",VLOOKUP(F205,製品マスタ!$G$5:$K$1005,5,FALSE))</f>
        <v>MSNEYK</v>
      </c>
      <c r="I205" s="37" t="str">
        <f>IF(D205="","",VLOOKUP(F205,製品マスタ!$G$5:$L$1005,6,FALSE))</f>
        <v>ＭＳＮ　ＥＹＫ</v>
      </c>
      <c r="J205" s="271" t="s">
        <v>584</v>
      </c>
      <c r="K205" s="37">
        <f>IF(D205="","",VLOOKUP(D205,契約台帳!$A$3:$X$700,12,FALSE))</f>
        <v>50</v>
      </c>
      <c r="L205" s="37" t="str">
        <f>IF(D205="","",VLOOKUP(F205,製品マスタ!$G$5:$Q$1005,11,FALSE))</f>
        <v>N-MAT</v>
      </c>
      <c r="M205" s="49">
        <v>1200</v>
      </c>
      <c r="N205" s="49">
        <v>12000</v>
      </c>
      <c r="O205" s="184">
        <v>4</v>
      </c>
      <c r="P205" s="60"/>
      <c r="Q205" s="74"/>
      <c r="R205" s="54">
        <f>IF(D205="","",IF(D204&lt;&gt;"","",IF(OR(J205="リード付け",J205="巻足し",J205="巻返しリード付け"),M205,VLOOKUP(D205,契約台帳!$A$3:$X$700,14,FALSE))))</f>
        <v>1200</v>
      </c>
      <c r="S205" s="51">
        <f>IF(D205="","",IF(D204&lt;&gt;"","",IF(OR(J205="リード付け",J205="巻足し",J205="巻返しリード付け"),M205,VLOOKUP(D205,契約台帳!$A$3:$X$700,15,FALSE))))</f>
        <v>1190</v>
      </c>
      <c r="T205" s="51">
        <f>IF(D205="","",IF(D204&lt;&gt;"","",IF(J205="リード付け",N205,IF(J205="巻返しリード付け",N205,IF(J205="巻足し",N205*P205+N206*P206,VLOOKUP(D205,契約台帳!$A$3:$X$700,16,FALSE))))))</f>
        <v>6000</v>
      </c>
      <c r="U205" s="50">
        <v>8</v>
      </c>
      <c r="V205" s="50">
        <f>IF(D205="","",IF(D203=D205,"",VLOOKUP(D205,契約台帳!$A$2:$X$700,18,FALSE)))</f>
        <v>8</v>
      </c>
      <c r="W205" s="35" t="str">
        <f>IF(D205="","",IF(T205="","",IF(J205="巻足し","",IF(J205="巻返し",VLOOKUP(F205&amp;K205&amp;M205,製品マスタ!$M$5:$AE$1005,18,FALSE),IF(OR(J205="リード付け",J205="巻返しリード付け"),"原反コア",IF(J205="スリット",VLOOKUP(F205&amp;K205&amp;R205,製品マスタ!$N$5:$AE$1005,17,FALSE),""))))))</f>
        <v>6ｲﾝﾁMｺｱ</v>
      </c>
      <c r="X205" s="35">
        <f>IF(D205="","",IF(T205="","",IF(J205="巻足し","",IF(J205="巻返し",VLOOKUP(F205&amp;K205&amp;M205,製品マスタ!$M$5:$AE$1005,19,FALSE),IF(OR(J205="リード付け",J205="巻返しリード付け"),"",IF(J205="スリット",VLOOKUP(F205&amp;K205&amp;R205,製品マスタ!$N$5:$AE$1005,18,FALSE),""))))))</f>
        <v>1220</v>
      </c>
      <c r="Y205" s="40">
        <f>IF(D205="","",IF(T205="","",VLOOKUP(D205,契約台帳!$A$3:$X$700,17,FALSE)))</f>
        <v>2</v>
      </c>
      <c r="Z205" s="35" t="str">
        <f>IF(D205="","",IF(T205="","",VLOOKUP(D205,契約台帳!$A$3:$X$700,5,FALSE)))</f>
        <v>大阪シーリング印刷㈱</v>
      </c>
      <c r="AA205" s="74"/>
      <c r="AB205" s="266">
        <f>IFERROR(VLOOKUP(F205&amp;K205&amp;M205,製品マスタ!$M$5:$AM$1003,27,FALSE),"")</f>
        <v>0</v>
      </c>
      <c r="AC205" s="41"/>
      <c r="AD205" s="244"/>
      <c r="AE205" s="67"/>
      <c r="AF205" s="71"/>
      <c r="AG205" s="60"/>
      <c r="AH205" s="34"/>
      <c r="AI205" s="34"/>
      <c r="AJ205" s="34"/>
      <c r="AK205" s="34"/>
      <c r="AL205" s="13"/>
      <c r="AM205" s="13"/>
      <c r="AN205" s="13"/>
      <c r="AO205" s="13"/>
      <c r="AP205" s="13"/>
      <c r="AQ205" s="14"/>
      <c r="AR205" s="15"/>
    </row>
    <row r="206" spans="1:44" s="17" customFormat="1" ht="30.95" customHeight="1" x14ac:dyDescent="0.2">
      <c r="A206" s="47"/>
      <c r="B206" s="48"/>
      <c r="C206" s="56"/>
      <c r="D206" s="35"/>
      <c r="E206" s="35"/>
      <c r="F206" s="36" t="str">
        <f>IF(D206="","",VLOOKUP(D206,契約台帳!$A$3:$X$9998,6,FALSE))&amp;IF(D206="","",VLOOKUP(D206,契約台帳!$A$3:$X$9998,7,FALSE))&amp;IF(D206="","",VLOOKUP(D206,契約台帳!$A$3:$X$9998,8,FALSE))&amp;IF(D206="","",VLOOKUP(D206,契約台帳!$A$3:$X$9998,9,FALSE))&amp;IF(D206="","",VLOOKUP(D206,契約台帳!$A$3:$X$9998,11,FALSE))</f>
        <v/>
      </c>
      <c r="G206" s="35" t="str">
        <f>IF(D206="","",VLOOKUP(F206,製品マスタ!$G$5:$H$1005,2,FALSE))</f>
        <v/>
      </c>
      <c r="H206" s="35" t="str">
        <f>IF(D206="","",VLOOKUP(F206,製品マスタ!$G$5:$K$1005,5,FALSE))</f>
        <v/>
      </c>
      <c r="I206" s="37" t="str">
        <f>IF(D206="","",VLOOKUP(F206,製品マスタ!$G$5:$L$1005,6,FALSE))</f>
        <v/>
      </c>
      <c r="J206" s="271"/>
      <c r="K206" s="37" t="str">
        <f>IF(D206="","",VLOOKUP(D206,契約台帳!$A$3:$X$700,12,FALSE))</f>
        <v/>
      </c>
      <c r="L206" s="37" t="str">
        <f>IF(D206="","",VLOOKUP(F206,製品マスタ!$G$5:$Q$1005,11,FALSE))</f>
        <v/>
      </c>
      <c r="M206" s="49"/>
      <c r="N206" s="49"/>
      <c r="O206" s="184"/>
      <c r="P206" s="60"/>
      <c r="Q206" s="74"/>
      <c r="R206" s="54" t="str">
        <f>IF(D206="","",IF(D205&lt;&gt;"","",IF(OR(J206="リード付け",J206="巻足し",J206="巻返しリード付け"),M206,VLOOKUP(D206,契約台帳!$A$3:$X$700,14,FALSE))))</f>
        <v/>
      </c>
      <c r="S206" s="51" t="str">
        <f>IF(D206="","",IF(D205&lt;&gt;"","",IF(OR(J206="リード付け",J206="巻足し",J206="巻返しリード付け"),M206,VLOOKUP(D206,契約台帳!$A$3:$X$700,15,FALSE))))</f>
        <v/>
      </c>
      <c r="T206" s="51" t="str">
        <f>IF(D206="","",IF(D205&lt;&gt;"","",IF(J206="リード付け",N206,IF(J206="巻返しリード付け",N206,IF(J206="巻足し",N206*P206+N207*P207,VLOOKUP(D206,契約台帳!$A$3:$X$700,16,FALSE))))))</f>
        <v/>
      </c>
      <c r="U206" s="50"/>
      <c r="V206" s="50" t="str">
        <f>IF(D206="","",IF(D204=D206,"",VLOOKUP(D206,契約台帳!$A$2:$X$700,18,FALSE)))</f>
        <v/>
      </c>
      <c r="W206" s="35" t="str">
        <f>IF(D206="","",IF(T206="","",IF(J206="巻足し","",IF(J206="巻返し",VLOOKUP(F206&amp;K206&amp;M206,製品マスタ!$M$5:$AE$1005,18,FALSE),IF(OR(J206="リード付け",J206="巻返しリード付け"),"原反コア",IF(J206="スリット",VLOOKUP(F206&amp;K206&amp;R206,製品マスタ!$N$5:$AE$1005,17,FALSE),""))))))</f>
        <v/>
      </c>
      <c r="X206" s="35" t="str">
        <f>IF(D206="","",IF(T206="","",IF(J206="巻足し","",IF(J206="巻返し",VLOOKUP(F206&amp;K206&amp;M206,製品マスタ!$M$5:$AE$1005,19,FALSE),IF(OR(J206="リード付け",J206="巻返しリード付け"),"",IF(J206="スリット",VLOOKUP(F206&amp;K206&amp;R206,製品マスタ!$N$5:$AE$1005,18,FALSE),""))))))</f>
        <v/>
      </c>
      <c r="Y206" s="40" t="str">
        <f>IF(D206="","",IF(T206="","",VLOOKUP(D206,契約台帳!$A$3:$X$700,17,FALSE)))</f>
        <v/>
      </c>
      <c r="Z206" s="35" t="str">
        <f>IF(D206="","",IF(T206="","",VLOOKUP(D206,契約台帳!$A$3:$X$700,5,FALSE)))</f>
        <v/>
      </c>
      <c r="AA206" s="74"/>
      <c r="AB206" s="266" t="str">
        <f>IFERROR(VLOOKUP(F206&amp;K206&amp;M206,製品マスタ!$M$5:$AM$1003,27,FALSE),"")</f>
        <v/>
      </c>
      <c r="AC206" s="41"/>
      <c r="AD206" s="244"/>
      <c r="AE206" s="67"/>
      <c r="AF206" s="71"/>
      <c r="AG206" s="60"/>
      <c r="AH206" s="34"/>
      <c r="AI206" s="34"/>
      <c r="AJ206" s="34"/>
      <c r="AK206" s="34"/>
      <c r="AL206" s="13"/>
      <c r="AM206" s="13"/>
      <c r="AN206" s="13"/>
      <c r="AO206" s="13"/>
      <c r="AP206" s="13"/>
      <c r="AQ206" s="14"/>
      <c r="AR206" s="15"/>
    </row>
    <row r="207" spans="1:44" s="17" customFormat="1" ht="30.95" customHeight="1" x14ac:dyDescent="0.2">
      <c r="A207" s="47" t="s">
        <v>760</v>
      </c>
      <c r="B207" s="48" t="s">
        <v>581</v>
      </c>
      <c r="C207" s="56"/>
      <c r="D207" s="35">
        <v>3662784</v>
      </c>
      <c r="E207" s="35"/>
      <c r="F207" s="36" t="str">
        <f>IF(D207="","",VLOOKUP(D207,契約台帳!$A$3:$X$9998,6,FALSE))&amp;IF(D207="","",VLOOKUP(D207,契約台帳!$A$3:$X$9998,7,FALSE))&amp;IF(D207="","",VLOOKUP(D207,契約台帳!$A$3:$X$9998,8,FALSE))&amp;IF(D207="","",VLOOKUP(D207,契約台帳!$A$3:$X$9998,9,FALSE))&amp;IF(D207="","",VLOOKUP(D207,契約台帳!$A$3:$X$9998,11,FALSE))</f>
        <v>3SNMCLBMSNEYK</v>
      </c>
      <c r="G207" s="35" t="str">
        <f>IF(D207="","",VLOOKUP(F207,製品マスタ!$G$5:$H$1005,2,FALSE))</f>
        <v>S</v>
      </c>
      <c r="H207" s="35" t="str">
        <f>IF(D207="","",VLOOKUP(F207,製品マスタ!$G$5:$K$1005,5,FALSE))</f>
        <v>MSNEYK</v>
      </c>
      <c r="I207" s="37" t="str">
        <f>IF(D207="","",VLOOKUP(F207,製品マスタ!$G$5:$L$1005,6,FALSE))</f>
        <v>ＭＳＮ　ＥＹＫ</v>
      </c>
      <c r="J207" s="271" t="s">
        <v>584</v>
      </c>
      <c r="K207" s="37">
        <f>IF(D207="","",VLOOKUP(D207,契約台帳!$A$3:$X$700,12,FALSE))</f>
        <v>50</v>
      </c>
      <c r="L207" s="37" t="str">
        <f>IF(D207="","",VLOOKUP(F207,製品マスタ!$G$5:$Q$1005,11,FALSE))</f>
        <v>N-MAT</v>
      </c>
      <c r="M207" s="49">
        <v>1200</v>
      </c>
      <c r="N207" s="49">
        <v>12000</v>
      </c>
      <c r="O207" s="184">
        <v>3</v>
      </c>
      <c r="P207" s="60"/>
      <c r="Q207" s="74"/>
      <c r="R207" s="54">
        <f>IF(D207="","",IF(D206&lt;&gt;"","",IF(OR(J207="リード付け",J207="巻足し",J207="巻返しリード付け"),M207,VLOOKUP(D207,契約台帳!$A$3:$X$700,14,FALSE))))</f>
        <v>1200</v>
      </c>
      <c r="S207" s="51">
        <f>IF(D207="","",IF(D206&lt;&gt;"","",IF(OR(J207="リード付け",J207="巻足し",J207="巻返しリード付け"),M207,VLOOKUP(D207,契約台帳!$A$3:$X$700,15,FALSE))))</f>
        <v>1190</v>
      </c>
      <c r="T207" s="51">
        <f>IF(D207="","",IF(D206&lt;&gt;"","",IF(J207="リード付け",N207,IF(J207="巻返しリード付け",N207,IF(J207="巻足し",N207*P207+N208*P208,VLOOKUP(D207,契約台帳!$A$3:$X$700,16,FALSE))))))</f>
        <v>6000</v>
      </c>
      <c r="U207" s="50">
        <v>6</v>
      </c>
      <c r="V207" s="50">
        <f>IF(D207="","",IF(D205=D207,"",VLOOKUP(D207,契約台帳!$A$2:$X$700,18,FALSE)))</f>
        <v>6</v>
      </c>
      <c r="W207" s="35" t="str">
        <f>IF(D207="","",IF(T207="","",IF(J207="巻足し","",IF(J207="巻返し",VLOOKUP(F207&amp;K207&amp;M207,製品マスタ!$M$5:$AE$1005,18,FALSE),IF(OR(J207="リード付け",J207="巻返しリード付け"),"原反コア",IF(J207="スリット",VLOOKUP(F207&amp;K207&amp;R207,製品マスタ!$N$5:$AE$1005,17,FALSE),""))))))</f>
        <v>6ｲﾝﾁMｺｱ</v>
      </c>
      <c r="X207" s="35">
        <f>IF(D207="","",IF(T207="","",IF(J207="巻足し","",IF(J207="巻返し",VLOOKUP(F207&amp;K207&amp;M207,製品マスタ!$M$5:$AE$1005,19,FALSE),IF(OR(J207="リード付け",J207="巻返しリード付け"),"",IF(J207="スリット",VLOOKUP(F207&amp;K207&amp;R207,製品マスタ!$N$5:$AE$1005,18,FALSE),""))))))</f>
        <v>1220</v>
      </c>
      <c r="Y207" s="40">
        <f>IF(D207="","",IF(T207="","",VLOOKUP(D207,契約台帳!$A$3:$X$700,17,FALSE)))</f>
        <v>2</v>
      </c>
      <c r="Z207" s="35" t="str">
        <f>IF(D207="","",IF(T207="","",VLOOKUP(D207,契約台帳!$A$3:$X$700,5,FALSE)))</f>
        <v>大阪シーリング印刷㈱</v>
      </c>
      <c r="AA207" s="74"/>
      <c r="AB207" s="266">
        <f>IFERROR(VLOOKUP(F207&amp;K207&amp;M207,製品マスタ!$M$5:$AM$1003,27,FALSE),"")</f>
        <v>0</v>
      </c>
      <c r="AC207" s="41"/>
      <c r="AD207" s="244"/>
      <c r="AE207" s="67"/>
      <c r="AF207" s="71"/>
      <c r="AG207" s="60"/>
      <c r="AH207" s="34"/>
      <c r="AI207" s="34"/>
      <c r="AJ207" s="34"/>
      <c r="AK207" s="34"/>
      <c r="AL207" s="13"/>
      <c r="AM207" s="13"/>
      <c r="AN207" s="13"/>
      <c r="AO207" s="13"/>
      <c r="AP207" s="13"/>
      <c r="AQ207" s="14"/>
      <c r="AR207" s="15"/>
    </row>
    <row r="208" spans="1:44" s="17" customFormat="1" ht="30.95" customHeight="1" x14ac:dyDescent="0.2">
      <c r="A208" s="47"/>
      <c r="B208" s="48"/>
      <c r="C208" s="56"/>
      <c r="D208" s="35"/>
      <c r="E208" s="35"/>
      <c r="F208" s="36" t="str">
        <f>IF(D208="","",VLOOKUP(D208,契約台帳!$A$3:$X$9998,6,FALSE))&amp;IF(D208="","",VLOOKUP(D208,契約台帳!$A$3:$X$9998,7,FALSE))&amp;IF(D208="","",VLOOKUP(D208,契約台帳!$A$3:$X$9998,8,FALSE))&amp;IF(D208="","",VLOOKUP(D208,契約台帳!$A$3:$X$9998,9,FALSE))&amp;IF(D208="","",VLOOKUP(D208,契約台帳!$A$3:$X$9998,11,FALSE))</f>
        <v/>
      </c>
      <c r="G208" s="35" t="str">
        <f>IF(D208="","",VLOOKUP(F208,製品マスタ!$G$5:$H$1005,2,FALSE))</f>
        <v/>
      </c>
      <c r="H208" s="35" t="str">
        <f>IF(D208="","",VLOOKUP(F208,製品マスタ!$G$5:$K$1005,5,FALSE))</f>
        <v/>
      </c>
      <c r="I208" s="37" t="str">
        <f>IF(D208="","",VLOOKUP(F208,製品マスタ!$G$5:$L$1005,6,FALSE))</f>
        <v/>
      </c>
      <c r="J208" s="271"/>
      <c r="K208" s="37" t="str">
        <f>IF(D208="","",VLOOKUP(D208,契約台帳!$A$3:$X$700,12,FALSE))</f>
        <v/>
      </c>
      <c r="L208" s="37" t="str">
        <f>IF(D208="","",VLOOKUP(F208,製品マスタ!$G$5:$Q$1005,11,FALSE))</f>
        <v/>
      </c>
      <c r="M208" s="49"/>
      <c r="N208" s="49"/>
      <c r="O208" s="184"/>
      <c r="P208" s="60"/>
      <c r="Q208" s="74"/>
      <c r="R208" s="54" t="str">
        <f>IF(D208="","",IF(D207&lt;&gt;"","",IF(OR(J208="リード付け",J208="巻足し",J208="巻返しリード付け"),M208,VLOOKUP(D208,契約台帳!$A$3:$X$700,14,FALSE))))</f>
        <v/>
      </c>
      <c r="S208" s="51" t="str">
        <f>IF(D208="","",IF(D207&lt;&gt;"","",IF(OR(J208="リード付け",J208="巻足し",J208="巻返しリード付け"),M208,VLOOKUP(D208,契約台帳!$A$3:$X$700,15,FALSE))))</f>
        <v/>
      </c>
      <c r="T208" s="51" t="str">
        <f>IF(D208="","",IF(D207&lt;&gt;"","",IF(J208="リード付け",N208,IF(J208="巻返しリード付け",N208,IF(J208="巻足し",N208*P208+N209*P209,VLOOKUP(D208,契約台帳!$A$3:$X$700,16,FALSE))))))</f>
        <v/>
      </c>
      <c r="U208" s="50"/>
      <c r="V208" s="50" t="str">
        <f>IF(D208="","",IF(D206=D208,"",VLOOKUP(D208,契約台帳!$A$2:$X$700,18,FALSE)))</f>
        <v/>
      </c>
      <c r="W208" s="35" t="str">
        <f>IF(D208="","",IF(T208="","",IF(J208="巻足し","",IF(J208="巻返し",VLOOKUP(F208&amp;K208&amp;M208,製品マスタ!$M$5:$AE$1005,18,FALSE),IF(OR(J208="リード付け",J208="巻返しリード付け"),"原反コア",IF(J208="スリット",VLOOKUP(F208&amp;K208&amp;R208,製品マスタ!$N$5:$AE$1005,17,FALSE),""))))))</f>
        <v/>
      </c>
      <c r="X208" s="35" t="str">
        <f>IF(D208="","",IF(T208="","",IF(J208="巻足し","",IF(J208="巻返し",VLOOKUP(F208&amp;K208&amp;M208,製品マスタ!$M$5:$AE$1005,19,FALSE),IF(OR(J208="リード付け",J208="巻返しリード付け"),"",IF(J208="スリット",VLOOKUP(F208&amp;K208&amp;R208,製品マスタ!$N$5:$AE$1005,18,FALSE),""))))))</f>
        <v/>
      </c>
      <c r="Y208" s="40" t="str">
        <f>IF(D208="","",IF(T208="","",VLOOKUP(D208,契約台帳!$A$3:$X$700,17,FALSE)))</f>
        <v/>
      </c>
      <c r="Z208" s="35" t="str">
        <f>IF(D208="","",IF(T208="","",VLOOKUP(D208,契約台帳!$A$3:$X$700,5,FALSE)))</f>
        <v/>
      </c>
      <c r="AA208" s="74"/>
      <c r="AB208" s="266" t="str">
        <f>IFERROR(VLOOKUP(F208&amp;K208&amp;M208,製品マスタ!$M$5:$AM$1003,27,FALSE),"")</f>
        <v/>
      </c>
      <c r="AC208" s="41"/>
      <c r="AD208" s="244"/>
      <c r="AE208" s="67"/>
      <c r="AF208" s="71"/>
      <c r="AG208" s="60"/>
      <c r="AH208" s="34"/>
      <c r="AI208" s="34"/>
      <c r="AJ208" s="34"/>
      <c r="AK208" s="34"/>
      <c r="AL208" s="13"/>
      <c r="AM208" s="13"/>
      <c r="AN208" s="13"/>
      <c r="AO208" s="13"/>
      <c r="AP208" s="13"/>
      <c r="AQ208" s="14"/>
      <c r="AR208" s="15"/>
    </row>
    <row r="209" spans="1:44" s="17" customFormat="1" ht="30.95" customHeight="1" x14ac:dyDescent="0.2">
      <c r="A209" s="47"/>
      <c r="B209" s="48"/>
      <c r="C209" s="56"/>
      <c r="D209" s="35">
        <v>3662786</v>
      </c>
      <c r="E209" s="35"/>
      <c r="F209" s="36" t="str">
        <f>IF(D209="","",VLOOKUP(D209,契約台帳!$A$3:$X$9998,6,FALSE))&amp;IF(D209="","",VLOOKUP(D209,契約台帳!$A$3:$X$9998,7,FALSE))&amp;IF(D209="","",VLOOKUP(D209,契約台帳!$A$3:$X$9998,8,FALSE))&amp;IF(D209="","",VLOOKUP(D209,契約台帳!$A$3:$X$9998,9,FALSE))&amp;IF(D209="","",VLOOKUP(D209,契約台帳!$A$3:$X$9998,11,FALSE))</f>
        <v>3SNMCLBMSNEYK</v>
      </c>
      <c r="G209" s="35" t="str">
        <f>IF(D209="","",VLOOKUP(F209,製品マスタ!$G$5:$H$1005,2,FALSE))</f>
        <v>S</v>
      </c>
      <c r="H209" s="35" t="str">
        <f>IF(D209="","",VLOOKUP(F209,製品マスタ!$G$5:$K$1005,5,FALSE))</f>
        <v>MSNEYK</v>
      </c>
      <c r="I209" s="37" t="str">
        <f>IF(D209="","",VLOOKUP(F209,製品マスタ!$G$5:$L$1005,6,FALSE))</f>
        <v>ＭＳＮ　ＥＹＫ</v>
      </c>
      <c r="J209" s="271" t="s">
        <v>584</v>
      </c>
      <c r="K209" s="37">
        <f>IF(D209="","",VLOOKUP(D209,契約台帳!$A$3:$X$700,12,FALSE))</f>
        <v>50</v>
      </c>
      <c r="L209" s="37" t="str">
        <f>IF(D209="","",VLOOKUP(F209,製品マスタ!$G$5:$Q$1005,11,FALSE))</f>
        <v>N-MAT</v>
      </c>
      <c r="M209" s="49">
        <v>1120</v>
      </c>
      <c r="N209" s="49">
        <v>12000</v>
      </c>
      <c r="O209" s="184">
        <v>2</v>
      </c>
      <c r="P209" s="60"/>
      <c r="Q209" s="74"/>
      <c r="R209" s="54">
        <f>IF(D209="","",IF(D208&lt;&gt;"","",IF(OR(J209="リード付け",J209="巻足し",J209="巻返しリード付け"),M209,VLOOKUP(D209,契約台帳!$A$3:$X$700,14,FALSE))))</f>
        <v>1120</v>
      </c>
      <c r="S209" s="51">
        <f>IF(D209="","",IF(D208&lt;&gt;"","",IF(OR(J209="リード付け",J209="巻足し",J209="巻返しリード付け"),M209,VLOOKUP(D209,契約台帳!$A$3:$X$700,15,FALSE))))</f>
        <v>1120</v>
      </c>
      <c r="T209" s="51">
        <f>IF(D209="","",IF(D208&lt;&gt;"","",IF(J209="リード付け",N209,IF(J209="巻返しリード付け",N209,IF(J209="巻足し",N209*P209+N210*P210,VLOOKUP(D209,契約台帳!$A$3:$X$700,16,FALSE))))))</f>
        <v>4000</v>
      </c>
      <c r="U209" s="50">
        <v>6</v>
      </c>
      <c r="V209" s="50">
        <f>IF(D209="","",IF(D207=D209,"",VLOOKUP(D209,契約台帳!$A$2:$X$700,18,FALSE)))</f>
        <v>6</v>
      </c>
      <c r="W209" s="35" t="str">
        <f>IF(D209="","",IF(T209="","",IF(J209="巻足し","",IF(J209="巻返し",VLOOKUP(F209&amp;K209&amp;M209,製品マスタ!$M$5:$AE$1005,18,FALSE),IF(OR(J209="リード付け",J209="巻返しリード付け"),"原反コア",IF(J209="スリット",VLOOKUP(F209&amp;K209&amp;R209,製品マスタ!$N$5:$AE$1005,17,FALSE),""))))))</f>
        <v>6ｲﾝﾁMｺｱ</v>
      </c>
      <c r="X209" s="35">
        <f>IF(D209="","",IF(T209="","",IF(J209="巻足し","",IF(J209="巻返し",VLOOKUP(F209&amp;K209&amp;M209,製品マスタ!$M$5:$AE$1005,19,FALSE),IF(OR(J209="リード付け",J209="巻返しリード付け"),"",IF(J209="スリット",VLOOKUP(F209&amp;K209&amp;R209,製品マスタ!$N$5:$AE$1005,18,FALSE),""))))))</f>
        <v>1140</v>
      </c>
      <c r="Y209" s="40">
        <f>IF(D209="","",IF(T209="","",VLOOKUP(D209,契約台帳!$A$3:$X$700,17,FALSE)))</f>
        <v>2</v>
      </c>
      <c r="Z209" s="35" t="str">
        <f>IF(D209="","",IF(T209="","",VLOOKUP(D209,契約台帳!$A$3:$X$700,5,FALSE)))</f>
        <v>新タック化成㈱</v>
      </c>
      <c r="AA209" s="74"/>
      <c r="AB209" s="266">
        <f>IFERROR(VLOOKUP(F209&amp;K209&amp;M209,製品マスタ!$M$5:$AM$1003,27,FALSE),"")</f>
        <v>0</v>
      </c>
      <c r="AC209" s="41"/>
      <c r="AD209" s="244"/>
      <c r="AE209" s="67"/>
      <c r="AF209" s="71"/>
      <c r="AG209" s="60"/>
      <c r="AH209" s="34"/>
      <c r="AI209" s="34"/>
      <c r="AJ209" s="34"/>
      <c r="AK209" s="34"/>
      <c r="AL209" s="13"/>
      <c r="AM209" s="13"/>
      <c r="AN209" s="13"/>
      <c r="AO209" s="13"/>
      <c r="AP209" s="13"/>
      <c r="AQ209" s="14"/>
      <c r="AR209" s="15"/>
    </row>
    <row r="210" spans="1:44" s="17" customFormat="1" ht="30.95" customHeight="1" x14ac:dyDescent="0.2">
      <c r="A210" s="47"/>
      <c r="B210" s="48"/>
      <c r="C210" s="56"/>
      <c r="D210" s="35"/>
      <c r="E210" s="35"/>
      <c r="F210" s="36" t="str">
        <f>IF(D210="","",VLOOKUP(D210,契約台帳!$A$3:$X$9998,6,FALSE))&amp;IF(D210="","",VLOOKUP(D210,契約台帳!$A$3:$X$9998,7,FALSE))&amp;IF(D210="","",VLOOKUP(D210,契約台帳!$A$3:$X$9998,8,FALSE))&amp;IF(D210="","",VLOOKUP(D210,契約台帳!$A$3:$X$9998,9,FALSE))&amp;IF(D210="","",VLOOKUP(D210,契約台帳!$A$3:$X$9998,11,FALSE))</f>
        <v/>
      </c>
      <c r="G210" s="35" t="str">
        <f>IF(D210="","",VLOOKUP(F210,製品マスタ!$G$5:$H$1005,2,FALSE))</f>
        <v/>
      </c>
      <c r="H210" s="35" t="str">
        <f>IF(D210="","",VLOOKUP(F210,製品マスタ!$G$5:$K$1005,5,FALSE))</f>
        <v/>
      </c>
      <c r="I210" s="37" t="str">
        <f>IF(D210="","",VLOOKUP(F210,製品マスタ!$G$5:$L$1005,6,FALSE))</f>
        <v/>
      </c>
      <c r="J210" s="271"/>
      <c r="K210" s="37" t="str">
        <f>IF(D210="","",VLOOKUP(D210,契約台帳!$A$3:$X$700,12,FALSE))</f>
        <v/>
      </c>
      <c r="L210" s="37" t="str">
        <f>IF(D210="","",VLOOKUP(F210,製品マスタ!$G$5:$Q$1005,11,FALSE))</f>
        <v/>
      </c>
      <c r="M210" s="49"/>
      <c r="N210" s="49"/>
      <c r="O210" s="184"/>
      <c r="P210" s="60"/>
      <c r="Q210" s="74"/>
      <c r="R210" s="54" t="str">
        <f>IF(D210="","",IF(D209&lt;&gt;"","",IF(OR(J210="リード付け",J210="巻足し",J210="巻返しリード付け"),M210,VLOOKUP(D210,契約台帳!$A$3:$X$700,14,FALSE))))</f>
        <v/>
      </c>
      <c r="S210" s="51" t="str">
        <f>IF(D210="","",IF(D209&lt;&gt;"","",IF(OR(J210="リード付け",J210="巻足し",J210="巻返しリード付け"),M210,VLOOKUP(D210,契約台帳!$A$3:$X$700,15,FALSE))))</f>
        <v/>
      </c>
      <c r="T210" s="51" t="str">
        <f>IF(D210="","",IF(D209&lt;&gt;"","",IF(J210="リード付け",N210,IF(J210="巻返しリード付け",N210,IF(J210="巻足し",N210*P210+N211*P211,VLOOKUP(D210,契約台帳!$A$3:$X$700,16,FALSE))))))</f>
        <v/>
      </c>
      <c r="U210" s="50"/>
      <c r="V210" s="50" t="str">
        <f>IF(D210="","",IF(D208=D210,"",VLOOKUP(D210,契約台帳!$A$2:$X$700,18,FALSE)))</f>
        <v/>
      </c>
      <c r="W210" s="35" t="str">
        <f>IF(D210="","",IF(T210="","",IF(J210="巻足し","",IF(J210="巻返し",VLOOKUP(F210&amp;K210&amp;M210,製品マスタ!$M$5:$AE$1005,18,FALSE),IF(OR(J210="リード付け",J210="巻返しリード付け"),"原反コア",IF(J210="スリット",VLOOKUP(F210&amp;K210&amp;R210,製品マスタ!$N$5:$AE$1005,17,FALSE),""))))))</f>
        <v/>
      </c>
      <c r="X210" s="35" t="str">
        <f>IF(D210="","",IF(T210="","",IF(J210="巻足し","",IF(J210="巻返し",VLOOKUP(F210&amp;K210&amp;M210,製品マスタ!$M$5:$AE$1005,19,FALSE),IF(OR(J210="リード付け",J210="巻返しリード付け"),"",IF(J210="スリット",VLOOKUP(F210&amp;K210&amp;R210,製品マスタ!$N$5:$AE$1005,18,FALSE),""))))))</f>
        <v/>
      </c>
      <c r="Y210" s="40" t="str">
        <f>IF(D210="","",IF(T210="","",VLOOKUP(D210,契約台帳!$A$3:$X$700,17,FALSE)))</f>
        <v/>
      </c>
      <c r="Z210" s="35" t="str">
        <f>IF(D210="","",IF(T210="","",VLOOKUP(D210,契約台帳!$A$3:$X$700,5,FALSE)))</f>
        <v/>
      </c>
      <c r="AA210" s="74"/>
      <c r="AB210" s="266" t="str">
        <f>IFERROR(VLOOKUP(F210&amp;K210&amp;M210,製品マスタ!$M$5:$AM$1003,27,FALSE),"")</f>
        <v/>
      </c>
      <c r="AC210" s="41"/>
      <c r="AD210" s="244"/>
      <c r="AE210" s="67"/>
      <c r="AF210" s="71"/>
      <c r="AG210" s="60"/>
      <c r="AH210" s="34"/>
      <c r="AI210" s="34"/>
      <c r="AJ210" s="34"/>
      <c r="AK210" s="34"/>
      <c r="AL210" s="13"/>
      <c r="AM210" s="13"/>
      <c r="AN210" s="13"/>
      <c r="AO210" s="13"/>
      <c r="AP210" s="13"/>
      <c r="AQ210" s="14"/>
      <c r="AR210" s="15"/>
    </row>
    <row r="211" spans="1:44" s="17" customFormat="1" ht="30.95" customHeight="1" x14ac:dyDescent="0.2">
      <c r="A211" s="47"/>
      <c r="B211" s="48"/>
      <c r="C211" s="56"/>
      <c r="D211" s="35">
        <v>3662785</v>
      </c>
      <c r="E211" s="35"/>
      <c r="F211" s="36" t="str">
        <f>IF(D211="","",VLOOKUP(D211,契約台帳!$A$3:$X$9998,6,FALSE))&amp;IF(D211="","",VLOOKUP(D211,契約台帳!$A$3:$X$9998,7,FALSE))&amp;IF(D211="","",VLOOKUP(D211,契約台帳!$A$3:$X$9998,8,FALSE))&amp;IF(D211="","",VLOOKUP(D211,契約台帳!$A$3:$X$9998,9,FALSE))&amp;IF(D211="","",VLOOKUP(D211,契約台帳!$A$3:$X$9998,11,FALSE))</f>
        <v>3SNMCLBMSNEYK</v>
      </c>
      <c r="G211" s="35" t="str">
        <f>IF(D211="","",VLOOKUP(F211,製品マスタ!$G$5:$H$1005,2,FALSE))</f>
        <v>S</v>
      </c>
      <c r="H211" s="35" t="str">
        <f>IF(D211="","",VLOOKUP(F211,製品マスタ!$G$5:$K$1005,5,FALSE))</f>
        <v>MSNEYK</v>
      </c>
      <c r="I211" s="37" t="str">
        <f>IF(D211="","",VLOOKUP(F211,製品マスタ!$G$5:$L$1005,6,FALSE))</f>
        <v>ＭＳＮ　ＥＹＫ</v>
      </c>
      <c r="J211" s="271" t="s">
        <v>584</v>
      </c>
      <c r="K211" s="37">
        <f>IF(D211="","",VLOOKUP(D211,契約台帳!$A$3:$X$700,12,FALSE))</f>
        <v>25</v>
      </c>
      <c r="L211" s="37" t="str">
        <f>IF(D211="","",VLOOKUP(F211,製品マスタ!$G$5:$Q$1005,11,FALSE))</f>
        <v>N-MAT</v>
      </c>
      <c r="M211" s="49">
        <v>1120</v>
      </c>
      <c r="N211" s="49">
        <v>8000</v>
      </c>
      <c r="O211" s="184">
        <v>1</v>
      </c>
      <c r="P211" s="60"/>
      <c r="Q211" s="74"/>
      <c r="R211" s="54">
        <f>IF(D211="","",IF(D210&lt;&gt;"","",IF(OR(J211="リード付け",J211="巻足し",J211="巻返しリード付け"),M211,VLOOKUP(D211,契約台帳!$A$3:$X$700,14,FALSE))))</f>
        <v>1120</v>
      </c>
      <c r="S211" s="51">
        <f>IF(D211="","",IF(D210&lt;&gt;"","",IF(OR(J211="リード付け",J211="巻足し",J211="巻返しリード付け"),M211,VLOOKUP(D211,契約台帳!$A$3:$X$700,15,FALSE))))</f>
        <v>1120</v>
      </c>
      <c r="T211" s="51">
        <f>IF(D211="","",IF(D210&lt;&gt;"","",IF(J211="リード付け",N211,IF(J211="巻返しリード付け",N211,IF(J211="巻足し",N211*P211+N212*P212,VLOOKUP(D211,契約台帳!$A$3:$X$700,16,FALSE))))))</f>
        <v>4000</v>
      </c>
      <c r="U211" s="50">
        <v>2</v>
      </c>
      <c r="V211" s="50">
        <f>IF(D211="","",IF(D209=D211,"",VLOOKUP(D211,契約台帳!$A$2:$X$700,18,FALSE)))</f>
        <v>2</v>
      </c>
      <c r="W211" s="35" t="str">
        <f>IF(D211="","",IF(T211="","",IF(J211="巻足し","",IF(J211="巻返し",VLOOKUP(F211&amp;K211&amp;M211,製品マスタ!$M$5:$AE$1005,18,FALSE),IF(OR(J211="リード付け",J211="巻返しリード付け"),"原反コア",IF(J211="スリット",VLOOKUP(F211&amp;K211&amp;R211,製品マスタ!$N$5:$AE$1005,17,FALSE),""))))))</f>
        <v>6ｲﾝﾁMｺｱ</v>
      </c>
      <c r="X211" s="35">
        <f>IF(D211="","",IF(T211="","",IF(J211="巻足し","",IF(J211="巻返し",VLOOKUP(F211&amp;K211&amp;M211,製品マスタ!$M$5:$AE$1005,19,FALSE),IF(OR(J211="リード付け",J211="巻返しリード付け"),"",IF(J211="スリット",VLOOKUP(F211&amp;K211&amp;R211,製品マスタ!$N$5:$AE$1005,18,FALSE),""))))))</f>
        <v>1140</v>
      </c>
      <c r="Y211" s="40">
        <f>IF(D211="","",IF(T211="","",VLOOKUP(D211,契約台帳!$A$3:$X$700,17,FALSE)))</f>
        <v>2</v>
      </c>
      <c r="Z211" s="35" t="str">
        <f>IF(D211="","",IF(T211="","",VLOOKUP(D211,契約台帳!$A$3:$X$700,5,FALSE)))</f>
        <v>新タック化成㈱</v>
      </c>
      <c r="AA211" s="74"/>
      <c r="AB211" s="266">
        <f>IFERROR(VLOOKUP(F211&amp;K211&amp;M211,製品マスタ!$M$5:$AM$1003,27,FALSE),"")</f>
        <v>0</v>
      </c>
      <c r="AC211" s="41"/>
      <c r="AD211" s="244"/>
      <c r="AE211" s="67"/>
      <c r="AF211" s="71"/>
      <c r="AG211" s="60"/>
      <c r="AH211" s="34"/>
      <c r="AI211" s="34"/>
      <c r="AJ211" s="34"/>
      <c r="AK211" s="34"/>
      <c r="AL211" s="13"/>
      <c r="AM211" s="13"/>
      <c r="AN211" s="13"/>
      <c r="AO211" s="13"/>
      <c r="AP211" s="13"/>
      <c r="AQ211" s="14"/>
      <c r="AR211" s="15"/>
    </row>
    <row r="212" spans="1:44" s="17" customFormat="1" ht="30.95" customHeight="1" x14ac:dyDescent="0.2">
      <c r="A212" s="47"/>
      <c r="B212" s="48"/>
      <c r="C212" s="56"/>
      <c r="D212" s="35"/>
      <c r="E212" s="35"/>
      <c r="F212" s="36" t="str">
        <f>IF(D212="","",VLOOKUP(D212,契約台帳!$A$3:$X$9998,6,FALSE))&amp;IF(D212="","",VLOOKUP(D212,契約台帳!$A$3:$X$9998,7,FALSE))&amp;IF(D212="","",VLOOKUP(D212,契約台帳!$A$3:$X$9998,8,FALSE))&amp;IF(D212="","",VLOOKUP(D212,契約台帳!$A$3:$X$9998,9,FALSE))&amp;IF(D212="","",VLOOKUP(D212,契約台帳!$A$3:$X$9998,11,FALSE))</f>
        <v/>
      </c>
      <c r="G212" s="35" t="str">
        <f>IF(D212="","",VLOOKUP(F212,製品マスタ!$G$5:$H$1005,2,FALSE))</f>
        <v/>
      </c>
      <c r="H212" s="35" t="str">
        <f>IF(D212="","",VLOOKUP(F212,製品マスタ!$G$5:$K$1005,5,FALSE))</f>
        <v/>
      </c>
      <c r="I212" s="37" t="str">
        <f>IF(D212="","",VLOOKUP(F212,製品マスタ!$G$5:$L$1005,6,FALSE))</f>
        <v/>
      </c>
      <c r="J212" s="271"/>
      <c r="K212" s="37" t="str">
        <f>IF(D212="","",VLOOKUP(D212,契約台帳!$A$3:$X$700,12,FALSE))</f>
        <v/>
      </c>
      <c r="L212" s="37" t="str">
        <f>IF(D212="","",VLOOKUP(F212,製品マスタ!$G$5:$Q$1005,11,FALSE))</f>
        <v/>
      </c>
      <c r="M212" s="49"/>
      <c r="N212" s="49"/>
      <c r="O212" s="184"/>
      <c r="P212" s="60"/>
      <c r="Q212" s="74"/>
      <c r="R212" s="54" t="str">
        <f>IF(D212="","",IF(D211&lt;&gt;"","",IF(OR(J212="リード付け",J212="巻足し",J212="巻返しリード付け"),M212,VLOOKUP(D212,契約台帳!$A$3:$X$700,14,FALSE))))</f>
        <v/>
      </c>
      <c r="S212" s="51" t="str">
        <f>IF(D212="","",IF(D211&lt;&gt;"","",IF(OR(J212="リード付け",J212="巻足し",J212="巻返しリード付け"),M212,VLOOKUP(D212,契約台帳!$A$3:$X$700,15,FALSE))))</f>
        <v/>
      </c>
      <c r="T212" s="51" t="str">
        <f>IF(D212="","",IF(D211&lt;&gt;"","",IF(J212="リード付け",N212,IF(J212="巻返しリード付け",N212,IF(J212="巻足し",N212*P212+N213*P213,VLOOKUP(D212,契約台帳!$A$3:$X$700,16,FALSE))))))</f>
        <v/>
      </c>
      <c r="U212" s="50"/>
      <c r="V212" s="50" t="str">
        <f>IF(D212="","",IF(D210=D212,"",VLOOKUP(D212,契約台帳!$A$2:$X$700,18,FALSE)))</f>
        <v/>
      </c>
      <c r="W212" s="35" t="str">
        <f>IF(D212="","",IF(T212="","",IF(J212="巻足し","",IF(J212="巻返し",VLOOKUP(F212&amp;K212&amp;M212,製品マスタ!$M$5:$AE$1005,18,FALSE),IF(OR(J212="リード付け",J212="巻返しリード付け"),"原反コア",IF(J212="スリット",VLOOKUP(F212&amp;K212&amp;R212,製品マスタ!$N$5:$AE$1005,17,FALSE),""))))))</f>
        <v/>
      </c>
      <c r="X212" s="35" t="str">
        <f>IF(D212="","",IF(T212="","",IF(J212="巻足し","",IF(J212="巻返し",VLOOKUP(F212&amp;K212&amp;M212,製品マスタ!$M$5:$AE$1005,19,FALSE),IF(OR(J212="リード付け",J212="巻返しリード付け"),"",IF(J212="スリット",VLOOKUP(F212&amp;K212&amp;R212,製品マスタ!$N$5:$AE$1005,18,FALSE),""))))))</f>
        <v/>
      </c>
      <c r="Y212" s="40" t="str">
        <f>IF(D212="","",IF(T212="","",VLOOKUP(D212,契約台帳!$A$3:$X$700,17,FALSE)))</f>
        <v/>
      </c>
      <c r="Z212" s="35" t="str">
        <f>IF(D212="","",IF(T212="","",VLOOKUP(D212,契約台帳!$A$3:$X$700,5,FALSE)))</f>
        <v/>
      </c>
      <c r="AA212" s="74"/>
      <c r="AB212" s="266" t="str">
        <f>IFERROR(VLOOKUP(F212&amp;K212&amp;M212,製品マスタ!$M$5:$AM$1003,27,FALSE),"")</f>
        <v/>
      </c>
      <c r="AC212" s="41"/>
      <c r="AD212" s="244"/>
      <c r="AE212" s="67"/>
      <c r="AF212" s="71"/>
      <c r="AG212" s="60"/>
      <c r="AH212" s="34"/>
      <c r="AI212" s="34"/>
      <c r="AJ212" s="34"/>
      <c r="AK212" s="34"/>
      <c r="AL212" s="13"/>
      <c r="AM212" s="13"/>
      <c r="AN212" s="13"/>
      <c r="AO212" s="13"/>
      <c r="AP212" s="13"/>
      <c r="AQ212" s="14"/>
      <c r="AR212" s="15"/>
    </row>
    <row r="213" spans="1:44" s="17" customFormat="1" ht="30.95" customHeight="1" x14ac:dyDescent="0.2">
      <c r="A213" s="47"/>
      <c r="B213" s="48"/>
      <c r="C213" s="56"/>
      <c r="D213" s="35">
        <v>3662826</v>
      </c>
      <c r="E213" s="35"/>
      <c r="F213" s="36" t="str">
        <f>IF(D213="","",VLOOKUP(D213,契約台帳!$A$3:$X$9998,6,FALSE))&amp;IF(D213="","",VLOOKUP(D213,契約台帳!$A$3:$X$9998,7,FALSE))&amp;IF(D213="","",VLOOKUP(D213,契約台帳!$A$3:$X$9998,8,FALSE))&amp;IF(D213="","",VLOOKUP(D213,契約台帳!$A$3:$X$9998,9,FALSE))&amp;IF(D213="","",VLOOKUP(D213,契約台帳!$A$3:$X$9998,11,FALSE))</f>
        <v>3SNCLBLMEYK</v>
      </c>
      <c r="G213" s="35" t="str">
        <f>IF(D213="","",VLOOKUP(F213,製品マスタ!$G$5:$H$1005,2,FALSE))</f>
        <v>S</v>
      </c>
      <c r="H213" s="35" t="str">
        <f>IF(D213="","",VLOOKUP(F213,製品マスタ!$G$5:$K$1005,5,FALSE))</f>
        <v>LMEYK</v>
      </c>
      <c r="I213" s="37" t="str">
        <f>IF(D213="","",VLOOKUP(F213,製品マスタ!$G$5:$L$1005,6,FALSE))</f>
        <v>ルミマットＥＹＫ</v>
      </c>
      <c r="J213" s="271" t="s">
        <v>584</v>
      </c>
      <c r="K213" s="37">
        <f>IF(D213="","",VLOOKUP(D213,契約台帳!$A$3:$X$700,12,FALSE))</f>
        <v>38</v>
      </c>
      <c r="L213" s="37" t="str">
        <f>IF(D213="","",VLOOKUP(F213,製品マスタ!$G$5:$Q$1005,11,FALSE))</f>
        <v>LUMIMAT</v>
      </c>
      <c r="M213" s="49">
        <v>1005</v>
      </c>
      <c r="N213" s="49">
        <v>8000</v>
      </c>
      <c r="O213" s="184">
        <v>2</v>
      </c>
      <c r="P213" s="60"/>
      <c r="Q213" s="74"/>
      <c r="R213" s="54">
        <f>IF(D213="","",IF(D212&lt;&gt;"","",IF(OR(J213="リード付け",J213="巻足し",J213="巻返しリード付け"),M213,VLOOKUP(D213,契約台帳!$A$3:$X$700,14,FALSE))))</f>
        <v>1005</v>
      </c>
      <c r="S213" s="51">
        <f>IF(D213="","",IF(D212&lt;&gt;"","",IF(OR(J213="リード付け",J213="巻足し",J213="巻返しリード付け"),M213,VLOOKUP(D213,契約台帳!$A$3:$X$700,15,FALSE))))</f>
        <v>1000</v>
      </c>
      <c r="T213" s="51">
        <f>IF(D213="","",IF(D212&lt;&gt;"","",IF(J213="リード付け",N213,IF(J213="巻返しリード付け",N213,IF(J213="巻足し",N213*P213+N214*P214,VLOOKUP(D213,契約台帳!$A$3:$X$700,16,FALSE))))))</f>
        <v>4000</v>
      </c>
      <c r="U213" s="50">
        <v>4</v>
      </c>
      <c r="V213" s="50">
        <f>IF(D213="","",IF(D211=D213,"",VLOOKUP(D213,契約台帳!$A$2:$X$700,18,FALSE)))</f>
        <v>4</v>
      </c>
      <c r="W213" s="35" t="str">
        <f>IF(D213="","",IF(T213="","",IF(J213="巻足し","",IF(J213="巻返し",VLOOKUP(F213&amp;K213&amp;M213,製品マスタ!$M$5:$AE$1005,18,FALSE),IF(OR(J213="リード付け",J213="巻返しリード付け"),"原反コア",IF(J213="スリット",VLOOKUP(F213&amp;K213&amp;R213,製品マスタ!$N$5:$AE$1005,17,FALSE),""))))))</f>
        <v>3ｲﾝﾁSｺｱ</v>
      </c>
      <c r="X213" s="35">
        <f>IF(D213="","",IF(T213="","",IF(J213="巻足し","",IF(J213="巻返し",VLOOKUP(F213&amp;K213&amp;M213,製品マスタ!$M$5:$AE$1005,19,FALSE),IF(OR(J213="リード付け",J213="巻返しリード付け"),"",IF(J213="スリット",VLOOKUP(F213&amp;K213&amp;R213,製品マスタ!$N$5:$AE$1005,18,FALSE),""))))))</f>
        <v>1015</v>
      </c>
      <c r="Y213" s="40">
        <f>IF(D213="","",IF(T213="","",VLOOKUP(D213,契約台帳!$A$3:$X$700,17,FALSE)))</f>
        <v>2</v>
      </c>
      <c r="Z213" s="35" t="str">
        <f>IF(D213="","",IF(T213="","",VLOOKUP(D213,契約台帳!$A$3:$X$700,5,FALSE)))</f>
        <v>リンテック㈱</v>
      </c>
      <c r="AA213" s="74"/>
      <c r="AB213" s="266">
        <f>IFERROR(VLOOKUP(F213&amp;K213&amp;M213,製品マスタ!$M$5:$AM$1003,27,FALSE),"")</f>
        <v>0</v>
      </c>
      <c r="AC213" s="41"/>
      <c r="AD213" s="244"/>
      <c r="AE213" s="67"/>
      <c r="AF213" s="71"/>
      <c r="AG213" s="60"/>
      <c r="AH213" s="34"/>
      <c r="AI213" s="34"/>
      <c r="AJ213" s="34"/>
      <c r="AK213" s="34"/>
      <c r="AL213" s="13"/>
      <c r="AM213" s="13"/>
      <c r="AN213" s="13"/>
      <c r="AO213" s="13"/>
      <c r="AP213" s="13"/>
      <c r="AQ213" s="14"/>
      <c r="AR213" s="15"/>
    </row>
    <row r="214" spans="1:44" s="17" customFormat="1" ht="30.95" customHeight="1" x14ac:dyDescent="0.2">
      <c r="A214" s="47"/>
      <c r="B214" s="48"/>
      <c r="C214" s="56"/>
      <c r="D214" s="35"/>
      <c r="E214" s="35"/>
      <c r="F214" s="36" t="str">
        <f>IF(D214="","",VLOOKUP(D214,契約台帳!$A$3:$X$9998,6,FALSE))&amp;IF(D214="","",VLOOKUP(D214,契約台帳!$A$3:$X$9998,7,FALSE))&amp;IF(D214="","",VLOOKUP(D214,契約台帳!$A$3:$X$9998,8,FALSE))&amp;IF(D214="","",VLOOKUP(D214,契約台帳!$A$3:$X$9998,9,FALSE))&amp;IF(D214="","",VLOOKUP(D214,契約台帳!$A$3:$X$9998,11,FALSE))</f>
        <v/>
      </c>
      <c r="G214" s="35" t="str">
        <f>IF(D214="","",VLOOKUP(F214,製品マスタ!$G$5:$H$1005,2,FALSE))</f>
        <v/>
      </c>
      <c r="H214" s="35" t="str">
        <f>IF(D214="","",VLOOKUP(F214,製品マスタ!$G$5:$K$1005,5,FALSE))</f>
        <v/>
      </c>
      <c r="I214" s="37" t="str">
        <f>IF(D214="","",VLOOKUP(F214,製品マスタ!$G$5:$L$1005,6,FALSE))</f>
        <v/>
      </c>
      <c r="J214" s="271"/>
      <c r="K214" s="37" t="str">
        <f>IF(D214="","",VLOOKUP(D214,契約台帳!$A$3:$X$700,12,FALSE))</f>
        <v/>
      </c>
      <c r="L214" s="37" t="str">
        <f>IF(D214="","",VLOOKUP(F214,製品マスタ!$G$5:$Q$1005,11,FALSE))</f>
        <v/>
      </c>
      <c r="M214" s="49"/>
      <c r="N214" s="49"/>
      <c r="O214" s="184"/>
      <c r="P214" s="60"/>
      <c r="Q214" s="74"/>
      <c r="R214" s="54" t="str">
        <f>IF(D214="","",IF(D213&lt;&gt;"","",IF(OR(J214="リード付け",J214="巻足し",J214="巻返しリード付け"),M214,VLOOKUP(D214,契約台帳!$A$3:$X$700,14,FALSE))))</f>
        <v/>
      </c>
      <c r="S214" s="51" t="str">
        <f>IF(D214="","",IF(D213&lt;&gt;"","",IF(OR(J214="リード付け",J214="巻足し",J214="巻返しリード付け"),M214,VLOOKUP(D214,契約台帳!$A$3:$X$700,15,FALSE))))</f>
        <v/>
      </c>
      <c r="T214" s="51" t="str">
        <f>IF(D214="","",IF(D213&lt;&gt;"","",IF(J214="リード付け",N214,IF(J214="巻返しリード付け",N214,IF(J214="巻足し",N214*P214+N215*P215,VLOOKUP(D214,契約台帳!$A$3:$X$700,16,FALSE))))))</f>
        <v/>
      </c>
      <c r="U214" s="50"/>
      <c r="V214" s="50" t="str">
        <f>IF(D214="","",IF(D212=D214,"",VLOOKUP(D214,契約台帳!$A$2:$X$700,18,FALSE)))</f>
        <v/>
      </c>
      <c r="W214" s="35" t="str">
        <f>IF(D214="","",IF(T214="","",IF(J214="巻足し","",IF(J214="巻返し",VLOOKUP(F214&amp;K214&amp;M214,製品マスタ!$M$5:$AE$1005,18,FALSE),IF(OR(J214="リード付け",J214="巻返しリード付け"),"原反コア",IF(J214="スリット",VLOOKUP(F214&amp;K214&amp;R214,製品マスタ!$N$5:$AE$1005,17,FALSE),""))))))</f>
        <v/>
      </c>
      <c r="X214" s="35" t="str">
        <f>IF(D214="","",IF(T214="","",IF(J214="巻足し","",IF(J214="巻返し",VLOOKUP(F214&amp;K214&amp;M214,製品マスタ!$M$5:$AE$1005,19,FALSE),IF(OR(J214="リード付け",J214="巻返しリード付け"),"",IF(J214="スリット",VLOOKUP(F214&amp;K214&amp;R214,製品マスタ!$N$5:$AE$1005,18,FALSE),""))))))</f>
        <v/>
      </c>
      <c r="Y214" s="40" t="str">
        <f>IF(D214="","",IF(T214="","",VLOOKUP(D214,契約台帳!$A$3:$X$700,17,FALSE)))</f>
        <v/>
      </c>
      <c r="Z214" s="35" t="str">
        <f>IF(D214="","",IF(T214="","",VLOOKUP(D214,契約台帳!$A$3:$X$700,5,FALSE)))</f>
        <v/>
      </c>
      <c r="AA214" s="74"/>
      <c r="AB214" s="266" t="str">
        <f>IFERROR(VLOOKUP(F214&amp;K214&amp;M214,製品マスタ!$M$5:$AM$1003,27,FALSE),"")</f>
        <v/>
      </c>
      <c r="AC214" s="41"/>
      <c r="AD214" s="244"/>
      <c r="AE214" s="67"/>
      <c r="AF214" s="71"/>
      <c r="AG214" s="60"/>
      <c r="AH214" s="34"/>
      <c r="AI214" s="34"/>
      <c r="AJ214" s="34"/>
      <c r="AK214" s="34"/>
      <c r="AL214" s="13"/>
      <c r="AM214" s="13"/>
      <c r="AN214" s="13"/>
      <c r="AO214" s="13"/>
      <c r="AP214" s="13"/>
      <c r="AQ214" s="14"/>
      <c r="AR214" s="15"/>
    </row>
    <row r="215" spans="1:44" s="17" customFormat="1" ht="30.95" customHeight="1" x14ac:dyDescent="0.2">
      <c r="A215" s="47" t="s">
        <v>761</v>
      </c>
      <c r="B215" s="48" t="s">
        <v>582</v>
      </c>
      <c r="C215" s="56"/>
      <c r="D215" s="35"/>
      <c r="E215" s="35"/>
      <c r="F215" s="36" t="str">
        <f>IF(D215="","",VLOOKUP(D215,契約台帳!$A$3:$X$9998,6,FALSE))&amp;IF(D215="","",VLOOKUP(D215,契約台帳!$A$3:$X$9998,7,FALSE))&amp;IF(D215="","",VLOOKUP(D215,契約台帳!$A$3:$X$9998,8,FALSE))&amp;IF(D215="","",VLOOKUP(D215,契約台帳!$A$3:$X$9998,9,FALSE))&amp;IF(D215="","",VLOOKUP(D215,契約台帳!$A$3:$X$9998,11,FALSE))</f>
        <v/>
      </c>
      <c r="G215" s="35" t="str">
        <f>IF(D215="","",VLOOKUP(F215,製品マスタ!$G$5:$H$1005,2,FALSE))</f>
        <v/>
      </c>
      <c r="H215" s="35" t="str">
        <f>IF(D215="","",VLOOKUP(F215,製品マスタ!$G$5:$K$1005,5,FALSE))</f>
        <v/>
      </c>
      <c r="I215" s="37" t="str">
        <f>IF(D215="","",VLOOKUP(F215,製品マスタ!$G$5:$L$1005,6,FALSE))</f>
        <v/>
      </c>
      <c r="J215" s="271" t="s">
        <v>585</v>
      </c>
      <c r="K215" s="37" t="str">
        <f>IF(D215="","",VLOOKUP(D215,契約台帳!$A$3:$X$700,12,FALSE))</f>
        <v/>
      </c>
      <c r="L215" s="37" t="str">
        <f>IF(D215="","",VLOOKUP(F215,製品マスタ!$G$5:$Q$1005,11,FALSE))</f>
        <v/>
      </c>
      <c r="M215" s="49"/>
      <c r="N215" s="49"/>
      <c r="O215" s="184"/>
      <c r="P215" s="60"/>
      <c r="Q215" s="74"/>
      <c r="R215" s="54" t="str">
        <f>IF(D215="","",IF(D214&lt;&gt;"","",IF(OR(J215="リード付け",J215="巻足し",J215="巻返しリード付け"),M215,VLOOKUP(D215,契約台帳!$A$3:$X$700,14,FALSE))))</f>
        <v/>
      </c>
      <c r="S215" s="51" t="str">
        <f>IF(D215="","",IF(D214&lt;&gt;"","",IF(OR(J215="リード付け",J215="巻足し",J215="巻返しリード付け"),M215,VLOOKUP(D215,契約台帳!$A$3:$X$700,15,FALSE))))</f>
        <v/>
      </c>
      <c r="T215" s="51" t="str">
        <f>IF(D215="","",IF(D214&lt;&gt;"","",IF(J215="リード付け",N215,IF(J215="巻返しリード付け",N215,IF(J215="巻足し",N215*P215+N216*P216,VLOOKUP(D215,契約台帳!$A$3:$X$700,16,FALSE))))))</f>
        <v/>
      </c>
      <c r="U215" s="50"/>
      <c r="V215" s="50" t="str">
        <f>IF(D215="","",IF(D213=D215,"",VLOOKUP(D215,契約台帳!$A$2:$X$700,18,FALSE)))</f>
        <v/>
      </c>
      <c r="W215" s="35" t="str">
        <f>IF(D215="","",IF(T215="","",IF(J215="巻足し","",IF(J215="巻返し",VLOOKUP(F215&amp;K215&amp;M215,製品マスタ!$M$5:$AE$1005,18,FALSE),IF(OR(J215="リード付け",J215="巻返しリード付け"),"原反コア",IF(J215="スリット",VLOOKUP(F215&amp;K215&amp;R215,製品マスタ!$N$5:$AE$1005,17,FALSE),""))))))</f>
        <v/>
      </c>
      <c r="X215" s="35" t="str">
        <f>IF(D215="","",IF(T215="","",IF(J215="巻足し","",IF(J215="巻返し",VLOOKUP(F215&amp;K215&amp;M215,製品マスタ!$M$5:$AE$1005,19,FALSE),IF(OR(J215="リード付け",J215="巻返しリード付け"),"",IF(J215="スリット",VLOOKUP(F215&amp;K215&amp;R215,製品マスタ!$N$5:$AE$1005,18,FALSE),""))))))</f>
        <v/>
      </c>
      <c r="Y215" s="40" t="str">
        <f>IF(D215="","",IF(T215="","",VLOOKUP(D215,契約台帳!$A$3:$X$700,17,FALSE)))</f>
        <v/>
      </c>
      <c r="Z215" s="35" t="str">
        <f>IF(D215="","",IF(T215="","",VLOOKUP(D215,契約台帳!$A$3:$X$700,5,FALSE)))</f>
        <v/>
      </c>
      <c r="AA215" s="74"/>
      <c r="AB215" s="266" t="str">
        <f>IFERROR(VLOOKUP(F215&amp;K215&amp;M215,製品マスタ!$M$5:$AM$1003,27,FALSE),"")</f>
        <v/>
      </c>
      <c r="AC215" s="41"/>
      <c r="AD215" s="244"/>
      <c r="AE215" s="67"/>
      <c r="AF215" s="71"/>
      <c r="AG215" s="60"/>
      <c r="AH215" s="34"/>
      <c r="AI215" s="34"/>
      <c r="AJ215" s="34"/>
      <c r="AK215" s="34"/>
      <c r="AL215" s="13"/>
      <c r="AM215" s="13"/>
      <c r="AN215" s="13"/>
      <c r="AO215" s="13"/>
      <c r="AP215" s="13"/>
      <c r="AQ215" s="14"/>
      <c r="AR215" s="15"/>
    </row>
    <row r="216" spans="1:44" s="17" customFormat="1" ht="30.95" customHeight="1" x14ac:dyDescent="0.2">
      <c r="A216" s="47"/>
      <c r="B216" s="48"/>
      <c r="C216" s="56"/>
      <c r="D216" s="35"/>
      <c r="E216" s="35"/>
      <c r="F216" s="36" t="str">
        <f>IF(D216="","",VLOOKUP(D216,契約台帳!$A$3:$X$9998,6,FALSE))&amp;IF(D216="","",VLOOKUP(D216,契約台帳!$A$3:$X$9998,7,FALSE))&amp;IF(D216="","",VLOOKUP(D216,契約台帳!$A$3:$X$9998,8,FALSE))&amp;IF(D216="","",VLOOKUP(D216,契約台帳!$A$3:$X$9998,9,FALSE))&amp;IF(D216="","",VLOOKUP(D216,契約台帳!$A$3:$X$9998,11,FALSE))</f>
        <v/>
      </c>
      <c r="G216" s="35" t="str">
        <f>IF(D216="","",VLOOKUP(F216,製品マスタ!$G$5:$H$1005,2,FALSE))</f>
        <v/>
      </c>
      <c r="H216" s="35" t="str">
        <f>IF(D216="","",VLOOKUP(F216,製品マスタ!$G$5:$K$1005,5,FALSE))</f>
        <v/>
      </c>
      <c r="I216" s="37" t="str">
        <f>IF(D216="","",VLOOKUP(F216,製品マスタ!$G$5:$L$1005,6,FALSE))</f>
        <v/>
      </c>
      <c r="J216" s="271"/>
      <c r="K216" s="37" t="str">
        <f>IF(D216="","",VLOOKUP(D216,契約台帳!$A$3:$X$700,12,FALSE))</f>
        <v/>
      </c>
      <c r="L216" s="37" t="str">
        <f>IF(D216="","",VLOOKUP(F216,製品マスタ!$G$5:$Q$1005,11,FALSE))</f>
        <v/>
      </c>
      <c r="M216" s="49"/>
      <c r="N216" s="49"/>
      <c r="O216" s="184"/>
      <c r="P216" s="60"/>
      <c r="Q216" s="74"/>
      <c r="R216" s="54" t="str">
        <f>IF(D216="","",IF(D215&lt;&gt;"","",IF(OR(J216="リード付け",J216="巻足し",J216="巻返しリード付け"),M216,VLOOKUP(D216,契約台帳!$A$3:$X$700,14,FALSE))))</f>
        <v/>
      </c>
      <c r="S216" s="51" t="str">
        <f>IF(D216="","",IF(D215&lt;&gt;"","",IF(OR(J216="リード付け",J216="巻足し",J216="巻返しリード付け"),M216,VLOOKUP(D216,契約台帳!$A$3:$X$700,15,FALSE))))</f>
        <v/>
      </c>
      <c r="T216" s="51" t="str">
        <f>IF(D216="","",IF(D215&lt;&gt;"","",IF(J216="リード付け",N216,IF(J216="巻返しリード付け",N216,IF(J216="巻足し",N216*P216+N217*P217,VLOOKUP(D216,契約台帳!$A$3:$X$700,16,FALSE))))))</f>
        <v/>
      </c>
      <c r="U216" s="50"/>
      <c r="V216" s="50" t="str">
        <f>IF(D216="","",IF(D214=D216,"",VLOOKUP(D216,契約台帳!$A$2:$X$700,18,FALSE)))</f>
        <v/>
      </c>
      <c r="W216" s="35" t="str">
        <f>IF(D216="","",IF(T216="","",IF(J216="巻足し","",IF(J216="巻返し",VLOOKUP(F216&amp;K216&amp;M216,製品マスタ!$M$5:$AE$1005,18,FALSE),IF(OR(J216="リード付け",J216="巻返しリード付け"),"原反コア",IF(J216="スリット",VLOOKUP(F216&amp;K216&amp;R216,製品マスタ!$N$5:$AE$1005,17,FALSE),""))))))</f>
        <v/>
      </c>
      <c r="X216" s="35" t="str">
        <f>IF(D216="","",IF(T216="","",IF(J216="巻足し","",IF(J216="巻返し",VLOOKUP(F216&amp;K216&amp;M216,製品マスタ!$M$5:$AE$1005,19,FALSE),IF(OR(J216="リード付け",J216="巻返しリード付け"),"",IF(J216="スリット",VLOOKUP(F216&amp;K216&amp;R216,製品マスタ!$N$5:$AE$1005,18,FALSE),""))))))</f>
        <v/>
      </c>
      <c r="Y216" s="40" t="str">
        <f>IF(D216="","",IF(T216="","",VLOOKUP(D216,契約台帳!$A$3:$X$700,17,FALSE)))</f>
        <v/>
      </c>
      <c r="Z216" s="35" t="str">
        <f>IF(D216="","",IF(T216="","",VLOOKUP(D216,契約台帳!$A$3:$X$700,5,FALSE)))</f>
        <v/>
      </c>
      <c r="AA216" s="74"/>
      <c r="AB216" s="266" t="str">
        <f>IFERROR(VLOOKUP(F216&amp;K216&amp;M216,製品マスタ!$M$5:$AM$1003,27,FALSE),"")</f>
        <v/>
      </c>
      <c r="AC216" s="41"/>
      <c r="AD216" s="244"/>
      <c r="AE216" s="67"/>
      <c r="AF216" s="71"/>
      <c r="AG216" s="60"/>
      <c r="AH216" s="34"/>
      <c r="AI216" s="34"/>
      <c r="AJ216" s="34"/>
      <c r="AK216" s="34"/>
      <c r="AL216" s="13"/>
      <c r="AM216" s="13"/>
      <c r="AN216" s="13"/>
      <c r="AO216" s="13"/>
      <c r="AP216" s="13"/>
      <c r="AQ216" s="14"/>
      <c r="AR216" s="15"/>
    </row>
    <row r="217" spans="1:44" s="17" customFormat="1" ht="30.95" customHeight="1" x14ac:dyDescent="0.2">
      <c r="A217" s="47" t="s">
        <v>762</v>
      </c>
      <c r="B217" s="48" t="s">
        <v>583</v>
      </c>
      <c r="C217" s="56"/>
      <c r="D217" s="35"/>
      <c r="E217" s="35"/>
      <c r="F217" s="36" t="str">
        <f>IF(D217="","",VLOOKUP(D217,契約台帳!$A$3:$X$9998,6,FALSE))&amp;IF(D217="","",VLOOKUP(D217,契約台帳!$A$3:$X$9998,7,FALSE))&amp;IF(D217="","",VLOOKUP(D217,契約台帳!$A$3:$X$9998,8,FALSE))&amp;IF(D217="","",VLOOKUP(D217,契約台帳!$A$3:$X$9998,9,FALSE))&amp;IF(D217="","",VLOOKUP(D217,契約台帳!$A$3:$X$9998,11,FALSE))</f>
        <v/>
      </c>
      <c r="G217" s="35" t="str">
        <f>IF(D217="","",VLOOKUP(F217,製品マスタ!$G$5:$H$1005,2,FALSE))</f>
        <v/>
      </c>
      <c r="H217" s="35" t="str">
        <f>IF(D217="","",VLOOKUP(F217,製品マスタ!$G$5:$K$1005,5,FALSE))</f>
        <v/>
      </c>
      <c r="I217" s="37" t="str">
        <f>IF(D217="","",VLOOKUP(F217,製品マスタ!$G$5:$L$1005,6,FALSE))</f>
        <v/>
      </c>
      <c r="J217" s="271" t="s">
        <v>585</v>
      </c>
      <c r="K217" s="37" t="str">
        <f>IF(D217="","",VLOOKUP(D217,契約台帳!$A$3:$X$700,12,FALSE))</f>
        <v/>
      </c>
      <c r="L217" s="37" t="str">
        <f>IF(D217="","",VLOOKUP(F217,製品マスタ!$G$5:$Q$1005,11,FALSE))</f>
        <v/>
      </c>
      <c r="M217" s="49"/>
      <c r="N217" s="49"/>
      <c r="O217" s="184"/>
      <c r="P217" s="60"/>
      <c r="Q217" s="74"/>
      <c r="R217" s="54" t="str">
        <f>IF(D217="","",IF(D216&lt;&gt;"","",IF(OR(J217="リード付け",J217="巻足し",J217="巻返しリード付け"),M217,VLOOKUP(D217,契約台帳!$A$3:$X$700,14,FALSE))))</f>
        <v/>
      </c>
      <c r="S217" s="51" t="str">
        <f>IF(D217="","",IF(D216&lt;&gt;"","",IF(OR(J217="リード付け",J217="巻足し",J217="巻返しリード付け"),M217,VLOOKUP(D217,契約台帳!$A$3:$X$700,15,FALSE))))</f>
        <v/>
      </c>
      <c r="T217" s="51" t="str">
        <f>IF(D217="","",IF(D216&lt;&gt;"","",IF(J217="リード付け",N217,IF(J217="巻返しリード付け",N217,IF(J217="巻足し",N217*P217+N218*P218,VLOOKUP(D217,契約台帳!$A$3:$X$700,16,FALSE))))))</f>
        <v/>
      </c>
      <c r="U217" s="50"/>
      <c r="V217" s="50" t="str">
        <f>IF(D217="","",IF(D215=D217,"",VLOOKUP(D217,契約台帳!$A$2:$X$700,18,FALSE)))</f>
        <v/>
      </c>
      <c r="W217" s="35" t="str">
        <f>IF(D217="","",IF(T217="","",IF(J217="巻足し","",IF(J217="巻返し",VLOOKUP(F217&amp;K217&amp;M217,製品マスタ!$M$5:$AE$1005,18,FALSE),IF(OR(J217="リード付け",J217="巻返しリード付け"),"原反コア",IF(J217="スリット",VLOOKUP(F217&amp;K217&amp;R217,製品マスタ!$N$5:$AE$1005,17,FALSE),""))))))</f>
        <v/>
      </c>
      <c r="X217" s="35" t="str">
        <f>IF(D217="","",IF(T217="","",IF(J217="巻足し","",IF(J217="巻返し",VLOOKUP(F217&amp;K217&amp;M217,製品マスタ!$M$5:$AE$1005,19,FALSE),IF(OR(J217="リード付け",J217="巻返しリード付け"),"",IF(J217="スリット",VLOOKUP(F217&amp;K217&amp;R217,製品マスタ!$N$5:$AE$1005,18,FALSE),""))))))</f>
        <v/>
      </c>
      <c r="Y217" s="40" t="str">
        <f>IF(D217="","",IF(T217="","",VLOOKUP(D217,契約台帳!$A$3:$X$700,17,FALSE)))</f>
        <v/>
      </c>
      <c r="Z217" s="35" t="str">
        <f>IF(D217="","",IF(T217="","",VLOOKUP(D217,契約台帳!$A$3:$X$700,5,FALSE)))</f>
        <v/>
      </c>
      <c r="AA217" s="74"/>
      <c r="AB217" s="266" t="str">
        <f>IFERROR(VLOOKUP(F217&amp;K217&amp;M217,製品マスタ!$M$5:$AM$1003,27,FALSE),"")</f>
        <v/>
      </c>
      <c r="AC217" s="41"/>
      <c r="AD217" s="244"/>
      <c r="AE217" s="67"/>
      <c r="AF217" s="71"/>
      <c r="AG217" s="60"/>
      <c r="AH217" s="34"/>
      <c r="AI217" s="34"/>
      <c r="AJ217" s="34"/>
      <c r="AK217" s="34"/>
      <c r="AL217" s="13"/>
      <c r="AM217" s="13"/>
      <c r="AN217" s="13"/>
      <c r="AO217" s="13"/>
      <c r="AP217" s="13"/>
      <c r="AQ217" s="14"/>
      <c r="AR217" s="15"/>
    </row>
    <row r="218" spans="1:44" s="17" customFormat="1" ht="30.95" customHeight="1" x14ac:dyDescent="0.2">
      <c r="A218" s="47"/>
      <c r="B218" s="48"/>
      <c r="C218" s="56"/>
      <c r="D218" s="35"/>
      <c r="E218" s="35"/>
      <c r="F218" s="36" t="str">
        <f>IF(D218="","",VLOOKUP(D218,契約台帳!$A$3:$X$9998,6,FALSE))&amp;IF(D218="","",VLOOKUP(D218,契約台帳!$A$3:$X$9998,7,FALSE))&amp;IF(D218="","",VLOOKUP(D218,契約台帳!$A$3:$X$9998,8,FALSE))&amp;IF(D218="","",VLOOKUP(D218,契約台帳!$A$3:$X$9998,9,FALSE))&amp;IF(D218="","",VLOOKUP(D218,契約台帳!$A$3:$X$9998,11,FALSE))</f>
        <v/>
      </c>
      <c r="G218" s="35" t="str">
        <f>IF(D218="","",VLOOKUP(F218,製品マスタ!$G$5:$H$1005,2,FALSE))</f>
        <v/>
      </c>
      <c r="H218" s="35" t="str">
        <f>IF(D218="","",VLOOKUP(F218,製品マスタ!$G$5:$K$1005,5,FALSE))</f>
        <v/>
      </c>
      <c r="I218" s="37" t="str">
        <f>IF(D218="","",VLOOKUP(F218,製品マスタ!$G$5:$L$1005,6,FALSE))</f>
        <v/>
      </c>
      <c r="J218" s="271"/>
      <c r="K218" s="37" t="str">
        <f>IF(D218="","",VLOOKUP(D218,契約台帳!$A$3:$X$700,12,FALSE))</f>
        <v/>
      </c>
      <c r="L218" s="37" t="str">
        <f>IF(D218="","",VLOOKUP(F218,製品マスタ!$G$5:$Q$1005,11,FALSE))</f>
        <v/>
      </c>
      <c r="M218" s="49"/>
      <c r="N218" s="49"/>
      <c r="O218" s="184"/>
      <c r="P218" s="60"/>
      <c r="Q218" s="74"/>
      <c r="R218" s="54" t="str">
        <f>IF(D218="","",IF(D217&lt;&gt;"","",IF(OR(J218="リード付け",J218="巻足し",J218="巻返しリード付け"),M218,VLOOKUP(D218,契約台帳!$A$3:$X$700,14,FALSE))))</f>
        <v/>
      </c>
      <c r="S218" s="51" t="str">
        <f>IF(D218="","",IF(D217&lt;&gt;"","",IF(OR(J218="リード付け",J218="巻足し",J218="巻返しリード付け"),M218,VLOOKUP(D218,契約台帳!$A$3:$X$700,15,FALSE))))</f>
        <v/>
      </c>
      <c r="T218" s="51" t="str">
        <f>IF(D218="","",IF(D217&lt;&gt;"","",IF(J218="リード付け",N218,IF(J218="巻返しリード付け",N218,IF(J218="巻足し",N218*P218+N219*P219,VLOOKUP(D218,契約台帳!$A$3:$X$700,16,FALSE))))))</f>
        <v/>
      </c>
      <c r="U218" s="50"/>
      <c r="V218" s="50" t="str">
        <f>IF(D218="","",IF(D216=D218,"",VLOOKUP(D218,契約台帳!$A$2:$X$700,18,FALSE)))</f>
        <v/>
      </c>
      <c r="W218" s="35" t="str">
        <f>IF(D218="","",IF(T218="","",IF(J218="巻足し","",IF(J218="巻返し",VLOOKUP(F218&amp;K218&amp;M218,製品マスタ!$M$5:$AE$1005,18,FALSE),IF(OR(J218="リード付け",J218="巻返しリード付け"),"原反コア",IF(J218="スリット",VLOOKUP(F218&amp;K218&amp;R218,製品マスタ!$N$5:$AE$1005,17,FALSE),""))))))</f>
        <v/>
      </c>
      <c r="X218" s="35" t="str">
        <f>IF(D218="","",IF(T218="","",IF(J218="巻足し","",IF(J218="巻返し",VLOOKUP(F218&amp;K218&amp;M218,製品マスタ!$M$5:$AE$1005,19,FALSE),IF(OR(J218="リード付け",J218="巻返しリード付け"),"",IF(J218="スリット",VLOOKUP(F218&amp;K218&amp;R218,製品マスタ!$N$5:$AE$1005,18,FALSE),""))))))</f>
        <v/>
      </c>
      <c r="Y218" s="40" t="str">
        <f>IF(D218="","",IF(T218="","",VLOOKUP(D218,契約台帳!$A$3:$X$700,17,FALSE)))</f>
        <v/>
      </c>
      <c r="Z218" s="35" t="str">
        <f>IF(D218="","",IF(T218="","",VLOOKUP(D218,契約台帳!$A$3:$X$700,5,FALSE)))</f>
        <v/>
      </c>
      <c r="AA218" s="74"/>
      <c r="AB218" s="266" t="str">
        <f>IFERROR(VLOOKUP(F218&amp;K218&amp;M218,製品マスタ!$M$5:$AM$1003,27,FALSE),"")</f>
        <v/>
      </c>
      <c r="AC218" s="41"/>
      <c r="AD218" s="244"/>
      <c r="AE218" s="67"/>
      <c r="AF218" s="71"/>
      <c r="AG218" s="60"/>
      <c r="AH218" s="34"/>
      <c r="AI218" s="34"/>
      <c r="AJ218" s="34"/>
      <c r="AK218" s="34"/>
      <c r="AL218" s="13"/>
      <c r="AM218" s="13"/>
      <c r="AN218" s="13"/>
      <c r="AO218" s="13"/>
      <c r="AP218" s="13"/>
      <c r="AQ218" s="14"/>
      <c r="AR218" s="15"/>
    </row>
    <row r="219" spans="1:44" s="17" customFormat="1" ht="30.95" customHeight="1" x14ac:dyDescent="0.2">
      <c r="A219" s="47" t="s">
        <v>763</v>
      </c>
      <c r="B219" s="48" t="s">
        <v>625</v>
      </c>
      <c r="C219" s="56"/>
      <c r="D219" s="35"/>
      <c r="E219" s="35"/>
      <c r="F219" s="36" t="str">
        <f>IF(D219="","",VLOOKUP(D219,契約台帳!$A$3:$X$9998,6,FALSE))&amp;IF(D219="","",VLOOKUP(D219,契約台帳!$A$3:$X$9998,7,FALSE))&amp;IF(D219="","",VLOOKUP(D219,契約台帳!$A$3:$X$9998,8,FALSE))&amp;IF(D219="","",VLOOKUP(D219,契約台帳!$A$3:$X$9998,9,FALSE))&amp;IF(D219="","",VLOOKUP(D219,契約台帳!$A$3:$X$9998,11,FALSE))</f>
        <v/>
      </c>
      <c r="G219" s="35" t="str">
        <f>IF(D219="","",VLOOKUP(F219,製品マスタ!$G$5:$H$1005,2,FALSE))</f>
        <v/>
      </c>
      <c r="H219" s="35" t="str">
        <f>IF(D219="","",VLOOKUP(F219,製品マスタ!$G$5:$K$1005,5,FALSE))</f>
        <v/>
      </c>
      <c r="I219" s="37" t="str">
        <f>IF(D219="","",VLOOKUP(F219,製品マスタ!$G$5:$L$1005,6,FALSE))</f>
        <v/>
      </c>
      <c r="J219" s="271"/>
      <c r="K219" s="37" t="str">
        <f>IF(D219="","",VLOOKUP(D219,契約台帳!$A$3:$X$700,12,FALSE))</f>
        <v/>
      </c>
      <c r="L219" s="37" t="str">
        <f>IF(D219="","",VLOOKUP(F219,製品マスタ!$G$5:$Q$1005,11,FALSE))</f>
        <v/>
      </c>
      <c r="M219" s="49"/>
      <c r="N219" s="49"/>
      <c r="O219" s="184"/>
      <c r="P219" s="60"/>
      <c r="Q219" s="74"/>
      <c r="R219" s="54" t="str">
        <f>IF(D219="","",IF(D218&lt;&gt;"","",IF(OR(J219="リード付け",J219="巻足し",J219="巻返しリード付け"),M219,VLOOKUP(D219,契約台帳!$A$3:$X$700,14,FALSE))))</f>
        <v/>
      </c>
      <c r="S219" s="51" t="str">
        <f>IF(D219="","",IF(D218&lt;&gt;"","",IF(OR(J219="リード付け",J219="巻足し",J219="巻返しリード付け"),M219,VLOOKUP(D219,契約台帳!$A$3:$X$700,15,FALSE))))</f>
        <v/>
      </c>
      <c r="T219" s="51" t="str">
        <f>IF(D219="","",IF(D218&lt;&gt;"","",IF(J219="リード付け",N219,IF(J219="巻返しリード付け",N219,IF(J219="巻足し",N219*P219+N220*P220,VLOOKUP(D219,契約台帳!$A$3:$X$700,16,FALSE))))))</f>
        <v/>
      </c>
      <c r="U219" s="50"/>
      <c r="V219" s="50" t="str">
        <f>IF(D219="","",IF(D217=D219,"",VLOOKUP(D219,契約台帳!$A$2:$X$700,18,FALSE)))</f>
        <v/>
      </c>
      <c r="W219" s="35" t="str">
        <f>IF(D219="","",IF(T219="","",IF(J219="巻足し","",IF(J219="巻返し",VLOOKUP(F219&amp;K219&amp;M219,製品マスタ!$M$5:$AE$1005,18,FALSE),IF(OR(J219="リード付け",J219="巻返しリード付け"),"原反コア",IF(J219="スリット",VLOOKUP(F219&amp;K219&amp;R219,製品マスタ!$N$5:$AE$1005,17,FALSE),""))))))</f>
        <v/>
      </c>
      <c r="X219" s="35" t="str">
        <f>IF(D219="","",IF(T219="","",IF(J219="巻足し","",IF(J219="巻返し",VLOOKUP(F219&amp;K219&amp;M219,製品マスタ!$M$5:$AE$1005,19,FALSE),IF(OR(J219="リード付け",J219="巻返しリード付け"),"",IF(J219="スリット",VLOOKUP(F219&amp;K219&amp;R219,製品マスタ!$N$5:$AE$1005,18,FALSE),""))))))</f>
        <v/>
      </c>
      <c r="Y219" s="40" t="str">
        <f>IF(D219="","",IF(T219="","",VLOOKUP(D219,契約台帳!$A$3:$X$700,17,FALSE)))</f>
        <v/>
      </c>
      <c r="Z219" s="35" t="str">
        <f>IF(D219="","",IF(T219="","",VLOOKUP(D219,契約台帳!$A$3:$X$700,5,FALSE)))</f>
        <v/>
      </c>
      <c r="AA219" s="74"/>
      <c r="AB219" s="266" t="str">
        <f>IFERROR(VLOOKUP(F219&amp;K219&amp;M219,製品マスタ!$M$5:$AM$1003,27,FALSE),"")</f>
        <v/>
      </c>
      <c r="AC219" s="41"/>
      <c r="AD219" s="244"/>
      <c r="AE219" s="67"/>
      <c r="AF219" s="71"/>
      <c r="AG219" s="60"/>
      <c r="AH219" s="34"/>
      <c r="AI219" s="34"/>
      <c r="AJ219" s="34"/>
      <c r="AK219" s="34"/>
      <c r="AL219" s="13"/>
      <c r="AM219" s="13"/>
      <c r="AN219" s="13"/>
      <c r="AO219" s="13"/>
      <c r="AP219" s="13"/>
      <c r="AQ219" s="14"/>
      <c r="AR219" s="15"/>
    </row>
    <row r="220" spans="1:44" s="17" customFormat="1" ht="30.95" customHeight="1" x14ac:dyDescent="0.2">
      <c r="A220" s="47"/>
      <c r="B220" s="48"/>
      <c r="C220" s="56"/>
      <c r="D220" s="35"/>
      <c r="E220" s="35"/>
      <c r="F220" s="36" t="str">
        <f>IF(D220="","",VLOOKUP(D220,契約台帳!$A$3:$X$9998,6,FALSE))&amp;IF(D220="","",VLOOKUP(D220,契約台帳!$A$3:$X$9998,7,FALSE))&amp;IF(D220="","",VLOOKUP(D220,契約台帳!$A$3:$X$9998,8,FALSE))&amp;IF(D220="","",VLOOKUP(D220,契約台帳!$A$3:$X$9998,9,FALSE))&amp;IF(D220="","",VLOOKUP(D220,契約台帳!$A$3:$X$9998,11,FALSE))</f>
        <v/>
      </c>
      <c r="G220" s="35" t="str">
        <f>IF(D220="","",VLOOKUP(F220,製品マスタ!$G$5:$H$1005,2,FALSE))</f>
        <v/>
      </c>
      <c r="H220" s="35" t="str">
        <f>IF(D220="","",VLOOKUP(F220,製品マスタ!$G$5:$K$1005,5,FALSE))</f>
        <v/>
      </c>
      <c r="I220" s="37" t="str">
        <f>IF(D220="","",VLOOKUP(F220,製品マスタ!$G$5:$L$1005,6,FALSE))</f>
        <v/>
      </c>
      <c r="J220" s="271"/>
      <c r="K220" s="37" t="str">
        <f>IF(D220="","",VLOOKUP(D220,契約台帳!$A$3:$X$700,12,FALSE))</f>
        <v/>
      </c>
      <c r="L220" s="37" t="str">
        <f>IF(D220="","",VLOOKUP(F220,製品マスタ!$G$5:$Q$1005,11,FALSE))</f>
        <v/>
      </c>
      <c r="M220" s="49"/>
      <c r="N220" s="49"/>
      <c r="O220" s="184"/>
      <c r="P220" s="60"/>
      <c r="Q220" s="74"/>
      <c r="R220" s="54" t="str">
        <f>IF(D220="","",IF(D219&lt;&gt;"","",IF(OR(J220="リード付け",J220="巻足し",J220="巻返しリード付け"),M220,VLOOKUP(D220,契約台帳!$A$3:$X$700,14,FALSE))))</f>
        <v/>
      </c>
      <c r="S220" s="51" t="str">
        <f>IF(D220="","",IF(D219&lt;&gt;"","",IF(OR(J220="リード付け",J220="巻足し",J220="巻返しリード付け"),M220,VLOOKUP(D220,契約台帳!$A$3:$X$700,15,FALSE))))</f>
        <v/>
      </c>
      <c r="T220" s="51" t="str">
        <f>IF(D220="","",IF(D219&lt;&gt;"","",IF(J220="リード付け",N220,IF(J220="巻返しリード付け",N220,IF(J220="巻足し",N220*P220+N221*P221,VLOOKUP(D220,契約台帳!$A$3:$X$700,16,FALSE))))))</f>
        <v/>
      </c>
      <c r="U220" s="50"/>
      <c r="V220" s="50" t="str">
        <f>IF(D220="","",IF(D218=D220,"",VLOOKUP(D220,契約台帳!$A$2:$X$700,18,FALSE)))</f>
        <v/>
      </c>
      <c r="W220" s="35" t="str">
        <f>IF(D220="","",IF(T220="","",IF(J220="巻足し","",IF(J220="巻返し",VLOOKUP(F220&amp;K220&amp;M220,製品マスタ!$M$5:$AE$1005,18,FALSE),IF(OR(J220="リード付け",J220="巻返しリード付け"),"原反コア",IF(J220="スリット",VLOOKUP(F220&amp;K220&amp;R220,製品マスタ!$N$5:$AE$1005,17,FALSE),""))))))</f>
        <v/>
      </c>
      <c r="X220" s="35" t="str">
        <f>IF(D220="","",IF(T220="","",IF(J220="巻足し","",IF(J220="巻返し",VLOOKUP(F220&amp;K220&amp;M220,製品マスタ!$M$5:$AE$1005,19,FALSE),IF(OR(J220="リード付け",J220="巻返しリード付け"),"",IF(J220="スリット",VLOOKUP(F220&amp;K220&amp;R220,製品マスタ!$N$5:$AE$1005,18,FALSE),""))))))</f>
        <v/>
      </c>
      <c r="Y220" s="40" t="str">
        <f>IF(D220="","",IF(T220="","",VLOOKUP(D220,契約台帳!$A$3:$X$700,17,FALSE)))</f>
        <v/>
      </c>
      <c r="Z220" s="35" t="str">
        <f>IF(D220="","",IF(T220="","",VLOOKUP(D220,契約台帳!$A$3:$X$700,5,FALSE)))</f>
        <v/>
      </c>
      <c r="AA220" s="74"/>
      <c r="AB220" s="266" t="str">
        <f>IFERROR(VLOOKUP(F220&amp;K220&amp;M220,製品マスタ!$M$5:$AM$1003,27,FALSE),"")</f>
        <v/>
      </c>
      <c r="AC220" s="41"/>
      <c r="AD220" s="244"/>
      <c r="AE220" s="67"/>
      <c r="AF220" s="71"/>
      <c r="AG220" s="60"/>
      <c r="AH220" s="34"/>
      <c r="AI220" s="34"/>
      <c r="AJ220" s="34"/>
      <c r="AK220" s="34"/>
      <c r="AL220" s="13"/>
      <c r="AM220" s="13"/>
      <c r="AN220" s="13"/>
      <c r="AO220" s="13"/>
      <c r="AP220" s="13"/>
      <c r="AQ220" s="14"/>
      <c r="AR220" s="15"/>
    </row>
    <row r="221" spans="1:44" s="17" customFormat="1" ht="30.95" customHeight="1" x14ac:dyDescent="0.2">
      <c r="A221" s="47"/>
      <c r="B221" s="48"/>
      <c r="C221" s="56"/>
      <c r="D221" s="35"/>
      <c r="E221" s="35"/>
      <c r="F221" s="36" t="str">
        <f>IF(D221="","",VLOOKUP(D221,契約台帳!$A$3:$X$9998,6,FALSE))&amp;IF(D221="","",VLOOKUP(D221,契約台帳!$A$3:$X$9998,7,FALSE))&amp;IF(D221="","",VLOOKUP(D221,契約台帳!$A$3:$X$9998,8,FALSE))&amp;IF(D221="","",VLOOKUP(D221,契約台帳!$A$3:$X$9998,9,FALSE))&amp;IF(D221="","",VLOOKUP(D221,契約台帳!$A$3:$X$9998,11,FALSE))</f>
        <v/>
      </c>
      <c r="G221" s="35" t="str">
        <f>IF(D221="","",VLOOKUP(F221,製品マスタ!$G$5:$H$1005,2,FALSE))</f>
        <v/>
      </c>
      <c r="H221" s="35" t="str">
        <f>IF(D221="","",VLOOKUP(F221,製品マスタ!$G$5:$K$1005,5,FALSE))</f>
        <v/>
      </c>
      <c r="I221" s="37" t="str">
        <f>IF(D221="","",VLOOKUP(F221,製品マスタ!$G$5:$L$1005,6,FALSE))</f>
        <v/>
      </c>
      <c r="J221" s="271"/>
      <c r="K221" s="37" t="str">
        <f>IF(D221="","",VLOOKUP(D221,契約台帳!$A$3:$X$700,12,FALSE))</f>
        <v/>
      </c>
      <c r="L221" s="37" t="str">
        <f>IF(D221="","",VLOOKUP(F221,製品マスタ!$G$5:$Q$1005,11,FALSE))</f>
        <v/>
      </c>
      <c r="M221" s="49"/>
      <c r="N221" s="49"/>
      <c r="O221" s="184"/>
      <c r="P221" s="60"/>
      <c r="Q221" s="74"/>
      <c r="R221" s="54" t="str">
        <f>IF(D221="","",IF(D220&lt;&gt;"","",IF(OR(J221="リード付け",J221="巻足し",J221="巻返しリード付け"),M221,VLOOKUP(D221,契約台帳!$A$3:$X$700,14,FALSE))))</f>
        <v/>
      </c>
      <c r="S221" s="51" t="str">
        <f>IF(D221="","",IF(D220&lt;&gt;"","",IF(OR(J221="リード付け",J221="巻足し",J221="巻返しリード付け"),M221,VLOOKUP(D221,契約台帳!$A$3:$X$700,15,FALSE))))</f>
        <v/>
      </c>
      <c r="T221" s="51" t="str">
        <f>IF(D221="","",IF(D220&lt;&gt;"","",IF(J221="リード付け",N221,IF(J221="巻返しリード付け",N221,IF(J221="巻足し",N221*P221+N222*P222,VLOOKUP(D221,契約台帳!$A$3:$X$700,16,FALSE))))))</f>
        <v/>
      </c>
      <c r="U221" s="50"/>
      <c r="V221" s="50" t="str">
        <f>IF(D221="","",IF(D219=D221,"",VLOOKUP(D221,契約台帳!$A$2:$X$700,18,FALSE)))</f>
        <v/>
      </c>
      <c r="W221" s="35" t="str">
        <f>IF(D221="","",IF(T221="","",IF(J221="巻足し","",IF(J221="巻返し",VLOOKUP(F221&amp;K221&amp;M221,製品マスタ!$M$5:$AE$1005,18,FALSE),IF(OR(J221="リード付け",J221="巻返しリード付け"),"原反コア",IF(J221="スリット",VLOOKUP(F221&amp;K221&amp;R221,製品マスタ!$N$5:$AE$1005,17,FALSE),""))))))</f>
        <v/>
      </c>
      <c r="X221" s="35" t="str">
        <f>IF(D221="","",IF(T221="","",IF(J221="巻足し","",IF(J221="巻返し",VLOOKUP(F221&amp;K221&amp;M221,製品マスタ!$M$5:$AE$1005,19,FALSE),IF(OR(J221="リード付け",J221="巻返しリード付け"),"",IF(J221="スリット",VLOOKUP(F221&amp;K221&amp;R221,製品マスタ!$N$5:$AE$1005,18,FALSE),""))))))</f>
        <v/>
      </c>
      <c r="Y221" s="40" t="str">
        <f>IF(D221="","",IF(T221="","",VLOOKUP(D221,契約台帳!$A$3:$X$700,17,FALSE)))</f>
        <v/>
      </c>
      <c r="Z221" s="35" t="str">
        <f>IF(D221="","",IF(T221="","",VLOOKUP(D221,契約台帳!$A$3:$X$700,5,FALSE)))</f>
        <v/>
      </c>
      <c r="AA221" s="74"/>
      <c r="AB221" s="266" t="str">
        <f>IFERROR(VLOOKUP(F221&amp;K221&amp;M221,製品マスタ!$M$5:$AM$1003,27,FALSE),"")</f>
        <v/>
      </c>
      <c r="AC221" s="41"/>
      <c r="AD221" s="244"/>
      <c r="AE221" s="67"/>
      <c r="AF221" s="71"/>
      <c r="AG221" s="60"/>
      <c r="AH221" s="34"/>
      <c r="AI221" s="34"/>
      <c r="AJ221" s="34"/>
      <c r="AK221" s="34"/>
      <c r="AL221" s="13"/>
      <c r="AM221" s="13"/>
      <c r="AN221" s="13"/>
      <c r="AO221" s="13"/>
      <c r="AP221" s="13"/>
      <c r="AQ221" s="14"/>
      <c r="AR221" s="15"/>
    </row>
    <row r="222" spans="1:44" s="17" customFormat="1" ht="30.95" customHeight="1" x14ac:dyDescent="0.2">
      <c r="A222" s="47"/>
      <c r="B222" s="48"/>
      <c r="C222" s="56"/>
      <c r="D222" s="35"/>
      <c r="E222" s="35"/>
      <c r="F222" s="36" t="str">
        <f>IF(D222="","",VLOOKUP(D222,契約台帳!$A$3:$X$9998,6,FALSE))&amp;IF(D222="","",VLOOKUP(D222,契約台帳!$A$3:$X$9998,7,FALSE))&amp;IF(D222="","",VLOOKUP(D222,契約台帳!$A$3:$X$9998,8,FALSE))&amp;IF(D222="","",VLOOKUP(D222,契約台帳!$A$3:$X$9998,9,FALSE))&amp;IF(D222="","",VLOOKUP(D222,契約台帳!$A$3:$X$9998,11,FALSE))</f>
        <v/>
      </c>
      <c r="G222" s="35" t="str">
        <f>IF(D222="","",VLOOKUP(F222,製品マスタ!$G$5:$H$1005,2,FALSE))</f>
        <v/>
      </c>
      <c r="H222" s="35" t="str">
        <f>IF(D222="","",VLOOKUP(F222,製品マスタ!$G$5:$K$1005,5,FALSE))</f>
        <v/>
      </c>
      <c r="I222" s="37" t="str">
        <f>IF(D222="","",VLOOKUP(F222,製品マスタ!$G$5:$L$1005,6,FALSE))</f>
        <v/>
      </c>
      <c r="J222" s="271"/>
      <c r="K222" s="37" t="str">
        <f>IF(D222="","",VLOOKUP(D222,契約台帳!$A$3:$X$700,12,FALSE))</f>
        <v/>
      </c>
      <c r="L222" s="37" t="str">
        <f>IF(D222="","",VLOOKUP(F222,製品マスタ!$G$5:$Q$1005,11,FALSE))</f>
        <v/>
      </c>
      <c r="M222" s="49"/>
      <c r="N222" s="49"/>
      <c r="O222" s="184"/>
      <c r="P222" s="60"/>
      <c r="Q222" s="74"/>
      <c r="R222" s="54" t="str">
        <f>IF(D222="","",IF(D221&lt;&gt;"","",IF(OR(J222="リード付け",J222="巻足し",J222="巻返しリード付け"),M222,VLOOKUP(D222,契約台帳!$A$3:$X$700,14,FALSE))))</f>
        <v/>
      </c>
      <c r="S222" s="51" t="str">
        <f>IF(D222="","",IF(D221&lt;&gt;"","",IF(OR(J222="リード付け",J222="巻足し",J222="巻返しリード付け"),M222,VLOOKUP(D222,契約台帳!$A$3:$X$700,15,FALSE))))</f>
        <v/>
      </c>
      <c r="T222" s="51" t="str">
        <f>IF(D222="","",IF(D221&lt;&gt;"","",IF(J222="リード付け",N222,IF(J222="巻返しリード付け",N222,IF(J222="巻足し",N222*P222+N223*P223,VLOOKUP(D222,契約台帳!$A$3:$X$700,16,FALSE))))))</f>
        <v/>
      </c>
      <c r="U222" s="50"/>
      <c r="V222" s="50" t="str">
        <f>IF(D222="","",IF(D220=D222,"",VLOOKUP(D222,契約台帳!$A$2:$X$700,18,FALSE)))</f>
        <v/>
      </c>
      <c r="W222" s="35" t="str">
        <f>IF(D222="","",IF(T222="","",IF(J222="巻足し","",IF(J222="巻返し",VLOOKUP(F222&amp;K222&amp;M222,製品マスタ!$M$5:$AE$1005,18,FALSE),IF(OR(J222="リード付け",J222="巻返しリード付け"),"原反コア",IF(J222="スリット",VLOOKUP(F222&amp;K222&amp;R222,製品マスタ!$N$5:$AE$1005,17,FALSE),""))))))</f>
        <v/>
      </c>
      <c r="X222" s="35" t="str">
        <f>IF(D222="","",IF(T222="","",IF(J222="巻足し","",IF(J222="巻返し",VLOOKUP(F222&amp;K222&amp;M222,製品マスタ!$M$5:$AE$1005,19,FALSE),IF(OR(J222="リード付け",J222="巻返しリード付け"),"",IF(J222="スリット",VLOOKUP(F222&amp;K222&amp;R222,製品マスタ!$N$5:$AE$1005,18,FALSE),""))))))</f>
        <v/>
      </c>
      <c r="Y222" s="40" t="str">
        <f>IF(D222="","",IF(T222="","",VLOOKUP(D222,契約台帳!$A$3:$X$700,17,FALSE)))</f>
        <v/>
      </c>
      <c r="Z222" s="35" t="str">
        <f>IF(D222="","",IF(T222="","",VLOOKUP(D222,契約台帳!$A$3:$X$700,5,FALSE)))</f>
        <v/>
      </c>
      <c r="AA222" s="74"/>
      <c r="AB222" s="266" t="str">
        <f>IFERROR(VLOOKUP(F222&amp;K222&amp;M222,製品マスタ!$M$5:$AM$1003,27,FALSE),"")</f>
        <v/>
      </c>
      <c r="AC222" s="41"/>
      <c r="AD222" s="244"/>
      <c r="AE222" s="67"/>
      <c r="AF222" s="71"/>
      <c r="AG222" s="60"/>
      <c r="AH222" s="34"/>
      <c r="AI222" s="34"/>
      <c r="AJ222" s="34"/>
      <c r="AK222" s="34"/>
      <c r="AL222" s="13"/>
      <c r="AM222" s="13"/>
      <c r="AN222" s="13"/>
      <c r="AO222" s="13"/>
      <c r="AP222" s="13"/>
      <c r="AQ222" s="14"/>
      <c r="AR222" s="15"/>
    </row>
    <row r="223" spans="1:44" s="17" customFormat="1" ht="30.95" customHeight="1" x14ac:dyDescent="0.2">
      <c r="A223" s="47"/>
      <c r="B223" s="48"/>
      <c r="C223" s="56"/>
      <c r="D223" s="35"/>
      <c r="E223" s="35"/>
      <c r="F223" s="36" t="str">
        <f>IF(D223="","",VLOOKUP(D223,契約台帳!$A$3:$X$9998,6,FALSE))&amp;IF(D223="","",VLOOKUP(D223,契約台帳!$A$3:$X$9998,7,FALSE))&amp;IF(D223="","",VLOOKUP(D223,契約台帳!$A$3:$X$9998,8,FALSE))&amp;IF(D223="","",VLOOKUP(D223,契約台帳!$A$3:$X$9998,9,FALSE))&amp;IF(D223="","",VLOOKUP(D223,契約台帳!$A$3:$X$9998,11,FALSE))</f>
        <v/>
      </c>
      <c r="G223" s="35" t="str">
        <f>IF(D223="","",VLOOKUP(F223,製品マスタ!$G$5:$H$1005,2,FALSE))</f>
        <v/>
      </c>
      <c r="H223" s="35" t="str">
        <f>IF(D223="","",VLOOKUP(F223,製品マスタ!$G$5:$K$1005,5,FALSE))</f>
        <v/>
      </c>
      <c r="I223" s="37" t="str">
        <f>IF(D223="","",VLOOKUP(F223,製品マスタ!$G$5:$L$1005,6,FALSE))</f>
        <v/>
      </c>
      <c r="J223" s="271"/>
      <c r="K223" s="37" t="str">
        <f>IF(D223="","",VLOOKUP(D223,契約台帳!$A$3:$X$700,12,FALSE))</f>
        <v/>
      </c>
      <c r="L223" s="37" t="str">
        <f>IF(D223="","",VLOOKUP(F223,製品マスタ!$G$5:$Q$1005,11,FALSE))</f>
        <v/>
      </c>
      <c r="M223" s="49"/>
      <c r="N223" s="49"/>
      <c r="O223" s="184"/>
      <c r="P223" s="60"/>
      <c r="Q223" s="74"/>
      <c r="R223" s="54" t="str">
        <f>IF(D223="","",IF(D222&lt;&gt;"","",IF(OR(J223="リード付け",J223="巻足し",J223="巻返しリード付け"),M223,VLOOKUP(D223,契約台帳!$A$3:$X$700,14,FALSE))))</f>
        <v/>
      </c>
      <c r="S223" s="51" t="str">
        <f>IF(D223="","",IF(D222&lt;&gt;"","",IF(OR(J223="リード付け",J223="巻足し",J223="巻返しリード付け"),M223,VLOOKUP(D223,契約台帳!$A$3:$X$700,15,FALSE))))</f>
        <v/>
      </c>
      <c r="T223" s="51" t="str">
        <f>IF(D223="","",IF(D222&lt;&gt;"","",IF(J223="リード付け",N223,IF(J223="巻返しリード付け",N223,IF(J223="巻足し",N223*P223+N224*P224,VLOOKUP(D223,契約台帳!$A$3:$X$700,16,FALSE))))))</f>
        <v/>
      </c>
      <c r="U223" s="50"/>
      <c r="V223" s="50" t="str">
        <f>IF(D223="","",IF(D221=D223,"",VLOOKUP(D223,契約台帳!$A$2:$X$700,18,FALSE)))</f>
        <v/>
      </c>
      <c r="W223" s="35" t="str">
        <f>IF(D223="","",IF(T223="","",IF(J223="巻足し","",IF(J223="巻返し",VLOOKUP(F223&amp;K223&amp;M223,製品マスタ!$M$5:$AE$1005,18,FALSE),IF(OR(J223="リード付け",J223="巻返しリード付け"),"原反コア",IF(J223="スリット",VLOOKUP(F223&amp;K223&amp;R223,製品マスタ!$N$5:$AE$1005,17,FALSE),""))))))</f>
        <v/>
      </c>
      <c r="X223" s="35" t="str">
        <f>IF(D223="","",IF(T223="","",IF(J223="巻足し","",IF(J223="巻返し",VLOOKUP(F223&amp;K223&amp;M223,製品マスタ!$M$5:$AE$1005,19,FALSE),IF(OR(J223="リード付け",J223="巻返しリード付け"),"",IF(J223="スリット",VLOOKUP(F223&amp;K223&amp;R223,製品マスタ!$N$5:$AE$1005,18,FALSE),""))))))</f>
        <v/>
      </c>
      <c r="Y223" s="40" t="str">
        <f>IF(D223="","",IF(T223="","",VLOOKUP(D223,契約台帳!$A$3:$X$700,17,FALSE)))</f>
        <v/>
      </c>
      <c r="Z223" s="35" t="str">
        <f>IF(D223="","",IF(T223="","",VLOOKUP(D223,契約台帳!$A$3:$X$700,5,FALSE)))</f>
        <v/>
      </c>
      <c r="AA223" s="74"/>
      <c r="AB223" s="266" t="str">
        <f>IFERROR(VLOOKUP(F223&amp;K223&amp;M223,製品マスタ!$M$5:$AM$1003,27,FALSE),"")</f>
        <v/>
      </c>
      <c r="AC223" s="41"/>
      <c r="AD223" s="244"/>
      <c r="AE223" s="67"/>
      <c r="AF223" s="71"/>
      <c r="AG223" s="60"/>
      <c r="AH223" s="34"/>
      <c r="AI223" s="34"/>
      <c r="AJ223" s="34"/>
      <c r="AK223" s="34"/>
      <c r="AL223" s="13"/>
      <c r="AM223" s="13"/>
      <c r="AN223" s="13"/>
      <c r="AO223" s="13"/>
      <c r="AP223" s="13"/>
      <c r="AQ223" s="14"/>
      <c r="AR223" s="15"/>
    </row>
    <row r="224" spans="1:44" s="17" customFormat="1" ht="30.95" customHeight="1" x14ac:dyDescent="0.2">
      <c r="A224" s="47"/>
      <c r="B224" s="48"/>
      <c r="C224" s="56"/>
      <c r="D224" s="35"/>
      <c r="E224" s="35"/>
      <c r="F224" s="36" t="str">
        <f>IF(D224="","",VLOOKUP(D224,契約台帳!$A$3:$X$9998,6,FALSE))&amp;IF(D224="","",VLOOKUP(D224,契約台帳!$A$3:$X$9998,7,FALSE))&amp;IF(D224="","",VLOOKUP(D224,契約台帳!$A$3:$X$9998,8,FALSE))&amp;IF(D224="","",VLOOKUP(D224,契約台帳!$A$3:$X$9998,9,FALSE))&amp;IF(D224="","",VLOOKUP(D224,契約台帳!$A$3:$X$9998,11,FALSE))</f>
        <v/>
      </c>
      <c r="G224" s="35" t="str">
        <f>IF(D224="","",VLOOKUP(F224,製品マスタ!$G$5:$H$1005,2,FALSE))</f>
        <v/>
      </c>
      <c r="H224" s="35" t="str">
        <f>IF(D224="","",VLOOKUP(F224,製品マスタ!$G$5:$K$1005,5,FALSE))</f>
        <v/>
      </c>
      <c r="I224" s="37" t="str">
        <f>IF(D224="","",VLOOKUP(F224,製品マスタ!$G$5:$L$1005,6,FALSE))</f>
        <v/>
      </c>
      <c r="J224" s="271"/>
      <c r="K224" s="37" t="str">
        <f>IF(D224="","",VLOOKUP(D224,契約台帳!$A$3:$X$700,12,FALSE))</f>
        <v/>
      </c>
      <c r="L224" s="37" t="str">
        <f>IF(D224="","",VLOOKUP(F224,製品マスタ!$G$5:$Q$1005,11,FALSE))</f>
        <v/>
      </c>
      <c r="M224" s="49"/>
      <c r="N224" s="49"/>
      <c r="O224" s="184"/>
      <c r="P224" s="60"/>
      <c r="Q224" s="74"/>
      <c r="R224" s="54" t="str">
        <f>IF(D224="","",IF(D223&lt;&gt;"","",IF(OR(J224="リード付け",J224="巻足し",J224="巻返しリード付け"),M224,VLOOKUP(D224,契約台帳!$A$3:$X$700,14,FALSE))))</f>
        <v/>
      </c>
      <c r="S224" s="51" t="str">
        <f>IF(D224="","",IF(D223&lt;&gt;"","",IF(OR(J224="リード付け",J224="巻足し",J224="巻返しリード付け"),M224,VLOOKUP(D224,契約台帳!$A$3:$X$700,15,FALSE))))</f>
        <v/>
      </c>
      <c r="T224" s="51" t="str">
        <f>IF(D224="","",IF(D223&lt;&gt;"","",IF(J224="リード付け",N224,IF(J224="巻返しリード付け",N224,IF(J224="巻足し",N224*P224+N225*P225,VLOOKUP(D224,契約台帳!$A$3:$X$700,16,FALSE))))))</f>
        <v/>
      </c>
      <c r="U224" s="50"/>
      <c r="V224" s="50" t="str">
        <f>IF(D224="","",IF(D222=D224,"",VLOOKUP(D224,契約台帳!$A$2:$X$700,18,FALSE)))</f>
        <v/>
      </c>
      <c r="W224" s="35" t="str">
        <f>IF(D224="","",IF(T224="","",IF(J224="巻足し","",IF(J224="巻返し",VLOOKUP(F224&amp;K224&amp;M224,製品マスタ!$M$5:$AE$1005,18,FALSE),IF(OR(J224="リード付け",J224="巻返しリード付け"),"原反コア",IF(J224="スリット",VLOOKUP(F224&amp;K224&amp;R224,製品マスタ!$N$5:$AE$1005,17,FALSE),""))))))</f>
        <v/>
      </c>
      <c r="X224" s="35" t="str">
        <f>IF(D224="","",IF(T224="","",IF(J224="巻足し","",IF(J224="巻返し",VLOOKUP(F224&amp;K224&amp;M224,製品マスタ!$M$5:$AE$1005,19,FALSE),IF(OR(J224="リード付け",J224="巻返しリード付け"),"",IF(J224="スリット",VLOOKUP(F224&amp;K224&amp;R224,製品マスタ!$N$5:$AE$1005,18,FALSE),""))))))</f>
        <v/>
      </c>
      <c r="Y224" s="40" t="str">
        <f>IF(D224="","",IF(T224="","",VLOOKUP(D224,契約台帳!$A$3:$X$700,17,FALSE)))</f>
        <v/>
      </c>
      <c r="Z224" s="35" t="str">
        <f>IF(D224="","",IF(T224="","",VLOOKUP(D224,契約台帳!$A$3:$X$700,5,FALSE)))</f>
        <v/>
      </c>
      <c r="AA224" s="74"/>
      <c r="AB224" s="266" t="str">
        <f>IFERROR(VLOOKUP(F224&amp;K224&amp;M224,製品マスタ!$M$5:$AM$1003,27,FALSE),"")</f>
        <v/>
      </c>
      <c r="AC224" s="41"/>
      <c r="AD224" s="244"/>
      <c r="AE224" s="67"/>
      <c r="AF224" s="71"/>
      <c r="AG224" s="60"/>
      <c r="AH224" s="34"/>
      <c r="AI224" s="34"/>
      <c r="AJ224" s="34"/>
      <c r="AK224" s="34"/>
      <c r="AL224" s="13"/>
      <c r="AM224" s="13"/>
      <c r="AN224" s="13"/>
      <c r="AO224" s="13"/>
      <c r="AP224" s="13"/>
      <c r="AQ224" s="14"/>
      <c r="AR224" s="15"/>
    </row>
    <row r="225" spans="1:44" s="17" customFormat="1" ht="30.95" customHeight="1" x14ac:dyDescent="0.2">
      <c r="A225" s="47"/>
      <c r="B225" s="48"/>
      <c r="C225" s="56"/>
      <c r="D225" s="35"/>
      <c r="E225" s="35"/>
      <c r="F225" s="36" t="str">
        <f>IF(D225="","",VLOOKUP(D225,契約台帳!$A$3:$X$9998,6,FALSE))&amp;IF(D225="","",VLOOKUP(D225,契約台帳!$A$3:$X$9998,7,FALSE))&amp;IF(D225="","",VLOOKUP(D225,契約台帳!$A$3:$X$9998,8,FALSE))&amp;IF(D225="","",VLOOKUP(D225,契約台帳!$A$3:$X$9998,9,FALSE))&amp;IF(D225="","",VLOOKUP(D225,契約台帳!$A$3:$X$9998,11,FALSE))</f>
        <v/>
      </c>
      <c r="G225" s="35" t="str">
        <f>IF(D225="","",VLOOKUP(F225,製品マスタ!$G$5:$H$1005,2,FALSE))</f>
        <v/>
      </c>
      <c r="H225" s="35" t="str">
        <f>IF(D225="","",VLOOKUP(F225,製品マスタ!$G$5:$K$1005,5,FALSE))</f>
        <v/>
      </c>
      <c r="I225" s="37" t="str">
        <f>IF(D225="","",VLOOKUP(F225,製品マスタ!$G$5:$L$1005,6,FALSE))</f>
        <v/>
      </c>
      <c r="J225" s="271"/>
      <c r="K225" s="37" t="str">
        <f>IF(D225="","",VLOOKUP(D225,契約台帳!$A$3:$X$700,12,FALSE))</f>
        <v/>
      </c>
      <c r="L225" s="37" t="str">
        <f>IF(D225="","",VLOOKUP(F225,製品マスタ!$G$5:$Q$1005,11,FALSE))</f>
        <v/>
      </c>
      <c r="M225" s="49"/>
      <c r="N225" s="49"/>
      <c r="O225" s="184"/>
      <c r="P225" s="60"/>
      <c r="Q225" s="74"/>
      <c r="R225" s="54" t="str">
        <f>IF(D225="","",IF(D224&lt;&gt;"","",IF(OR(J225="リード付け",J225="巻足し",J225="巻返しリード付け"),M225,VLOOKUP(D225,契約台帳!$A$3:$X$700,14,FALSE))))</f>
        <v/>
      </c>
      <c r="S225" s="51" t="str">
        <f>IF(D225="","",IF(D224&lt;&gt;"","",IF(OR(J225="リード付け",J225="巻足し",J225="巻返しリード付け"),M225,VLOOKUP(D225,契約台帳!$A$3:$X$700,15,FALSE))))</f>
        <v/>
      </c>
      <c r="T225" s="51" t="str">
        <f>IF(D225="","",IF(D224&lt;&gt;"","",IF(J225="リード付け",N225,IF(J225="巻返しリード付け",N225,IF(J225="巻足し",N225*P225+N226*P226,VLOOKUP(D225,契約台帳!$A$3:$X$700,16,FALSE))))))</f>
        <v/>
      </c>
      <c r="U225" s="50"/>
      <c r="V225" s="50" t="str">
        <f>IF(D225="","",IF(D223=D225,"",VLOOKUP(D225,契約台帳!$A$2:$X$700,18,FALSE)))</f>
        <v/>
      </c>
      <c r="W225" s="35" t="str">
        <f>IF(D225="","",IF(T225="","",IF(J225="巻足し","",IF(J225="巻返し",VLOOKUP(F225&amp;K225&amp;M225,製品マスタ!$M$5:$AE$1005,18,FALSE),IF(OR(J225="リード付け",J225="巻返しリード付け"),"原反コア",IF(J225="スリット",VLOOKUP(F225&amp;K225&amp;R225,製品マスタ!$N$5:$AE$1005,17,FALSE),""))))))</f>
        <v/>
      </c>
      <c r="X225" s="35" t="str">
        <f>IF(D225="","",IF(T225="","",IF(J225="巻足し","",IF(J225="巻返し",VLOOKUP(F225&amp;K225&amp;M225,製品マスタ!$M$5:$AE$1005,19,FALSE),IF(OR(J225="リード付け",J225="巻返しリード付け"),"",IF(J225="スリット",VLOOKUP(F225&amp;K225&amp;R225,製品マスタ!$N$5:$AE$1005,18,FALSE),""))))))</f>
        <v/>
      </c>
      <c r="Y225" s="40" t="str">
        <f>IF(D225="","",IF(T225="","",VLOOKUP(D225,契約台帳!$A$3:$X$700,17,FALSE)))</f>
        <v/>
      </c>
      <c r="Z225" s="35" t="str">
        <f>IF(D225="","",IF(T225="","",VLOOKUP(D225,契約台帳!$A$3:$X$700,5,FALSE)))</f>
        <v/>
      </c>
      <c r="AA225" s="74"/>
      <c r="AB225" s="266" t="str">
        <f>IFERROR(VLOOKUP(F225&amp;K225&amp;M225,製品マスタ!$M$5:$AM$1003,27,FALSE),"")</f>
        <v/>
      </c>
      <c r="AC225" s="41"/>
      <c r="AD225" s="244"/>
      <c r="AE225" s="67"/>
      <c r="AF225" s="71"/>
      <c r="AG225" s="60"/>
      <c r="AH225" s="34"/>
      <c r="AI225" s="34"/>
      <c r="AJ225" s="34"/>
      <c r="AK225" s="34"/>
      <c r="AL225" s="13"/>
      <c r="AM225" s="13"/>
      <c r="AN225" s="13"/>
      <c r="AO225" s="13"/>
      <c r="AP225" s="13"/>
      <c r="AQ225" s="14"/>
      <c r="AR225" s="15"/>
    </row>
    <row r="226" spans="1:44" s="17" customFormat="1" ht="30.95" customHeight="1" x14ac:dyDescent="0.2">
      <c r="A226" s="47"/>
      <c r="B226" s="48"/>
      <c r="C226" s="56"/>
      <c r="D226" s="35"/>
      <c r="E226" s="35"/>
      <c r="F226" s="36" t="str">
        <f>IF(D226="","",VLOOKUP(D226,契約台帳!$A$3:$X$9998,6,FALSE))&amp;IF(D226="","",VLOOKUP(D226,契約台帳!$A$3:$X$9998,7,FALSE))&amp;IF(D226="","",VLOOKUP(D226,契約台帳!$A$3:$X$9998,8,FALSE))&amp;IF(D226="","",VLOOKUP(D226,契約台帳!$A$3:$X$9998,9,FALSE))&amp;IF(D226="","",VLOOKUP(D226,契約台帳!$A$3:$X$9998,11,FALSE))</f>
        <v/>
      </c>
      <c r="G226" s="35" t="str">
        <f>IF(D226="","",VLOOKUP(F226,製品マスタ!$G$5:$H$1005,2,FALSE))</f>
        <v/>
      </c>
      <c r="H226" s="35" t="str">
        <f>IF(D226="","",VLOOKUP(F226,製品マスタ!$G$5:$K$1005,5,FALSE))</f>
        <v/>
      </c>
      <c r="I226" s="37" t="str">
        <f>IF(D226="","",VLOOKUP(F226,製品マスタ!$G$5:$L$1005,6,FALSE))</f>
        <v/>
      </c>
      <c r="J226" s="271"/>
      <c r="K226" s="37" t="str">
        <f>IF(D226="","",VLOOKUP(D226,契約台帳!$A$3:$X$700,12,FALSE))</f>
        <v/>
      </c>
      <c r="L226" s="37" t="str">
        <f>IF(D226="","",VLOOKUP(F226,製品マスタ!$G$5:$Q$1005,11,FALSE))</f>
        <v/>
      </c>
      <c r="M226" s="49"/>
      <c r="N226" s="49"/>
      <c r="O226" s="184"/>
      <c r="P226" s="60"/>
      <c r="Q226" s="74"/>
      <c r="R226" s="54" t="str">
        <f>IF(D226="","",IF(D225&lt;&gt;"","",IF(OR(J226="リード付け",J226="巻足し",J226="巻返しリード付け"),M226,VLOOKUP(D226,契約台帳!$A$3:$X$700,14,FALSE))))</f>
        <v/>
      </c>
      <c r="S226" s="51" t="str">
        <f>IF(D226="","",IF(D225&lt;&gt;"","",IF(OR(J226="リード付け",J226="巻足し",J226="巻返しリード付け"),M226,VLOOKUP(D226,契約台帳!$A$3:$X$700,15,FALSE))))</f>
        <v/>
      </c>
      <c r="T226" s="51" t="str">
        <f>IF(D226="","",IF(D225&lt;&gt;"","",IF(J226="リード付け",N226,IF(J226="巻返しリード付け",N226,IF(J226="巻足し",N226*P226+N227*P227,VLOOKUP(D226,契約台帳!$A$3:$X$700,16,FALSE))))))</f>
        <v/>
      </c>
      <c r="U226" s="50"/>
      <c r="V226" s="50" t="str">
        <f>IF(D226="","",IF(D224=D226,"",VLOOKUP(D226,契約台帳!$A$2:$X$700,18,FALSE)))</f>
        <v/>
      </c>
      <c r="W226" s="35" t="str">
        <f>IF(D226="","",IF(T226="","",IF(J226="巻足し","",IF(J226="巻返し",VLOOKUP(F226&amp;K226&amp;M226,製品マスタ!$M$5:$AE$1005,18,FALSE),IF(OR(J226="リード付け",J226="巻返しリード付け"),"原反コア",IF(J226="スリット",VLOOKUP(F226&amp;K226&amp;R226,製品マスタ!$N$5:$AE$1005,17,FALSE),""))))))</f>
        <v/>
      </c>
      <c r="X226" s="35" t="str">
        <f>IF(D226="","",IF(T226="","",IF(J226="巻足し","",IF(J226="巻返し",VLOOKUP(F226&amp;K226&amp;M226,製品マスタ!$M$5:$AE$1005,19,FALSE),IF(OR(J226="リード付け",J226="巻返しリード付け"),"",IF(J226="スリット",VLOOKUP(F226&amp;K226&amp;R226,製品マスタ!$N$5:$AE$1005,18,FALSE),""))))))</f>
        <v/>
      </c>
      <c r="Y226" s="40" t="str">
        <f>IF(D226="","",IF(T226="","",VLOOKUP(D226,契約台帳!$A$3:$X$700,17,FALSE)))</f>
        <v/>
      </c>
      <c r="Z226" s="35" t="str">
        <f>IF(D226="","",IF(T226="","",VLOOKUP(D226,契約台帳!$A$3:$X$700,5,FALSE)))</f>
        <v/>
      </c>
      <c r="AA226" s="74"/>
      <c r="AB226" s="266" t="str">
        <f>IFERROR(VLOOKUP(F226&amp;K226&amp;M226,製品マスタ!$M$5:$AM$1003,27,FALSE),"")</f>
        <v/>
      </c>
      <c r="AC226" s="41"/>
      <c r="AD226" s="244"/>
      <c r="AE226" s="67"/>
      <c r="AF226" s="71"/>
      <c r="AG226" s="60"/>
      <c r="AH226" s="34"/>
      <c r="AI226" s="34"/>
      <c r="AJ226" s="34"/>
      <c r="AK226" s="34"/>
      <c r="AL226" s="13"/>
      <c r="AM226" s="13"/>
      <c r="AN226" s="13"/>
      <c r="AO226" s="13"/>
      <c r="AP226" s="13"/>
      <c r="AQ226" s="14"/>
      <c r="AR226" s="15"/>
    </row>
    <row r="227" spans="1:44" s="17" customFormat="1" ht="30.95" customHeight="1" x14ac:dyDescent="0.2">
      <c r="A227" s="47"/>
      <c r="B227" s="48"/>
      <c r="C227" s="56"/>
      <c r="D227" s="35"/>
      <c r="E227" s="35"/>
      <c r="F227" s="36" t="str">
        <f>IF(D227="","",VLOOKUP(D227,契約台帳!$A$3:$X$9998,6,FALSE))&amp;IF(D227="","",VLOOKUP(D227,契約台帳!$A$3:$X$9998,7,FALSE))&amp;IF(D227="","",VLOOKUP(D227,契約台帳!$A$3:$X$9998,8,FALSE))&amp;IF(D227="","",VLOOKUP(D227,契約台帳!$A$3:$X$9998,9,FALSE))&amp;IF(D227="","",VLOOKUP(D227,契約台帳!$A$3:$X$9998,11,FALSE))</f>
        <v/>
      </c>
      <c r="G227" s="35" t="str">
        <f>IF(D227="","",VLOOKUP(F227,製品マスタ!$G$5:$H$1005,2,FALSE))</f>
        <v/>
      </c>
      <c r="H227" s="35" t="str">
        <f>IF(D227="","",VLOOKUP(F227,製品マスタ!$G$5:$K$1005,5,FALSE))</f>
        <v/>
      </c>
      <c r="I227" s="37" t="str">
        <f>IF(D227="","",VLOOKUP(F227,製品マスタ!$G$5:$L$1005,6,FALSE))</f>
        <v/>
      </c>
      <c r="J227" s="271"/>
      <c r="K227" s="37" t="str">
        <f>IF(D227="","",VLOOKUP(D227,契約台帳!$A$3:$X$700,12,FALSE))</f>
        <v/>
      </c>
      <c r="L227" s="37" t="str">
        <f>IF(D227="","",VLOOKUP(F227,製品マスタ!$G$5:$Q$1005,11,FALSE))</f>
        <v/>
      </c>
      <c r="M227" s="49"/>
      <c r="N227" s="49"/>
      <c r="O227" s="184"/>
      <c r="P227" s="60"/>
      <c r="Q227" s="74"/>
      <c r="R227" s="54" t="str">
        <f>IF(D227="","",IF(D226&lt;&gt;"","",IF(OR(J227="リード付け",J227="巻足し",J227="巻返しリード付け"),M227,VLOOKUP(D227,契約台帳!$A$3:$X$700,14,FALSE))))</f>
        <v/>
      </c>
      <c r="S227" s="51" t="str">
        <f>IF(D227="","",IF(D226&lt;&gt;"","",IF(OR(J227="リード付け",J227="巻足し",J227="巻返しリード付け"),M227,VLOOKUP(D227,契約台帳!$A$3:$X$700,15,FALSE))))</f>
        <v/>
      </c>
      <c r="T227" s="51" t="str">
        <f>IF(D227="","",IF(D226&lt;&gt;"","",IF(J227="リード付け",N227,IF(J227="巻返しリード付け",N227,IF(J227="巻足し",N227*P227+N228*P228,VLOOKUP(D227,契約台帳!$A$3:$X$700,16,FALSE))))))</f>
        <v/>
      </c>
      <c r="U227" s="50"/>
      <c r="V227" s="50" t="str">
        <f>IF(D227="","",IF(D225=D227,"",VLOOKUP(D227,契約台帳!$A$2:$X$700,18,FALSE)))</f>
        <v/>
      </c>
      <c r="W227" s="35" t="str">
        <f>IF(D227="","",IF(T227="","",IF(J227="巻足し","",IF(J227="巻返し",VLOOKUP(F227&amp;K227&amp;M227,製品マスタ!$M$5:$AE$1005,18,FALSE),IF(OR(J227="リード付け",J227="巻返しリード付け"),"原反コア",IF(J227="スリット",VLOOKUP(F227&amp;K227&amp;R227,製品マスタ!$N$5:$AE$1005,17,FALSE),""))))))</f>
        <v/>
      </c>
      <c r="X227" s="35" t="str">
        <f>IF(D227="","",IF(T227="","",IF(J227="巻足し","",IF(J227="巻返し",VLOOKUP(F227&amp;K227&amp;M227,製品マスタ!$M$5:$AE$1005,19,FALSE),IF(OR(J227="リード付け",J227="巻返しリード付け"),"",IF(J227="スリット",VLOOKUP(F227&amp;K227&amp;R227,製品マスタ!$N$5:$AE$1005,18,FALSE),""))))))</f>
        <v/>
      </c>
      <c r="Y227" s="40" t="str">
        <f>IF(D227="","",IF(T227="","",VLOOKUP(D227,契約台帳!$A$3:$X$700,17,FALSE)))</f>
        <v/>
      </c>
      <c r="Z227" s="35" t="str">
        <f>IF(D227="","",IF(T227="","",VLOOKUP(D227,契約台帳!$A$3:$X$700,5,FALSE)))</f>
        <v/>
      </c>
      <c r="AA227" s="74"/>
      <c r="AB227" s="266" t="str">
        <f>IFERROR(VLOOKUP(F227&amp;K227&amp;M227,製品マスタ!$M$5:$AM$1003,27,FALSE),"")</f>
        <v/>
      </c>
      <c r="AC227" s="41"/>
      <c r="AD227" s="244"/>
      <c r="AE227" s="67"/>
      <c r="AF227" s="71"/>
      <c r="AG227" s="60"/>
      <c r="AH227" s="34"/>
      <c r="AI227" s="34"/>
      <c r="AJ227" s="34"/>
      <c r="AK227" s="34"/>
      <c r="AL227" s="13"/>
      <c r="AM227" s="13"/>
      <c r="AN227" s="13"/>
      <c r="AO227" s="13"/>
      <c r="AP227" s="13"/>
      <c r="AQ227" s="14"/>
      <c r="AR227" s="15"/>
    </row>
    <row r="228" spans="1:44" s="17" customFormat="1" ht="30.95" customHeight="1" x14ac:dyDescent="0.2">
      <c r="A228" s="47"/>
      <c r="B228" s="48"/>
      <c r="C228" s="56"/>
      <c r="D228" s="35"/>
      <c r="E228" s="35"/>
      <c r="F228" s="36" t="str">
        <f>IF(D228="","",VLOOKUP(D228,契約台帳!$A$3:$X$9998,6,FALSE))&amp;IF(D228="","",VLOOKUP(D228,契約台帳!$A$3:$X$9998,7,FALSE))&amp;IF(D228="","",VLOOKUP(D228,契約台帳!$A$3:$X$9998,8,FALSE))&amp;IF(D228="","",VLOOKUP(D228,契約台帳!$A$3:$X$9998,9,FALSE))&amp;IF(D228="","",VLOOKUP(D228,契約台帳!$A$3:$X$9998,11,FALSE))</f>
        <v/>
      </c>
      <c r="G228" s="35" t="str">
        <f>IF(D228="","",VLOOKUP(F228,製品マスタ!$G$5:$H$1005,2,FALSE))</f>
        <v/>
      </c>
      <c r="H228" s="35" t="str">
        <f>IF(D228="","",VLOOKUP(F228,製品マスタ!$G$5:$K$1005,5,FALSE))</f>
        <v/>
      </c>
      <c r="I228" s="37" t="str">
        <f>IF(D228="","",VLOOKUP(F228,製品マスタ!$G$5:$L$1005,6,FALSE))</f>
        <v/>
      </c>
      <c r="J228" s="271"/>
      <c r="K228" s="37" t="str">
        <f>IF(D228="","",VLOOKUP(D228,契約台帳!$A$3:$X$700,12,FALSE))</f>
        <v/>
      </c>
      <c r="L228" s="37" t="str">
        <f>IF(D228="","",VLOOKUP(F228,製品マスタ!$G$5:$Q$1005,11,FALSE))</f>
        <v/>
      </c>
      <c r="M228" s="49"/>
      <c r="N228" s="49"/>
      <c r="O228" s="184"/>
      <c r="P228" s="60"/>
      <c r="Q228" s="74"/>
      <c r="R228" s="54" t="str">
        <f>IF(D228="","",IF(D227&lt;&gt;"","",IF(OR(J228="リード付け",J228="巻足し",J228="巻返しリード付け"),M228,VLOOKUP(D228,契約台帳!$A$3:$X$700,14,FALSE))))</f>
        <v/>
      </c>
      <c r="S228" s="51" t="str">
        <f>IF(D228="","",IF(D227&lt;&gt;"","",IF(OR(J228="リード付け",J228="巻足し",J228="巻返しリード付け"),M228,VLOOKUP(D228,契約台帳!$A$3:$X$700,15,FALSE))))</f>
        <v/>
      </c>
      <c r="T228" s="51" t="str">
        <f>IF(D228="","",IF(D227&lt;&gt;"","",IF(J228="リード付け",N228,IF(J228="巻返しリード付け",N228,IF(J228="巻足し",N228*P228+N229*P229,VLOOKUP(D228,契約台帳!$A$3:$X$700,16,FALSE))))))</f>
        <v/>
      </c>
      <c r="U228" s="50"/>
      <c r="V228" s="50" t="str">
        <f>IF(D228="","",IF(D226=D228,"",VLOOKUP(D228,契約台帳!$A$2:$X$700,18,FALSE)))</f>
        <v/>
      </c>
      <c r="W228" s="35" t="str">
        <f>IF(D228="","",IF(T228="","",IF(J228="巻足し","",IF(J228="巻返し",VLOOKUP(F228&amp;K228&amp;M228,製品マスタ!$M$5:$AE$1005,18,FALSE),IF(OR(J228="リード付け",J228="巻返しリード付け"),"原反コア",IF(J228="スリット",VLOOKUP(F228&amp;K228&amp;R228,製品マスタ!$N$5:$AE$1005,17,FALSE),""))))))</f>
        <v/>
      </c>
      <c r="X228" s="35" t="str">
        <f>IF(D228="","",IF(T228="","",IF(J228="巻足し","",IF(J228="巻返し",VLOOKUP(F228&amp;K228&amp;M228,製品マスタ!$M$5:$AE$1005,19,FALSE),IF(OR(J228="リード付け",J228="巻返しリード付け"),"",IF(J228="スリット",VLOOKUP(F228&amp;K228&amp;R228,製品マスタ!$N$5:$AE$1005,18,FALSE),""))))))</f>
        <v/>
      </c>
      <c r="Y228" s="40" t="str">
        <f>IF(D228="","",IF(T228="","",VLOOKUP(D228,契約台帳!$A$3:$X$700,17,FALSE)))</f>
        <v/>
      </c>
      <c r="Z228" s="35" t="str">
        <f>IF(D228="","",IF(T228="","",VLOOKUP(D228,契約台帳!$A$3:$X$700,5,FALSE)))</f>
        <v/>
      </c>
      <c r="AA228" s="74"/>
      <c r="AB228" s="266" t="str">
        <f>IFERROR(VLOOKUP(F228&amp;K228&amp;M228,製品マスタ!$M$5:$AM$1003,27,FALSE),"")</f>
        <v/>
      </c>
      <c r="AC228" s="41"/>
      <c r="AD228" s="244"/>
      <c r="AE228" s="67"/>
      <c r="AF228" s="71"/>
      <c r="AG228" s="60"/>
      <c r="AH228" s="34"/>
      <c r="AI228" s="34"/>
      <c r="AJ228" s="34"/>
      <c r="AK228" s="34"/>
      <c r="AL228" s="13"/>
      <c r="AM228" s="13"/>
      <c r="AN228" s="13"/>
      <c r="AO228" s="13"/>
      <c r="AP228" s="13"/>
      <c r="AQ228" s="14"/>
      <c r="AR228" s="15"/>
    </row>
    <row r="229" spans="1:44" s="17" customFormat="1" ht="30.95" customHeight="1" x14ac:dyDescent="0.2">
      <c r="A229" s="47"/>
      <c r="B229" s="48"/>
      <c r="C229" s="56"/>
      <c r="D229" s="35"/>
      <c r="E229" s="35"/>
      <c r="F229" s="36" t="str">
        <f>IF(D229="","",VLOOKUP(D229,契約台帳!$A$3:$X$9998,6,FALSE))&amp;IF(D229="","",VLOOKUP(D229,契約台帳!$A$3:$X$9998,7,FALSE))&amp;IF(D229="","",VLOOKUP(D229,契約台帳!$A$3:$X$9998,8,FALSE))&amp;IF(D229="","",VLOOKUP(D229,契約台帳!$A$3:$X$9998,9,FALSE))&amp;IF(D229="","",VLOOKUP(D229,契約台帳!$A$3:$X$9998,11,FALSE))</f>
        <v/>
      </c>
      <c r="G229" s="35" t="str">
        <f>IF(D229="","",VLOOKUP(F229,製品マスタ!$G$5:$H$1005,2,FALSE))</f>
        <v/>
      </c>
      <c r="H229" s="35" t="str">
        <f>IF(D229="","",VLOOKUP(F229,製品マスタ!$G$5:$K$1005,5,FALSE))</f>
        <v/>
      </c>
      <c r="I229" s="37" t="str">
        <f>IF(D229="","",VLOOKUP(F229,製品マスタ!$G$5:$L$1005,6,FALSE))</f>
        <v/>
      </c>
      <c r="J229" s="271"/>
      <c r="K229" s="37" t="str">
        <f>IF(D229="","",VLOOKUP(D229,契約台帳!$A$3:$X$700,12,FALSE))</f>
        <v/>
      </c>
      <c r="L229" s="37" t="str">
        <f>IF(D229="","",VLOOKUP(F229,製品マスタ!$G$5:$Q$1005,11,FALSE))</f>
        <v/>
      </c>
      <c r="M229" s="49"/>
      <c r="N229" s="49"/>
      <c r="O229" s="184"/>
      <c r="P229" s="60"/>
      <c r="Q229" s="74"/>
      <c r="R229" s="54" t="str">
        <f>IF(D229="","",IF(D228&lt;&gt;"","",IF(OR(J229="リード付け",J229="巻足し",J229="巻返しリード付け"),M229,VLOOKUP(D229,契約台帳!$A$3:$X$700,14,FALSE))))</f>
        <v/>
      </c>
      <c r="S229" s="51" t="str">
        <f>IF(D229="","",IF(D228&lt;&gt;"","",IF(OR(J229="リード付け",J229="巻足し",J229="巻返しリード付け"),M229,VLOOKUP(D229,契約台帳!$A$3:$X$700,15,FALSE))))</f>
        <v/>
      </c>
      <c r="T229" s="51" t="str">
        <f>IF(D229="","",IF(D228&lt;&gt;"","",IF(J229="リード付け",N229,IF(J229="巻返しリード付け",N229,IF(J229="巻足し",N229*P229+N230*P230,VLOOKUP(D229,契約台帳!$A$3:$X$700,16,FALSE))))))</f>
        <v/>
      </c>
      <c r="U229" s="50"/>
      <c r="V229" s="50" t="str">
        <f>IF(D229="","",IF(D227=D229,"",VLOOKUP(D229,契約台帳!$A$2:$X$700,18,FALSE)))</f>
        <v/>
      </c>
      <c r="W229" s="35" t="str">
        <f>IF(D229="","",IF(T229="","",IF(J229="巻足し","",IF(J229="巻返し",VLOOKUP(F229&amp;K229&amp;M229,製品マスタ!$M$5:$AE$1005,18,FALSE),IF(OR(J229="リード付け",J229="巻返しリード付け"),"原反コア",IF(J229="スリット",VLOOKUP(F229&amp;K229&amp;R229,製品マスタ!$N$5:$AE$1005,17,FALSE),""))))))</f>
        <v/>
      </c>
      <c r="X229" s="35" t="str">
        <f>IF(D229="","",IF(T229="","",IF(J229="巻足し","",IF(J229="巻返し",VLOOKUP(F229&amp;K229&amp;M229,製品マスタ!$M$5:$AE$1005,19,FALSE),IF(OR(J229="リード付け",J229="巻返しリード付け"),"",IF(J229="スリット",VLOOKUP(F229&amp;K229&amp;R229,製品マスタ!$N$5:$AE$1005,18,FALSE),""))))))</f>
        <v/>
      </c>
      <c r="Y229" s="40" t="str">
        <f>IF(D229="","",IF(T229="","",VLOOKUP(D229,契約台帳!$A$3:$X$700,17,FALSE)))</f>
        <v/>
      </c>
      <c r="Z229" s="35" t="str">
        <f>IF(D229="","",IF(T229="","",VLOOKUP(D229,契約台帳!$A$3:$X$700,5,FALSE)))</f>
        <v/>
      </c>
      <c r="AA229" s="74"/>
      <c r="AB229" s="266" t="str">
        <f>IFERROR(VLOOKUP(F229&amp;K229&amp;M229,製品マスタ!$M$5:$AM$1003,27,FALSE),"")</f>
        <v/>
      </c>
      <c r="AC229" s="41"/>
      <c r="AD229" s="244"/>
      <c r="AE229" s="67"/>
      <c r="AF229" s="71"/>
      <c r="AG229" s="60"/>
      <c r="AH229" s="34"/>
      <c r="AI229" s="34"/>
      <c r="AJ229" s="34"/>
      <c r="AK229" s="34"/>
      <c r="AL229" s="13"/>
      <c r="AM229" s="13"/>
      <c r="AN229" s="13"/>
      <c r="AO229" s="13"/>
      <c r="AP229" s="13"/>
      <c r="AQ229" s="14"/>
      <c r="AR229" s="15"/>
    </row>
    <row r="230" spans="1:44" s="17" customFormat="1" ht="30.95" customHeight="1" x14ac:dyDescent="0.2">
      <c r="A230" s="47"/>
      <c r="B230" s="48"/>
      <c r="C230" s="56"/>
      <c r="D230" s="35"/>
      <c r="E230" s="35"/>
      <c r="F230" s="36" t="str">
        <f>IF(D230="","",VLOOKUP(D230,契約台帳!$A$3:$X$9998,6,FALSE))&amp;IF(D230="","",VLOOKUP(D230,契約台帳!$A$3:$X$9998,7,FALSE))&amp;IF(D230="","",VLOOKUP(D230,契約台帳!$A$3:$X$9998,8,FALSE))&amp;IF(D230="","",VLOOKUP(D230,契約台帳!$A$3:$X$9998,9,FALSE))&amp;IF(D230="","",VLOOKUP(D230,契約台帳!$A$3:$X$9998,11,FALSE))</f>
        <v/>
      </c>
      <c r="G230" s="35" t="str">
        <f>IF(D230="","",VLOOKUP(F230,製品マスタ!$G$5:$H$1005,2,FALSE))</f>
        <v/>
      </c>
      <c r="H230" s="35" t="str">
        <f>IF(D230="","",VLOOKUP(F230,製品マスタ!$G$5:$K$1005,5,FALSE))</f>
        <v/>
      </c>
      <c r="I230" s="37" t="str">
        <f>IF(D230="","",VLOOKUP(F230,製品マスタ!$G$5:$L$1005,6,FALSE))</f>
        <v/>
      </c>
      <c r="J230" s="271"/>
      <c r="K230" s="37" t="str">
        <f>IF(D230="","",VLOOKUP(D230,契約台帳!$A$3:$X$700,12,FALSE))</f>
        <v/>
      </c>
      <c r="L230" s="37" t="str">
        <f>IF(D230="","",VLOOKUP(F230,製品マスタ!$G$5:$Q$1005,11,FALSE))</f>
        <v/>
      </c>
      <c r="M230" s="49"/>
      <c r="N230" s="49"/>
      <c r="O230" s="184"/>
      <c r="P230" s="60"/>
      <c r="Q230" s="74"/>
      <c r="R230" s="54" t="str">
        <f>IF(D230="","",IF(D229&lt;&gt;"","",IF(OR(J230="リード付け",J230="巻足し",J230="巻返しリード付け"),M230,VLOOKUP(D230,契約台帳!$A$3:$X$700,14,FALSE))))</f>
        <v/>
      </c>
      <c r="S230" s="51" t="str">
        <f>IF(D230="","",IF(D229&lt;&gt;"","",IF(OR(J230="リード付け",J230="巻足し",J230="巻返しリード付け"),M230,VLOOKUP(D230,契約台帳!$A$3:$X$700,15,FALSE))))</f>
        <v/>
      </c>
      <c r="T230" s="51" t="str">
        <f>IF(D230="","",IF(D229&lt;&gt;"","",IF(J230="リード付け",N230,IF(J230="巻返しリード付け",N230,IF(J230="巻足し",N230*P230+N231*P231,VLOOKUP(D230,契約台帳!$A$3:$X$700,16,FALSE))))))</f>
        <v/>
      </c>
      <c r="U230" s="50"/>
      <c r="V230" s="50" t="str">
        <f>IF(D230="","",IF(D228=D230,"",VLOOKUP(D230,契約台帳!$A$2:$X$700,18,FALSE)))</f>
        <v/>
      </c>
      <c r="W230" s="35" t="str">
        <f>IF(D230="","",IF(T230="","",IF(J230="巻足し","",IF(J230="巻返し",VLOOKUP(F230&amp;K230&amp;M230,製品マスタ!$M$5:$AE$1005,18,FALSE),IF(OR(J230="リード付け",J230="巻返しリード付け"),"原反コア",IF(J230="スリット",VLOOKUP(F230&amp;K230&amp;R230,製品マスタ!$N$5:$AE$1005,17,FALSE),""))))))</f>
        <v/>
      </c>
      <c r="X230" s="35" t="str">
        <f>IF(D230="","",IF(T230="","",IF(J230="巻足し","",IF(J230="巻返し",VLOOKUP(F230&amp;K230&amp;M230,製品マスタ!$M$5:$AE$1005,19,FALSE),IF(OR(J230="リード付け",J230="巻返しリード付け"),"",IF(J230="スリット",VLOOKUP(F230&amp;K230&amp;R230,製品マスタ!$N$5:$AE$1005,18,FALSE),""))))))</f>
        <v/>
      </c>
      <c r="Y230" s="40" t="str">
        <f>IF(D230="","",IF(T230="","",VLOOKUP(D230,契約台帳!$A$3:$X$700,17,FALSE)))</f>
        <v/>
      </c>
      <c r="Z230" s="35" t="str">
        <f>IF(D230="","",IF(T230="","",VLOOKUP(D230,契約台帳!$A$3:$X$700,5,FALSE)))</f>
        <v/>
      </c>
      <c r="AA230" s="74"/>
      <c r="AB230" s="266" t="str">
        <f>IFERROR(VLOOKUP(F230&amp;K230&amp;M230,製品マスタ!$M$5:$AM$1003,27,FALSE),"")</f>
        <v/>
      </c>
      <c r="AC230" s="41"/>
      <c r="AD230" s="244"/>
      <c r="AE230" s="67"/>
      <c r="AF230" s="71"/>
      <c r="AG230" s="60"/>
      <c r="AH230" s="34"/>
      <c r="AI230" s="34"/>
      <c r="AJ230" s="34"/>
      <c r="AK230" s="34"/>
      <c r="AL230" s="13"/>
      <c r="AM230" s="13"/>
      <c r="AN230" s="13"/>
      <c r="AO230" s="13"/>
      <c r="AP230" s="13"/>
      <c r="AQ230" s="14"/>
      <c r="AR230" s="15"/>
    </row>
    <row r="231" spans="1:44" s="17" customFormat="1" ht="30.95" customHeight="1" x14ac:dyDescent="0.2">
      <c r="A231" s="47"/>
      <c r="B231" s="48"/>
      <c r="C231" s="56"/>
      <c r="D231" s="35"/>
      <c r="E231" s="35"/>
      <c r="F231" s="36" t="str">
        <f>IF(D231="","",VLOOKUP(D231,契約台帳!$A$3:$X$9998,6,FALSE))&amp;IF(D231="","",VLOOKUP(D231,契約台帳!$A$3:$X$9998,7,FALSE))&amp;IF(D231="","",VLOOKUP(D231,契約台帳!$A$3:$X$9998,8,FALSE))&amp;IF(D231="","",VLOOKUP(D231,契約台帳!$A$3:$X$9998,9,FALSE))&amp;IF(D231="","",VLOOKUP(D231,契約台帳!$A$3:$X$9998,11,FALSE))</f>
        <v/>
      </c>
      <c r="G231" s="35" t="str">
        <f>IF(D231="","",VLOOKUP(F231,製品マスタ!$G$5:$H$1005,2,FALSE))</f>
        <v/>
      </c>
      <c r="H231" s="35" t="str">
        <f>IF(D231="","",VLOOKUP(F231,製品マスタ!$G$5:$K$1005,5,FALSE))</f>
        <v/>
      </c>
      <c r="I231" s="37" t="str">
        <f>IF(D231="","",VLOOKUP(F231,製品マスタ!$G$5:$L$1005,6,FALSE))</f>
        <v/>
      </c>
      <c r="J231" s="271"/>
      <c r="K231" s="37" t="str">
        <f>IF(D231="","",VLOOKUP(D231,契約台帳!$A$3:$X$700,12,FALSE))</f>
        <v/>
      </c>
      <c r="L231" s="37" t="str">
        <f>IF(D231="","",VLOOKUP(F231,製品マスタ!$G$5:$Q$1005,11,FALSE))</f>
        <v/>
      </c>
      <c r="M231" s="49"/>
      <c r="N231" s="49"/>
      <c r="O231" s="184"/>
      <c r="P231" s="60"/>
      <c r="Q231" s="74"/>
      <c r="R231" s="54" t="str">
        <f>IF(D231="","",IF(D230&lt;&gt;"","",IF(OR(J231="リード付け",J231="巻足し",J231="巻返しリード付け"),M231,VLOOKUP(D231,契約台帳!$A$3:$X$700,14,FALSE))))</f>
        <v/>
      </c>
      <c r="S231" s="51" t="str">
        <f>IF(D231="","",IF(D230&lt;&gt;"","",IF(OR(J231="リード付け",J231="巻足し",J231="巻返しリード付け"),M231,VLOOKUP(D231,契約台帳!$A$3:$X$700,15,FALSE))))</f>
        <v/>
      </c>
      <c r="T231" s="51" t="str">
        <f>IF(D231="","",IF(D230&lt;&gt;"","",IF(J231="リード付け",N231,IF(J231="巻返しリード付け",N231,IF(J231="巻足し",N231*P231+N232*P232,VLOOKUP(D231,契約台帳!$A$3:$X$700,16,FALSE))))))</f>
        <v/>
      </c>
      <c r="U231" s="50"/>
      <c r="V231" s="50" t="str">
        <f>IF(D231="","",IF(D229=D231,"",VLOOKUP(D231,契約台帳!$A$2:$X$700,18,FALSE)))</f>
        <v/>
      </c>
      <c r="W231" s="35" t="str">
        <f>IF(D231="","",IF(T231="","",IF(J231="巻足し","",IF(J231="巻返し",VLOOKUP(F231&amp;K231&amp;M231,製品マスタ!$M$5:$AE$1005,18,FALSE),IF(OR(J231="リード付け",J231="巻返しリード付け"),"原反コア",IF(J231="スリット",VLOOKUP(F231&amp;K231&amp;R231,製品マスタ!$N$5:$AE$1005,17,FALSE),""))))))</f>
        <v/>
      </c>
      <c r="X231" s="35" t="str">
        <f>IF(D231="","",IF(T231="","",IF(J231="巻足し","",IF(J231="巻返し",VLOOKUP(F231&amp;K231&amp;M231,製品マスタ!$M$5:$AE$1005,19,FALSE),IF(OR(J231="リード付け",J231="巻返しリード付け"),"",IF(J231="スリット",VLOOKUP(F231&amp;K231&amp;R231,製品マスタ!$N$5:$AE$1005,18,FALSE),""))))))</f>
        <v/>
      </c>
      <c r="Y231" s="40" t="str">
        <f>IF(D231="","",IF(T231="","",VLOOKUP(D231,契約台帳!$A$3:$X$700,17,FALSE)))</f>
        <v/>
      </c>
      <c r="Z231" s="35" t="str">
        <f>IF(D231="","",IF(T231="","",VLOOKUP(D231,契約台帳!$A$3:$X$700,5,FALSE)))</f>
        <v/>
      </c>
      <c r="AA231" s="74"/>
      <c r="AB231" s="266" t="str">
        <f>IFERROR(VLOOKUP(F231&amp;K231&amp;M231,製品マスタ!$M$5:$AM$1003,27,FALSE),"")</f>
        <v/>
      </c>
      <c r="AC231" s="41"/>
      <c r="AD231" s="244"/>
      <c r="AE231" s="67"/>
      <c r="AF231" s="71"/>
      <c r="AG231" s="60"/>
      <c r="AH231" s="34"/>
      <c r="AI231" s="34"/>
      <c r="AJ231" s="34"/>
      <c r="AK231" s="34"/>
      <c r="AL231" s="13"/>
      <c r="AM231" s="13"/>
      <c r="AN231" s="13"/>
      <c r="AO231" s="13"/>
      <c r="AP231" s="13"/>
      <c r="AQ231" s="14"/>
      <c r="AR231" s="15"/>
    </row>
    <row r="232" spans="1:44" s="17" customFormat="1" ht="30.95" customHeight="1" x14ac:dyDescent="0.2">
      <c r="A232" s="47"/>
      <c r="B232" s="48"/>
      <c r="C232" s="56"/>
      <c r="D232" s="35"/>
      <c r="E232" s="35"/>
      <c r="F232" s="36" t="str">
        <f>IF(D232="","",VLOOKUP(D232,契約台帳!$A$3:$X$9998,6,FALSE))&amp;IF(D232="","",VLOOKUP(D232,契約台帳!$A$3:$X$9998,7,FALSE))&amp;IF(D232="","",VLOOKUP(D232,契約台帳!$A$3:$X$9998,8,FALSE))&amp;IF(D232="","",VLOOKUP(D232,契約台帳!$A$3:$X$9998,9,FALSE))&amp;IF(D232="","",VLOOKUP(D232,契約台帳!$A$3:$X$9998,11,FALSE))</f>
        <v/>
      </c>
      <c r="G232" s="35" t="str">
        <f>IF(D232="","",VLOOKUP(F232,製品マスタ!$G$5:$H$1005,2,FALSE))</f>
        <v/>
      </c>
      <c r="H232" s="35" t="str">
        <f>IF(D232="","",VLOOKUP(F232,製品マスタ!$G$5:$K$1005,5,FALSE))</f>
        <v/>
      </c>
      <c r="I232" s="37" t="str">
        <f>IF(D232="","",VLOOKUP(F232,製品マスタ!$G$5:$L$1005,6,FALSE))</f>
        <v/>
      </c>
      <c r="J232" s="271"/>
      <c r="K232" s="37" t="str">
        <f>IF(D232="","",VLOOKUP(D232,契約台帳!$A$3:$X$700,12,FALSE))</f>
        <v/>
      </c>
      <c r="L232" s="37" t="str">
        <f>IF(D232="","",VLOOKUP(F232,製品マスタ!$G$5:$Q$1005,11,FALSE))</f>
        <v/>
      </c>
      <c r="M232" s="49"/>
      <c r="N232" s="49"/>
      <c r="O232" s="184"/>
      <c r="P232" s="60"/>
      <c r="Q232" s="74"/>
      <c r="R232" s="54" t="str">
        <f>IF(D232="","",IF(D231&lt;&gt;"","",IF(OR(J232="リード付け",J232="巻足し",J232="巻返しリード付け"),M232,VLOOKUP(D232,契約台帳!$A$3:$X$700,14,FALSE))))</f>
        <v/>
      </c>
      <c r="S232" s="51" t="str">
        <f>IF(D232="","",IF(D231&lt;&gt;"","",IF(OR(J232="リード付け",J232="巻足し",J232="巻返しリード付け"),M232,VLOOKUP(D232,契約台帳!$A$3:$X$700,15,FALSE))))</f>
        <v/>
      </c>
      <c r="T232" s="51" t="str">
        <f>IF(D232="","",IF(D231&lt;&gt;"","",IF(J232="リード付け",N232,IF(J232="巻返しリード付け",N232,IF(J232="巻足し",N232*P232+N233*P233,VLOOKUP(D232,契約台帳!$A$3:$X$700,16,FALSE))))))</f>
        <v/>
      </c>
      <c r="U232" s="50"/>
      <c r="V232" s="50" t="str">
        <f>IF(D232="","",IF(D230=D232,"",VLOOKUP(D232,契約台帳!$A$2:$X$700,18,FALSE)))</f>
        <v/>
      </c>
      <c r="W232" s="35" t="str">
        <f>IF(D232="","",IF(T232="","",IF(J232="巻足し","",IF(J232="巻返し",VLOOKUP(F232&amp;K232&amp;M232,製品マスタ!$M$5:$AE$1005,18,FALSE),IF(OR(J232="リード付け",J232="巻返しリード付け"),"原反コア",IF(J232="スリット",VLOOKUP(F232&amp;K232&amp;R232,製品マスタ!$N$5:$AE$1005,17,FALSE),""))))))</f>
        <v/>
      </c>
      <c r="X232" s="35" t="str">
        <f>IF(D232="","",IF(T232="","",IF(J232="巻足し","",IF(J232="巻返し",VLOOKUP(F232&amp;K232&amp;M232,製品マスタ!$M$5:$AE$1005,19,FALSE),IF(OR(J232="リード付け",J232="巻返しリード付け"),"",IF(J232="スリット",VLOOKUP(F232&amp;K232&amp;R232,製品マスタ!$N$5:$AE$1005,18,FALSE),""))))))</f>
        <v/>
      </c>
      <c r="Y232" s="40" t="str">
        <f>IF(D232="","",IF(T232="","",VLOOKUP(D232,契約台帳!$A$3:$X$700,17,FALSE)))</f>
        <v/>
      </c>
      <c r="Z232" s="35" t="str">
        <f>IF(D232="","",IF(T232="","",VLOOKUP(D232,契約台帳!$A$3:$X$700,5,FALSE)))</f>
        <v/>
      </c>
      <c r="AA232" s="74"/>
      <c r="AB232" s="266" t="str">
        <f>IFERROR(VLOOKUP(F232&amp;K232&amp;M232,製品マスタ!$M$5:$AM$1003,27,FALSE),"")</f>
        <v/>
      </c>
      <c r="AC232" s="41"/>
      <c r="AD232" s="244"/>
      <c r="AE232" s="67"/>
      <c r="AF232" s="71"/>
      <c r="AG232" s="60"/>
      <c r="AH232" s="34"/>
      <c r="AI232" s="34"/>
      <c r="AJ232" s="34"/>
      <c r="AK232" s="34"/>
      <c r="AL232" s="13"/>
      <c r="AM232" s="13"/>
      <c r="AN232" s="13"/>
      <c r="AO232" s="13"/>
      <c r="AP232" s="13"/>
      <c r="AQ232" s="14"/>
      <c r="AR232" s="15"/>
    </row>
    <row r="233" spans="1:44" s="17" customFormat="1" ht="30.95" customHeight="1" x14ac:dyDescent="0.2">
      <c r="A233" s="47"/>
      <c r="B233" s="48"/>
      <c r="C233" s="56"/>
      <c r="D233" s="35"/>
      <c r="E233" s="35"/>
      <c r="F233" s="36" t="str">
        <f>IF(D233="","",VLOOKUP(D233,契約台帳!$A$3:$X$9998,6,FALSE))&amp;IF(D233="","",VLOOKUP(D233,契約台帳!$A$3:$X$9998,7,FALSE))&amp;IF(D233="","",VLOOKUP(D233,契約台帳!$A$3:$X$9998,8,FALSE))&amp;IF(D233="","",VLOOKUP(D233,契約台帳!$A$3:$X$9998,9,FALSE))&amp;IF(D233="","",VLOOKUP(D233,契約台帳!$A$3:$X$9998,11,FALSE))</f>
        <v/>
      </c>
      <c r="G233" s="35" t="str">
        <f>IF(D233="","",VLOOKUP(F233,製品マスタ!$G$5:$H$1005,2,FALSE))</f>
        <v/>
      </c>
      <c r="H233" s="35" t="str">
        <f>IF(D233="","",VLOOKUP(F233,製品マスタ!$G$5:$K$1005,5,FALSE))</f>
        <v/>
      </c>
      <c r="I233" s="37" t="str">
        <f>IF(D233="","",VLOOKUP(F233,製品マスタ!$G$5:$L$1005,6,FALSE))</f>
        <v/>
      </c>
      <c r="J233" s="271"/>
      <c r="K233" s="37" t="str">
        <f>IF(D233="","",VLOOKUP(D233,契約台帳!$A$3:$X$700,12,FALSE))</f>
        <v/>
      </c>
      <c r="L233" s="37" t="str">
        <f>IF(D233="","",VLOOKUP(F233,製品マスタ!$G$5:$Q$1005,11,FALSE))</f>
        <v/>
      </c>
      <c r="M233" s="49"/>
      <c r="N233" s="49"/>
      <c r="O233" s="184"/>
      <c r="P233" s="60"/>
      <c r="Q233" s="74"/>
      <c r="R233" s="54" t="str">
        <f>IF(D233="","",IF(D232&lt;&gt;"","",IF(OR(J233="リード付け",J233="巻足し",J233="巻返しリード付け"),M233,VLOOKUP(D233,契約台帳!$A$3:$X$700,14,FALSE))))</f>
        <v/>
      </c>
      <c r="S233" s="51" t="str">
        <f>IF(D233="","",IF(D232&lt;&gt;"","",IF(OR(J233="リード付け",J233="巻足し",J233="巻返しリード付け"),M233,VLOOKUP(D233,契約台帳!$A$3:$X$700,15,FALSE))))</f>
        <v/>
      </c>
      <c r="T233" s="51" t="str">
        <f>IF(D233="","",IF(D232&lt;&gt;"","",IF(J233="リード付け",N233,IF(J233="巻返しリード付け",N233,IF(J233="巻足し",N233*P233+N234*P234,VLOOKUP(D233,契約台帳!$A$3:$X$700,16,FALSE))))))</f>
        <v/>
      </c>
      <c r="U233" s="50"/>
      <c r="V233" s="50" t="str">
        <f>IF(D233="","",IF(D231=D233,"",VLOOKUP(D233,契約台帳!$A$2:$X$700,18,FALSE)))</f>
        <v/>
      </c>
      <c r="W233" s="35" t="str">
        <f>IF(D233="","",IF(T233="","",IF(J233="巻足し","",IF(J233="巻返し",VLOOKUP(F233&amp;K233&amp;M233,製品マスタ!$M$5:$AE$1005,18,FALSE),IF(OR(J233="リード付け",J233="巻返しリード付け"),"原反コア",IF(J233="スリット",VLOOKUP(F233&amp;K233&amp;R233,製品マスタ!$N$5:$AE$1005,17,FALSE),""))))))</f>
        <v/>
      </c>
      <c r="X233" s="35" t="str">
        <f>IF(D233="","",IF(T233="","",IF(J233="巻足し","",IF(J233="巻返し",VLOOKUP(F233&amp;K233&amp;M233,製品マスタ!$M$5:$AE$1005,19,FALSE),IF(OR(J233="リード付け",J233="巻返しリード付け"),"",IF(J233="スリット",VLOOKUP(F233&amp;K233&amp;R233,製品マスタ!$N$5:$AE$1005,18,FALSE),""))))))</f>
        <v/>
      </c>
      <c r="Y233" s="40" t="str">
        <f>IF(D233="","",IF(T233="","",VLOOKUP(D233,契約台帳!$A$3:$X$700,17,FALSE)))</f>
        <v/>
      </c>
      <c r="Z233" s="35" t="str">
        <f>IF(D233="","",IF(T233="","",VLOOKUP(D233,契約台帳!$A$3:$X$700,5,FALSE)))</f>
        <v/>
      </c>
      <c r="AA233" s="74"/>
      <c r="AB233" s="266" t="str">
        <f>IFERROR(VLOOKUP(F233&amp;K233&amp;M233,製品マスタ!$M$5:$AM$1003,27,FALSE),"")</f>
        <v/>
      </c>
      <c r="AC233" s="41"/>
      <c r="AD233" s="244"/>
      <c r="AE233" s="67"/>
      <c r="AF233" s="71"/>
      <c r="AG233" s="60"/>
      <c r="AH233" s="34"/>
      <c r="AI233" s="34"/>
      <c r="AJ233" s="34"/>
      <c r="AK233" s="34"/>
      <c r="AL233" s="13"/>
      <c r="AM233" s="13"/>
      <c r="AN233" s="13"/>
      <c r="AO233" s="13"/>
      <c r="AP233" s="13"/>
      <c r="AQ233" s="14"/>
      <c r="AR233" s="15"/>
    </row>
    <row r="234" spans="1:44" s="17" customFormat="1" ht="30.95" customHeight="1" x14ac:dyDescent="0.2">
      <c r="A234" s="47"/>
      <c r="B234" s="48"/>
      <c r="C234" s="56"/>
      <c r="D234" s="35"/>
      <c r="E234" s="35"/>
      <c r="F234" s="36" t="str">
        <f>IF(D234="","",VLOOKUP(D234,契約台帳!$A$3:$X$9998,6,FALSE))&amp;IF(D234="","",VLOOKUP(D234,契約台帳!$A$3:$X$9998,7,FALSE))&amp;IF(D234="","",VLOOKUP(D234,契約台帳!$A$3:$X$9998,8,FALSE))&amp;IF(D234="","",VLOOKUP(D234,契約台帳!$A$3:$X$9998,9,FALSE))&amp;IF(D234="","",VLOOKUP(D234,契約台帳!$A$3:$X$9998,11,FALSE))</f>
        <v/>
      </c>
      <c r="G234" s="35" t="str">
        <f>IF(D234="","",VLOOKUP(F234,製品マスタ!$G$5:$H$1005,2,FALSE))</f>
        <v/>
      </c>
      <c r="H234" s="35" t="str">
        <f>IF(D234="","",VLOOKUP(F234,製品マスタ!$G$5:$K$1005,5,FALSE))</f>
        <v/>
      </c>
      <c r="I234" s="37" t="str">
        <f>IF(D234="","",VLOOKUP(F234,製品マスタ!$G$5:$L$1005,6,FALSE))</f>
        <v/>
      </c>
      <c r="J234" s="271"/>
      <c r="K234" s="37" t="str">
        <f>IF(D234="","",VLOOKUP(D234,契約台帳!$A$3:$X$700,12,FALSE))</f>
        <v/>
      </c>
      <c r="L234" s="37" t="str">
        <f>IF(D234="","",VLOOKUP(F234,製品マスタ!$G$5:$Q$1005,11,FALSE))</f>
        <v/>
      </c>
      <c r="M234" s="49"/>
      <c r="N234" s="49"/>
      <c r="O234" s="184"/>
      <c r="P234" s="60"/>
      <c r="Q234" s="74"/>
      <c r="R234" s="54" t="str">
        <f>IF(D234="","",IF(D233&lt;&gt;"","",IF(OR(J234="リード付け",J234="巻足し",J234="巻返しリード付け"),M234,VLOOKUP(D234,契約台帳!$A$3:$X$700,14,FALSE))))</f>
        <v/>
      </c>
      <c r="S234" s="51" t="str">
        <f>IF(D234="","",IF(D233&lt;&gt;"","",IF(OR(J234="リード付け",J234="巻足し",J234="巻返しリード付け"),M234,VLOOKUP(D234,契約台帳!$A$3:$X$700,15,FALSE))))</f>
        <v/>
      </c>
      <c r="T234" s="51" t="str">
        <f>IF(D234="","",IF(D233&lt;&gt;"","",IF(J234="リード付け",N234,IF(J234="巻返しリード付け",N234,IF(J234="巻足し",N234*P234+N235*P235,VLOOKUP(D234,契約台帳!$A$3:$X$700,16,FALSE))))))</f>
        <v/>
      </c>
      <c r="U234" s="50"/>
      <c r="V234" s="50" t="str">
        <f>IF(D234="","",IF(D232=D234,"",VLOOKUP(D234,契約台帳!$A$2:$X$700,18,FALSE)))</f>
        <v/>
      </c>
      <c r="W234" s="35" t="str">
        <f>IF(D234="","",IF(T234="","",IF(J234="巻足し","",IF(J234="巻返し",VLOOKUP(F234&amp;K234&amp;M234,製品マスタ!$M$5:$AE$1005,18,FALSE),IF(OR(J234="リード付け",J234="巻返しリード付け"),"原反コア",IF(J234="スリット",VLOOKUP(F234&amp;K234&amp;R234,製品マスタ!$N$5:$AE$1005,17,FALSE),""))))))</f>
        <v/>
      </c>
      <c r="X234" s="35" t="str">
        <f>IF(D234="","",IF(T234="","",IF(J234="巻足し","",IF(J234="巻返し",VLOOKUP(F234&amp;K234&amp;M234,製品マスタ!$M$5:$AE$1005,19,FALSE),IF(OR(J234="リード付け",J234="巻返しリード付け"),"",IF(J234="スリット",VLOOKUP(F234&amp;K234&amp;R234,製品マスタ!$N$5:$AE$1005,18,FALSE),""))))))</f>
        <v/>
      </c>
      <c r="Y234" s="40" t="str">
        <f>IF(D234="","",IF(T234="","",VLOOKUP(D234,契約台帳!$A$3:$X$700,17,FALSE)))</f>
        <v/>
      </c>
      <c r="Z234" s="35" t="str">
        <f>IF(D234="","",IF(T234="","",VLOOKUP(D234,契約台帳!$A$3:$X$700,5,FALSE)))</f>
        <v/>
      </c>
      <c r="AA234" s="74"/>
      <c r="AB234" s="266" t="str">
        <f>IFERROR(VLOOKUP(F234&amp;K234&amp;M234,製品マスタ!$M$5:$AM$1003,27,FALSE),"")</f>
        <v/>
      </c>
      <c r="AC234" s="41"/>
      <c r="AD234" s="244"/>
      <c r="AE234" s="67"/>
      <c r="AF234" s="71"/>
      <c r="AG234" s="60"/>
      <c r="AH234" s="34"/>
      <c r="AI234" s="34"/>
      <c r="AJ234" s="34"/>
      <c r="AK234" s="34"/>
      <c r="AL234" s="13"/>
      <c r="AM234" s="13"/>
      <c r="AN234" s="13"/>
      <c r="AO234" s="13"/>
      <c r="AP234" s="13"/>
      <c r="AQ234" s="14"/>
      <c r="AR234" s="15"/>
    </row>
    <row r="235" spans="1:44" s="17" customFormat="1" ht="30.95" customHeight="1" x14ac:dyDescent="0.2">
      <c r="A235" s="47"/>
      <c r="B235" s="48"/>
      <c r="C235" s="56"/>
      <c r="D235" s="35"/>
      <c r="E235" s="35"/>
      <c r="F235" s="36" t="str">
        <f>IF(D235="","",VLOOKUP(D235,契約台帳!$A$3:$X$9998,6,FALSE))&amp;IF(D235="","",VLOOKUP(D235,契約台帳!$A$3:$X$9998,7,FALSE))&amp;IF(D235="","",VLOOKUP(D235,契約台帳!$A$3:$X$9998,8,FALSE))&amp;IF(D235="","",VLOOKUP(D235,契約台帳!$A$3:$X$9998,9,FALSE))&amp;IF(D235="","",VLOOKUP(D235,契約台帳!$A$3:$X$9998,11,FALSE))</f>
        <v/>
      </c>
      <c r="G235" s="35" t="str">
        <f>IF(D235="","",VLOOKUP(F235,製品マスタ!$G$5:$H$1005,2,FALSE))</f>
        <v/>
      </c>
      <c r="H235" s="35" t="str">
        <f>IF(D235="","",VLOOKUP(F235,製品マスタ!$G$5:$K$1005,5,FALSE))</f>
        <v/>
      </c>
      <c r="I235" s="37" t="str">
        <f>IF(D235="","",VLOOKUP(F235,製品マスタ!$G$5:$L$1005,6,FALSE))</f>
        <v/>
      </c>
      <c r="J235" s="271"/>
      <c r="K235" s="37" t="str">
        <f>IF(D235="","",VLOOKUP(D235,契約台帳!$A$3:$X$700,12,FALSE))</f>
        <v/>
      </c>
      <c r="L235" s="37" t="str">
        <f>IF(D235="","",VLOOKUP(F235,製品マスタ!$G$5:$Q$1005,11,FALSE))</f>
        <v/>
      </c>
      <c r="M235" s="49"/>
      <c r="N235" s="49"/>
      <c r="O235" s="184"/>
      <c r="P235" s="60"/>
      <c r="Q235" s="74"/>
      <c r="R235" s="54" t="str">
        <f>IF(D235="","",IF(D234&lt;&gt;"","",IF(OR(J235="リード付け",J235="巻足し",J235="巻返しリード付け"),M235,VLOOKUP(D235,契約台帳!$A$3:$X$700,14,FALSE))))</f>
        <v/>
      </c>
      <c r="S235" s="51" t="str">
        <f>IF(D235="","",IF(D234&lt;&gt;"","",IF(OR(J235="リード付け",J235="巻足し",J235="巻返しリード付け"),M235,VLOOKUP(D235,契約台帳!$A$3:$X$700,15,FALSE))))</f>
        <v/>
      </c>
      <c r="T235" s="51" t="str">
        <f>IF(D235="","",IF(D234&lt;&gt;"","",IF(J235="リード付け",N235,IF(J235="巻返しリード付け",N235,IF(J235="巻足し",N235*P235+N236*P236,VLOOKUP(D235,契約台帳!$A$3:$X$700,16,FALSE))))))</f>
        <v/>
      </c>
      <c r="U235" s="50"/>
      <c r="V235" s="50" t="str">
        <f>IF(D235="","",IF(D233=D235,"",VLOOKUP(D235,契約台帳!$A$2:$X$700,18,FALSE)))</f>
        <v/>
      </c>
      <c r="W235" s="35" t="str">
        <f>IF(D235="","",IF(T235="","",IF(J235="巻足し","",IF(J235="巻返し",VLOOKUP(F235&amp;K235&amp;M235,製品マスタ!$M$5:$AE$1005,18,FALSE),IF(OR(J235="リード付け",J235="巻返しリード付け"),"原反コア",IF(J235="スリット",VLOOKUP(F235&amp;K235&amp;R235,製品マスタ!$N$5:$AE$1005,17,FALSE),""))))))</f>
        <v/>
      </c>
      <c r="X235" s="35" t="str">
        <f>IF(D235="","",IF(T235="","",IF(J235="巻足し","",IF(J235="巻返し",VLOOKUP(F235&amp;K235&amp;M235,製品マスタ!$M$5:$AE$1005,19,FALSE),IF(OR(J235="リード付け",J235="巻返しリード付け"),"",IF(J235="スリット",VLOOKUP(F235&amp;K235&amp;R235,製品マスタ!$N$5:$AE$1005,18,FALSE),""))))))</f>
        <v/>
      </c>
      <c r="Y235" s="40" t="str">
        <f>IF(D235="","",IF(T235="","",VLOOKUP(D235,契約台帳!$A$3:$X$700,17,FALSE)))</f>
        <v/>
      </c>
      <c r="Z235" s="35" t="str">
        <f>IF(D235="","",IF(T235="","",VLOOKUP(D235,契約台帳!$A$3:$X$700,5,FALSE)))</f>
        <v/>
      </c>
      <c r="AA235" s="74"/>
      <c r="AB235" s="266" t="str">
        <f>IFERROR(VLOOKUP(F235&amp;K235&amp;M235,製品マスタ!$M$5:$AM$1003,27,FALSE),"")</f>
        <v/>
      </c>
      <c r="AC235" s="41"/>
      <c r="AD235" s="244"/>
      <c r="AE235" s="67"/>
      <c r="AF235" s="71"/>
      <c r="AG235" s="60"/>
      <c r="AH235" s="34"/>
      <c r="AI235" s="34"/>
      <c r="AJ235" s="34"/>
      <c r="AK235" s="34"/>
      <c r="AL235" s="13"/>
      <c r="AM235" s="13"/>
      <c r="AN235" s="13"/>
      <c r="AO235" s="13"/>
      <c r="AP235" s="13"/>
      <c r="AQ235" s="14"/>
      <c r="AR235" s="15"/>
    </row>
    <row r="236" spans="1:44" s="17" customFormat="1" ht="30.95" customHeight="1" x14ac:dyDescent="0.2">
      <c r="A236" s="47"/>
      <c r="B236" s="48"/>
      <c r="C236" s="56"/>
      <c r="D236" s="35"/>
      <c r="E236" s="35"/>
      <c r="F236" s="36" t="str">
        <f>IF(D236="","",VLOOKUP(D236,契約台帳!$A$3:$X$9998,6,FALSE))&amp;IF(D236="","",VLOOKUP(D236,契約台帳!$A$3:$X$9998,7,FALSE))&amp;IF(D236="","",VLOOKUP(D236,契約台帳!$A$3:$X$9998,8,FALSE))&amp;IF(D236="","",VLOOKUP(D236,契約台帳!$A$3:$X$9998,9,FALSE))&amp;IF(D236="","",VLOOKUP(D236,契約台帳!$A$3:$X$9998,11,FALSE))</f>
        <v/>
      </c>
      <c r="G236" s="35" t="str">
        <f>IF(D236="","",VLOOKUP(F236,製品マスタ!$G$5:$H$1005,2,FALSE))</f>
        <v/>
      </c>
      <c r="H236" s="35" t="str">
        <f>IF(D236="","",VLOOKUP(F236,製品マスタ!$G$5:$K$1005,5,FALSE))</f>
        <v/>
      </c>
      <c r="I236" s="37" t="str">
        <f>IF(D236="","",VLOOKUP(F236,製品マスタ!$G$5:$L$1005,6,FALSE))</f>
        <v/>
      </c>
      <c r="J236" s="271"/>
      <c r="K236" s="37" t="str">
        <f>IF(D236="","",VLOOKUP(D236,契約台帳!$A$3:$X$700,12,FALSE))</f>
        <v/>
      </c>
      <c r="L236" s="37" t="str">
        <f>IF(D236="","",VLOOKUP(F236,製品マスタ!$G$5:$Q$1005,11,FALSE))</f>
        <v/>
      </c>
      <c r="M236" s="49"/>
      <c r="N236" s="49"/>
      <c r="O236" s="184"/>
      <c r="P236" s="60"/>
      <c r="Q236" s="74"/>
      <c r="R236" s="54" t="str">
        <f>IF(D236="","",IF(D235&lt;&gt;"","",IF(OR(J236="リード付け",J236="巻足し",J236="巻返しリード付け"),M236,VLOOKUP(D236,契約台帳!$A$3:$X$700,14,FALSE))))</f>
        <v/>
      </c>
      <c r="S236" s="51" t="str">
        <f>IF(D236="","",IF(D235&lt;&gt;"","",IF(OR(J236="リード付け",J236="巻足し",J236="巻返しリード付け"),M236,VLOOKUP(D236,契約台帳!$A$3:$X$700,15,FALSE))))</f>
        <v/>
      </c>
      <c r="T236" s="51" t="str">
        <f>IF(D236="","",IF(D235&lt;&gt;"","",IF(J236="リード付け",N236,IF(J236="巻返しリード付け",N236,IF(J236="巻足し",N236*P236+N237*P237,VLOOKUP(D236,契約台帳!$A$3:$X$700,16,FALSE))))))</f>
        <v/>
      </c>
      <c r="U236" s="50"/>
      <c r="V236" s="50" t="str">
        <f>IF(D236="","",IF(D234=D236,"",VLOOKUP(D236,契約台帳!$A$2:$X$700,18,FALSE)))</f>
        <v/>
      </c>
      <c r="W236" s="35" t="str">
        <f>IF(D236="","",IF(T236="","",IF(J236="巻足し","",IF(J236="巻返し",VLOOKUP(F236&amp;K236&amp;M236,製品マスタ!$M$5:$AE$1005,18,FALSE),IF(OR(J236="リード付け",J236="巻返しリード付け"),"原反コア",IF(J236="スリット",VLOOKUP(F236&amp;K236&amp;R236,製品マスタ!$N$5:$AE$1005,17,FALSE),""))))))</f>
        <v/>
      </c>
      <c r="X236" s="35" t="str">
        <f>IF(D236="","",IF(T236="","",IF(J236="巻足し","",IF(J236="巻返し",VLOOKUP(F236&amp;K236&amp;M236,製品マスタ!$M$5:$AE$1005,19,FALSE),IF(OR(J236="リード付け",J236="巻返しリード付け"),"",IF(J236="スリット",VLOOKUP(F236&amp;K236&amp;R236,製品マスタ!$N$5:$AE$1005,18,FALSE),""))))))</f>
        <v/>
      </c>
      <c r="Y236" s="40" t="str">
        <f>IF(D236="","",IF(T236="","",VLOOKUP(D236,契約台帳!$A$3:$X$700,17,FALSE)))</f>
        <v/>
      </c>
      <c r="Z236" s="35" t="str">
        <f>IF(D236="","",IF(T236="","",VLOOKUP(D236,契約台帳!$A$3:$X$700,5,FALSE)))</f>
        <v/>
      </c>
      <c r="AA236" s="74"/>
      <c r="AB236" s="266" t="str">
        <f>IFERROR(VLOOKUP(F236&amp;K236&amp;M236,製品マスタ!$M$5:$AM$1003,27,FALSE),"")</f>
        <v/>
      </c>
      <c r="AC236" s="41"/>
      <c r="AD236" s="244"/>
      <c r="AE236" s="67"/>
      <c r="AF236" s="71"/>
      <c r="AG236" s="60"/>
      <c r="AH236" s="34"/>
      <c r="AI236" s="34"/>
      <c r="AJ236" s="34"/>
      <c r="AK236" s="34"/>
      <c r="AL236" s="13"/>
      <c r="AM236" s="13"/>
      <c r="AN236" s="13"/>
      <c r="AO236" s="13"/>
      <c r="AP236" s="13"/>
      <c r="AQ236" s="14"/>
      <c r="AR236" s="15"/>
    </row>
    <row r="237" spans="1:44" s="17" customFormat="1" ht="30.95" customHeight="1" x14ac:dyDescent="0.2">
      <c r="A237" s="47"/>
      <c r="B237" s="48"/>
      <c r="C237" s="56"/>
      <c r="D237" s="35"/>
      <c r="E237" s="35"/>
      <c r="F237" s="36" t="str">
        <f>IF(D237="","",VLOOKUP(D237,契約台帳!$A$3:$X$9998,6,FALSE))&amp;IF(D237="","",VLOOKUP(D237,契約台帳!$A$3:$X$9998,7,FALSE))&amp;IF(D237="","",VLOOKUP(D237,契約台帳!$A$3:$X$9998,8,FALSE))&amp;IF(D237="","",VLOOKUP(D237,契約台帳!$A$3:$X$9998,9,FALSE))&amp;IF(D237="","",VLOOKUP(D237,契約台帳!$A$3:$X$9998,11,FALSE))</f>
        <v/>
      </c>
      <c r="G237" s="35" t="str">
        <f>IF(D237="","",VLOOKUP(F237,製品マスタ!$G$5:$H$1005,2,FALSE))</f>
        <v/>
      </c>
      <c r="H237" s="35" t="str">
        <f>IF(D237="","",VLOOKUP(F237,製品マスタ!$G$5:$K$1005,5,FALSE))</f>
        <v/>
      </c>
      <c r="I237" s="37" t="str">
        <f>IF(D237="","",VLOOKUP(F237,製品マスタ!$G$5:$L$1005,6,FALSE))</f>
        <v/>
      </c>
      <c r="J237" s="271"/>
      <c r="K237" s="37" t="str">
        <f>IF(D237="","",VLOOKUP(D237,契約台帳!$A$3:$X$700,12,FALSE))</f>
        <v/>
      </c>
      <c r="L237" s="37" t="str">
        <f>IF(D237="","",VLOOKUP(F237,製品マスタ!$G$5:$Q$1005,11,FALSE))</f>
        <v/>
      </c>
      <c r="M237" s="49"/>
      <c r="N237" s="49"/>
      <c r="O237" s="184"/>
      <c r="P237" s="60"/>
      <c r="Q237" s="74"/>
      <c r="R237" s="54" t="str">
        <f>IF(D237="","",IF(D236&lt;&gt;"","",IF(OR(J237="リード付け",J237="巻足し",J237="巻返しリード付け"),M237,VLOOKUP(D237,契約台帳!$A$3:$X$700,14,FALSE))))</f>
        <v/>
      </c>
      <c r="S237" s="51" t="str">
        <f>IF(D237="","",IF(D236&lt;&gt;"","",IF(OR(J237="リード付け",J237="巻足し",J237="巻返しリード付け"),M237,VLOOKUP(D237,契約台帳!$A$3:$X$700,15,FALSE))))</f>
        <v/>
      </c>
      <c r="T237" s="51" t="str">
        <f>IF(D237="","",IF(D236&lt;&gt;"","",IF(J237="リード付け",N237,IF(J237="巻返しリード付け",N237,IF(J237="巻足し",N237*P237+N238*P238,VLOOKUP(D237,契約台帳!$A$3:$X$700,16,FALSE))))))</f>
        <v/>
      </c>
      <c r="U237" s="50"/>
      <c r="V237" s="50" t="str">
        <f>IF(D237="","",IF(D235=D237,"",VLOOKUP(D237,契約台帳!$A$2:$X$700,18,FALSE)))</f>
        <v/>
      </c>
      <c r="W237" s="35" t="str">
        <f>IF(D237="","",IF(T237="","",IF(J237="巻足し","",IF(J237="巻返し",VLOOKUP(F237&amp;K237&amp;M237,製品マスタ!$M$5:$AE$1005,18,FALSE),IF(OR(J237="リード付け",J237="巻返しリード付け"),"原反コア",IF(J237="スリット",VLOOKUP(F237&amp;K237&amp;R237,製品マスタ!$N$5:$AE$1005,17,FALSE),""))))))</f>
        <v/>
      </c>
      <c r="X237" s="35" t="str">
        <f>IF(D237="","",IF(T237="","",IF(J237="巻足し","",IF(J237="巻返し",VLOOKUP(F237&amp;K237&amp;M237,製品マスタ!$M$5:$AE$1005,19,FALSE),IF(OR(J237="リード付け",J237="巻返しリード付け"),"",IF(J237="スリット",VLOOKUP(F237&amp;K237&amp;R237,製品マスタ!$N$5:$AE$1005,18,FALSE),""))))))</f>
        <v/>
      </c>
      <c r="Y237" s="40" t="str">
        <f>IF(D237="","",IF(T237="","",VLOOKUP(D237,契約台帳!$A$3:$X$700,17,FALSE)))</f>
        <v/>
      </c>
      <c r="Z237" s="35" t="str">
        <f>IF(D237="","",IF(T237="","",VLOOKUP(D237,契約台帳!$A$3:$X$700,5,FALSE)))</f>
        <v/>
      </c>
      <c r="AA237" s="74"/>
      <c r="AB237" s="266" t="str">
        <f>IFERROR(VLOOKUP(F237&amp;K237&amp;M237,製品マスタ!$M$5:$AM$1003,27,FALSE),"")</f>
        <v/>
      </c>
      <c r="AC237" s="41"/>
      <c r="AD237" s="244"/>
      <c r="AE237" s="67"/>
      <c r="AF237" s="71"/>
      <c r="AG237" s="60"/>
      <c r="AH237" s="34"/>
      <c r="AI237" s="34"/>
      <c r="AJ237" s="34"/>
      <c r="AK237" s="34"/>
      <c r="AL237" s="13"/>
      <c r="AM237" s="13"/>
      <c r="AN237" s="13"/>
      <c r="AO237" s="13"/>
      <c r="AP237" s="13"/>
      <c r="AQ237" s="14"/>
      <c r="AR237" s="15"/>
    </row>
    <row r="238" spans="1:44" s="17" customFormat="1" ht="30.95" customHeight="1" x14ac:dyDescent="0.2">
      <c r="A238" s="47"/>
      <c r="B238" s="48"/>
      <c r="C238" s="56"/>
      <c r="D238" s="35"/>
      <c r="E238" s="35"/>
      <c r="F238" s="36" t="str">
        <f>IF(D238="","",VLOOKUP(D238,契約台帳!$A$3:$X$9998,6,FALSE))&amp;IF(D238="","",VLOOKUP(D238,契約台帳!$A$3:$X$9998,7,FALSE))&amp;IF(D238="","",VLOOKUP(D238,契約台帳!$A$3:$X$9998,8,FALSE))&amp;IF(D238="","",VLOOKUP(D238,契約台帳!$A$3:$X$9998,9,FALSE))&amp;IF(D238="","",VLOOKUP(D238,契約台帳!$A$3:$X$9998,11,FALSE))</f>
        <v/>
      </c>
      <c r="G238" s="35" t="str">
        <f>IF(D238="","",VLOOKUP(F238,製品マスタ!$G$5:$H$1005,2,FALSE))</f>
        <v/>
      </c>
      <c r="H238" s="35" t="str">
        <f>IF(D238="","",VLOOKUP(F238,製品マスタ!$G$5:$K$1005,5,FALSE))</f>
        <v/>
      </c>
      <c r="I238" s="37" t="str">
        <f>IF(D238="","",VLOOKUP(F238,製品マスタ!$G$5:$L$1005,6,FALSE))</f>
        <v/>
      </c>
      <c r="J238" s="271"/>
      <c r="K238" s="37" t="str">
        <f>IF(D238="","",VLOOKUP(D238,契約台帳!$A$3:$X$700,12,FALSE))</f>
        <v/>
      </c>
      <c r="L238" s="37" t="str">
        <f>IF(D238="","",VLOOKUP(F238,製品マスタ!$G$5:$Q$1005,11,FALSE))</f>
        <v/>
      </c>
      <c r="M238" s="49"/>
      <c r="N238" s="49"/>
      <c r="O238" s="184"/>
      <c r="P238" s="60"/>
      <c r="Q238" s="74"/>
      <c r="R238" s="54" t="str">
        <f>IF(D238="","",IF(D237&lt;&gt;"","",IF(OR(J238="リード付け",J238="巻足し",J238="巻返しリード付け"),M238,VLOOKUP(D238,契約台帳!$A$3:$X$700,14,FALSE))))</f>
        <v/>
      </c>
      <c r="S238" s="51" t="str">
        <f>IF(D238="","",IF(D237&lt;&gt;"","",IF(OR(J238="リード付け",J238="巻足し",J238="巻返しリード付け"),M238,VLOOKUP(D238,契約台帳!$A$3:$X$700,15,FALSE))))</f>
        <v/>
      </c>
      <c r="T238" s="51" t="str">
        <f>IF(D238="","",IF(D237&lt;&gt;"","",IF(J238="リード付け",N238,IF(J238="巻返しリード付け",N238,IF(J238="巻足し",N238*P238+N239*P239,VLOOKUP(D238,契約台帳!$A$3:$X$700,16,FALSE))))))</f>
        <v/>
      </c>
      <c r="U238" s="50"/>
      <c r="V238" s="50" t="str">
        <f>IF(D238="","",IF(D236=D238,"",VLOOKUP(D238,契約台帳!$A$2:$X$700,18,FALSE)))</f>
        <v/>
      </c>
      <c r="W238" s="35" t="str">
        <f>IF(D238="","",IF(T238="","",IF(J238="巻足し","",IF(J238="巻返し",VLOOKUP(F238&amp;K238&amp;M238,製品マスタ!$M$5:$AE$1005,18,FALSE),IF(OR(J238="リード付け",J238="巻返しリード付け"),"原反コア",IF(J238="スリット",VLOOKUP(F238&amp;K238&amp;R238,製品マスタ!$N$5:$AE$1005,17,FALSE),""))))))</f>
        <v/>
      </c>
      <c r="X238" s="35" t="str">
        <f>IF(D238="","",IF(T238="","",IF(J238="巻足し","",IF(J238="巻返し",VLOOKUP(F238&amp;K238&amp;M238,製品マスタ!$M$5:$AE$1005,19,FALSE),IF(OR(J238="リード付け",J238="巻返しリード付け"),"",IF(J238="スリット",VLOOKUP(F238&amp;K238&amp;R238,製品マスタ!$N$5:$AE$1005,18,FALSE),""))))))</f>
        <v/>
      </c>
      <c r="Y238" s="40" t="str">
        <f>IF(D238="","",IF(T238="","",VLOOKUP(D238,契約台帳!$A$3:$X$700,17,FALSE)))</f>
        <v/>
      </c>
      <c r="Z238" s="35" t="str">
        <f>IF(D238="","",IF(T238="","",VLOOKUP(D238,契約台帳!$A$3:$X$700,5,FALSE)))</f>
        <v/>
      </c>
      <c r="AA238" s="74"/>
      <c r="AB238" s="266" t="str">
        <f>IFERROR(VLOOKUP(F238&amp;K238&amp;M238,製品マスタ!$M$5:$AM$1003,27,FALSE),"")</f>
        <v/>
      </c>
      <c r="AC238" s="41"/>
      <c r="AD238" s="244"/>
      <c r="AE238" s="67"/>
      <c r="AF238" s="71"/>
      <c r="AG238" s="60"/>
      <c r="AH238" s="34"/>
      <c r="AI238" s="34"/>
      <c r="AJ238" s="34"/>
      <c r="AK238" s="34"/>
      <c r="AL238" s="13"/>
      <c r="AM238" s="13"/>
      <c r="AN238" s="13"/>
      <c r="AO238" s="13"/>
      <c r="AP238" s="13"/>
      <c r="AQ238" s="14"/>
      <c r="AR238" s="15"/>
    </row>
    <row r="239" spans="1:44" s="17" customFormat="1" ht="30.95" customHeight="1" x14ac:dyDescent="0.2">
      <c r="A239" s="47"/>
      <c r="B239" s="48"/>
      <c r="C239" s="56"/>
      <c r="D239" s="35"/>
      <c r="E239" s="35"/>
      <c r="F239" s="36" t="str">
        <f>IF(D239="","",VLOOKUP(D239,契約台帳!$A$3:$X$9998,6,FALSE))&amp;IF(D239="","",VLOOKUP(D239,契約台帳!$A$3:$X$9998,7,FALSE))&amp;IF(D239="","",VLOOKUP(D239,契約台帳!$A$3:$X$9998,8,FALSE))&amp;IF(D239="","",VLOOKUP(D239,契約台帳!$A$3:$X$9998,9,FALSE))&amp;IF(D239="","",VLOOKUP(D239,契約台帳!$A$3:$X$9998,11,FALSE))</f>
        <v/>
      </c>
      <c r="G239" s="35" t="str">
        <f>IF(D239="","",VLOOKUP(F239,製品マスタ!$G$5:$H$1005,2,FALSE))</f>
        <v/>
      </c>
      <c r="H239" s="35" t="str">
        <f>IF(D239="","",VLOOKUP(F239,製品マスタ!$G$5:$K$1005,5,FALSE))</f>
        <v/>
      </c>
      <c r="I239" s="37" t="str">
        <f>IF(D239="","",VLOOKUP(F239,製品マスタ!$G$5:$L$1005,6,FALSE))</f>
        <v/>
      </c>
      <c r="J239" s="271"/>
      <c r="K239" s="37" t="str">
        <f>IF(D239="","",VLOOKUP(D239,契約台帳!$A$3:$X$700,12,FALSE))</f>
        <v/>
      </c>
      <c r="L239" s="37" t="str">
        <f>IF(D239="","",VLOOKUP(F239,製品マスタ!$G$5:$Q$1005,11,FALSE))</f>
        <v/>
      </c>
      <c r="M239" s="49"/>
      <c r="N239" s="49"/>
      <c r="O239" s="184"/>
      <c r="P239" s="60"/>
      <c r="Q239" s="74"/>
      <c r="R239" s="54" t="str">
        <f>IF(D239="","",IF(D238&lt;&gt;"","",IF(OR(J239="リード付け",J239="巻足し",J239="巻返しリード付け"),M239,VLOOKUP(D239,契約台帳!$A$3:$X$700,14,FALSE))))</f>
        <v/>
      </c>
      <c r="S239" s="51" t="str">
        <f>IF(D239="","",IF(D238&lt;&gt;"","",IF(OR(J239="リード付け",J239="巻足し",J239="巻返しリード付け"),M239,VLOOKUP(D239,契約台帳!$A$3:$X$700,15,FALSE))))</f>
        <v/>
      </c>
      <c r="T239" s="51" t="str">
        <f>IF(D239="","",IF(D238&lt;&gt;"","",IF(J239="リード付け",N239,IF(J239="巻返しリード付け",N239,IF(J239="巻足し",N239*P239+N240*P240,VLOOKUP(D239,契約台帳!$A$3:$X$700,16,FALSE))))))</f>
        <v/>
      </c>
      <c r="U239" s="50"/>
      <c r="V239" s="50" t="str">
        <f>IF(D239="","",IF(D237=D239,"",VLOOKUP(D239,契約台帳!$A$2:$X$700,18,FALSE)))</f>
        <v/>
      </c>
      <c r="W239" s="35" t="str">
        <f>IF(D239="","",IF(T239="","",IF(J239="巻足し","",IF(J239="巻返し",VLOOKUP(F239&amp;K239&amp;M239,製品マスタ!$M$5:$AE$1005,18,FALSE),IF(OR(J239="リード付け",J239="巻返しリード付け"),"原反コア",IF(J239="スリット",VLOOKUP(F239&amp;K239&amp;R239,製品マスタ!$N$5:$AE$1005,17,FALSE),""))))))</f>
        <v/>
      </c>
      <c r="X239" s="35" t="str">
        <f>IF(D239="","",IF(T239="","",IF(J239="巻足し","",IF(J239="巻返し",VLOOKUP(F239&amp;K239&amp;M239,製品マスタ!$M$5:$AE$1005,19,FALSE),IF(OR(J239="リード付け",J239="巻返しリード付け"),"",IF(J239="スリット",VLOOKUP(F239&amp;K239&amp;R239,製品マスタ!$N$5:$AE$1005,18,FALSE),""))))))</f>
        <v/>
      </c>
      <c r="Y239" s="40" t="str">
        <f>IF(D239="","",IF(T239="","",VLOOKUP(D239,契約台帳!$A$3:$X$700,17,FALSE)))</f>
        <v/>
      </c>
      <c r="Z239" s="35" t="str">
        <f>IF(D239="","",IF(T239="","",VLOOKUP(D239,契約台帳!$A$3:$X$700,5,FALSE)))</f>
        <v/>
      </c>
      <c r="AA239" s="74"/>
      <c r="AB239" s="266" t="str">
        <f>IFERROR(VLOOKUP(F239&amp;K239&amp;M239,製品マスタ!$M$5:$AM$1003,27,FALSE),"")</f>
        <v/>
      </c>
      <c r="AC239" s="41"/>
      <c r="AD239" s="244"/>
      <c r="AE239" s="67"/>
      <c r="AF239" s="71"/>
      <c r="AG239" s="60"/>
      <c r="AH239" s="34"/>
      <c r="AI239" s="34"/>
      <c r="AJ239" s="34"/>
      <c r="AK239" s="34"/>
      <c r="AL239" s="13"/>
      <c r="AM239" s="13"/>
      <c r="AN239" s="13"/>
      <c r="AO239" s="13"/>
      <c r="AP239" s="13"/>
      <c r="AQ239" s="14"/>
      <c r="AR239" s="15"/>
    </row>
    <row r="240" spans="1:44" s="17" customFormat="1" ht="30.95" customHeight="1" x14ac:dyDescent="0.2">
      <c r="A240" s="47"/>
      <c r="B240" s="48"/>
      <c r="C240" s="56"/>
      <c r="D240" s="35"/>
      <c r="E240" s="35"/>
      <c r="F240" s="36" t="str">
        <f>IF(D240="","",VLOOKUP(D240,契約台帳!$A$3:$X$9998,6,FALSE))&amp;IF(D240="","",VLOOKUP(D240,契約台帳!$A$3:$X$9998,7,FALSE))&amp;IF(D240="","",VLOOKUP(D240,契約台帳!$A$3:$X$9998,8,FALSE))&amp;IF(D240="","",VLOOKUP(D240,契約台帳!$A$3:$X$9998,9,FALSE))&amp;IF(D240="","",VLOOKUP(D240,契約台帳!$A$3:$X$9998,11,FALSE))</f>
        <v/>
      </c>
      <c r="G240" s="35" t="str">
        <f>IF(D240="","",VLOOKUP(F240,製品マスタ!$G$5:$H$1005,2,FALSE))</f>
        <v/>
      </c>
      <c r="H240" s="35" t="str">
        <f>IF(D240="","",VLOOKUP(F240,製品マスタ!$G$5:$K$1005,5,FALSE))</f>
        <v/>
      </c>
      <c r="I240" s="37" t="str">
        <f>IF(D240="","",VLOOKUP(F240,製品マスタ!$G$5:$L$1005,6,FALSE))</f>
        <v/>
      </c>
      <c r="J240" s="271"/>
      <c r="K240" s="37" t="str">
        <f>IF(D240="","",VLOOKUP(D240,契約台帳!$A$3:$X$700,12,FALSE))</f>
        <v/>
      </c>
      <c r="L240" s="37" t="str">
        <f>IF(D240="","",VLOOKUP(F240,製品マスタ!$G$5:$Q$1005,11,FALSE))</f>
        <v/>
      </c>
      <c r="M240" s="49"/>
      <c r="N240" s="49"/>
      <c r="O240" s="184"/>
      <c r="P240" s="60"/>
      <c r="Q240" s="74"/>
      <c r="R240" s="54" t="str">
        <f>IF(D240="","",IF(D239&lt;&gt;"","",IF(OR(J240="リード付け",J240="巻足し",J240="巻返しリード付け"),M240,VLOOKUP(D240,契約台帳!$A$3:$X$700,14,FALSE))))</f>
        <v/>
      </c>
      <c r="S240" s="51" t="str">
        <f>IF(D240="","",IF(D239&lt;&gt;"","",IF(OR(J240="リード付け",J240="巻足し",J240="巻返しリード付け"),M240,VLOOKUP(D240,契約台帳!$A$3:$X$700,15,FALSE))))</f>
        <v/>
      </c>
      <c r="T240" s="51" t="str">
        <f>IF(D240="","",IF(D239&lt;&gt;"","",IF(J240="リード付け",N240,IF(J240="巻返しリード付け",N240,IF(J240="巻足し",N240*P240+N241*P241,VLOOKUP(D240,契約台帳!$A$3:$X$700,16,FALSE))))))</f>
        <v/>
      </c>
      <c r="U240" s="50"/>
      <c r="V240" s="50" t="str">
        <f>IF(D240="","",IF(D238=D240,"",VLOOKUP(D240,契約台帳!$A$2:$X$700,18,FALSE)))</f>
        <v/>
      </c>
      <c r="W240" s="35" t="str">
        <f>IF(D240="","",IF(T240="","",IF(J240="巻足し","",IF(J240="巻返し",VLOOKUP(F240&amp;K240&amp;M240,製品マスタ!$M$5:$AE$1005,18,FALSE),IF(OR(J240="リード付け",J240="巻返しリード付け"),"原反コア",IF(J240="スリット",VLOOKUP(F240&amp;K240&amp;R240,製品マスタ!$N$5:$AE$1005,17,FALSE),""))))))</f>
        <v/>
      </c>
      <c r="X240" s="35" t="str">
        <f>IF(D240="","",IF(T240="","",IF(J240="巻足し","",IF(J240="巻返し",VLOOKUP(F240&amp;K240&amp;M240,製品マスタ!$M$5:$AE$1005,19,FALSE),IF(OR(J240="リード付け",J240="巻返しリード付け"),"",IF(J240="スリット",VLOOKUP(F240&amp;K240&amp;R240,製品マスタ!$N$5:$AE$1005,18,FALSE),""))))))</f>
        <v/>
      </c>
      <c r="Y240" s="40" t="str">
        <f>IF(D240="","",IF(T240="","",VLOOKUP(D240,契約台帳!$A$3:$X$700,17,FALSE)))</f>
        <v/>
      </c>
      <c r="Z240" s="35" t="str">
        <f>IF(D240="","",IF(T240="","",VLOOKUP(D240,契約台帳!$A$3:$X$700,5,FALSE)))</f>
        <v/>
      </c>
      <c r="AA240" s="74"/>
      <c r="AB240" s="266" t="str">
        <f>IFERROR(VLOOKUP(F240&amp;K240&amp;M240,製品マスタ!$M$5:$AM$1003,27,FALSE),"")</f>
        <v/>
      </c>
      <c r="AC240" s="41"/>
      <c r="AD240" s="244"/>
      <c r="AE240" s="67"/>
      <c r="AF240" s="71"/>
      <c r="AG240" s="60"/>
      <c r="AH240" s="34"/>
      <c r="AI240" s="34"/>
      <c r="AJ240" s="34"/>
      <c r="AK240" s="34"/>
      <c r="AL240" s="13"/>
      <c r="AM240" s="13"/>
      <c r="AN240" s="13"/>
      <c r="AO240" s="13"/>
      <c r="AP240" s="13"/>
      <c r="AQ240" s="14"/>
      <c r="AR240" s="15"/>
    </row>
    <row r="241" spans="1:44" s="17" customFormat="1" ht="30.95" customHeight="1" x14ac:dyDescent="0.2">
      <c r="A241" s="47"/>
      <c r="B241" s="48"/>
      <c r="C241" s="56"/>
      <c r="D241" s="35"/>
      <c r="E241" s="35"/>
      <c r="F241" s="36" t="str">
        <f>IF(D241="","",VLOOKUP(D241,契約台帳!$A$3:$X$9998,6,FALSE))&amp;IF(D241="","",VLOOKUP(D241,契約台帳!$A$3:$X$9998,7,FALSE))&amp;IF(D241="","",VLOOKUP(D241,契約台帳!$A$3:$X$9998,8,FALSE))&amp;IF(D241="","",VLOOKUP(D241,契約台帳!$A$3:$X$9998,9,FALSE))&amp;IF(D241="","",VLOOKUP(D241,契約台帳!$A$3:$X$9998,11,FALSE))</f>
        <v/>
      </c>
      <c r="G241" s="35" t="str">
        <f>IF(D241="","",VLOOKUP(F241,製品マスタ!$G$5:$H$1005,2,FALSE))</f>
        <v/>
      </c>
      <c r="H241" s="35" t="str">
        <f>IF(D241="","",VLOOKUP(F241,製品マスタ!$G$5:$K$1005,5,FALSE))</f>
        <v/>
      </c>
      <c r="I241" s="37" t="str">
        <f>IF(D241="","",VLOOKUP(F241,製品マスタ!$G$5:$L$1005,6,FALSE))</f>
        <v/>
      </c>
      <c r="J241" s="271"/>
      <c r="K241" s="37" t="str">
        <f>IF(D241="","",VLOOKUP(D241,契約台帳!$A$3:$X$700,12,FALSE))</f>
        <v/>
      </c>
      <c r="L241" s="37" t="str">
        <f>IF(D241="","",VLOOKUP(F241,製品マスタ!$G$5:$Q$1005,11,FALSE))</f>
        <v/>
      </c>
      <c r="M241" s="49"/>
      <c r="N241" s="49"/>
      <c r="O241" s="184"/>
      <c r="P241" s="60"/>
      <c r="Q241" s="74"/>
      <c r="R241" s="54" t="str">
        <f>IF(D241="","",IF(D240&lt;&gt;"","",IF(OR(J241="リード付け",J241="巻足し",J241="巻返しリード付け"),M241,VLOOKUP(D241,契約台帳!$A$3:$X$700,14,FALSE))))</f>
        <v/>
      </c>
      <c r="S241" s="51" t="str">
        <f>IF(D241="","",IF(D240&lt;&gt;"","",IF(OR(J241="リード付け",J241="巻足し",J241="巻返しリード付け"),M241,VLOOKUP(D241,契約台帳!$A$3:$X$700,15,FALSE))))</f>
        <v/>
      </c>
      <c r="T241" s="51" t="str">
        <f>IF(D241="","",IF(D240&lt;&gt;"","",IF(J241="リード付け",N241,IF(J241="巻返しリード付け",N241,IF(J241="巻足し",N241*P241+N242*P242,VLOOKUP(D241,契約台帳!$A$3:$X$700,16,FALSE))))))</f>
        <v/>
      </c>
      <c r="U241" s="50"/>
      <c r="V241" s="50" t="str">
        <f>IF(D241="","",IF(D239=D241,"",VLOOKUP(D241,契約台帳!$A$2:$X$700,18,FALSE)))</f>
        <v/>
      </c>
      <c r="W241" s="35" t="str">
        <f>IF(D241="","",IF(T241="","",IF(J241="巻足し","",IF(J241="巻返し",VLOOKUP(F241&amp;K241&amp;M241,製品マスタ!$M$5:$AE$1005,18,FALSE),IF(OR(J241="リード付け",J241="巻返しリード付け"),"原反コア",IF(J241="スリット",VLOOKUP(F241&amp;K241&amp;R241,製品マスタ!$N$5:$AE$1005,17,FALSE),""))))))</f>
        <v/>
      </c>
      <c r="X241" s="35" t="str">
        <f>IF(D241="","",IF(T241="","",IF(J241="巻足し","",IF(J241="巻返し",VLOOKUP(F241&amp;K241&amp;M241,製品マスタ!$M$5:$AE$1005,19,FALSE),IF(OR(J241="リード付け",J241="巻返しリード付け"),"",IF(J241="スリット",VLOOKUP(F241&amp;K241&amp;R241,製品マスタ!$N$5:$AE$1005,18,FALSE),""))))))</f>
        <v/>
      </c>
      <c r="Y241" s="40" t="str">
        <f>IF(D241="","",IF(T241="","",VLOOKUP(D241,契約台帳!$A$3:$X$700,17,FALSE)))</f>
        <v/>
      </c>
      <c r="Z241" s="35" t="str">
        <f>IF(D241="","",IF(T241="","",VLOOKUP(D241,契約台帳!$A$3:$X$700,5,FALSE)))</f>
        <v/>
      </c>
      <c r="AA241" s="74"/>
      <c r="AB241" s="266" t="str">
        <f>IFERROR(VLOOKUP(F241&amp;K241&amp;M241,製品マスタ!$M$5:$AM$1003,27,FALSE),"")</f>
        <v/>
      </c>
      <c r="AC241" s="41"/>
      <c r="AD241" s="244"/>
      <c r="AE241" s="67"/>
      <c r="AF241" s="71"/>
      <c r="AG241" s="60"/>
      <c r="AH241" s="34"/>
      <c r="AI241" s="34"/>
      <c r="AJ241" s="34"/>
      <c r="AK241" s="34"/>
      <c r="AL241" s="13"/>
      <c r="AM241" s="13"/>
      <c r="AN241" s="13"/>
      <c r="AO241" s="13"/>
      <c r="AP241" s="13"/>
      <c r="AQ241" s="14"/>
      <c r="AR241" s="15"/>
    </row>
    <row r="242" spans="1:44" s="17" customFormat="1" ht="30.95" customHeight="1" x14ac:dyDescent="0.2">
      <c r="A242" s="47"/>
      <c r="B242" s="48"/>
      <c r="C242" s="56"/>
      <c r="D242" s="35"/>
      <c r="E242" s="35"/>
      <c r="F242" s="36" t="str">
        <f>IF(D242="","",VLOOKUP(D242,契約台帳!$A$3:$X$9998,6,FALSE))&amp;IF(D242="","",VLOOKUP(D242,契約台帳!$A$3:$X$9998,7,FALSE))&amp;IF(D242="","",VLOOKUP(D242,契約台帳!$A$3:$X$9998,8,FALSE))&amp;IF(D242="","",VLOOKUP(D242,契約台帳!$A$3:$X$9998,9,FALSE))&amp;IF(D242="","",VLOOKUP(D242,契約台帳!$A$3:$X$9998,11,FALSE))</f>
        <v/>
      </c>
      <c r="G242" s="35" t="str">
        <f>IF(D242="","",VLOOKUP(F242,製品マスタ!$G$5:$H$1005,2,FALSE))</f>
        <v/>
      </c>
      <c r="H242" s="35" t="str">
        <f>IF(D242="","",VLOOKUP(F242,製品マスタ!$G$5:$K$1005,5,FALSE))</f>
        <v/>
      </c>
      <c r="I242" s="37" t="str">
        <f>IF(D242="","",VLOOKUP(F242,製品マスタ!$G$5:$L$1005,6,FALSE))</f>
        <v/>
      </c>
      <c r="J242" s="271"/>
      <c r="K242" s="37" t="str">
        <f>IF(D242="","",VLOOKUP(D242,契約台帳!$A$3:$X$700,12,FALSE))</f>
        <v/>
      </c>
      <c r="L242" s="37" t="str">
        <f>IF(D242="","",VLOOKUP(F242,製品マスタ!$G$5:$Q$1005,11,FALSE))</f>
        <v/>
      </c>
      <c r="M242" s="49"/>
      <c r="N242" s="49"/>
      <c r="O242" s="184"/>
      <c r="P242" s="60"/>
      <c r="Q242" s="74"/>
      <c r="R242" s="54" t="str">
        <f>IF(D242="","",IF(D241&lt;&gt;"","",IF(OR(J242="リード付け",J242="巻足し",J242="巻返しリード付け"),M242,VLOOKUP(D242,契約台帳!$A$3:$X$700,14,FALSE))))</f>
        <v/>
      </c>
      <c r="S242" s="51" t="str">
        <f>IF(D242="","",IF(D241&lt;&gt;"","",IF(OR(J242="リード付け",J242="巻足し",J242="巻返しリード付け"),M242,VLOOKUP(D242,契約台帳!$A$3:$X$700,15,FALSE))))</f>
        <v/>
      </c>
      <c r="T242" s="51" t="str">
        <f>IF(D242="","",IF(D241&lt;&gt;"","",IF(J242="リード付け",N242,IF(J242="巻返しリード付け",N242,IF(J242="巻足し",N242*P242+N243*P243,VLOOKUP(D242,契約台帳!$A$3:$X$700,16,FALSE))))))</f>
        <v/>
      </c>
      <c r="U242" s="50"/>
      <c r="V242" s="50" t="str">
        <f>IF(D242="","",IF(D240=D242,"",VLOOKUP(D242,契約台帳!$A$2:$X$700,18,FALSE)))</f>
        <v/>
      </c>
      <c r="W242" s="35" t="str">
        <f>IF(D242="","",IF(T242="","",IF(J242="巻足し","",IF(J242="巻返し",VLOOKUP(F242&amp;K242&amp;M242,製品マスタ!$M$5:$AE$1005,18,FALSE),IF(OR(J242="リード付け",J242="巻返しリード付け"),"原反コア",IF(J242="スリット",VLOOKUP(F242&amp;K242&amp;R242,製品マスタ!$N$5:$AE$1005,17,FALSE),""))))))</f>
        <v/>
      </c>
      <c r="X242" s="35" t="str">
        <f>IF(D242="","",IF(T242="","",IF(J242="巻足し","",IF(J242="巻返し",VLOOKUP(F242&amp;K242&amp;M242,製品マスタ!$M$5:$AE$1005,19,FALSE),IF(OR(J242="リード付け",J242="巻返しリード付け"),"",IF(J242="スリット",VLOOKUP(F242&amp;K242&amp;R242,製品マスタ!$N$5:$AE$1005,18,FALSE),""))))))</f>
        <v/>
      </c>
      <c r="Y242" s="40" t="str">
        <f>IF(D242="","",IF(T242="","",VLOOKUP(D242,契約台帳!$A$3:$X$700,17,FALSE)))</f>
        <v/>
      </c>
      <c r="Z242" s="35" t="str">
        <f>IF(D242="","",IF(T242="","",VLOOKUP(D242,契約台帳!$A$3:$X$700,5,FALSE)))</f>
        <v/>
      </c>
      <c r="AA242" s="74"/>
      <c r="AB242" s="266" t="str">
        <f>IFERROR(VLOOKUP(F242&amp;K242&amp;M242,製品マスタ!$M$5:$AM$1003,27,FALSE),"")</f>
        <v/>
      </c>
      <c r="AC242" s="41"/>
      <c r="AD242" s="244"/>
      <c r="AE242" s="67"/>
      <c r="AF242" s="71"/>
      <c r="AG242" s="60"/>
      <c r="AH242" s="34"/>
      <c r="AI242" s="34"/>
      <c r="AJ242" s="34"/>
      <c r="AK242" s="34"/>
      <c r="AL242" s="13"/>
      <c r="AM242" s="13"/>
      <c r="AN242" s="13"/>
      <c r="AO242" s="13"/>
      <c r="AP242" s="13"/>
      <c r="AQ242" s="14"/>
      <c r="AR242" s="15"/>
    </row>
    <row r="243" spans="1:44" s="17" customFormat="1" ht="30.95" customHeight="1" x14ac:dyDescent="0.2">
      <c r="A243" s="47"/>
      <c r="B243" s="48"/>
      <c r="C243" s="56"/>
      <c r="D243" s="35"/>
      <c r="E243" s="35"/>
      <c r="F243" s="36" t="str">
        <f>IF(D243="","",VLOOKUP(D243,契約台帳!$A$3:$X$9998,6,FALSE))&amp;IF(D243="","",VLOOKUP(D243,契約台帳!$A$3:$X$9998,7,FALSE))&amp;IF(D243="","",VLOOKUP(D243,契約台帳!$A$3:$X$9998,8,FALSE))&amp;IF(D243="","",VLOOKUP(D243,契約台帳!$A$3:$X$9998,9,FALSE))&amp;IF(D243="","",VLOOKUP(D243,契約台帳!$A$3:$X$9998,11,FALSE))</f>
        <v/>
      </c>
      <c r="G243" s="35" t="str">
        <f>IF(D243="","",VLOOKUP(F243,製品マスタ!$G$5:$H$1005,2,FALSE))</f>
        <v/>
      </c>
      <c r="H243" s="35" t="str">
        <f>IF(D243="","",VLOOKUP(F243,製品マスタ!$G$5:$K$1005,5,FALSE))</f>
        <v/>
      </c>
      <c r="I243" s="37" t="str">
        <f>IF(D243="","",VLOOKUP(F243,製品マスタ!$G$5:$L$1005,6,FALSE))</f>
        <v/>
      </c>
      <c r="J243" s="271"/>
      <c r="K243" s="37" t="str">
        <f>IF(D243="","",VLOOKUP(D243,契約台帳!$A$3:$X$700,12,FALSE))</f>
        <v/>
      </c>
      <c r="L243" s="37" t="str">
        <f>IF(D243="","",VLOOKUP(F243,製品マスタ!$G$5:$Q$1005,11,FALSE))</f>
        <v/>
      </c>
      <c r="M243" s="49"/>
      <c r="N243" s="49"/>
      <c r="O243" s="184"/>
      <c r="P243" s="60"/>
      <c r="Q243" s="74"/>
      <c r="R243" s="54" t="str">
        <f>IF(D243="","",IF(D242&lt;&gt;"","",IF(OR(J243="リード付け",J243="巻足し",J243="巻返しリード付け"),M243,VLOOKUP(D243,契約台帳!$A$3:$X$700,14,FALSE))))</f>
        <v/>
      </c>
      <c r="S243" s="51" t="str">
        <f>IF(D243="","",IF(D242&lt;&gt;"","",IF(OR(J243="リード付け",J243="巻足し",J243="巻返しリード付け"),M243,VLOOKUP(D243,契約台帳!$A$3:$X$700,15,FALSE))))</f>
        <v/>
      </c>
      <c r="T243" s="51" t="str">
        <f>IF(D243="","",IF(D242&lt;&gt;"","",IF(J243="リード付け",N243,IF(J243="巻返しリード付け",N243,IF(J243="巻足し",N243*P243+N244*P244,VLOOKUP(D243,契約台帳!$A$3:$X$700,16,FALSE))))))</f>
        <v/>
      </c>
      <c r="U243" s="50"/>
      <c r="V243" s="50" t="str">
        <f>IF(D243="","",IF(D241=D243,"",VLOOKUP(D243,契約台帳!$A$2:$X$700,18,FALSE)))</f>
        <v/>
      </c>
      <c r="W243" s="35" t="str">
        <f>IF(D243="","",IF(T243="","",IF(J243="巻足し","",IF(J243="巻返し",VLOOKUP(F243&amp;K243&amp;M243,製品マスタ!$M$5:$AE$1005,18,FALSE),IF(OR(J243="リード付け",J243="巻返しリード付け"),"原反コア",IF(J243="スリット",VLOOKUP(F243&amp;K243&amp;R243,製品マスタ!$N$5:$AE$1005,17,FALSE),""))))))</f>
        <v/>
      </c>
      <c r="X243" s="35" t="str">
        <f>IF(D243="","",IF(T243="","",IF(J243="巻足し","",IF(J243="巻返し",VLOOKUP(F243&amp;K243&amp;M243,製品マスタ!$M$5:$AE$1005,19,FALSE),IF(OR(J243="リード付け",J243="巻返しリード付け"),"",IF(J243="スリット",VLOOKUP(F243&amp;K243&amp;R243,製品マスタ!$N$5:$AE$1005,18,FALSE),""))))))</f>
        <v/>
      </c>
      <c r="Y243" s="40" t="str">
        <f>IF(D243="","",IF(T243="","",VLOOKUP(D243,契約台帳!$A$3:$X$700,17,FALSE)))</f>
        <v/>
      </c>
      <c r="Z243" s="35" t="str">
        <f>IF(D243="","",IF(T243="","",VLOOKUP(D243,契約台帳!$A$3:$X$700,5,FALSE)))</f>
        <v/>
      </c>
      <c r="AA243" s="74"/>
      <c r="AB243" s="266" t="str">
        <f>IFERROR(VLOOKUP(F243&amp;K243&amp;M243,製品マスタ!$M$5:$AM$1003,27,FALSE),"")</f>
        <v/>
      </c>
      <c r="AC243" s="41"/>
      <c r="AD243" s="244"/>
      <c r="AE243" s="67"/>
      <c r="AF243" s="71"/>
      <c r="AG243" s="60"/>
      <c r="AH243" s="34"/>
      <c r="AI243" s="34"/>
      <c r="AJ243" s="34"/>
      <c r="AK243" s="34"/>
      <c r="AL243" s="13"/>
      <c r="AM243" s="13"/>
      <c r="AN243" s="13"/>
      <c r="AO243" s="13"/>
      <c r="AP243" s="13"/>
      <c r="AQ243" s="14"/>
      <c r="AR243" s="15"/>
    </row>
    <row r="244" spans="1:44" s="17" customFormat="1" ht="30.95" customHeight="1" x14ac:dyDescent="0.2">
      <c r="A244" s="47"/>
      <c r="B244" s="48"/>
      <c r="C244" s="56"/>
      <c r="D244" s="35"/>
      <c r="E244" s="35"/>
      <c r="F244" s="36" t="str">
        <f>IF(D244="","",VLOOKUP(D244,契約台帳!$A$3:$X$9998,6,FALSE))&amp;IF(D244="","",VLOOKUP(D244,契約台帳!$A$3:$X$9998,7,FALSE))&amp;IF(D244="","",VLOOKUP(D244,契約台帳!$A$3:$X$9998,8,FALSE))&amp;IF(D244="","",VLOOKUP(D244,契約台帳!$A$3:$X$9998,9,FALSE))&amp;IF(D244="","",VLOOKUP(D244,契約台帳!$A$3:$X$9998,11,FALSE))</f>
        <v/>
      </c>
      <c r="G244" s="35" t="str">
        <f>IF(D244="","",VLOOKUP(F244,製品マスタ!$G$5:$H$1005,2,FALSE))</f>
        <v/>
      </c>
      <c r="H244" s="35" t="str">
        <f>IF(D244="","",VLOOKUP(F244,製品マスタ!$G$5:$K$1005,5,FALSE))</f>
        <v/>
      </c>
      <c r="I244" s="37" t="str">
        <f>IF(D244="","",VLOOKUP(F244,製品マスタ!$G$5:$L$1005,6,FALSE))</f>
        <v/>
      </c>
      <c r="J244" s="271"/>
      <c r="K244" s="37" t="str">
        <f>IF(D244="","",VLOOKUP(D244,契約台帳!$A$3:$X$700,12,FALSE))</f>
        <v/>
      </c>
      <c r="L244" s="37" t="str">
        <f>IF(D244="","",VLOOKUP(F244,製品マスタ!$G$5:$Q$1005,11,FALSE))</f>
        <v/>
      </c>
      <c r="M244" s="49"/>
      <c r="N244" s="49"/>
      <c r="O244" s="184"/>
      <c r="P244" s="60"/>
      <c r="Q244" s="74"/>
      <c r="R244" s="54" t="str">
        <f>IF(D244="","",IF(D243&lt;&gt;"","",IF(OR(J244="リード付け",J244="巻足し",J244="巻返しリード付け"),M244,VLOOKUP(D244,契約台帳!$A$3:$X$700,14,FALSE))))</f>
        <v/>
      </c>
      <c r="S244" s="51" t="str">
        <f>IF(D244="","",IF(D243&lt;&gt;"","",IF(OR(J244="リード付け",J244="巻足し",J244="巻返しリード付け"),M244,VLOOKUP(D244,契約台帳!$A$3:$X$700,15,FALSE))))</f>
        <v/>
      </c>
      <c r="T244" s="51" t="str">
        <f>IF(D244="","",IF(D243&lt;&gt;"","",IF(J244="リード付け",N244,IF(J244="巻返しリード付け",N244,IF(J244="巻足し",N244*P244+N245*P245,VLOOKUP(D244,契約台帳!$A$3:$X$700,16,FALSE))))))</f>
        <v/>
      </c>
      <c r="U244" s="50"/>
      <c r="V244" s="50" t="str">
        <f>IF(D244="","",IF(D242=D244,"",VLOOKUP(D244,契約台帳!$A$2:$X$700,18,FALSE)))</f>
        <v/>
      </c>
      <c r="W244" s="35" t="str">
        <f>IF(D244="","",IF(T244="","",IF(J244="巻足し","",IF(J244="巻返し",VLOOKUP(F244&amp;K244&amp;M244,製品マスタ!$M$5:$AE$1005,18,FALSE),IF(OR(J244="リード付け",J244="巻返しリード付け"),"原反コア",IF(J244="スリット",VLOOKUP(F244&amp;K244&amp;R244,製品マスタ!$N$5:$AE$1005,17,FALSE),""))))))</f>
        <v/>
      </c>
      <c r="X244" s="35" t="str">
        <f>IF(D244="","",IF(T244="","",IF(J244="巻足し","",IF(J244="巻返し",VLOOKUP(F244&amp;K244&amp;M244,製品マスタ!$M$5:$AE$1005,19,FALSE),IF(OR(J244="リード付け",J244="巻返しリード付け"),"",IF(J244="スリット",VLOOKUP(F244&amp;K244&amp;R244,製品マスタ!$N$5:$AE$1005,18,FALSE),""))))))</f>
        <v/>
      </c>
      <c r="Y244" s="40" t="str">
        <f>IF(D244="","",IF(T244="","",VLOOKUP(D244,契約台帳!$A$3:$X$700,17,FALSE)))</f>
        <v/>
      </c>
      <c r="Z244" s="35" t="str">
        <f>IF(D244="","",IF(T244="","",VLOOKUP(D244,契約台帳!$A$3:$X$700,5,FALSE)))</f>
        <v/>
      </c>
      <c r="AA244" s="74"/>
      <c r="AB244" s="266" t="str">
        <f>IFERROR(VLOOKUP(F244&amp;K244&amp;M244,製品マスタ!$M$5:$AM$1003,27,FALSE),"")</f>
        <v/>
      </c>
      <c r="AC244" s="41"/>
      <c r="AD244" s="244"/>
      <c r="AE244" s="67"/>
      <c r="AF244" s="71"/>
      <c r="AG244" s="60"/>
      <c r="AH244" s="34"/>
      <c r="AI244" s="34"/>
      <c r="AJ244" s="34"/>
      <c r="AK244" s="34"/>
      <c r="AL244" s="13"/>
      <c r="AM244" s="13"/>
      <c r="AN244" s="13"/>
      <c r="AO244" s="13"/>
      <c r="AP244" s="13"/>
      <c r="AQ244" s="14"/>
      <c r="AR244" s="15"/>
    </row>
    <row r="245" spans="1:44" s="17" customFormat="1" ht="30.95" customHeight="1" x14ac:dyDescent="0.2">
      <c r="A245" s="47"/>
      <c r="B245" s="48"/>
      <c r="C245" s="56"/>
      <c r="D245" s="35"/>
      <c r="E245" s="35"/>
      <c r="F245" s="36" t="str">
        <f>IF(D245="","",VLOOKUP(D245,契約台帳!$A$3:$X$9998,6,FALSE))&amp;IF(D245="","",VLOOKUP(D245,契約台帳!$A$3:$X$9998,7,FALSE))&amp;IF(D245="","",VLOOKUP(D245,契約台帳!$A$3:$X$9998,8,FALSE))&amp;IF(D245="","",VLOOKUP(D245,契約台帳!$A$3:$X$9998,9,FALSE))&amp;IF(D245="","",VLOOKUP(D245,契約台帳!$A$3:$X$9998,11,FALSE))</f>
        <v/>
      </c>
      <c r="G245" s="35" t="str">
        <f>IF(D245="","",VLOOKUP(F245,製品マスタ!$G$5:$H$1005,2,FALSE))</f>
        <v/>
      </c>
      <c r="H245" s="35" t="str">
        <f>IF(D245="","",VLOOKUP(F245,製品マスタ!$G$5:$K$1005,5,FALSE))</f>
        <v/>
      </c>
      <c r="I245" s="37" t="str">
        <f>IF(D245="","",VLOOKUP(F245,製品マスタ!$G$5:$L$1005,6,FALSE))</f>
        <v/>
      </c>
      <c r="J245" s="271"/>
      <c r="K245" s="37" t="str">
        <f>IF(D245="","",VLOOKUP(D245,契約台帳!$A$3:$X$700,12,FALSE))</f>
        <v/>
      </c>
      <c r="L245" s="37" t="str">
        <f>IF(D245="","",VLOOKUP(F245,製品マスタ!$G$5:$Q$1005,11,FALSE))</f>
        <v/>
      </c>
      <c r="M245" s="49"/>
      <c r="N245" s="49"/>
      <c r="O245" s="184"/>
      <c r="P245" s="60"/>
      <c r="Q245" s="74"/>
      <c r="R245" s="54" t="str">
        <f>IF(D245="","",IF(D244&lt;&gt;"","",IF(OR(J245="リード付け",J245="巻足し",J245="巻返しリード付け"),M245,VLOOKUP(D245,契約台帳!$A$3:$X$700,14,FALSE))))</f>
        <v/>
      </c>
      <c r="S245" s="51" t="str">
        <f>IF(D245="","",IF(D244&lt;&gt;"","",IF(OR(J245="リード付け",J245="巻足し",J245="巻返しリード付け"),M245,VLOOKUP(D245,契約台帳!$A$3:$X$700,15,FALSE))))</f>
        <v/>
      </c>
      <c r="T245" s="51" t="str">
        <f>IF(D245="","",IF(D244&lt;&gt;"","",IF(J245="リード付け",N245,IF(J245="巻返しリード付け",N245,IF(J245="巻足し",N245*P245+N246*P246,VLOOKUP(D245,契約台帳!$A$3:$X$700,16,FALSE))))))</f>
        <v/>
      </c>
      <c r="U245" s="50"/>
      <c r="V245" s="50" t="str">
        <f>IF(D245="","",IF(D243=D245,"",VLOOKUP(D245,契約台帳!$A$2:$X$700,18,FALSE)))</f>
        <v/>
      </c>
      <c r="W245" s="35" t="str">
        <f>IF(D245="","",IF(T245="","",IF(J245="巻足し","",IF(J245="巻返し",VLOOKUP(F245&amp;K245&amp;M245,製品マスタ!$M$5:$AE$1005,18,FALSE),IF(OR(J245="リード付け",J245="巻返しリード付け"),"原反コア",IF(J245="スリット",VLOOKUP(F245&amp;K245&amp;R245,製品マスタ!$N$5:$AE$1005,17,FALSE),""))))))</f>
        <v/>
      </c>
      <c r="X245" s="35" t="str">
        <f>IF(D245="","",IF(T245="","",IF(J245="巻足し","",IF(J245="巻返し",VLOOKUP(F245&amp;K245&amp;M245,製品マスタ!$M$5:$AE$1005,19,FALSE),IF(OR(J245="リード付け",J245="巻返しリード付け"),"",IF(J245="スリット",VLOOKUP(F245&amp;K245&amp;R245,製品マスタ!$N$5:$AE$1005,18,FALSE),""))))))</f>
        <v/>
      </c>
      <c r="Y245" s="40" t="str">
        <f>IF(D245="","",IF(T245="","",VLOOKUP(D245,契約台帳!$A$3:$X$700,17,FALSE)))</f>
        <v/>
      </c>
      <c r="Z245" s="35" t="str">
        <f>IF(D245="","",IF(T245="","",VLOOKUP(D245,契約台帳!$A$3:$X$700,5,FALSE)))</f>
        <v/>
      </c>
      <c r="AA245" s="74"/>
      <c r="AB245" s="266" t="str">
        <f>IFERROR(VLOOKUP(F245&amp;K245&amp;M245,製品マスタ!$M$5:$AM$1003,27,FALSE),"")</f>
        <v/>
      </c>
      <c r="AC245" s="41"/>
      <c r="AD245" s="244"/>
      <c r="AE245" s="67"/>
      <c r="AF245" s="71"/>
      <c r="AG245" s="60"/>
      <c r="AH245" s="34"/>
      <c r="AI245" s="34"/>
      <c r="AJ245" s="34"/>
      <c r="AK245" s="34"/>
      <c r="AL245" s="13"/>
      <c r="AM245" s="13"/>
      <c r="AN245" s="13"/>
      <c r="AO245" s="13"/>
      <c r="AP245" s="13"/>
      <c r="AQ245" s="14"/>
      <c r="AR245" s="15"/>
    </row>
    <row r="246" spans="1:44" s="17" customFormat="1" ht="30.95" customHeight="1" x14ac:dyDescent="0.2">
      <c r="A246" s="47"/>
      <c r="B246" s="48"/>
      <c r="C246" s="56"/>
      <c r="D246" s="35"/>
      <c r="E246" s="35"/>
      <c r="F246" s="36" t="str">
        <f>IF(D246="","",VLOOKUP(D246,契約台帳!$A$3:$X$9998,6,FALSE))&amp;IF(D246="","",VLOOKUP(D246,契約台帳!$A$3:$X$9998,7,FALSE))&amp;IF(D246="","",VLOOKUP(D246,契約台帳!$A$3:$X$9998,8,FALSE))&amp;IF(D246="","",VLOOKUP(D246,契約台帳!$A$3:$X$9998,9,FALSE))&amp;IF(D246="","",VLOOKUP(D246,契約台帳!$A$3:$X$9998,11,FALSE))</f>
        <v/>
      </c>
      <c r="G246" s="35" t="str">
        <f>IF(D246="","",VLOOKUP(F246,製品マスタ!$G$5:$H$1005,2,FALSE))</f>
        <v/>
      </c>
      <c r="H246" s="35" t="str">
        <f>IF(D246="","",VLOOKUP(F246,製品マスタ!$G$5:$K$1005,5,FALSE))</f>
        <v/>
      </c>
      <c r="I246" s="37" t="str">
        <f>IF(D246="","",VLOOKUP(F246,製品マスタ!$G$5:$L$1005,6,FALSE))</f>
        <v/>
      </c>
      <c r="J246" s="271"/>
      <c r="K246" s="37" t="str">
        <f>IF(D246="","",VLOOKUP(D246,契約台帳!$A$3:$X$700,12,FALSE))</f>
        <v/>
      </c>
      <c r="L246" s="37" t="str">
        <f>IF(D246="","",VLOOKUP(F246,製品マスタ!$G$5:$Q$1005,11,FALSE))</f>
        <v/>
      </c>
      <c r="M246" s="49"/>
      <c r="N246" s="49"/>
      <c r="O246" s="184"/>
      <c r="P246" s="60"/>
      <c r="Q246" s="74"/>
      <c r="R246" s="54" t="str">
        <f>IF(D246="","",IF(D245&lt;&gt;"","",IF(OR(J246="リード付け",J246="巻足し",J246="巻返しリード付け"),M246,VLOOKUP(D246,契約台帳!$A$3:$X$700,14,FALSE))))</f>
        <v/>
      </c>
      <c r="S246" s="51" t="str">
        <f>IF(D246="","",IF(D245&lt;&gt;"","",IF(OR(J246="リード付け",J246="巻足し",J246="巻返しリード付け"),M246,VLOOKUP(D246,契約台帳!$A$3:$X$700,15,FALSE))))</f>
        <v/>
      </c>
      <c r="T246" s="51" t="str">
        <f>IF(D246="","",IF(D245&lt;&gt;"","",IF(J246="リード付け",N246,IF(J246="巻返しリード付け",N246,IF(J246="巻足し",N246*P246+N247*P247,VLOOKUP(D246,契約台帳!$A$3:$X$700,16,FALSE))))))</f>
        <v/>
      </c>
      <c r="U246" s="50"/>
      <c r="V246" s="50" t="str">
        <f>IF(D246="","",IF(D244=D246,"",VLOOKUP(D246,契約台帳!$A$2:$X$700,18,FALSE)))</f>
        <v/>
      </c>
      <c r="W246" s="35" t="str">
        <f>IF(D246="","",IF(T246="","",IF(J246="巻足し","",IF(J246="巻返し",VLOOKUP(F246&amp;K246&amp;M246,製品マスタ!$M$5:$AE$1005,18,FALSE),IF(OR(J246="リード付け",J246="巻返しリード付け"),"原反コア",IF(J246="スリット",VLOOKUP(F246&amp;K246&amp;R246,製品マスタ!$N$5:$AE$1005,17,FALSE),""))))))</f>
        <v/>
      </c>
      <c r="X246" s="35" t="str">
        <f>IF(D246="","",IF(T246="","",IF(J246="巻足し","",IF(J246="巻返し",VLOOKUP(F246&amp;K246&amp;M246,製品マスタ!$M$5:$AE$1005,19,FALSE),IF(OR(J246="リード付け",J246="巻返しリード付け"),"",IF(J246="スリット",VLOOKUP(F246&amp;K246&amp;R246,製品マスタ!$N$5:$AE$1005,18,FALSE),""))))))</f>
        <v/>
      </c>
      <c r="Y246" s="40" t="str">
        <f>IF(D246="","",IF(T246="","",VLOOKUP(D246,契約台帳!$A$3:$X$700,17,FALSE)))</f>
        <v/>
      </c>
      <c r="Z246" s="35" t="str">
        <f>IF(D246="","",IF(T246="","",VLOOKUP(D246,契約台帳!$A$3:$X$700,5,FALSE)))</f>
        <v/>
      </c>
      <c r="AA246" s="74"/>
      <c r="AB246" s="266" t="str">
        <f>IFERROR(VLOOKUP(F246&amp;K246&amp;M246,製品マスタ!$M$5:$AM$1003,27,FALSE),"")</f>
        <v/>
      </c>
      <c r="AC246" s="41"/>
      <c r="AD246" s="244"/>
      <c r="AE246" s="67"/>
      <c r="AF246" s="71"/>
      <c r="AG246" s="60"/>
      <c r="AH246" s="34"/>
      <c r="AI246" s="34"/>
      <c r="AJ246" s="34"/>
      <c r="AK246" s="34"/>
      <c r="AL246" s="13"/>
      <c r="AM246" s="13"/>
      <c r="AN246" s="13"/>
      <c r="AO246" s="13"/>
      <c r="AP246" s="13"/>
      <c r="AQ246" s="14"/>
      <c r="AR246" s="15"/>
    </row>
    <row r="247" spans="1:44" s="17" customFormat="1" ht="30.95" customHeight="1" x14ac:dyDescent="0.2">
      <c r="A247" s="47"/>
      <c r="B247" s="48"/>
      <c r="C247" s="56"/>
      <c r="D247" s="35"/>
      <c r="E247" s="35"/>
      <c r="F247" s="36" t="str">
        <f>IF(D247="","",VLOOKUP(D247,契約台帳!$A$3:$X$9998,6,FALSE))&amp;IF(D247="","",VLOOKUP(D247,契約台帳!$A$3:$X$9998,7,FALSE))&amp;IF(D247="","",VLOOKUP(D247,契約台帳!$A$3:$X$9998,8,FALSE))&amp;IF(D247="","",VLOOKUP(D247,契約台帳!$A$3:$X$9998,9,FALSE))&amp;IF(D247="","",VLOOKUP(D247,契約台帳!$A$3:$X$9998,11,FALSE))</f>
        <v/>
      </c>
      <c r="G247" s="35" t="str">
        <f>IF(D247="","",VLOOKUP(F247,製品マスタ!$G$5:$H$1005,2,FALSE))</f>
        <v/>
      </c>
      <c r="H247" s="35" t="str">
        <f>IF(D247="","",VLOOKUP(F247,製品マスタ!$G$5:$K$1005,5,FALSE))</f>
        <v/>
      </c>
      <c r="I247" s="37" t="str">
        <f>IF(D247="","",VLOOKUP(F247,製品マスタ!$G$5:$L$1005,6,FALSE))</f>
        <v/>
      </c>
      <c r="J247" s="271"/>
      <c r="K247" s="37" t="str">
        <f>IF(D247="","",VLOOKUP(D247,契約台帳!$A$3:$X$700,12,FALSE))</f>
        <v/>
      </c>
      <c r="L247" s="37" t="str">
        <f>IF(D247="","",VLOOKUP(F247,製品マスタ!$G$5:$Q$1005,11,FALSE))</f>
        <v/>
      </c>
      <c r="M247" s="49"/>
      <c r="N247" s="49"/>
      <c r="O247" s="184"/>
      <c r="P247" s="60"/>
      <c r="Q247" s="74"/>
      <c r="R247" s="54" t="str">
        <f>IF(D247="","",IF(D246&lt;&gt;"","",IF(OR(J247="リード付け",J247="巻足し",J247="巻返しリード付け"),M247,VLOOKUP(D247,契約台帳!$A$3:$X$700,14,FALSE))))</f>
        <v/>
      </c>
      <c r="S247" s="51" t="str">
        <f>IF(D247="","",IF(D246&lt;&gt;"","",IF(OR(J247="リード付け",J247="巻足し",J247="巻返しリード付け"),M247,VLOOKUP(D247,契約台帳!$A$3:$X$700,15,FALSE))))</f>
        <v/>
      </c>
      <c r="T247" s="51" t="str">
        <f>IF(D247="","",IF(D246&lt;&gt;"","",IF(J247="リード付け",N247,IF(J247="巻返しリード付け",N247,IF(J247="巻足し",N247*P247+N248*P248,VLOOKUP(D247,契約台帳!$A$3:$X$700,16,FALSE))))))</f>
        <v/>
      </c>
      <c r="U247" s="50"/>
      <c r="V247" s="50" t="str">
        <f>IF(D247="","",IF(D245=D247,"",VLOOKUP(D247,契約台帳!$A$2:$X$700,18,FALSE)))</f>
        <v/>
      </c>
      <c r="W247" s="35" t="str">
        <f>IF(D247="","",IF(T247="","",IF(J247="巻足し","",IF(J247="巻返し",VLOOKUP(F247&amp;K247&amp;M247,製品マスタ!$M$5:$AE$1005,18,FALSE),IF(OR(J247="リード付け",J247="巻返しリード付け"),"原反コア",IF(J247="スリット",VLOOKUP(F247&amp;K247&amp;R247,製品マスタ!$N$5:$AE$1005,17,FALSE),""))))))</f>
        <v/>
      </c>
      <c r="X247" s="35" t="str">
        <f>IF(D247="","",IF(T247="","",IF(J247="巻足し","",IF(J247="巻返し",VLOOKUP(F247&amp;K247&amp;M247,製品マスタ!$M$5:$AE$1005,19,FALSE),IF(OR(J247="リード付け",J247="巻返しリード付け"),"",IF(J247="スリット",VLOOKUP(F247&amp;K247&amp;R247,製品マスタ!$N$5:$AE$1005,18,FALSE),""))))))</f>
        <v/>
      </c>
      <c r="Y247" s="40" t="str">
        <f>IF(D247="","",IF(T247="","",VLOOKUP(D247,契約台帳!$A$3:$X$700,17,FALSE)))</f>
        <v/>
      </c>
      <c r="Z247" s="35" t="str">
        <f>IF(D247="","",IF(T247="","",VLOOKUP(D247,契約台帳!$A$3:$X$700,5,FALSE)))</f>
        <v/>
      </c>
      <c r="AA247" s="74"/>
      <c r="AB247" s="266" t="str">
        <f>IFERROR(VLOOKUP(F247&amp;K247&amp;M247,製品マスタ!$M$5:$AM$1003,27,FALSE),"")</f>
        <v/>
      </c>
      <c r="AC247" s="41"/>
      <c r="AD247" s="244"/>
      <c r="AE247" s="67"/>
      <c r="AF247" s="71"/>
      <c r="AG247" s="60"/>
      <c r="AH247" s="34"/>
      <c r="AI247" s="34"/>
      <c r="AJ247" s="34"/>
      <c r="AK247" s="34"/>
      <c r="AL247" s="13"/>
      <c r="AM247" s="13"/>
      <c r="AN247" s="13"/>
      <c r="AO247" s="13"/>
      <c r="AP247" s="13"/>
      <c r="AQ247" s="14"/>
      <c r="AR247" s="15"/>
    </row>
    <row r="248" spans="1:44" s="17" customFormat="1" ht="30.95" customHeight="1" x14ac:dyDescent="0.2">
      <c r="A248" s="47"/>
      <c r="B248" s="48"/>
      <c r="C248" s="56"/>
      <c r="D248" s="35"/>
      <c r="E248" s="35"/>
      <c r="F248" s="36" t="str">
        <f>IF(D248="","",VLOOKUP(D248,契約台帳!$A$3:$X$9998,6,FALSE))&amp;IF(D248="","",VLOOKUP(D248,契約台帳!$A$3:$X$9998,7,FALSE))&amp;IF(D248="","",VLOOKUP(D248,契約台帳!$A$3:$X$9998,8,FALSE))&amp;IF(D248="","",VLOOKUP(D248,契約台帳!$A$3:$X$9998,9,FALSE))&amp;IF(D248="","",VLOOKUP(D248,契約台帳!$A$3:$X$9998,11,FALSE))</f>
        <v/>
      </c>
      <c r="G248" s="35" t="str">
        <f>IF(D248="","",VLOOKUP(F248,製品マスタ!$G$5:$H$1005,2,FALSE))</f>
        <v/>
      </c>
      <c r="H248" s="35" t="str">
        <f>IF(D248="","",VLOOKUP(F248,製品マスタ!$G$5:$K$1005,5,FALSE))</f>
        <v/>
      </c>
      <c r="I248" s="37" t="str">
        <f>IF(D248="","",VLOOKUP(F248,製品マスタ!$G$5:$L$1005,6,FALSE))</f>
        <v/>
      </c>
      <c r="J248" s="271"/>
      <c r="K248" s="37" t="str">
        <f>IF(D248="","",VLOOKUP(D248,契約台帳!$A$3:$X$700,12,FALSE))</f>
        <v/>
      </c>
      <c r="L248" s="37" t="str">
        <f>IF(D248="","",VLOOKUP(F248,製品マスタ!$G$5:$Q$1005,11,FALSE))</f>
        <v/>
      </c>
      <c r="M248" s="49"/>
      <c r="N248" s="49"/>
      <c r="O248" s="184"/>
      <c r="P248" s="60"/>
      <c r="Q248" s="74"/>
      <c r="R248" s="54" t="str">
        <f>IF(D248="","",IF(D247&lt;&gt;"","",IF(OR(J248="リード付け",J248="巻足し",J248="巻返しリード付け"),M248,VLOOKUP(D248,契約台帳!$A$3:$X$700,14,FALSE))))</f>
        <v/>
      </c>
      <c r="S248" s="51" t="str">
        <f>IF(D248="","",IF(D247&lt;&gt;"","",IF(OR(J248="リード付け",J248="巻足し",J248="巻返しリード付け"),M248,VLOOKUP(D248,契約台帳!$A$3:$X$700,15,FALSE))))</f>
        <v/>
      </c>
      <c r="T248" s="51" t="str">
        <f>IF(D248="","",IF(D247&lt;&gt;"","",IF(J248="リード付け",N248,IF(J248="巻返しリード付け",N248,IF(J248="巻足し",N248*P248+N249*P249,VLOOKUP(D248,契約台帳!$A$3:$X$700,16,FALSE))))))</f>
        <v/>
      </c>
      <c r="U248" s="50"/>
      <c r="V248" s="50" t="str">
        <f>IF(D248="","",IF(D246=D248,"",VLOOKUP(D248,契約台帳!$A$2:$X$700,18,FALSE)))</f>
        <v/>
      </c>
      <c r="W248" s="35" t="str">
        <f>IF(D248="","",IF(T248="","",IF(J248="巻足し","",IF(J248="巻返し",VLOOKUP(F248&amp;K248&amp;M248,製品マスタ!$M$5:$AE$1005,18,FALSE),IF(OR(J248="リード付け",J248="巻返しリード付け"),"原反コア",IF(J248="スリット",VLOOKUP(F248&amp;K248&amp;R248,製品マスタ!$N$5:$AE$1005,17,FALSE),""))))))</f>
        <v/>
      </c>
      <c r="X248" s="35" t="str">
        <f>IF(D248="","",IF(T248="","",IF(J248="巻足し","",IF(J248="巻返し",VLOOKUP(F248&amp;K248&amp;M248,製品マスタ!$M$5:$AE$1005,19,FALSE),IF(OR(J248="リード付け",J248="巻返しリード付け"),"",IF(J248="スリット",VLOOKUP(F248&amp;K248&amp;R248,製品マスタ!$N$5:$AE$1005,18,FALSE),""))))))</f>
        <v/>
      </c>
      <c r="Y248" s="40" t="str">
        <f>IF(D248="","",IF(T248="","",VLOOKUP(D248,契約台帳!$A$3:$X$700,17,FALSE)))</f>
        <v/>
      </c>
      <c r="Z248" s="35" t="str">
        <f>IF(D248="","",IF(T248="","",VLOOKUP(D248,契約台帳!$A$3:$X$700,5,FALSE)))</f>
        <v/>
      </c>
      <c r="AA248" s="74"/>
      <c r="AB248" s="266" t="str">
        <f>IFERROR(VLOOKUP(F248&amp;K248&amp;M248,製品マスタ!$M$5:$AM$1003,27,FALSE),"")</f>
        <v/>
      </c>
      <c r="AC248" s="41"/>
      <c r="AD248" s="244"/>
      <c r="AE248" s="67"/>
      <c r="AF248" s="71"/>
      <c r="AG248" s="60"/>
      <c r="AH248" s="34"/>
      <c r="AI248" s="34"/>
      <c r="AJ248" s="34"/>
      <c r="AK248" s="34"/>
      <c r="AL248" s="13"/>
      <c r="AM248" s="13"/>
      <c r="AN248" s="13"/>
      <c r="AO248" s="13"/>
      <c r="AP248" s="13"/>
      <c r="AQ248" s="14"/>
      <c r="AR248" s="15"/>
    </row>
    <row r="249" spans="1:44" s="17" customFormat="1" ht="30.95" customHeight="1" x14ac:dyDescent="0.2">
      <c r="A249" s="47"/>
      <c r="B249" s="48"/>
      <c r="C249" s="56"/>
      <c r="D249" s="35"/>
      <c r="E249" s="35"/>
      <c r="F249" s="36" t="str">
        <f>IF(D249="","",VLOOKUP(D249,契約台帳!$A$3:$X$9998,6,FALSE))&amp;IF(D249="","",VLOOKUP(D249,契約台帳!$A$3:$X$9998,7,FALSE))&amp;IF(D249="","",VLOOKUP(D249,契約台帳!$A$3:$X$9998,8,FALSE))&amp;IF(D249="","",VLOOKUP(D249,契約台帳!$A$3:$X$9998,9,FALSE))&amp;IF(D249="","",VLOOKUP(D249,契約台帳!$A$3:$X$9998,11,FALSE))</f>
        <v/>
      </c>
      <c r="G249" s="35" t="str">
        <f>IF(D249="","",VLOOKUP(F249,製品マスタ!$G$5:$H$1005,2,FALSE))</f>
        <v/>
      </c>
      <c r="H249" s="35" t="str">
        <f>IF(D249="","",VLOOKUP(F249,製品マスタ!$G$5:$K$1005,5,FALSE))</f>
        <v/>
      </c>
      <c r="I249" s="37" t="str">
        <f>IF(D249="","",VLOOKUP(F249,製品マスタ!$G$5:$L$1005,6,FALSE))</f>
        <v/>
      </c>
      <c r="J249" s="271"/>
      <c r="K249" s="37" t="str">
        <f>IF(D249="","",VLOOKUP(D249,契約台帳!$A$3:$X$700,12,FALSE))</f>
        <v/>
      </c>
      <c r="L249" s="37" t="str">
        <f>IF(D249="","",VLOOKUP(F249,製品マスタ!$G$5:$Q$1005,11,FALSE))</f>
        <v/>
      </c>
      <c r="M249" s="49"/>
      <c r="N249" s="49"/>
      <c r="O249" s="184"/>
      <c r="P249" s="60"/>
      <c r="Q249" s="74"/>
      <c r="R249" s="54" t="str">
        <f>IF(D249="","",IF(D248&lt;&gt;"","",IF(OR(J249="リード付け",J249="巻足し",J249="巻返しリード付け"),M249,VLOOKUP(D249,契約台帳!$A$3:$X$700,14,FALSE))))</f>
        <v/>
      </c>
      <c r="S249" s="51" t="str">
        <f>IF(D249="","",IF(D248&lt;&gt;"","",IF(OR(J249="リード付け",J249="巻足し",J249="巻返しリード付け"),M249,VLOOKUP(D249,契約台帳!$A$3:$X$700,15,FALSE))))</f>
        <v/>
      </c>
      <c r="T249" s="51" t="str">
        <f>IF(D249="","",IF(D248&lt;&gt;"","",IF(J249="リード付け",N249,IF(J249="巻返しリード付け",N249,IF(J249="巻足し",N249*P249+N250*P250,VLOOKUP(D249,契約台帳!$A$3:$X$700,16,FALSE))))))</f>
        <v/>
      </c>
      <c r="U249" s="50"/>
      <c r="V249" s="50" t="str">
        <f>IF(D249="","",IF(D247=D249,"",VLOOKUP(D249,契約台帳!$A$2:$X$700,18,FALSE)))</f>
        <v/>
      </c>
      <c r="W249" s="35" t="str">
        <f>IF(D249="","",IF(T249="","",IF(J249="巻足し","",IF(J249="巻返し",VLOOKUP(F249&amp;K249&amp;M249,製品マスタ!$M$5:$AE$1005,18,FALSE),IF(OR(J249="リード付け",J249="巻返しリード付け"),"原反コア",IF(J249="スリット",VLOOKUP(F249&amp;K249&amp;R249,製品マスタ!$N$5:$AE$1005,17,FALSE),""))))))</f>
        <v/>
      </c>
      <c r="X249" s="35" t="str">
        <f>IF(D249="","",IF(T249="","",IF(J249="巻足し","",IF(J249="巻返し",VLOOKUP(F249&amp;K249&amp;M249,製品マスタ!$M$5:$AE$1005,19,FALSE),IF(OR(J249="リード付け",J249="巻返しリード付け"),"",IF(J249="スリット",VLOOKUP(F249&amp;K249&amp;R249,製品マスタ!$N$5:$AE$1005,18,FALSE),""))))))</f>
        <v/>
      </c>
      <c r="Y249" s="40" t="str">
        <f>IF(D249="","",IF(T249="","",VLOOKUP(D249,契約台帳!$A$3:$X$700,17,FALSE)))</f>
        <v/>
      </c>
      <c r="Z249" s="35" t="str">
        <f>IF(D249="","",IF(T249="","",VLOOKUP(D249,契約台帳!$A$3:$X$700,5,FALSE)))</f>
        <v/>
      </c>
      <c r="AA249" s="74"/>
      <c r="AB249" s="266" t="str">
        <f>IFERROR(VLOOKUP(F249&amp;K249&amp;M249,製品マスタ!$M$5:$AM$1003,27,FALSE),"")</f>
        <v/>
      </c>
      <c r="AC249" s="41"/>
      <c r="AD249" s="244"/>
      <c r="AE249" s="67"/>
      <c r="AF249" s="71"/>
      <c r="AG249" s="60"/>
      <c r="AH249" s="34"/>
      <c r="AI249" s="34"/>
      <c r="AJ249" s="34"/>
      <c r="AK249" s="34"/>
      <c r="AL249" s="13"/>
      <c r="AM249" s="13"/>
      <c r="AN249" s="13"/>
      <c r="AO249" s="13"/>
      <c r="AP249" s="13"/>
      <c r="AQ249" s="14"/>
      <c r="AR249" s="15"/>
    </row>
    <row r="250" spans="1:44" s="17" customFormat="1" ht="30.95" customHeight="1" x14ac:dyDescent="0.2">
      <c r="A250" s="47"/>
      <c r="B250" s="48"/>
      <c r="C250" s="56"/>
      <c r="D250" s="35"/>
      <c r="E250" s="35"/>
      <c r="F250" s="36" t="str">
        <f>IF(D250="","",VLOOKUP(D250,契約台帳!$A$3:$X$9998,6,FALSE))&amp;IF(D250="","",VLOOKUP(D250,契約台帳!$A$3:$X$9998,7,FALSE))&amp;IF(D250="","",VLOOKUP(D250,契約台帳!$A$3:$X$9998,8,FALSE))&amp;IF(D250="","",VLOOKUP(D250,契約台帳!$A$3:$X$9998,9,FALSE))&amp;IF(D250="","",VLOOKUP(D250,契約台帳!$A$3:$X$9998,11,FALSE))</f>
        <v/>
      </c>
      <c r="G250" s="35" t="str">
        <f>IF(D250="","",VLOOKUP(F250,製品マスタ!$G$5:$H$1005,2,FALSE))</f>
        <v/>
      </c>
      <c r="H250" s="35" t="str">
        <f>IF(D250="","",VLOOKUP(F250,製品マスタ!$G$5:$K$1005,5,FALSE))</f>
        <v/>
      </c>
      <c r="I250" s="37" t="str">
        <f>IF(D250="","",VLOOKUP(F250,製品マスタ!$G$5:$L$1005,6,FALSE))</f>
        <v/>
      </c>
      <c r="J250" s="271"/>
      <c r="K250" s="37" t="str">
        <f>IF(D250="","",VLOOKUP(D250,契約台帳!$A$3:$X$700,12,FALSE))</f>
        <v/>
      </c>
      <c r="L250" s="37" t="str">
        <f>IF(D250="","",VLOOKUP(F250,製品マスタ!$G$5:$Q$1005,11,FALSE))</f>
        <v/>
      </c>
      <c r="M250" s="49"/>
      <c r="N250" s="49"/>
      <c r="O250" s="184"/>
      <c r="P250" s="60"/>
      <c r="Q250" s="74"/>
      <c r="R250" s="54" t="str">
        <f>IF(D250="","",IF(D249&lt;&gt;"","",IF(OR(J250="リード付け",J250="巻足し",J250="巻返しリード付け"),M250,VLOOKUP(D250,契約台帳!$A$3:$X$700,14,FALSE))))</f>
        <v/>
      </c>
      <c r="S250" s="51" t="str">
        <f>IF(D250="","",IF(D249&lt;&gt;"","",IF(OR(J250="リード付け",J250="巻足し",J250="巻返しリード付け"),M250,VLOOKUP(D250,契約台帳!$A$3:$X$700,15,FALSE))))</f>
        <v/>
      </c>
      <c r="T250" s="51" t="str">
        <f>IF(D250="","",IF(D249&lt;&gt;"","",IF(J250="リード付け",N250,IF(J250="巻返しリード付け",N250,IF(J250="巻足し",N250*P250+N251*P251,VLOOKUP(D250,契約台帳!$A$3:$X$700,16,FALSE))))))</f>
        <v/>
      </c>
      <c r="U250" s="50"/>
      <c r="V250" s="50" t="str">
        <f>IF(D250="","",IF(D248=D250,"",VLOOKUP(D250,契約台帳!$A$2:$X$700,18,FALSE)))</f>
        <v/>
      </c>
      <c r="W250" s="35" t="str">
        <f>IF(D250="","",IF(T250="","",IF(J250="巻足し","",IF(J250="巻返し",VLOOKUP(F250&amp;K250&amp;M250,製品マスタ!$M$5:$AE$1005,18,FALSE),IF(OR(J250="リード付け",J250="巻返しリード付け"),"原反コア",IF(J250="スリット",VLOOKUP(F250&amp;K250&amp;R250,製品マスタ!$N$5:$AE$1005,17,FALSE),""))))))</f>
        <v/>
      </c>
      <c r="X250" s="35" t="str">
        <f>IF(D250="","",IF(T250="","",IF(J250="巻足し","",IF(J250="巻返し",VLOOKUP(F250&amp;K250&amp;M250,製品マスタ!$M$5:$AE$1005,19,FALSE),IF(OR(J250="リード付け",J250="巻返しリード付け"),"",IF(J250="スリット",VLOOKUP(F250&amp;K250&amp;R250,製品マスタ!$N$5:$AE$1005,18,FALSE),""))))))</f>
        <v/>
      </c>
      <c r="Y250" s="40" t="str">
        <f>IF(D250="","",IF(T250="","",VLOOKUP(D250,契約台帳!$A$3:$X$700,17,FALSE)))</f>
        <v/>
      </c>
      <c r="Z250" s="35" t="str">
        <f>IF(D250="","",IF(T250="","",VLOOKUP(D250,契約台帳!$A$3:$X$700,5,FALSE)))</f>
        <v/>
      </c>
      <c r="AA250" s="74"/>
      <c r="AB250" s="266" t="str">
        <f>IFERROR(VLOOKUP(F250&amp;K250&amp;M250,製品マスタ!$M$5:$AM$1003,27,FALSE),"")</f>
        <v/>
      </c>
      <c r="AC250" s="41"/>
      <c r="AD250" s="244"/>
      <c r="AE250" s="67"/>
      <c r="AF250" s="71"/>
      <c r="AG250" s="60"/>
      <c r="AH250" s="34"/>
      <c r="AI250" s="34"/>
      <c r="AJ250" s="34"/>
      <c r="AK250" s="34"/>
      <c r="AL250" s="13"/>
      <c r="AM250" s="13"/>
      <c r="AN250" s="13"/>
      <c r="AO250" s="13"/>
      <c r="AP250" s="13"/>
      <c r="AQ250" s="14"/>
      <c r="AR250" s="15"/>
    </row>
    <row r="251" spans="1:44" s="17" customFormat="1" ht="30.95" customHeight="1" x14ac:dyDescent="0.2">
      <c r="A251" s="47"/>
      <c r="B251" s="48"/>
      <c r="C251" s="56"/>
      <c r="D251" s="35"/>
      <c r="E251" s="35"/>
      <c r="F251" s="36" t="str">
        <f>IF(D251="","",VLOOKUP(D251,契約台帳!$A$3:$X$9998,6,FALSE))&amp;IF(D251="","",VLOOKUP(D251,契約台帳!$A$3:$X$9998,7,FALSE))&amp;IF(D251="","",VLOOKUP(D251,契約台帳!$A$3:$X$9998,8,FALSE))&amp;IF(D251="","",VLOOKUP(D251,契約台帳!$A$3:$X$9998,9,FALSE))&amp;IF(D251="","",VLOOKUP(D251,契約台帳!$A$3:$X$9998,11,FALSE))</f>
        <v/>
      </c>
      <c r="G251" s="35" t="str">
        <f>IF(D251="","",VLOOKUP(F251,製品マスタ!$G$5:$H$1005,2,FALSE))</f>
        <v/>
      </c>
      <c r="H251" s="35" t="str">
        <f>IF(D251="","",VLOOKUP(F251,製品マスタ!$G$5:$K$1005,5,FALSE))</f>
        <v/>
      </c>
      <c r="I251" s="37" t="str">
        <f>IF(D251="","",VLOOKUP(F251,製品マスタ!$G$5:$L$1005,6,FALSE))</f>
        <v/>
      </c>
      <c r="J251" s="271"/>
      <c r="K251" s="37" t="str">
        <f>IF(D251="","",VLOOKUP(D251,契約台帳!$A$3:$X$700,12,FALSE))</f>
        <v/>
      </c>
      <c r="L251" s="37" t="str">
        <f>IF(D251="","",VLOOKUP(F251,製品マスタ!$G$5:$Q$1005,11,FALSE))</f>
        <v/>
      </c>
      <c r="M251" s="49"/>
      <c r="N251" s="49"/>
      <c r="O251" s="184"/>
      <c r="P251" s="60"/>
      <c r="Q251" s="74"/>
      <c r="R251" s="54" t="str">
        <f>IF(D251="","",IF(D250&lt;&gt;"","",IF(OR(J251="リード付け",J251="巻足し",J251="巻返しリード付け"),M251,VLOOKUP(D251,契約台帳!$A$3:$X$700,14,FALSE))))</f>
        <v/>
      </c>
      <c r="S251" s="51" t="str">
        <f>IF(D251="","",IF(D250&lt;&gt;"","",IF(OR(J251="リード付け",J251="巻足し",J251="巻返しリード付け"),M251,VLOOKUP(D251,契約台帳!$A$3:$X$700,15,FALSE))))</f>
        <v/>
      </c>
      <c r="T251" s="51" t="str">
        <f>IF(D251="","",IF(D250&lt;&gt;"","",IF(J251="リード付け",N251,IF(J251="巻返しリード付け",N251,IF(J251="巻足し",N251*P251+N252*P252,VLOOKUP(D251,契約台帳!$A$3:$X$700,16,FALSE))))))</f>
        <v/>
      </c>
      <c r="U251" s="50"/>
      <c r="V251" s="50" t="str">
        <f>IF(D251="","",IF(D249=D251,"",VLOOKUP(D251,契約台帳!$A$2:$X$700,18,FALSE)))</f>
        <v/>
      </c>
      <c r="W251" s="35" t="str">
        <f>IF(D251="","",IF(T251="","",IF(J251="巻足し","",IF(J251="巻返し",VLOOKUP(F251&amp;K251&amp;M251,製品マスタ!$M$5:$AE$1005,18,FALSE),IF(OR(J251="リード付け",J251="巻返しリード付け"),"原反コア",IF(J251="スリット",VLOOKUP(F251&amp;K251&amp;R251,製品マスタ!$N$5:$AE$1005,17,FALSE),""))))))</f>
        <v/>
      </c>
      <c r="X251" s="35" t="str">
        <f>IF(D251="","",IF(T251="","",IF(J251="巻足し","",IF(J251="巻返し",VLOOKUP(F251&amp;K251&amp;M251,製品マスタ!$M$5:$AE$1005,19,FALSE),IF(OR(J251="リード付け",J251="巻返しリード付け"),"",IF(J251="スリット",VLOOKUP(F251&amp;K251&amp;R251,製品マスタ!$N$5:$AE$1005,18,FALSE),""))))))</f>
        <v/>
      </c>
      <c r="Y251" s="40" t="str">
        <f>IF(D251="","",IF(T251="","",VLOOKUP(D251,契約台帳!$A$3:$X$700,17,FALSE)))</f>
        <v/>
      </c>
      <c r="Z251" s="35" t="str">
        <f>IF(D251="","",IF(T251="","",VLOOKUP(D251,契約台帳!$A$3:$X$700,5,FALSE)))</f>
        <v/>
      </c>
      <c r="AA251" s="74"/>
      <c r="AB251" s="266" t="str">
        <f>IFERROR(VLOOKUP(F251&amp;K251&amp;M251,製品マスタ!$M$5:$AM$1003,27,FALSE),"")</f>
        <v/>
      </c>
      <c r="AC251" s="41"/>
      <c r="AD251" s="244"/>
      <c r="AE251" s="67"/>
      <c r="AF251" s="71"/>
      <c r="AG251" s="60"/>
      <c r="AH251" s="34"/>
      <c r="AI251" s="34"/>
      <c r="AJ251" s="34"/>
      <c r="AK251" s="34"/>
      <c r="AL251" s="13"/>
      <c r="AM251" s="13"/>
      <c r="AN251" s="13"/>
      <c r="AO251" s="13"/>
      <c r="AP251" s="13"/>
      <c r="AQ251" s="14"/>
      <c r="AR251" s="15"/>
    </row>
    <row r="252" spans="1:44" s="17" customFormat="1" ht="30.95" customHeight="1" x14ac:dyDescent="0.2">
      <c r="A252" s="47"/>
      <c r="B252" s="48"/>
      <c r="C252" s="56"/>
      <c r="D252" s="35"/>
      <c r="E252" s="35"/>
      <c r="F252" s="36" t="str">
        <f>IF(D252="","",VLOOKUP(D252,契約台帳!$A$3:$X$9998,6,FALSE))&amp;IF(D252="","",VLOOKUP(D252,契約台帳!$A$3:$X$9998,7,FALSE))&amp;IF(D252="","",VLOOKUP(D252,契約台帳!$A$3:$X$9998,8,FALSE))&amp;IF(D252="","",VLOOKUP(D252,契約台帳!$A$3:$X$9998,9,FALSE))&amp;IF(D252="","",VLOOKUP(D252,契約台帳!$A$3:$X$9998,11,FALSE))</f>
        <v/>
      </c>
      <c r="G252" s="35" t="str">
        <f>IF(D252="","",VLOOKUP(F252,製品マスタ!$G$5:$H$1005,2,FALSE))</f>
        <v/>
      </c>
      <c r="H252" s="35" t="str">
        <f>IF(D252="","",VLOOKUP(F252,製品マスタ!$G$5:$K$1005,5,FALSE))</f>
        <v/>
      </c>
      <c r="I252" s="37" t="str">
        <f>IF(D252="","",VLOOKUP(F252,製品マスタ!$G$5:$L$1005,6,FALSE))</f>
        <v/>
      </c>
      <c r="J252" s="271"/>
      <c r="K252" s="37" t="str">
        <f>IF(D252="","",VLOOKUP(D252,契約台帳!$A$3:$X$700,12,FALSE))</f>
        <v/>
      </c>
      <c r="L252" s="37" t="str">
        <f>IF(D252="","",VLOOKUP(F252,製品マスタ!$G$5:$Q$1005,11,FALSE))</f>
        <v/>
      </c>
      <c r="M252" s="49"/>
      <c r="N252" s="49"/>
      <c r="O252" s="184"/>
      <c r="P252" s="60"/>
      <c r="Q252" s="74"/>
      <c r="R252" s="54" t="str">
        <f>IF(D252="","",IF(D251&lt;&gt;"","",IF(OR(J252="リード付け",J252="巻足し",J252="巻返しリード付け"),M252,VLOOKUP(D252,契約台帳!$A$3:$X$700,14,FALSE))))</f>
        <v/>
      </c>
      <c r="S252" s="51" t="str">
        <f>IF(D252="","",IF(D251&lt;&gt;"","",IF(OR(J252="リード付け",J252="巻足し",J252="巻返しリード付け"),M252,VLOOKUP(D252,契約台帳!$A$3:$X$700,15,FALSE))))</f>
        <v/>
      </c>
      <c r="T252" s="51" t="str">
        <f>IF(D252="","",IF(D251&lt;&gt;"","",IF(J252="リード付け",N252,IF(J252="巻返しリード付け",N252,IF(J252="巻足し",N252*P252+N253*P253,VLOOKUP(D252,契約台帳!$A$3:$X$700,16,FALSE))))))</f>
        <v/>
      </c>
      <c r="U252" s="50"/>
      <c r="V252" s="50" t="str">
        <f>IF(D252="","",IF(D250=D252,"",VLOOKUP(D252,契約台帳!$A$2:$X$700,18,FALSE)))</f>
        <v/>
      </c>
      <c r="W252" s="35" t="str">
        <f>IF(D252="","",IF(T252="","",IF(J252="巻足し","",IF(J252="巻返し",VLOOKUP(F252&amp;K252&amp;M252,製品マスタ!$M$5:$AE$1005,18,FALSE),IF(OR(J252="リード付け",J252="巻返しリード付け"),"原反コア",IF(J252="スリット",VLOOKUP(F252&amp;K252&amp;R252,製品マスタ!$N$5:$AE$1005,17,FALSE),""))))))</f>
        <v/>
      </c>
      <c r="X252" s="35" t="str">
        <f>IF(D252="","",IF(T252="","",IF(J252="巻足し","",IF(J252="巻返し",VLOOKUP(F252&amp;K252&amp;M252,製品マスタ!$M$5:$AE$1005,19,FALSE),IF(OR(J252="リード付け",J252="巻返しリード付け"),"",IF(J252="スリット",VLOOKUP(F252&amp;K252&amp;R252,製品マスタ!$N$5:$AE$1005,18,FALSE),""))))))</f>
        <v/>
      </c>
      <c r="Y252" s="40" t="str">
        <f>IF(D252="","",IF(T252="","",VLOOKUP(D252,契約台帳!$A$3:$X$700,17,FALSE)))</f>
        <v/>
      </c>
      <c r="Z252" s="35" t="str">
        <f>IF(D252="","",IF(T252="","",VLOOKUP(D252,契約台帳!$A$3:$X$700,5,FALSE)))</f>
        <v/>
      </c>
      <c r="AA252" s="74"/>
      <c r="AB252" s="266" t="str">
        <f>IFERROR(VLOOKUP(F252&amp;K252&amp;M252,製品マスタ!$M$5:$AM$1003,27,FALSE),"")</f>
        <v/>
      </c>
      <c r="AC252" s="41"/>
      <c r="AD252" s="244"/>
      <c r="AE252" s="67"/>
      <c r="AF252" s="71"/>
      <c r="AG252" s="60"/>
      <c r="AH252" s="34"/>
      <c r="AI252" s="34"/>
      <c r="AJ252" s="34"/>
      <c r="AK252" s="34"/>
      <c r="AL252" s="13"/>
      <c r="AM252" s="13"/>
      <c r="AN252" s="13"/>
      <c r="AO252" s="13"/>
      <c r="AP252" s="13"/>
      <c r="AQ252" s="14"/>
      <c r="AR252" s="15"/>
    </row>
    <row r="253" spans="1:44" s="17" customFormat="1" ht="30.95" customHeight="1" x14ac:dyDescent="0.2">
      <c r="A253" s="47"/>
      <c r="B253" s="48"/>
      <c r="C253" s="56"/>
      <c r="D253" s="35"/>
      <c r="E253" s="35"/>
      <c r="F253" s="36" t="str">
        <f>IF(D253="","",VLOOKUP(D253,契約台帳!$A$3:$X$9998,6,FALSE))&amp;IF(D253="","",VLOOKUP(D253,契約台帳!$A$3:$X$9998,7,FALSE))&amp;IF(D253="","",VLOOKUP(D253,契約台帳!$A$3:$X$9998,8,FALSE))&amp;IF(D253="","",VLOOKUP(D253,契約台帳!$A$3:$X$9998,9,FALSE))&amp;IF(D253="","",VLOOKUP(D253,契約台帳!$A$3:$X$9998,11,FALSE))</f>
        <v/>
      </c>
      <c r="G253" s="35" t="str">
        <f>IF(D253="","",VLOOKUP(F253,製品マスタ!$G$5:$H$1005,2,FALSE))</f>
        <v/>
      </c>
      <c r="H253" s="35" t="str">
        <f>IF(D253="","",VLOOKUP(F253,製品マスタ!$G$5:$K$1005,5,FALSE))</f>
        <v/>
      </c>
      <c r="I253" s="37" t="str">
        <f>IF(D253="","",VLOOKUP(F253,製品マスタ!$G$5:$L$1005,6,FALSE))</f>
        <v/>
      </c>
      <c r="J253" s="271"/>
      <c r="K253" s="37" t="str">
        <f>IF(D253="","",VLOOKUP(D253,契約台帳!$A$3:$X$700,12,FALSE))</f>
        <v/>
      </c>
      <c r="L253" s="37" t="str">
        <f>IF(D253="","",VLOOKUP(F253,製品マスタ!$G$5:$Q$1005,11,FALSE))</f>
        <v/>
      </c>
      <c r="M253" s="49"/>
      <c r="N253" s="49"/>
      <c r="O253" s="184"/>
      <c r="P253" s="60"/>
      <c r="Q253" s="74"/>
      <c r="R253" s="54" t="str">
        <f>IF(D253="","",IF(D252&lt;&gt;"","",IF(OR(J253="リード付け",J253="巻足し",J253="巻返しリード付け"),M253,VLOOKUP(D253,契約台帳!$A$3:$X$700,14,FALSE))))</f>
        <v/>
      </c>
      <c r="S253" s="51" t="str">
        <f>IF(D253="","",IF(D252&lt;&gt;"","",IF(OR(J253="リード付け",J253="巻足し",J253="巻返しリード付け"),M253,VLOOKUP(D253,契約台帳!$A$3:$X$700,15,FALSE))))</f>
        <v/>
      </c>
      <c r="T253" s="51" t="str">
        <f>IF(D253="","",IF(D252&lt;&gt;"","",IF(J253="リード付け",N253,IF(J253="巻返しリード付け",N253,IF(J253="巻足し",N253*P253+N254*P254,VLOOKUP(D253,契約台帳!$A$3:$X$700,16,FALSE))))))</f>
        <v/>
      </c>
      <c r="U253" s="50"/>
      <c r="V253" s="50" t="str">
        <f>IF(D253="","",IF(D251=D253,"",VLOOKUP(D253,契約台帳!$A$2:$X$700,18,FALSE)))</f>
        <v/>
      </c>
      <c r="W253" s="35" t="str">
        <f>IF(D253="","",IF(T253="","",IF(J253="巻足し","",IF(J253="巻返し",VLOOKUP(F253&amp;K253&amp;M253,製品マスタ!$M$5:$AE$1005,18,FALSE),IF(OR(J253="リード付け",J253="巻返しリード付け"),"原反コア",IF(J253="スリット",VLOOKUP(F253&amp;K253&amp;R253,製品マスタ!$N$5:$AE$1005,17,FALSE),""))))))</f>
        <v/>
      </c>
      <c r="X253" s="35" t="str">
        <f>IF(D253="","",IF(T253="","",IF(J253="巻足し","",IF(J253="巻返し",VLOOKUP(F253&amp;K253&amp;M253,製品マスタ!$M$5:$AE$1005,19,FALSE),IF(OR(J253="リード付け",J253="巻返しリード付け"),"",IF(J253="スリット",VLOOKUP(F253&amp;K253&amp;R253,製品マスタ!$N$5:$AE$1005,18,FALSE),""))))))</f>
        <v/>
      </c>
      <c r="Y253" s="40" t="str">
        <f>IF(D253="","",IF(T253="","",VLOOKUP(D253,契約台帳!$A$3:$X$700,17,FALSE)))</f>
        <v/>
      </c>
      <c r="Z253" s="35" t="str">
        <f>IF(D253="","",IF(T253="","",VLOOKUP(D253,契約台帳!$A$3:$X$700,5,FALSE)))</f>
        <v/>
      </c>
      <c r="AA253" s="74"/>
      <c r="AB253" s="266" t="str">
        <f>IFERROR(VLOOKUP(F253&amp;K253&amp;M253,製品マスタ!$M$5:$AM$1003,27,FALSE),"")</f>
        <v/>
      </c>
      <c r="AC253" s="41"/>
      <c r="AD253" s="244"/>
      <c r="AE253" s="67"/>
      <c r="AF253" s="71"/>
      <c r="AG253" s="60"/>
      <c r="AH253" s="34"/>
      <c r="AI253" s="34"/>
      <c r="AJ253" s="34"/>
      <c r="AK253" s="34"/>
      <c r="AL253" s="13"/>
      <c r="AM253" s="13"/>
      <c r="AN253" s="13"/>
      <c r="AO253" s="13"/>
      <c r="AP253" s="13"/>
      <c r="AQ253" s="14"/>
      <c r="AR253" s="15"/>
    </row>
    <row r="254" spans="1:44" s="17" customFormat="1" ht="30.95" customHeight="1" x14ac:dyDescent="0.2">
      <c r="A254" s="47"/>
      <c r="B254" s="48"/>
      <c r="C254" s="56"/>
      <c r="D254" s="35"/>
      <c r="E254" s="35"/>
      <c r="F254" s="36" t="str">
        <f>IF(D254="","",VLOOKUP(D254,契約台帳!$A$3:$X$9998,6,FALSE))&amp;IF(D254="","",VLOOKUP(D254,契約台帳!$A$3:$X$9998,7,FALSE))&amp;IF(D254="","",VLOOKUP(D254,契約台帳!$A$3:$X$9998,8,FALSE))&amp;IF(D254="","",VLOOKUP(D254,契約台帳!$A$3:$X$9998,9,FALSE))&amp;IF(D254="","",VLOOKUP(D254,契約台帳!$A$3:$X$9998,11,FALSE))</f>
        <v/>
      </c>
      <c r="G254" s="35" t="str">
        <f>IF(D254="","",VLOOKUP(F254,製品マスタ!$G$5:$H$1005,2,FALSE))</f>
        <v/>
      </c>
      <c r="H254" s="35" t="str">
        <f>IF(D254="","",VLOOKUP(F254,製品マスタ!$G$5:$K$1005,5,FALSE))</f>
        <v/>
      </c>
      <c r="I254" s="37" t="str">
        <f>IF(D254="","",VLOOKUP(F254,製品マスタ!$G$5:$L$1005,6,FALSE))</f>
        <v/>
      </c>
      <c r="J254" s="271"/>
      <c r="K254" s="37" t="str">
        <f>IF(D254="","",VLOOKUP(D254,契約台帳!$A$3:$X$700,12,FALSE))</f>
        <v/>
      </c>
      <c r="L254" s="37" t="str">
        <f>IF(D254="","",VLOOKUP(F254,製品マスタ!$G$5:$Q$1005,11,FALSE))</f>
        <v/>
      </c>
      <c r="M254" s="49"/>
      <c r="N254" s="49"/>
      <c r="O254" s="184"/>
      <c r="P254" s="60"/>
      <c r="Q254" s="74"/>
      <c r="R254" s="54" t="str">
        <f>IF(D254="","",IF(D253&lt;&gt;"","",IF(OR(J254="リード付け",J254="巻足し",J254="巻返しリード付け"),M254,VLOOKUP(D254,契約台帳!$A$3:$X$700,14,FALSE))))</f>
        <v/>
      </c>
      <c r="S254" s="51" t="str">
        <f>IF(D254="","",IF(D253&lt;&gt;"","",IF(OR(J254="リード付け",J254="巻足し",J254="巻返しリード付け"),M254,VLOOKUP(D254,契約台帳!$A$3:$X$700,15,FALSE))))</f>
        <v/>
      </c>
      <c r="T254" s="51" t="str">
        <f>IF(D254="","",IF(D253&lt;&gt;"","",IF(J254="リード付け",N254,IF(J254="巻返しリード付け",N254,IF(J254="巻足し",N254*P254+N255*P255,VLOOKUP(D254,契約台帳!$A$3:$X$700,16,FALSE))))))</f>
        <v/>
      </c>
      <c r="U254" s="50"/>
      <c r="V254" s="50" t="str">
        <f>IF(D254="","",IF(D252=D254,"",VLOOKUP(D254,契約台帳!$A$2:$X$700,18,FALSE)))</f>
        <v/>
      </c>
      <c r="W254" s="35" t="str">
        <f>IF(D254="","",IF(T254="","",IF(J254="巻足し","",IF(J254="巻返し",VLOOKUP(F254&amp;K254&amp;M254,製品マスタ!$M$5:$AE$1005,18,FALSE),IF(OR(J254="リード付け",J254="巻返しリード付け"),"原反コア",IF(J254="スリット",VLOOKUP(F254&amp;K254&amp;R254,製品マスタ!$N$5:$AE$1005,17,FALSE),""))))))</f>
        <v/>
      </c>
      <c r="X254" s="35" t="str">
        <f>IF(D254="","",IF(T254="","",IF(J254="巻足し","",IF(J254="巻返し",VLOOKUP(F254&amp;K254&amp;M254,製品マスタ!$M$5:$AE$1005,19,FALSE),IF(OR(J254="リード付け",J254="巻返しリード付け"),"",IF(J254="スリット",VLOOKUP(F254&amp;K254&amp;R254,製品マスタ!$N$5:$AE$1005,18,FALSE),""))))))</f>
        <v/>
      </c>
      <c r="Y254" s="40" t="str">
        <f>IF(D254="","",IF(T254="","",VLOOKUP(D254,契約台帳!$A$3:$X$700,17,FALSE)))</f>
        <v/>
      </c>
      <c r="Z254" s="35" t="str">
        <f>IF(D254="","",IF(T254="","",VLOOKUP(D254,契約台帳!$A$3:$X$700,5,FALSE)))</f>
        <v/>
      </c>
      <c r="AA254" s="74"/>
      <c r="AB254" s="266" t="str">
        <f>IFERROR(VLOOKUP(F254&amp;K254&amp;M254,製品マスタ!$M$5:$AM$1003,27,FALSE),"")</f>
        <v/>
      </c>
      <c r="AC254" s="41"/>
      <c r="AD254" s="244"/>
      <c r="AE254" s="67"/>
      <c r="AF254" s="71"/>
      <c r="AG254" s="60"/>
      <c r="AH254" s="34"/>
      <c r="AI254" s="34"/>
      <c r="AJ254" s="34"/>
      <c r="AK254" s="34"/>
      <c r="AL254" s="13"/>
      <c r="AM254" s="13"/>
      <c r="AN254" s="13"/>
      <c r="AO254" s="13"/>
      <c r="AP254" s="13"/>
      <c r="AQ254" s="14"/>
      <c r="AR254" s="15"/>
    </row>
    <row r="255" spans="1:44" s="17" customFormat="1" ht="30.95" customHeight="1" x14ac:dyDescent="0.2">
      <c r="A255" s="47"/>
      <c r="B255" s="48"/>
      <c r="C255" s="56"/>
      <c r="D255" s="35"/>
      <c r="E255" s="35"/>
      <c r="F255" s="36" t="str">
        <f>IF(D255="","",VLOOKUP(D255,契約台帳!$A$3:$X$9998,6,FALSE))&amp;IF(D255="","",VLOOKUP(D255,契約台帳!$A$3:$X$9998,7,FALSE))&amp;IF(D255="","",VLOOKUP(D255,契約台帳!$A$3:$X$9998,8,FALSE))&amp;IF(D255="","",VLOOKUP(D255,契約台帳!$A$3:$X$9998,9,FALSE))&amp;IF(D255="","",VLOOKUP(D255,契約台帳!$A$3:$X$9998,11,FALSE))</f>
        <v/>
      </c>
      <c r="G255" s="35" t="str">
        <f>IF(D255="","",VLOOKUP(F255,製品マスタ!$G$5:$H$1005,2,FALSE))</f>
        <v/>
      </c>
      <c r="H255" s="35" t="str">
        <f>IF(D255="","",VLOOKUP(F255,製品マスタ!$G$5:$K$1005,5,FALSE))</f>
        <v/>
      </c>
      <c r="I255" s="37" t="str">
        <f>IF(D255="","",VLOOKUP(F255,製品マスタ!$G$5:$L$1005,6,FALSE))</f>
        <v/>
      </c>
      <c r="J255" s="271"/>
      <c r="K255" s="37" t="str">
        <f>IF(D255="","",VLOOKUP(D255,契約台帳!$A$3:$X$700,12,FALSE))</f>
        <v/>
      </c>
      <c r="L255" s="37" t="str">
        <f>IF(D255="","",VLOOKUP(F255,製品マスタ!$G$5:$Q$1005,11,FALSE))</f>
        <v/>
      </c>
      <c r="M255" s="49"/>
      <c r="N255" s="49"/>
      <c r="O255" s="184"/>
      <c r="P255" s="60"/>
      <c r="Q255" s="74"/>
      <c r="R255" s="54" t="str">
        <f>IF(D255="","",IF(D254&lt;&gt;"","",IF(OR(J255="リード付け",J255="巻足し",J255="巻返しリード付け"),M255,VLOOKUP(D255,契約台帳!$A$3:$X$700,14,FALSE))))</f>
        <v/>
      </c>
      <c r="S255" s="51" t="str">
        <f>IF(D255="","",IF(D254&lt;&gt;"","",IF(OR(J255="リード付け",J255="巻足し",J255="巻返しリード付け"),M255,VLOOKUP(D255,契約台帳!$A$3:$X$700,15,FALSE))))</f>
        <v/>
      </c>
      <c r="T255" s="51" t="str">
        <f>IF(D255="","",IF(D254&lt;&gt;"","",IF(J255="リード付け",N255,IF(J255="巻返しリード付け",N255,IF(J255="巻足し",N255*P255+N256*P256,VLOOKUP(D255,契約台帳!$A$3:$X$700,16,FALSE))))))</f>
        <v/>
      </c>
      <c r="U255" s="50"/>
      <c r="V255" s="50" t="str">
        <f>IF(D255="","",IF(D253=D255,"",VLOOKUP(D255,契約台帳!$A$2:$X$700,18,FALSE)))</f>
        <v/>
      </c>
      <c r="W255" s="35" t="str">
        <f>IF(D255="","",IF(T255="","",IF(J255="巻足し","",IF(J255="巻返し",VLOOKUP(F255&amp;K255&amp;M255,製品マスタ!$M$5:$AE$1005,18,FALSE),IF(OR(J255="リード付け",J255="巻返しリード付け"),"原反コア",IF(J255="スリット",VLOOKUP(F255&amp;K255&amp;R255,製品マスタ!$N$5:$AE$1005,17,FALSE),""))))))</f>
        <v/>
      </c>
      <c r="X255" s="35" t="str">
        <f>IF(D255="","",IF(T255="","",IF(J255="巻足し","",IF(J255="巻返し",VLOOKUP(F255&amp;K255&amp;M255,製品マスタ!$M$5:$AE$1005,19,FALSE),IF(OR(J255="リード付け",J255="巻返しリード付け"),"",IF(J255="スリット",VLOOKUP(F255&amp;K255&amp;R255,製品マスタ!$N$5:$AE$1005,18,FALSE),""))))))</f>
        <v/>
      </c>
      <c r="Y255" s="40" t="str">
        <f>IF(D255="","",IF(T255="","",VLOOKUP(D255,契約台帳!$A$3:$X$700,17,FALSE)))</f>
        <v/>
      </c>
      <c r="Z255" s="35" t="str">
        <f>IF(D255="","",IF(T255="","",VLOOKUP(D255,契約台帳!$A$3:$X$700,5,FALSE)))</f>
        <v/>
      </c>
      <c r="AA255" s="74"/>
      <c r="AB255" s="266" t="str">
        <f>IFERROR(VLOOKUP(F255&amp;K255&amp;M255,製品マスタ!$M$5:$AM$1003,27,FALSE),"")</f>
        <v/>
      </c>
      <c r="AC255" s="41"/>
      <c r="AD255" s="244"/>
      <c r="AE255" s="67"/>
      <c r="AF255" s="71"/>
      <c r="AG255" s="60"/>
      <c r="AH255" s="34"/>
      <c r="AI255" s="34"/>
      <c r="AJ255" s="34"/>
      <c r="AK255" s="34"/>
      <c r="AL255" s="13"/>
      <c r="AM255" s="13"/>
      <c r="AN255" s="13"/>
      <c r="AO255" s="13"/>
      <c r="AP255" s="13"/>
      <c r="AQ255" s="14"/>
      <c r="AR255" s="15"/>
    </row>
    <row r="256" spans="1:44" s="17" customFormat="1" ht="30.95" customHeight="1" x14ac:dyDescent="0.2">
      <c r="A256" s="47"/>
      <c r="B256" s="48"/>
      <c r="C256" s="56"/>
      <c r="D256" s="35"/>
      <c r="E256" s="35"/>
      <c r="F256" s="36" t="str">
        <f>IF(D256="","",VLOOKUP(D256,契約台帳!$A$3:$X$9998,6,FALSE))&amp;IF(D256="","",VLOOKUP(D256,契約台帳!$A$3:$X$9998,7,FALSE))&amp;IF(D256="","",VLOOKUP(D256,契約台帳!$A$3:$X$9998,8,FALSE))&amp;IF(D256="","",VLOOKUP(D256,契約台帳!$A$3:$X$9998,9,FALSE))&amp;IF(D256="","",VLOOKUP(D256,契約台帳!$A$3:$X$9998,11,FALSE))</f>
        <v/>
      </c>
      <c r="G256" s="35" t="str">
        <f>IF(D256="","",VLOOKUP(F256,製品マスタ!$G$5:$H$1005,2,FALSE))</f>
        <v/>
      </c>
      <c r="H256" s="35" t="str">
        <f>IF(D256="","",VLOOKUP(F256,製品マスタ!$G$5:$K$1005,5,FALSE))</f>
        <v/>
      </c>
      <c r="I256" s="37" t="str">
        <f>IF(D256="","",VLOOKUP(F256,製品マスタ!$G$5:$L$1005,6,FALSE))</f>
        <v/>
      </c>
      <c r="J256" s="271"/>
      <c r="K256" s="37" t="str">
        <f>IF(D256="","",VLOOKUP(D256,契約台帳!$A$3:$X$700,12,FALSE))</f>
        <v/>
      </c>
      <c r="L256" s="37" t="str">
        <f>IF(D256="","",VLOOKUP(F256,製品マスタ!$G$5:$Q$1005,11,FALSE))</f>
        <v/>
      </c>
      <c r="M256" s="49"/>
      <c r="N256" s="49"/>
      <c r="O256" s="184"/>
      <c r="P256" s="60"/>
      <c r="Q256" s="74"/>
      <c r="R256" s="54" t="str">
        <f>IF(D256="","",IF(D255&lt;&gt;"","",IF(OR(J256="リード付け",J256="巻足し",J256="巻返しリード付け"),M256,VLOOKUP(D256,契約台帳!$A$3:$X$700,14,FALSE))))</f>
        <v/>
      </c>
      <c r="S256" s="51" t="str">
        <f>IF(D256="","",IF(D255&lt;&gt;"","",IF(OR(J256="リード付け",J256="巻足し",J256="巻返しリード付け"),M256,VLOOKUP(D256,契約台帳!$A$3:$X$700,15,FALSE))))</f>
        <v/>
      </c>
      <c r="T256" s="51" t="str">
        <f>IF(D256="","",IF(D255&lt;&gt;"","",IF(J256="リード付け",N256,IF(J256="巻返しリード付け",N256,IF(J256="巻足し",N256*P256+N257*P257,VLOOKUP(D256,契約台帳!$A$3:$X$700,16,FALSE))))))</f>
        <v/>
      </c>
      <c r="U256" s="50"/>
      <c r="V256" s="50" t="str">
        <f>IF(D256="","",IF(D254=D256,"",VLOOKUP(D256,契約台帳!$A$2:$X$700,18,FALSE)))</f>
        <v/>
      </c>
      <c r="W256" s="35" t="str">
        <f>IF(D256="","",IF(T256="","",IF(J256="巻足し","",IF(J256="巻返し",VLOOKUP(F256&amp;K256&amp;M256,製品マスタ!$M$5:$AE$1005,18,FALSE),IF(OR(J256="リード付け",J256="巻返しリード付け"),"原反コア",IF(J256="スリット",VLOOKUP(F256&amp;K256&amp;R256,製品マスタ!$N$5:$AE$1005,17,FALSE),""))))))</f>
        <v/>
      </c>
      <c r="X256" s="35" t="str">
        <f>IF(D256="","",IF(T256="","",IF(J256="巻足し","",IF(J256="巻返し",VLOOKUP(F256&amp;K256&amp;M256,製品マスタ!$M$5:$AE$1005,19,FALSE),IF(OR(J256="リード付け",J256="巻返しリード付け"),"",IF(J256="スリット",VLOOKUP(F256&amp;K256&amp;R256,製品マスタ!$N$5:$AE$1005,18,FALSE),""))))))</f>
        <v/>
      </c>
      <c r="Y256" s="40" t="str">
        <f>IF(D256="","",IF(T256="","",VLOOKUP(D256,契約台帳!$A$3:$X$700,17,FALSE)))</f>
        <v/>
      </c>
      <c r="Z256" s="35" t="str">
        <f>IF(D256="","",IF(T256="","",VLOOKUP(D256,契約台帳!$A$3:$X$700,5,FALSE)))</f>
        <v/>
      </c>
      <c r="AA256" s="74"/>
      <c r="AB256" s="266" t="str">
        <f>IFERROR(VLOOKUP(F256&amp;K256&amp;M256,製品マスタ!$M$5:$AM$1003,27,FALSE),"")</f>
        <v/>
      </c>
      <c r="AC256" s="41"/>
      <c r="AD256" s="244"/>
      <c r="AE256" s="67"/>
      <c r="AF256" s="71"/>
      <c r="AG256" s="60"/>
      <c r="AH256" s="34"/>
      <c r="AI256" s="34"/>
      <c r="AJ256" s="34"/>
      <c r="AK256" s="34"/>
      <c r="AL256" s="13"/>
      <c r="AM256" s="13"/>
      <c r="AN256" s="13"/>
      <c r="AO256" s="13"/>
      <c r="AP256" s="13"/>
      <c r="AQ256" s="14"/>
      <c r="AR256" s="15"/>
    </row>
    <row r="257" spans="1:44" s="17" customFormat="1" ht="30.95" customHeight="1" x14ac:dyDescent="0.2">
      <c r="A257" s="47"/>
      <c r="B257" s="48"/>
      <c r="C257" s="56"/>
      <c r="D257" s="35"/>
      <c r="E257" s="35"/>
      <c r="F257" s="36" t="str">
        <f>IF(D257="","",VLOOKUP(D257,契約台帳!$A$3:$X$9998,6,FALSE))&amp;IF(D257="","",VLOOKUP(D257,契約台帳!$A$3:$X$9998,7,FALSE))&amp;IF(D257="","",VLOOKUP(D257,契約台帳!$A$3:$X$9998,8,FALSE))&amp;IF(D257="","",VLOOKUP(D257,契約台帳!$A$3:$X$9998,9,FALSE))&amp;IF(D257="","",VLOOKUP(D257,契約台帳!$A$3:$X$9998,11,FALSE))</f>
        <v/>
      </c>
      <c r="G257" s="35" t="str">
        <f>IF(D257="","",VLOOKUP(F257,製品マスタ!$G$5:$H$1005,2,FALSE))</f>
        <v/>
      </c>
      <c r="H257" s="35" t="str">
        <f>IF(D257="","",VLOOKUP(F257,製品マスタ!$G$5:$K$1005,5,FALSE))</f>
        <v/>
      </c>
      <c r="I257" s="37" t="str">
        <f>IF(D257="","",VLOOKUP(F257,製品マスタ!$G$5:$L$1005,6,FALSE))</f>
        <v/>
      </c>
      <c r="J257" s="271"/>
      <c r="K257" s="37" t="str">
        <f>IF(D257="","",VLOOKUP(D257,契約台帳!$A$3:$X$700,12,FALSE))</f>
        <v/>
      </c>
      <c r="L257" s="37" t="str">
        <f>IF(D257="","",VLOOKUP(F257,製品マスタ!$G$5:$Q$1005,11,FALSE))</f>
        <v/>
      </c>
      <c r="M257" s="49"/>
      <c r="N257" s="49"/>
      <c r="O257" s="184"/>
      <c r="P257" s="60"/>
      <c r="Q257" s="74"/>
      <c r="R257" s="54" t="str">
        <f>IF(D257="","",IF(D256&lt;&gt;"","",IF(OR(J257="リード付け",J257="巻足し",J257="巻返しリード付け"),M257,VLOOKUP(D257,契約台帳!$A$3:$X$700,14,FALSE))))</f>
        <v/>
      </c>
      <c r="S257" s="51" t="str">
        <f>IF(D257="","",IF(D256&lt;&gt;"","",IF(OR(J257="リード付け",J257="巻足し",J257="巻返しリード付け"),M257,VLOOKUP(D257,契約台帳!$A$3:$X$700,15,FALSE))))</f>
        <v/>
      </c>
      <c r="T257" s="51" t="str">
        <f>IF(D257="","",IF(D256&lt;&gt;"","",IF(J257="リード付け",N257,IF(J257="巻返しリード付け",N257,IF(J257="巻足し",N257*P257+N258*P258,VLOOKUP(D257,契約台帳!$A$3:$X$700,16,FALSE))))))</f>
        <v/>
      </c>
      <c r="U257" s="50"/>
      <c r="V257" s="50" t="str">
        <f>IF(D257="","",IF(D255=D257,"",VLOOKUP(D257,契約台帳!$A$2:$X$700,18,FALSE)))</f>
        <v/>
      </c>
      <c r="W257" s="35" t="str">
        <f>IF(D257="","",IF(T257="","",IF(J257="巻足し","",IF(J257="巻返し",VLOOKUP(F257&amp;K257&amp;M257,製品マスタ!$M$5:$AE$1005,18,FALSE),IF(OR(J257="リード付け",J257="巻返しリード付け"),"原反コア",IF(J257="スリット",VLOOKUP(F257&amp;K257&amp;R257,製品マスタ!$N$5:$AE$1005,17,FALSE),""))))))</f>
        <v/>
      </c>
      <c r="X257" s="35" t="str">
        <f>IF(D257="","",IF(T257="","",IF(J257="巻足し","",IF(J257="巻返し",VLOOKUP(F257&amp;K257&amp;M257,製品マスタ!$M$5:$AE$1005,19,FALSE),IF(OR(J257="リード付け",J257="巻返しリード付け"),"",IF(J257="スリット",VLOOKUP(F257&amp;K257&amp;R257,製品マスタ!$N$5:$AE$1005,18,FALSE),""))))))</f>
        <v/>
      </c>
      <c r="Y257" s="40" t="str">
        <f>IF(D257="","",IF(T257="","",VLOOKUP(D257,契約台帳!$A$3:$X$700,17,FALSE)))</f>
        <v/>
      </c>
      <c r="Z257" s="35" t="str">
        <f>IF(D257="","",IF(T257="","",VLOOKUP(D257,契約台帳!$A$3:$X$700,5,FALSE)))</f>
        <v/>
      </c>
      <c r="AA257" s="74"/>
      <c r="AB257" s="266" t="str">
        <f>IFERROR(VLOOKUP(F257&amp;K257&amp;M257,製品マスタ!$M$5:$AM$1003,27,FALSE),"")</f>
        <v/>
      </c>
      <c r="AC257" s="41"/>
      <c r="AD257" s="244"/>
      <c r="AE257" s="67"/>
      <c r="AF257" s="71"/>
      <c r="AG257" s="60"/>
      <c r="AH257" s="34"/>
      <c r="AI257" s="34"/>
      <c r="AJ257" s="34"/>
      <c r="AK257" s="34"/>
      <c r="AL257" s="13"/>
      <c r="AM257" s="13"/>
      <c r="AN257" s="13"/>
      <c r="AO257" s="13"/>
      <c r="AP257" s="13"/>
      <c r="AQ257" s="14"/>
      <c r="AR257" s="15"/>
    </row>
    <row r="258" spans="1:44" s="17" customFormat="1" ht="30.95" customHeight="1" x14ac:dyDescent="0.2">
      <c r="A258" s="47"/>
      <c r="B258" s="48"/>
      <c r="C258" s="56"/>
      <c r="D258" s="35"/>
      <c r="E258" s="35"/>
      <c r="F258" s="36" t="str">
        <f>IF(D258="","",VLOOKUP(D258,契約台帳!$A$3:$X$9998,6,FALSE))&amp;IF(D258="","",VLOOKUP(D258,契約台帳!$A$3:$X$9998,7,FALSE))&amp;IF(D258="","",VLOOKUP(D258,契約台帳!$A$3:$X$9998,8,FALSE))&amp;IF(D258="","",VLOOKUP(D258,契約台帳!$A$3:$X$9998,9,FALSE))&amp;IF(D258="","",VLOOKUP(D258,契約台帳!$A$3:$X$9998,11,FALSE))</f>
        <v/>
      </c>
      <c r="G258" s="35" t="str">
        <f>IF(D258="","",VLOOKUP(F258,製品マスタ!$G$5:$H$1005,2,FALSE))</f>
        <v/>
      </c>
      <c r="H258" s="35" t="str">
        <f>IF(D258="","",VLOOKUP(F258,製品マスタ!$G$5:$K$1005,5,FALSE))</f>
        <v/>
      </c>
      <c r="I258" s="37" t="str">
        <f>IF(D258="","",VLOOKUP(F258,製品マスタ!$G$5:$L$1005,6,FALSE))</f>
        <v/>
      </c>
      <c r="J258" s="271"/>
      <c r="K258" s="37" t="str">
        <f>IF(D258="","",VLOOKUP(D258,契約台帳!$A$3:$X$700,12,FALSE))</f>
        <v/>
      </c>
      <c r="L258" s="37" t="str">
        <f>IF(D258="","",VLOOKUP(F258,製品マスタ!$G$5:$Q$1005,11,FALSE))</f>
        <v/>
      </c>
      <c r="M258" s="49"/>
      <c r="N258" s="49"/>
      <c r="O258" s="184"/>
      <c r="P258" s="60"/>
      <c r="Q258" s="74"/>
      <c r="R258" s="54" t="str">
        <f>IF(D258="","",IF(D257&lt;&gt;"","",IF(OR(J258="リード付け",J258="巻足し",J258="巻返しリード付け"),M258,VLOOKUP(D258,契約台帳!$A$3:$X$700,14,FALSE))))</f>
        <v/>
      </c>
      <c r="S258" s="51" t="str">
        <f>IF(D258="","",IF(D257&lt;&gt;"","",IF(OR(J258="リード付け",J258="巻足し",J258="巻返しリード付け"),M258,VLOOKUP(D258,契約台帳!$A$3:$X$700,15,FALSE))))</f>
        <v/>
      </c>
      <c r="T258" s="51" t="str">
        <f>IF(D258="","",IF(D257&lt;&gt;"","",IF(J258="リード付け",N258,IF(J258="巻返しリード付け",N258,IF(J258="巻足し",N258*P258+N259*P259,VLOOKUP(D258,契約台帳!$A$3:$X$700,16,FALSE))))))</f>
        <v/>
      </c>
      <c r="U258" s="50"/>
      <c r="V258" s="50" t="str">
        <f>IF(D258="","",IF(D256=D258,"",VLOOKUP(D258,契約台帳!$A$2:$X$700,18,FALSE)))</f>
        <v/>
      </c>
      <c r="W258" s="35" t="str">
        <f>IF(D258="","",IF(T258="","",IF(J258="巻足し","",IF(J258="巻返し",VLOOKUP(F258&amp;K258&amp;M258,製品マスタ!$M$5:$AE$1005,18,FALSE),IF(OR(J258="リード付け",J258="巻返しリード付け"),"原反コア",IF(J258="スリット",VLOOKUP(F258&amp;K258&amp;R258,製品マスタ!$N$5:$AE$1005,17,FALSE),""))))))</f>
        <v/>
      </c>
      <c r="X258" s="35" t="str">
        <f>IF(D258="","",IF(T258="","",IF(J258="巻足し","",IF(J258="巻返し",VLOOKUP(F258&amp;K258&amp;M258,製品マスタ!$M$5:$AE$1005,19,FALSE),IF(OR(J258="リード付け",J258="巻返しリード付け"),"",IF(J258="スリット",VLOOKUP(F258&amp;K258&amp;R258,製品マスタ!$N$5:$AE$1005,18,FALSE),""))))))</f>
        <v/>
      </c>
      <c r="Y258" s="40" t="str">
        <f>IF(D258="","",IF(T258="","",VLOOKUP(D258,契約台帳!$A$3:$X$700,17,FALSE)))</f>
        <v/>
      </c>
      <c r="Z258" s="35" t="str">
        <f>IF(D258="","",IF(T258="","",VLOOKUP(D258,契約台帳!$A$3:$X$700,5,FALSE)))</f>
        <v/>
      </c>
      <c r="AA258" s="74"/>
      <c r="AB258" s="266" t="str">
        <f>IFERROR(VLOOKUP(F258&amp;K258&amp;M258,製品マスタ!$M$5:$AM$1003,27,FALSE),"")</f>
        <v/>
      </c>
      <c r="AC258" s="41"/>
      <c r="AD258" s="244"/>
      <c r="AE258" s="67"/>
      <c r="AF258" s="71"/>
      <c r="AG258" s="60"/>
      <c r="AH258" s="34"/>
      <c r="AI258" s="34"/>
      <c r="AJ258" s="34"/>
      <c r="AK258" s="34"/>
      <c r="AL258" s="13"/>
      <c r="AM258" s="13"/>
      <c r="AN258" s="13"/>
      <c r="AO258" s="13"/>
      <c r="AP258" s="13"/>
      <c r="AQ258" s="14"/>
      <c r="AR258" s="15"/>
    </row>
    <row r="259" spans="1:44" s="17" customFormat="1" ht="30.95" customHeight="1" x14ac:dyDescent="0.2">
      <c r="A259" s="47"/>
      <c r="B259" s="48"/>
      <c r="C259" s="56"/>
      <c r="D259" s="35"/>
      <c r="E259" s="35"/>
      <c r="F259" s="36" t="str">
        <f>IF(D259="","",VLOOKUP(D259,契約台帳!$A$3:$X$9998,6,FALSE))&amp;IF(D259="","",VLOOKUP(D259,契約台帳!$A$3:$X$9998,7,FALSE))&amp;IF(D259="","",VLOOKUP(D259,契約台帳!$A$3:$X$9998,8,FALSE))&amp;IF(D259="","",VLOOKUP(D259,契約台帳!$A$3:$X$9998,9,FALSE))&amp;IF(D259="","",VLOOKUP(D259,契約台帳!$A$3:$X$9998,11,FALSE))</f>
        <v/>
      </c>
      <c r="G259" s="35" t="str">
        <f>IF(D259="","",VLOOKUP(F259,製品マスタ!$G$5:$H$1005,2,FALSE))</f>
        <v/>
      </c>
      <c r="H259" s="35" t="str">
        <f>IF(D259="","",VLOOKUP(F259,製品マスタ!$G$5:$K$1005,5,FALSE))</f>
        <v/>
      </c>
      <c r="I259" s="37" t="str">
        <f>IF(D259="","",VLOOKUP(F259,製品マスタ!$G$5:$L$1005,6,FALSE))</f>
        <v/>
      </c>
      <c r="J259" s="271"/>
      <c r="K259" s="37" t="str">
        <f>IF(D259="","",VLOOKUP(D259,契約台帳!$A$3:$X$700,12,FALSE))</f>
        <v/>
      </c>
      <c r="L259" s="37" t="str">
        <f>IF(D259="","",VLOOKUP(F259,製品マスタ!$G$5:$Q$1005,11,FALSE))</f>
        <v/>
      </c>
      <c r="M259" s="49"/>
      <c r="N259" s="49"/>
      <c r="O259" s="184"/>
      <c r="P259" s="60"/>
      <c r="Q259" s="74"/>
      <c r="R259" s="54" t="str">
        <f>IF(D259="","",IF(D258&lt;&gt;"","",IF(OR(J259="リード付け",J259="巻足し",J259="巻返しリード付け"),M259,VLOOKUP(D259,契約台帳!$A$3:$X$700,14,FALSE))))</f>
        <v/>
      </c>
      <c r="S259" s="51" t="str">
        <f>IF(D259="","",IF(D258&lt;&gt;"","",IF(OR(J259="リード付け",J259="巻足し",J259="巻返しリード付け"),M259,VLOOKUP(D259,契約台帳!$A$3:$X$700,15,FALSE))))</f>
        <v/>
      </c>
      <c r="T259" s="51" t="str">
        <f>IF(D259="","",IF(D258&lt;&gt;"","",IF(J259="リード付け",N259,IF(J259="巻返しリード付け",N259,IF(J259="巻足し",N259*P259+N260*P260,VLOOKUP(D259,契約台帳!$A$3:$X$700,16,FALSE))))))</f>
        <v/>
      </c>
      <c r="U259" s="50"/>
      <c r="V259" s="50" t="str">
        <f>IF(D259="","",IF(D257=D259,"",VLOOKUP(D259,契約台帳!$A$2:$X$700,18,FALSE)))</f>
        <v/>
      </c>
      <c r="W259" s="35" t="str">
        <f>IF(D259="","",IF(T259="","",IF(J259="巻足し","",IF(J259="巻返し",VLOOKUP(F259&amp;K259&amp;M259,製品マスタ!$M$5:$AE$1005,18,FALSE),IF(OR(J259="リード付け",J259="巻返しリード付け"),"原反コア",IF(J259="スリット",VLOOKUP(F259&amp;K259&amp;R259,製品マスタ!$N$5:$AE$1005,17,FALSE),""))))))</f>
        <v/>
      </c>
      <c r="X259" s="35" t="str">
        <f>IF(D259="","",IF(T259="","",IF(J259="巻足し","",IF(J259="巻返し",VLOOKUP(F259&amp;K259&amp;M259,製品マスタ!$M$5:$AE$1005,19,FALSE),IF(OR(J259="リード付け",J259="巻返しリード付け"),"",IF(J259="スリット",VLOOKUP(F259&amp;K259&amp;R259,製品マスタ!$N$5:$AE$1005,18,FALSE),""))))))</f>
        <v/>
      </c>
      <c r="Y259" s="40" t="str">
        <f>IF(D259="","",IF(T259="","",VLOOKUP(D259,契約台帳!$A$3:$X$700,17,FALSE)))</f>
        <v/>
      </c>
      <c r="Z259" s="35" t="str">
        <f>IF(D259="","",IF(T259="","",VLOOKUP(D259,契約台帳!$A$3:$X$700,5,FALSE)))</f>
        <v/>
      </c>
      <c r="AA259" s="74"/>
      <c r="AB259" s="266" t="str">
        <f>IFERROR(VLOOKUP(F259&amp;K259&amp;M259,製品マスタ!$M$5:$AM$1003,27,FALSE),"")</f>
        <v/>
      </c>
      <c r="AC259" s="41"/>
      <c r="AD259" s="244"/>
      <c r="AE259" s="67"/>
      <c r="AF259" s="71"/>
      <c r="AG259" s="60"/>
      <c r="AH259" s="34"/>
      <c r="AI259" s="34"/>
      <c r="AJ259" s="34"/>
      <c r="AK259" s="34"/>
      <c r="AL259" s="13"/>
      <c r="AM259" s="13"/>
      <c r="AN259" s="13"/>
      <c r="AO259" s="13"/>
      <c r="AP259" s="13"/>
      <c r="AQ259" s="14"/>
      <c r="AR259" s="15"/>
    </row>
    <row r="260" spans="1:44" s="17" customFormat="1" ht="30.95" customHeight="1" x14ac:dyDescent="0.2">
      <c r="A260" s="47"/>
      <c r="B260" s="48"/>
      <c r="C260" s="56"/>
      <c r="D260" s="35"/>
      <c r="E260" s="35"/>
      <c r="F260" s="36" t="str">
        <f>IF(D260="","",VLOOKUP(D260,契約台帳!$A$3:$X$9998,6,FALSE))&amp;IF(D260="","",VLOOKUP(D260,契約台帳!$A$3:$X$9998,7,FALSE))&amp;IF(D260="","",VLOOKUP(D260,契約台帳!$A$3:$X$9998,8,FALSE))&amp;IF(D260="","",VLOOKUP(D260,契約台帳!$A$3:$X$9998,9,FALSE))&amp;IF(D260="","",VLOOKUP(D260,契約台帳!$A$3:$X$9998,11,FALSE))</f>
        <v/>
      </c>
      <c r="G260" s="35" t="str">
        <f>IF(D260="","",VLOOKUP(F260,製品マスタ!$G$5:$H$1005,2,FALSE))</f>
        <v/>
      </c>
      <c r="H260" s="35" t="str">
        <f>IF(D260="","",VLOOKUP(F260,製品マスタ!$G$5:$K$1005,5,FALSE))</f>
        <v/>
      </c>
      <c r="I260" s="37" t="str">
        <f>IF(D260="","",VLOOKUP(F260,製品マスタ!$G$5:$L$1005,6,FALSE))</f>
        <v/>
      </c>
      <c r="J260" s="271"/>
      <c r="K260" s="37" t="str">
        <f>IF(D260="","",VLOOKUP(D260,契約台帳!$A$3:$X$700,12,FALSE))</f>
        <v/>
      </c>
      <c r="L260" s="37" t="str">
        <f>IF(D260="","",VLOOKUP(F260,製品マスタ!$G$5:$Q$1005,11,FALSE))</f>
        <v/>
      </c>
      <c r="M260" s="49"/>
      <c r="N260" s="49"/>
      <c r="O260" s="184"/>
      <c r="P260" s="60"/>
      <c r="Q260" s="74"/>
      <c r="R260" s="54" t="str">
        <f>IF(D260="","",IF(D259&lt;&gt;"","",IF(OR(J260="リード付け",J260="巻足し",J260="巻返しリード付け"),M260,VLOOKUP(D260,契約台帳!$A$3:$X$700,14,FALSE))))</f>
        <v/>
      </c>
      <c r="S260" s="51" t="str">
        <f>IF(D260="","",IF(D259&lt;&gt;"","",IF(OR(J260="リード付け",J260="巻足し",J260="巻返しリード付け"),M260,VLOOKUP(D260,契約台帳!$A$3:$X$700,15,FALSE))))</f>
        <v/>
      </c>
      <c r="T260" s="51" t="str">
        <f>IF(D260="","",IF(D259&lt;&gt;"","",IF(J260="リード付け",N260,IF(J260="巻返しリード付け",N260,IF(J260="巻足し",N260*P260+N261*P261,VLOOKUP(D260,契約台帳!$A$3:$X$700,16,FALSE))))))</f>
        <v/>
      </c>
      <c r="U260" s="50"/>
      <c r="V260" s="50" t="str">
        <f>IF(D260="","",IF(D258=D260,"",VLOOKUP(D260,契約台帳!$A$2:$X$700,18,FALSE)))</f>
        <v/>
      </c>
      <c r="W260" s="35" t="str">
        <f>IF(D260="","",IF(T260="","",IF(J260="巻足し","",IF(J260="巻返し",VLOOKUP(F260&amp;K260&amp;M260,製品マスタ!$M$5:$AE$1005,18,FALSE),IF(OR(J260="リード付け",J260="巻返しリード付け"),"原反コア",IF(J260="スリット",VLOOKUP(F260&amp;K260&amp;R260,製品マスタ!$N$5:$AE$1005,17,FALSE),""))))))</f>
        <v/>
      </c>
      <c r="X260" s="35" t="str">
        <f>IF(D260="","",IF(T260="","",IF(J260="巻足し","",IF(J260="巻返し",VLOOKUP(F260&amp;K260&amp;M260,製品マスタ!$M$5:$AE$1005,19,FALSE),IF(OR(J260="リード付け",J260="巻返しリード付け"),"",IF(J260="スリット",VLOOKUP(F260&amp;K260&amp;R260,製品マスタ!$N$5:$AE$1005,18,FALSE),""))))))</f>
        <v/>
      </c>
      <c r="Y260" s="40" t="str">
        <f>IF(D260="","",IF(T260="","",VLOOKUP(D260,契約台帳!$A$3:$X$700,17,FALSE)))</f>
        <v/>
      </c>
      <c r="Z260" s="35" t="str">
        <f>IF(D260="","",IF(T260="","",VLOOKUP(D260,契約台帳!$A$3:$X$700,5,FALSE)))</f>
        <v/>
      </c>
      <c r="AA260" s="74"/>
      <c r="AB260" s="266" t="str">
        <f>IFERROR(VLOOKUP(F260&amp;K260&amp;M260,製品マスタ!$M$5:$AM$1003,27,FALSE),"")</f>
        <v/>
      </c>
      <c r="AC260" s="41"/>
      <c r="AD260" s="244"/>
      <c r="AE260" s="67"/>
      <c r="AF260" s="71"/>
      <c r="AG260" s="60"/>
      <c r="AH260" s="34"/>
      <c r="AI260" s="34"/>
      <c r="AJ260" s="34"/>
      <c r="AK260" s="34"/>
      <c r="AL260" s="13"/>
      <c r="AM260" s="13"/>
      <c r="AN260" s="13"/>
      <c r="AO260" s="13"/>
      <c r="AP260" s="13"/>
      <c r="AQ260" s="14"/>
      <c r="AR260" s="15"/>
    </row>
    <row r="261" spans="1:44" s="17" customFormat="1" ht="30.95" customHeight="1" x14ac:dyDescent="0.2">
      <c r="A261" s="47"/>
      <c r="B261" s="48"/>
      <c r="C261" s="56"/>
      <c r="D261" s="35"/>
      <c r="E261" s="35"/>
      <c r="F261" s="36" t="str">
        <f>IF(D261="","",VLOOKUP(D261,契約台帳!$A$3:$X$9998,6,FALSE))&amp;IF(D261="","",VLOOKUP(D261,契約台帳!$A$3:$X$9998,7,FALSE))&amp;IF(D261="","",VLOOKUP(D261,契約台帳!$A$3:$X$9998,8,FALSE))&amp;IF(D261="","",VLOOKUP(D261,契約台帳!$A$3:$X$9998,9,FALSE))&amp;IF(D261="","",VLOOKUP(D261,契約台帳!$A$3:$X$9998,11,FALSE))</f>
        <v/>
      </c>
      <c r="G261" s="35" t="str">
        <f>IF(D261="","",VLOOKUP(F261,製品マスタ!$G$5:$H$1005,2,FALSE))</f>
        <v/>
      </c>
      <c r="H261" s="35" t="str">
        <f>IF(D261="","",VLOOKUP(F261,製品マスタ!$G$5:$K$1005,5,FALSE))</f>
        <v/>
      </c>
      <c r="I261" s="37" t="str">
        <f>IF(D261="","",VLOOKUP(F261,製品マスタ!$G$5:$L$1005,6,FALSE))</f>
        <v/>
      </c>
      <c r="J261" s="271"/>
      <c r="K261" s="37" t="str">
        <f>IF(D261="","",VLOOKUP(D261,契約台帳!$A$3:$X$700,12,FALSE))</f>
        <v/>
      </c>
      <c r="L261" s="37" t="str">
        <f>IF(D261="","",VLOOKUP(F261,製品マスタ!$G$5:$Q$1005,11,FALSE))</f>
        <v/>
      </c>
      <c r="M261" s="49"/>
      <c r="N261" s="49"/>
      <c r="O261" s="184"/>
      <c r="P261" s="60"/>
      <c r="Q261" s="74"/>
      <c r="R261" s="54" t="str">
        <f>IF(D261="","",IF(D260&lt;&gt;"","",IF(OR(J261="リード付け",J261="巻足し",J261="巻返しリード付け"),M261,VLOOKUP(D261,契約台帳!$A$3:$X$700,14,FALSE))))</f>
        <v/>
      </c>
      <c r="S261" s="51" t="str">
        <f>IF(D261="","",IF(D260&lt;&gt;"","",IF(OR(J261="リード付け",J261="巻足し",J261="巻返しリード付け"),M261,VLOOKUP(D261,契約台帳!$A$3:$X$700,15,FALSE))))</f>
        <v/>
      </c>
      <c r="T261" s="51" t="str">
        <f>IF(D261="","",IF(D260&lt;&gt;"","",IF(J261="リード付け",N261,IF(J261="巻返しリード付け",N261,IF(J261="巻足し",N261*P261+N262*P262,VLOOKUP(D261,契約台帳!$A$3:$X$700,16,FALSE))))))</f>
        <v/>
      </c>
      <c r="U261" s="50"/>
      <c r="V261" s="50" t="str">
        <f>IF(D261="","",IF(D259=D261,"",VLOOKUP(D261,契約台帳!$A$2:$X$700,18,FALSE)))</f>
        <v/>
      </c>
      <c r="W261" s="35" t="str">
        <f>IF(D261="","",IF(T261="","",IF(J261="巻足し","",IF(J261="巻返し",VLOOKUP(F261&amp;K261&amp;M261,製品マスタ!$M$5:$AE$1005,18,FALSE),IF(OR(J261="リード付け",J261="巻返しリード付け"),"原反コア",IF(J261="スリット",VLOOKUP(F261&amp;K261&amp;R261,製品マスタ!$N$5:$AE$1005,17,FALSE),""))))))</f>
        <v/>
      </c>
      <c r="X261" s="35" t="str">
        <f>IF(D261="","",IF(T261="","",IF(J261="巻足し","",IF(J261="巻返し",VLOOKUP(F261&amp;K261&amp;M261,製品マスタ!$M$5:$AE$1005,19,FALSE),IF(OR(J261="リード付け",J261="巻返しリード付け"),"",IF(J261="スリット",VLOOKUP(F261&amp;K261&amp;R261,製品マスタ!$N$5:$AE$1005,18,FALSE),""))))))</f>
        <v/>
      </c>
      <c r="Y261" s="40" t="str">
        <f>IF(D261="","",IF(T261="","",VLOOKUP(D261,契約台帳!$A$3:$X$700,17,FALSE)))</f>
        <v/>
      </c>
      <c r="Z261" s="35" t="str">
        <f>IF(D261="","",IF(T261="","",VLOOKUP(D261,契約台帳!$A$3:$X$700,5,FALSE)))</f>
        <v/>
      </c>
      <c r="AA261" s="74"/>
      <c r="AB261" s="266" t="str">
        <f>IFERROR(VLOOKUP(F261&amp;K261&amp;M261,製品マスタ!$M$5:$AM$1003,27,FALSE),"")</f>
        <v/>
      </c>
      <c r="AC261" s="41"/>
      <c r="AD261" s="244"/>
      <c r="AE261" s="67"/>
      <c r="AF261" s="71"/>
      <c r="AG261" s="60"/>
      <c r="AH261" s="34"/>
      <c r="AI261" s="34"/>
      <c r="AJ261" s="34"/>
      <c r="AK261" s="34"/>
      <c r="AL261" s="13"/>
      <c r="AM261" s="13"/>
      <c r="AN261" s="13"/>
      <c r="AO261" s="13"/>
      <c r="AP261" s="13"/>
      <c r="AQ261" s="14"/>
      <c r="AR261" s="15"/>
    </row>
    <row r="262" spans="1:44" s="17" customFormat="1" ht="30.95" customHeight="1" x14ac:dyDescent="0.2">
      <c r="A262" s="47"/>
      <c r="B262" s="48"/>
      <c r="C262" s="56"/>
      <c r="D262" s="35"/>
      <c r="E262" s="35"/>
      <c r="F262" s="36" t="str">
        <f>IF(D262="","",VLOOKUP(D262,契約台帳!$A$3:$X$9998,6,FALSE))&amp;IF(D262="","",VLOOKUP(D262,契約台帳!$A$3:$X$9998,7,FALSE))&amp;IF(D262="","",VLOOKUP(D262,契約台帳!$A$3:$X$9998,8,FALSE))&amp;IF(D262="","",VLOOKUP(D262,契約台帳!$A$3:$X$9998,9,FALSE))&amp;IF(D262="","",VLOOKUP(D262,契約台帳!$A$3:$X$9998,11,FALSE))</f>
        <v/>
      </c>
      <c r="G262" s="35" t="str">
        <f>IF(D262="","",VLOOKUP(F262,製品マスタ!$G$5:$H$1005,2,FALSE))</f>
        <v/>
      </c>
      <c r="H262" s="35" t="str">
        <f>IF(D262="","",VLOOKUP(F262,製品マスタ!$G$5:$K$1005,5,FALSE))</f>
        <v/>
      </c>
      <c r="I262" s="37" t="str">
        <f>IF(D262="","",VLOOKUP(F262,製品マスタ!$G$5:$L$1005,6,FALSE))</f>
        <v/>
      </c>
      <c r="J262" s="271"/>
      <c r="K262" s="37" t="str">
        <f>IF(D262="","",VLOOKUP(D262,契約台帳!$A$3:$X$700,12,FALSE))</f>
        <v/>
      </c>
      <c r="L262" s="37" t="str">
        <f>IF(D262="","",VLOOKUP(F262,製品マスタ!$G$5:$Q$1005,11,FALSE))</f>
        <v/>
      </c>
      <c r="M262" s="49"/>
      <c r="N262" s="49"/>
      <c r="O262" s="184"/>
      <c r="P262" s="60"/>
      <c r="Q262" s="74"/>
      <c r="R262" s="54" t="str">
        <f>IF(D262="","",IF(D261&lt;&gt;"","",IF(OR(J262="リード付け",J262="巻足し",J262="巻返しリード付け"),M262,VLOOKUP(D262,契約台帳!$A$3:$X$700,14,FALSE))))</f>
        <v/>
      </c>
      <c r="S262" s="51" t="str">
        <f>IF(D262="","",IF(D261&lt;&gt;"","",IF(OR(J262="リード付け",J262="巻足し",J262="巻返しリード付け"),M262,VLOOKUP(D262,契約台帳!$A$3:$X$700,15,FALSE))))</f>
        <v/>
      </c>
      <c r="T262" s="51" t="str">
        <f>IF(D262="","",IF(D261&lt;&gt;"","",IF(J262="リード付け",N262,IF(J262="巻返しリード付け",N262,IF(J262="巻足し",N262*P262+N263*P263,VLOOKUP(D262,契約台帳!$A$3:$X$700,16,FALSE))))))</f>
        <v/>
      </c>
      <c r="U262" s="50"/>
      <c r="V262" s="50" t="str">
        <f>IF(D262="","",IF(D260=D262,"",VLOOKUP(D262,契約台帳!$A$2:$X$700,18,FALSE)))</f>
        <v/>
      </c>
      <c r="W262" s="35" t="str">
        <f>IF(D262="","",IF(T262="","",IF(J262="巻足し","",IF(J262="巻返し",VLOOKUP(F262&amp;K262&amp;M262,製品マスタ!$M$5:$AE$1005,18,FALSE),IF(OR(J262="リード付け",J262="巻返しリード付け"),"原反コア",IF(J262="スリット",VLOOKUP(F262&amp;K262&amp;R262,製品マスタ!$N$5:$AE$1005,17,FALSE),""))))))</f>
        <v/>
      </c>
      <c r="X262" s="35" t="str">
        <f>IF(D262="","",IF(T262="","",IF(J262="巻足し","",IF(J262="巻返し",VLOOKUP(F262&amp;K262&amp;M262,製品マスタ!$M$5:$AE$1005,19,FALSE),IF(OR(J262="リード付け",J262="巻返しリード付け"),"",IF(J262="スリット",VLOOKUP(F262&amp;K262&amp;R262,製品マスタ!$N$5:$AE$1005,18,FALSE),""))))))</f>
        <v/>
      </c>
      <c r="Y262" s="40" t="str">
        <f>IF(D262="","",IF(T262="","",VLOOKUP(D262,契約台帳!$A$3:$X$700,17,FALSE)))</f>
        <v/>
      </c>
      <c r="Z262" s="35" t="str">
        <f>IF(D262="","",IF(T262="","",VLOOKUP(D262,契約台帳!$A$3:$X$700,5,FALSE)))</f>
        <v/>
      </c>
      <c r="AA262" s="74"/>
      <c r="AB262" s="266" t="str">
        <f>IFERROR(VLOOKUP(F262&amp;K262&amp;M262,製品マスタ!$M$5:$AM$1003,27,FALSE),"")</f>
        <v/>
      </c>
      <c r="AC262" s="41"/>
      <c r="AD262" s="244"/>
      <c r="AE262" s="67"/>
      <c r="AF262" s="71"/>
      <c r="AG262" s="60"/>
      <c r="AH262" s="34"/>
      <c r="AI262" s="34"/>
      <c r="AJ262" s="34"/>
      <c r="AK262" s="34"/>
      <c r="AL262" s="13"/>
      <c r="AM262" s="13"/>
      <c r="AN262" s="13"/>
      <c r="AO262" s="13"/>
      <c r="AP262" s="13"/>
      <c r="AQ262" s="14"/>
      <c r="AR262" s="15"/>
    </row>
    <row r="263" spans="1:44" s="17" customFormat="1" ht="30.95" customHeight="1" x14ac:dyDescent="0.2">
      <c r="A263" s="47"/>
      <c r="B263" s="48"/>
      <c r="C263" s="56"/>
      <c r="D263" s="35"/>
      <c r="E263" s="35"/>
      <c r="F263" s="36" t="str">
        <f>IF(D263="","",VLOOKUP(D263,契約台帳!$A$3:$X$9998,6,FALSE))&amp;IF(D263="","",VLOOKUP(D263,契約台帳!$A$3:$X$9998,7,FALSE))&amp;IF(D263="","",VLOOKUP(D263,契約台帳!$A$3:$X$9998,8,FALSE))&amp;IF(D263="","",VLOOKUP(D263,契約台帳!$A$3:$X$9998,9,FALSE))&amp;IF(D263="","",VLOOKUP(D263,契約台帳!$A$3:$X$9998,11,FALSE))</f>
        <v/>
      </c>
      <c r="G263" s="35" t="str">
        <f>IF(D263="","",VLOOKUP(F263,製品マスタ!$G$5:$H$1005,2,FALSE))</f>
        <v/>
      </c>
      <c r="H263" s="35" t="str">
        <f>IF(D263="","",VLOOKUP(F263,製品マスタ!$G$5:$K$1005,5,FALSE))</f>
        <v/>
      </c>
      <c r="I263" s="37" t="str">
        <f>IF(D263="","",VLOOKUP(F263,製品マスタ!$G$5:$L$1005,6,FALSE))</f>
        <v/>
      </c>
      <c r="J263" s="271"/>
      <c r="K263" s="37" t="str">
        <f>IF(D263="","",VLOOKUP(D263,契約台帳!$A$3:$X$700,12,FALSE))</f>
        <v/>
      </c>
      <c r="L263" s="37" t="str">
        <f>IF(D263="","",VLOOKUP(F263,製品マスタ!$G$5:$Q$1005,11,FALSE))</f>
        <v/>
      </c>
      <c r="M263" s="49"/>
      <c r="N263" s="49"/>
      <c r="O263" s="184"/>
      <c r="P263" s="60"/>
      <c r="Q263" s="74"/>
      <c r="R263" s="54" t="str">
        <f>IF(D263="","",IF(D262&lt;&gt;"","",IF(OR(J263="リード付け",J263="巻足し",J263="巻返しリード付け"),M263,VLOOKUP(D263,契約台帳!$A$3:$X$700,14,FALSE))))</f>
        <v/>
      </c>
      <c r="S263" s="51" t="str">
        <f>IF(D263="","",IF(D262&lt;&gt;"","",IF(OR(J263="リード付け",J263="巻足し",J263="巻返しリード付け"),M263,VLOOKUP(D263,契約台帳!$A$3:$X$700,15,FALSE))))</f>
        <v/>
      </c>
      <c r="T263" s="51" t="str">
        <f>IF(D263="","",IF(D262&lt;&gt;"","",IF(J263="リード付け",N263,IF(J263="巻返しリード付け",N263,IF(J263="巻足し",N263*P263+N264*P264,VLOOKUP(D263,契約台帳!$A$3:$X$700,16,FALSE))))))</f>
        <v/>
      </c>
      <c r="U263" s="50"/>
      <c r="V263" s="50" t="str">
        <f>IF(D263="","",IF(D261=D263,"",VLOOKUP(D263,契約台帳!$A$2:$X$700,18,FALSE)))</f>
        <v/>
      </c>
      <c r="W263" s="35" t="str">
        <f>IF(D263="","",IF(T263="","",IF(J263="巻足し","",IF(J263="巻返し",VLOOKUP(F263&amp;K263&amp;M263,製品マスタ!$M$5:$AE$1005,18,FALSE),IF(OR(J263="リード付け",J263="巻返しリード付け"),"原反コア",IF(J263="スリット",VLOOKUP(F263&amp;K263&amp;R263,製品マスタ!$N$5:$AE$1005,17,FALSE),""))))))</f>
        <v/>
      </c>
      <c r="X263" s="35" t="str">
        <f>IF(D263="","",IF(T263="","",IF(J263="巻足し","",IF(J263="巻返し",VLOOKUP(F263&amp;K263&amp;M263,製品マスタ!$M$5:$AE$1005,19,FALSE),IF(OR(J263="リード付け",J263="巻返しリード付け"),"",IF(J263="スリット",VLOOKUP(F263&amp;K263&amp;R263,製品マスタ!$N$5:$AE$1005,18,FALSE),""))))))</f>
        <v/>
      </c>
      <c r="Y263" s="40" t="str">
        <f>IF(D263="","",IF(T263="","",VLOOKUP(D263,契約台帳!$A$3:$X$700,17,FALSE)))</f>
        <v/>
      </c>
      <c r="Z263" s="35" t="str">
        <f>IF(D263="","",IF(T263="","",VLOOKUP(D263,契約台帳!$A$3:$X$700,5,FALSE)))</f>
        <v/>
      </c>
      <c r="AA263" s="74"/>
      <c r="AB263" s="266" t="str">
        <f>IFERROR(VLOOKUP(F263&amp;K263&amp;M263,製品マスタ!$M$5:$AM$1003,27,FALSE),"")</f>
        <v/>
      </c>
      <c r="AC263" s="41"/>
      <c r="AD263" s="244"/>
      <c r="AE263" s="67"/>
      <c r="AF263" s="71"/>
      <c r="AG263" s="60"/>
      <c r="AH263" s="34"/>
      <c r="AI263" s="34"/>
      <c r="AJ263" s="34"/>
      <c r="AK263" s="34"/>
      <c r="AL263" s="13"/>
      <c r="AM263" s="13"/>
      <c r="AN263" s="13"/>
      <c r="AO263" s="13"/>
      <c r="AP263" s="13"/>
      <c r="AQ263" s="14"/>
      <c r="AR263" s="15"/>
    </row>
    <row r="264" spans="1:44" s="17" customFormat="1" ht="30.95" customHeight="1" x14ac:dyDescent="0.2">
      <c r="A264" s="47"/>
      <c r="B264" s="48"/>
      <c r="C264" s="56"/>
      <c r="D264" s="35"/>
      <c r="E264" s="35"/>
      <c r="F264" s="36" t="str">
        <f>IF(D264="","",VLOOKUP(D264,契約台帳!$A$3:$X$9998,6,FALSE))&amp;IF(D264="","",VLOOKUP(D264,契約台帳!$A$3:$X$9998,7,FALSE))&amp;IF(D264="","",VLOOKUP(D264,契約台帳!$A$3:$X$9998,8,FALSE))&amp;IF(D264="","",VLOOKUP(D264,契約台帳!$A$3:$X$9998,9,FALSE))&amp;IF(D264="","",VLOOKUP(D264,契約台帳!$A$3:$X$9998,11,FALSE))</f>
        <v/>
      </c>
      <c r="G264" s="35" t="str">
        <f>IF(D264="","",VLOOKUP(F264,製品マスタ!$G$5:$H$1005,2,FALSE))</f>
        <v/>
      </c>
      <c r="H264" s="35" t="str">
        <f>IF(D264="","",VLOOKUP(F264,製品マスタ!$G$5:$K$1005,5,FALSE))</f>
        <v/>
      </c>
      <c r="I264" s="37" t="str">
        <f>IF(D264="","",VLOOKUP(F264,製品マスタ!$G$5:$L$1005,6,FALSE))</f>
        <v/>
      </c>
      <c r="J264" s="271"/>
      <c r="K264" s="37" t="str">
        <f>IF(D264="","",VLOOKUP(D264,契約台帳!$A$3:$X$700,12,FALSE))</f>
        <v/>
      </c>
      <c r="L264" s="37" t="str">
        <f>IF(D264="","",VLOOKUP(F264,製品マスタ!$G$5:$Q$1005,11,FALSE))</f>
        <v/>
      </c>
      <c r="M264" s="49"/>
      <c r="N264" s="49"/>
      <c r="O264" s="184"/>
      <c r="P264" s="60"/>
      <c r="Q264" s="74"/>
      <c r="R264" s="54" t="str">
        <f>IF(D264="","",IF(D263&lt;&gt;"","",IF(OR(J264="リード付け",J264="巻足し",J264="巻返しリード付け"),M264,VLOOKUP(D264,契約台帳!$A$3:$X$700,14,FALSE))))</f>
        <v/>
      </c>
      <c r="S264" s="51" t="str">
        <f>IF(D264="","",IF(D263&lt;&gt;"","",IF(OR(J264="リード付け",J264="巻足し",J264="巻返しリード付け"),M264,VLOOKUP(D264,契約台帳!$A$3:$X$700,15,FALSE))))</f>
        <v/>
      </c>
      <c r="T264" s="51" t="str">
        <f>IF(D264="","",IF(D263&lt;&gt;"","",IF(J264="リード付け",N264,IF(J264="巻返しリード付け",N264,IF(J264="巻足し",N264*P264+N265*P265,VLOOKUP(D264,契約台帳!$A$3:$X$700,16,FALSE))))))</f>
        <v/>
      </c>
      <c r="U264" s="50"/>
      <c r="V264" s="50" t="str">
        <f>IF(D264="","",IF(D262=D264,"",VLOOKUP(D264,契約台帳!$A$2:$X$700,18,FALSE)))</f>
        <v/>
      </c>
      <c r="W264" s="35" t="str">
        <f>IF(D264="","",IF(T264="","",IF(J264="巻足し","",IF(J264="巻返し",VLOOKUP(F264&amp;K264&amp;M264,製品マスタ!$M$5:$AE$1005,18,FALSE),IF(OR(J264="リード付け",J264="巻返しリード付け"),"原反コア",IF(J264="スリット",VLOOKUP(F264&amp;K264&amp;R264,製品マスタ!$N$5:$AE$1005,17,FALSE),""))))))</f>
        <v/>
      </c>
      <c r="X264" s="35" t="str">
        <f>IF(D264="","",IF(T264="","",IF(J264="巻足し","",IF(J264="巻返し",VLOOKUP(F264&amp;K264&amp;M264,製品マスタ!$M$5:$AE$1005,19,FALSE),IF(OR(J264="リード付け",J264="巻返しリード付け"),"",IF(J264="スリット",VLOOKUP(F264&amp;K264&amp;R264,製品マスタ!$N$5:$AE$1005,18,FALSE),""))))))</f>
        <v/>
      </c>
      <c r="Y264" s="40" t="str">
        <f>IF(D264="","",IF(T264="","",VLOOKUP(D264,契約台帳!$A$3:$X$700,17,FALSE)))</f>
        <v/>
      </c>
      <c r="Z264" s="35" t="str">
        <f>IF(D264="","",IF(T264="","",VLOOKUP(D264,契約台帳!$A$3:$X$700,5,FALSE)))</f>
        <v/>
      </c>
      <c r="AA264" s="74"/>
      <c r="AB264" s="266" t="str">
        <f>IFERROR(VLOOKUP(F264&amp;K264&amp;M264,製品マスタ!$M$5:$AM$1003,27,FALSE),"")</f>
        <v/>
      </c>
      <c r="AC264" s="41"/>
      <c r="AD264" s="244"/>
      <c r="AE264" s="67"/>
      <c r="AF264" s="71"/>
      <c r="AG264" s="60"/>
      <c r="AH264" s="34"/>
      <c r="AI264" s="34"/>
      <c r="AJ264" s="34"/>
      <c r="AK264" s="34"/>
      <c r="AL264" s="13"/>
      <c r="AM264" s="13"/>
      <c r="AN264" s="13"/>
      <c r="AO264" s="13"/>
      <c r="AP264" s="13"/>
      <c r="AQ264" s="14"/>
      <c r="AR264" s="15"/>
    </row>
    <row r="265" spans="1:44" s="17" customFormat="1" ht="30.95" customHeight="1" x14ac:dyDescent="0.2">
      <c r="A265" s="47"/>
      <c r="B265" s="48"/>
      <c r="C265" s="56"/>
      <c r="D265" s="35"/>
      <c r="E265" s="35"/>
      <c r="F265" s="36" t="str">
        <f>IF(D265="","",VLOOKUP(D265,契約台帳!$A$3:$X$9998,6,FALSE))&amp;IF(D265="","",VLOOKUP(D265,契約台帳!$A$3:$X$9998,7,FALSE))&amp;IF(D265="","",VLOOKUP(D265,契約台帳!$A$3:$X$9998,8,FALSE))&amp;IF(D265="","",VLOOKUP(D265,契約台帳!$A$3:$X$9998,9,FALSE))&amp;IF(D265="","",VLOOKUP(D265,契約台帳!$A$3:$X$9998,11,FALSE))</f>
        <v/>
      </c>
      <c r="G265" s="35" t="str">
        <f>IF(D265="","",VLOOKUP(F265,製品マスタ!$G$5:$H$1005,2,FALSE))</f>
        <v/>
      </c>
      <c r="H265" s="35" t="str">
        <f>IF(D265="","",VLOOKUP(F265,製品マスタ!$G$5:$K$1005,5,FALSE))</f>
        <v/>
      </c>
      <c r="I265" s="37" t="str">
        <f>IF(D265="","",VLOOKUP(F265,製品マスタ!$G$5:$L$1005,6,FALSE))</f>
        <v/>
      </c>
      <c r="J265" s="271"/>
      <c r="K265" s="37" t="str">
        <f>IF(D265="","",VLOOKUP(D265,契約台帳!$A$3:$X$700,12,FALSE))</f>
        <v/>
      </c>
      <c r="L265" s="37" t="str">
        <f>IF(D265="","",VLOOKUP(F265,製品マスタ!$G$5:$Q$1005,11,FALSE))</f>
        <v/>
      </c>
      <c r="M265" s="49"/>
      <c r="N265" s="49"/>
      <c r="O265" s="184"/>
      <c r="P265" s="60"/>
      <c r="Q265" s="74"/>
      <c r="R265" s="54" t="str">
        <f>IF(D265="","",IF(D264&lt;&gt;"","",IF(OR(J265="リード付け",J265="巻足し",J265="巻返しリード付け"),M265,VLOOKUP(D265,契約台帳!$A$3:$X$700,14,FALSE))))</f>
        <v/>
      </c>
      <c r="S265" s="51" t="str">
        <f>IF(D265="","",IF(D264&lt;&gt;"","",IF(OR(J265="リード付け",J265="巻足し",J265="巻返しリード付け"),M265,VLOOKUP(D265,契約台帳!$A$3:$X$700,15,FALSE))))</f>
        <v/>
      </c>
      <c r="T265" s="51" t="str">
        <f>IF(D265="","",IF(D264&lt;&gt;"","",IF(J265="リード付け",N265,IF(J265="巻返しリード付け",N265,IF(J265="巻足し",N265*P265+N266*P266,VLOOKUP(D265,契約台帳!$A$3:$X$700,16,FALSE))))))</f>
        <v/>
      </c>
      <c r="U265" s="50"/>
      <c r="V265" s="50" t="str">
        <f>IF(D265="","",IF(D263=D265,"",VLOOKUP(D265,契約台帳!$A$2:$X$700,18,FALSE)))</f>
        <v/>
      </c>
      <c r="W265" s="35" t="str">
        <f>IF(D265="","",IF(T265="","",IF(J265="巻足し","",IF(J265="巻返し",VLOOKUP(F265&amp;K265&amp;M265,製品マスタ!$M$5:$AE$1005,18,FALSE),IF(OR(J265="リード付け",J265="巻返しリード付け"),"原反コア",IF(J265="スリット",VLOOKUP(F265&amp;K265&amp;R265,製品マスタ!$N$5:$AE$1005,17,FALSE),""))))))</f>
        <v/>
      </c>
      <c r="X265" s="35" t="str">
        <f>IF(D265="","",IF(T265="","",IF(J265="巻足し","",IF(J265="巻返し",VLOOKUP(F265&amp;K265&amp;M265,製品マスタ!$M$5:$AE$1005,19,FALSE),IF(OR(J265="リード付け",J265="巻返しリード付け"),"",IF(J265="スリット",VLOOKUP(F265&amp;K265&amp;R265,製品マスタ!$N$5:$AE$1005,18,FALSE),""))))))</f>
        <v/>
      </c>
      <c r="Y265" s="40" t="str">
        <f>IF(D265="","",IF(T265="","",VLOOKUP(D265,契約台帳!$A$3:$X$700,17,FALSE)))</f>
        <v/>
      </c>
      <c r="Z265" s="35" t="str">
        <f>IF(D265="","",IF(T265="","",VLOOKUP(D265,契約台帳!$A$3:$X$700,5,FALSE)))</f>
        <v/>
      </c>
      <c r="AA265" s="74"/>
      <c r="AB265" s="266" t="str">
        <f>IFERROR(VLOOKUP(F265&amp;K265&amp;M265,製品マスタ!$M$5:$AM$1003,27,FALSE),"")</f>
        <v/>
      </c>
      <c r="AC265" s="41"/>
      <c r="AD265" s="244"/>
      <c r="AE265" s="67"/>
      <c r="AF265" s="71"/>
      <c r="AG265" s="60"/>
      <c r="AH265" s="34"/>
      <c r="AI265" s="34"/>
      <c r="AJ265" s="34"/>
      <c r="AK265" s="34"/>
      <c r="AL265" s="13"/>
      <c r="AM265" s="13"/>
      <c r="AN265" s="13"/>
      <c r="AO265" s="13"/>
      <c r="AP265" s="13"/>
      <c r="AQ265" s="14"/>
      <c r="AR265" s="15"/>
    </row>
    <row r="266" spans="1:44" s="17" customFormat="1" ht="30.95" customHeight="1" x14ac:dyDescent="0.2">
      <c r="A266" s="47"/>
      <c r="B266" s="48"/>
      <c r="C266" s="56"/>
      <c r="D266" s="35"/>
      <c r="E266" s="35"/>
      <c r="F266" s="36" t="str">
        <f>IF(D266="","",VLOOKUP(D266,契約台帳!$A$3:$X$9998,6,FALSE))&amp;IF(D266="","",VLOOKUP(D266,契約台帳!$A$3:$X$9998,7,FALSE))&amp;IF(D266="","",VLOOKUP(D266,契約台帳!$A$3:$X$9998,8,FALSE))&amp;IF(D266="","",VLOOKUP(D266,契約台帳!$A$3:$X$9998,9,FALSE))&amp;IF(D266="","",VLOOKUP(D266,契約台帳!$A$3:$X$9998,11,FALSE))</f>
        <v/>
      </c>
      <c r="G266" s="35" t="str">
        <f>IF(D266="","",VLOOKUP(F266,製品マスタ!$G$5:$H$1005,2,FALSE))</f>
        <v/>
      </c>
      <c r="H266" s="35" t="str">
        <f>IF(D266="","",VLOOKUP(F266,製品マスタ!$G$5:$K$1005,5,FALSE))</f>
        <v/>
      </c>
      <c r="I266" s="37" t="str">
        <f>IF(D266="","",VLOOKUP(F266,製品マスタ!$G$5:$L$1005,6,FALSE))</f>
        <v/>
      </c>
      <c r="J266" s="271"/>
      <c r="K266" s="37" t="str">
        <f>IF(D266="","",VLOOKUP(D266,契約台帳!$A$3:$X$700,12,FALSE))</f>
        <v/>
      </c>
      <c r="L266" s="37" t="str">
        <f>IF(D266="","",VLOOKUP(F266,製品マスタ!$G$5:$Q$1005,11,FALSE))</f>
        <v/>
      </c>
      <c r="M266" s="49"/>
      <c r="N266" s="49"/>
      <c r="O266" s="184"/>
      <c r="P266" s="60"/>
      <c r="Q266" s="74"/>
      <c r="R266" s="54" t="str">
        <f>IF(D266="","",IF(D265&lt;&gt;"","",IF(OR(J266="リード付け",J266="巻足し",J266="巻返しリード付け"),M266,VLOOKUP(D266,契約台帳!$A$3:$X$700,14,FALSE))))</f>
        <v/>
      </c>
      <c r="S266" s="51" t="str">
        <f>IF(D266="","",IF(D265&lt;&gt;"","",IF(OR(J266="リード付け",J266="巻足し",J266="巻返しリード付け"),M266,VLOOKUP(D266,契約台帳!$A$3:$X$700,15,FALSE))))</f>
        <v/>
      </c>
      <c r="T266" s="51" t="str">
        <f>IF(D266="","",IF(D265&lt;&gt;"","",IF(J266="リード付け",N266,IF(J266="巻返しリード付け",N266,IF(J266="巻足し",N266*P266+N267*P267,VLOOKUP(D266,契約台帳!$A$3:$X$700,16,FALSE))))))</f>
        <v/>
      </c>
      <c r="U266" s="50"/>
      <c r="V266" s="50" t="str">
        <f>IF(D266="","",IF(D264=D266,"",VLOOKUP(D266,契約台帳!$A$2:$X$700,18,FALSE)))</f>
        <v/>
      </c>
      <c r="W266" s="35" t="str">
        <f>IF(D266="","",IF(T266="","",IF(J266="巻足し","",IF(J266="巻返し",VLOOKUP(F266&amp;K266&amp;M266,製品マスタ!$M$5:$AE$1005,18,FALSE),IF(OR(J266="リード付け",J266="巻返しリード付け"),"原反コア",IF(J266="スリット",VLOOKUP(F266&amp;K266&amp;R266,製品マスタ!$N$5:$AE$1005,17,FALSE),""))))))</f>
        <v/>
      </c>
      <c r="X266" s="35" t="str">
        <f>IF(D266="","",IF(T266="","",IF(J266="巻足し","",IF(J266="巻返し",VLOOKUP(F266&amp;K266&amp;M266,製品マスタ!$M$5:$AE$1005,19,FALSE),IF(OR(J266="リード付け",J266="巻返しリード付け"),"",IF(J266="スリット",VLOOKUP(F266&amp;K266&amp;R266,製品マスタ!$N$5:$AE$1005,18,FALSE),""))))))</f>
        <v/>
      </c>
      <c r="Y266" s="40" t="str">
        <f>IF(D266="","",IF(T266="","",VLOOKUP(D266,契約台帳!$A$3:$X$700,17,FALSE)))</f>
        <v/>
      </c>
      <c r="Z266" s="35" t="str">
        <f>IF(D266="","",IF(T266="","",VLOOKUP(D266,契約台帳!$A$3:$X$700,5,FALSE)))</f>
        <v/>
      </c>
      <c r="AA266" s="74"/>
      <c r="AB266" s="266" t="str">
        <f>IFERROR(VLOOKUP(F266&amp;K266&amp;M266,製品マスタ!$M$5:$AM$1003,27,FALSE),"")</f>
        <v/>
      </c>
      <c r="AC266" s="41"/>
      <c r="AD266" s="244"/>
      <c r="AE266" s="67"/>
      <c r="AF266" s="71"/>
      <c r="AG266" s="60"/>
      <c r="AH266" s="34"/>
      <c r="AI266" s="34"/>
      <c r="AJ266" s="34"/>
      <c r="AK266" s="34"/>
      <c r="AL266" s="13"/>
      <c r="AM266" s="13"/>
      <c r="AN266" s="13"/>
      <c r="AO266" s="13"/>
      <c r="AP266" s="13"/>
      <c r="AQ266" s="14"/>
      <c r="AR266" s="15"/>
    </row>
    <row r="267" spans="1:44" s="17" customFormat="1" ht="30.95" customHeight="1" x14ac:dyDescent="0.2">
      <c r="A267" s="47"/>
      <c r="B267" s="48"/>
      <c r="C267" s="56"/>
      <c r="D267" s="35"/>
      <c r="E267" s="35"/>
      <c r="F267" s="36" t="str">
        <f>IF(D267="","",VLOOKUP(D267,契約台帳!$A$3:$X$9998,6,FALSE))&amp;IF(D267="","",VLOOKUP(D267,契約台帳!$A$3:$X$9998,7,FALSE))&amp;IF(D267="","",VLOOKUP(D267,契約台帳!$A$3:$X$9998,8,FALSE))&amp;IF(D267="","",VLOOKUP(D267,契約台帳!$A$3:$X$9998,9,FALSE))&amp;IF(D267="","",VLOOKUP(D267,契約台帳!$A$3:$X$9998,11,FALSE))</f>
        <v/>
      </c>
      <c r="G267" s="35" t="str">
        <f>IF(D267="","",VLOOKUP(F267,製品マスタ!$G$5:$H$1005,2,FALSE))</f>
        <v/>
      </c>
      <c r="H267" s="35" t="str">
        <f>IF(D267="","",VLOOKUP(F267,製品マスタ!$G$5:$K$1005,5,FALSE))</f>
        <v/>
      </c>
      <c r="I267" s="37" t="str">
        <f>IF(D267="","",VLOOKUP(F267,製品マスタ!$G$5:$L$1005,6,FALSE))</f>
        <v/>
      </c>
      <c r="J267" s="271"/>
      <c r="K267" s="37" t="str">
        <f>IF(D267="","",VLOOKUP(D267,契約台帳!$A$3:$X$700,12,FALSE))</f>
        <v/>
      </c>
      <c r="L267" s="37" t="str">
        <f>IF(D267="","",VLOOKUP(F267,製品マスタ!$G$5:$Q$1005,11,FALSE))</f>
        <v/>
      </c>
      <c r="M267" s="49"/>
      <c r="N267" s="49"/>
      <c r="O267" s="184"/>
      <c r="P267" s="60"/>
      <c r="Q267" s="74"/>
      <c r="R267" s="54" t="str">
        <f>IF(D267="","",IF(D266&lt;&gt;"","",IF(OR(J267="リード付け",J267="巻足し",J267="巻返しリード付け"),M267,VLOOKUP(D267,契約台帳!$A$3:$X$700,14,FALSE))))</f>
        <v/>
      </c>
      <c r="S267" s="51" t="str">
        <f>IF(D267="","",IF(D266&lt;&gt;"","",IF(OR(J267="リード付け",J267="巻足し",J267="巻返しリード付け"),M267,VLOOKUP(D267,契約台帳!$A$3:$X$700,15,FALSE))))</f>
        <v/>
      </c>
      <c r="T267" s="51" t="str">
        <f>IF(D267="","",IF(D266&lt;&gt;"","",IF(J267="リード付け",N267,IF(J267="巻返しリード付け",N267,IF(J267="巻足し",N267*P267+N268*P268,VLOOKUP(D267,契約台帳!$A$3:$X$700,16,FALSE))))))</f>
        <v/>
      </c>
      <c r="U267" s="50"/>
      <c r="V267" s="50" t="str">
        <f>IF(D267="","",IF(D265=D267,"",VLOOKUP(D267,契約台帳!$A$2:$X$700,18,FALSE)))</f>
        <v/>
      </c>
      <c r="W267" s="35" t="str">
        <f>IF(D267="","",IF(T267="","",IF(J267="巻足し","",IF(J267="巻返し",VLOOKUP(F267&amp;K267&amp;M267,製品マスタ!$M$5:$AE$1005,18,FALSE),IF(OR(J267="リード付け",J267="巻返しリード付け"),"原反コア",IF(J267="スリット",VLOOKUP(F267&amp;K267&amp;R267,製品マスタ!$N$5:$AE$1005,17,FALSE),""))))))</f>
        <v/>
      </c>
      <c r="X267" s="35" t="str">
        <f>IF(D267="","",IF(T267="","",IF(J267="巻足し","",IF(J267="巻返し",VLOOKUP(F267&amp;K267&amp;M267,製品マスタ!$M$5:$AE$1005,19,FALSE),IF(OR(J267="リード付け",J267="巻返しリード付け"),"",IF(J267="スリット",VLOOKUP(F267&amp;K267&amp;R267,製品マスタ!$N$5:$AE$1005,18,FALSE),""))))))</f>
        <v/>
      </c>
      <c r="Y267" s="40" t="str">
        <f>IF(D267="","",IF(T267="","",VLOOKUP(D267,契約台帳!$A$3:$X$700,17,FALSE)))</f>
        <v/>
      </c>
      <c r="Z267" s="35" t="str">
        <f>IF(D267="","",IF(T267="","",VLOOKUP(D267,契約台帳!$A$3:$X$700,5,FALSE)))</f>
        <v/>
      </c>
      <c r="AA267" s="74"/>
      <c r="AB267" s="266" t="str">
        <f>IFERROR(VLOOKUP(F267&amp;K267&amp;M267,製品マスタ!$M$5:$AM$1003,27,FALSE),"")</f>
        <v/>
      </c>
      <c r="AC267" s="41"/>
      <c r="AD267" s="244"/>
      <c r="AE267" s="67"/>
      <c r="AF267" s="71"/>
      <c r="AG267" s="60"/>
      <c r="AH267" s="34"/>
      <c r="AI267" s="34"/>
      <c r="AJ267" s="34"/>
      <c r="AK267" s="34"/>
      <c r="AL267" s="13"/>
      <c r="AM267" s="13"/>
      <c r="AN267" s="13"/>
      <c r="AO267" s="13"/>
      <c r="AP267" s="13"/>
      <c r="AQ267" s="14"/>
      <c r="AR267" s="15"/>
    </row>
    <row r="268" spans="1:44" s="17" customFormat="1" ht="30.95" customHeight="1" x14ac:dyDescent="0.2">
      <c r="A268" s="47"/>
      <c r="B268" s="48"/>
      <c r="C268" s="56"/>
      <c r="D268" s="35"/>
      <c r="E268" s="35"/>
      <c r="F268" s="36" t="str">
        <f>IF(D268="","",VLOOKUP(D268,契約台帳!$A$3:$X$9998,6,FALSE))&amp;IF(D268="","",VLOOKUP(D268,契約台帳!$A$3:$X$9998,7,FALSE))&amp;IF(D268="","",VLOOKUP(D268,契約台帳!$A$3:$X$9998,8,FALSE))&amp;IF(D268="","",VLOOKUP(D268,契約台帳!$A$3:$X$9998,9,FALSE))&amp;IF(D268="","",VLOOKUP(D268,契約台帳!$A$3:$X$9998,11,FALSE))</f>
        <v/>
      </c>
      <c r="G268" s="35" t="str">
        <f>IF(D268="","",VLOOKUP(F268,製品マスタ!$G$5:$H$1005,2,FALSE))</f>
        <v/>
      </c>
      <c r="H268" s="35" t="str">
        <f>IF(D268="","",VLOOKUP(F268,製品マスタ!$G$5:$K$1005,5,FALSE))</f>
        <v/>
      </c>
      <c r="I268" s="37" t="str">
        <f>IF(D268="","",VLOOKUP(F268,製品マスタ!$G$5:$L$1005,6,FALSE))</f>
        <v/>
      </c>
      <c r="J268" s="271"/>
      <c r="K268" s="37" t="str">
        <f>IF(D268="","",VLOOKUP(D268,契約台帳!$A$3:$X$700,12,FALSE))</f>
        <v/>
      </c>
      <c r="L268" s="37" t="str">
        <f>IF(D268="","",VLOOKUP(F268,製品マスタ!$G$5:$Q$1005,11,FALSE))</f>
        <v/>
      </c>
      <c r="M268" s="49"/>
      <c r="N268" s="49"/>
      <c r="O268" s="184"/>
      <c r="P268" s="60"/>
      <c r="Q268" s="74"/>
      <c r="R268" s="54" t="str">
        <f>IF(D268="","",IF(D267&lt;&gt;"","",IF(OR(J268="リード付け",J268="巻足し",J268="巻返しリード付け"),M268,VLOOKUP(D268,契約台帳!$A$3:$X$700,14,FALSE))))</f>
        <v/>
      </c>
      <c r="S268" s="51" t="str">
        <f>IF(D268="","",IF(D267&lt;&gt;"","",IF(OR(J268="リード付け",J268="巻足し",J268="巻返しリード付け"),M268,VLOOKUP(D268,契約台帳!$A$3:$X$700,15,FALSE))))</f>
        <v/>
      </c>
      <c r="T268" s="51" t="str">
        <f>IF(D268="","",IF(D267&lt;&gt;"","",IF(J268="リード付け",N268,IF(J268="巻返しリード付け",N268,IF(J268="巻足し",N268*P268+N269*P269,VLOOKUP(D268,契約台帳!$A$3:$X$700,16,FALSE))))))</f>
        <v/>
      </c>
      <c r="U268" s="50"/>
      <c r="V268" s="50" t="str">
        <f>IF(D268="","",IF(D266=D268,"",VLOOKUP(D268,契約台帳!$A$2:$X$700,18,FALSE)))</f>
        <v/>
      </c>
      <c r="W268" s="35" t="str">
        <f>IF(D268="","",IF(T268="","",IF(J268="巻足し","",IF(J268="巻返し",VLOOKUP(F268&amp;K268&amp;M268,製品マスタ!$M$5:$AE$1005,18,FALSE),IF(OR(J268="リード付け",J268="巻返しリード付け"),"原反コア",IF(J268="スリット",VLOOKUP(F268&amp;K268&amp;R268,製品マスタ!$N$5:$AE$1005,17,FALSE),""))))))</f>
        <v/>
      </c>
      <c r="X268" s="35" t="str">
        <f>IF(D268="","",IF(T268="","",IF(J268="巻足し","",IF(J268="巻返し",VLOOKUP(F268&amp;K268&amp;M268,製品マスタ!$M$5:$AE$1005,19,FALSE),IF(OR(J268="リード付け",J268="巻返しリード付け"),"",IF(J268="スリット",VLOOKUP(F268&amp;K268&amp;R268,製品マスタ!$N$5:$AE$1005,18,FALSE),""))))))</f>
        <v/>
      </c>
      <c r="Y268" s="40" t="str">
        <f>IF(D268="","",IF(T268="","",VLOOKUP(D268,契約台帳!$A$3:$X$700,17,FALSE)))</f>
        <v/>
      </c>
      <c r="Z268" s="35" t="str">
        <f>IF(D268="","",IF(T268="","",VLOOKUP(D268,契約台帳!$A$3:$X$700,5,FALSE)))</f>
        <v/>
      </c>
      <c r="AA268" s="74"/>
      <c r="AB268" s="266" t="str">
        <f>IFERROR(VLOOKUP(F268&amp;K268&amp;M268,製品マスタ!$M$5:$AM$1003,27,FALSE),"")</f>
        <v/>
      </c>
      <c r="AC268" s="41"/>
      <c r="AD268" s="244"/>
      <c r="AE268" s="67"/>
      <c r="AF268" s="71"/>
      <c r="AG268" s="60"/>
      <c r="AH268" s="34"/>
      <c r="AI268" s="34"/>
      <c r="AJ268" s="34"/>
      <c r="AK268" s="34"/>
      <c r="AL268" s="13"/>
      <c r="AM268" s="13"/>
      <c r="AN268" s="13"/>
      <c r="AO268" s="13"/>
      <c r="AP268" s="13"/>
      <c r="AQ268" s="14"/>
      <c r="AR268" s="15"/>
    </row>
    <row r="269" spans="1:44" s="17" customFormat="1" ht="30.75" customHeight="1" x14ac:dyDescent="0.2">
      <c r="A269" s="47"/>
      <c r="B269" s="48"/>
      <c r="C269" s="56"/>
      <c r="D269" s="35"/>
      <c r="E269" s="35"/>
      <c r="F269" s="36" t="str">
        <f>IF(D269="","",VLOOKUP(D269,契約台帳!$A$3:$X$9998,6,FALSE))&amp;IF(D269="","",VLOOKUP(D269,契約台帳!$A$3:$X$9998,7,FALSE))&amp;IF(D269="","",VLOOKUP(D269,契約台帳!$A$3:$X$9998,8,FALSE))&amp;IF(D269="","",VLOOKUP(D269,契約台帳!$A$3:$X$9998,9,FALSE))&amp;IF(D269="","",VLOOKUP(D269,契約台帳!$A$3:$X$9998,11,FALSE))</f>
        <v/>
      </c>
      <c r="G269" s="35" t="str">
        <f>IF(D269="","",VLOOKUP(F269,製品マスタ!$G$5:$H$1005,2,FALSE))</f>
        <v/>
      </c>
      <c r="H269" s="35" t="str">
        <f>IF(D269="","",VLOOKUP(F269,製品マスタ!$G$5:$K$1005,5,FALSE))</f>
        <v/>
      </c>
      <c r="I269" s="37" t="str">
        <f>IF(D269="","",VLOOKUP(F269,製品マスタ!$G$5:$L$1005,6,FALSE))</f>
        <v/>
      </c>
      <c r="J269" s="271"/>
      <c r="K269" s="37" t="str">
        <f>IF(D269="","",VLOOKUP(D269,契約台帳!$A$3:$X$700,12,FALSE))</f>
        <v/>
      </c>
      <c r="L269" s="37" t="str">
        <f>IF(D269="","",VLOOKUP(F269,製品マスタ!$G$5:$Q$1005,11,FALSE))</f>
        <v/>
      </c>
      <c r="M269" s="49"/>
      <c r="N269" s="49"/>
      <c r="O269" s="184"/>
      <c r="P269" s="60"/>
      <c r="Q269" s="74"/>
      <c r="R269" s="54" t="str">
        <f>IF(D269="","",IF(D268&lt;&gt;"","",IF(OR(J269="リード付け",J269="巻足し",J269="巻返しリード付け"),M269,VLOOKUP(D269,契約台帳!$A$3:$X$700,14,FALSE))))</f>
        <v/>
      </c>
      <c r="S269" s="51" t="str">
        <f>IF(D269="","",IF(D268&lt;&gt;"","",IF(OR(J269="リード付け",J269="巻足し",J269="巻返しリード付け"),M269,VLOOKUP(D269,契約台帳!$A$3:$X$700,15,FALSE))))</f>
        <v/>
      </c>
      <c r="T269" s="51" t="str">
        <f>IF(D269="","",IF(D268&lt;&gt;"","",IF(J269="リード付け",N269,IF(J269="巻返しリード付け",N269,IF(J269="巻足し",N269*P269+N270*P270,VLOOKUP(D269,契約台帳!$A$3:$X$700,16,FALSE))))))</f>
        <v/>
      </c>
      <c r="U269" s="50"/>
      <c r="V269" s="50" t="str">
        <f>IF(D269="","",IF(D267=D269,"",VLOOKUP(D269,契約台帳!$A$2:$X$700,18,FALSE)))</f>
        <v/>
      </c>
      <c r="W269" s="35" t="str">
        <f>IF(D269="","",IF(T269="","",IF(J269="巻足し","",IF(J269="巻返し",VLOOKUP(F269&amp;K269&amp;M269,製品マスタ!$M$5:$AE$1005,18,FALSE),IF(OR(J269="リード付け",J269="巻返しリード付け"),"原反コア",IF(J269="スリット",VLOOKUP(F269&amp;K269&amp;R269,製品マスタ!$N$5:$AE$1005,17,FALSE),""))))))</f>
        <v/>
      </c>
      <c r="X269" s="35" t="str">
        <f>IF(D269="","",IF(T269="","",IF(J269="巻足し","",IF(J269="巻返し",VLOOKUP(F269&amp;K269&amp;M269,製品マスタ!$M$5:$AE$1005,19,FALSE),IF(OR(J269="リード付け",J269="巻返しリード付け"),"",IF(J269="スリット",VLOOKUP(F269&amp;K269&amp;R269,製品マスタ!$N$5:$AE$1005,18,FALSE),""))))))</f>
        <v/>
      </c>
      <c r="Y269" s="40" t="str">
        <f>IF(D269="","",IF(T269="","",VLOOKUP(D269,契約台帳!$A$3:$X$700,17,FALSE)))</f>
        <v/>
      </c>
      <c r="Z269" s="35" t="str">
        <f>IF(D269="","",IF(T269="","",VLOOKUP(D269,契約台帳!$A$3:$X$700,5,FALSE)))</f>
        <v/>
      </c>
      <c r="AA269" s="74"/>
      <c r="AB269" s="266" t="str">
        <f>IFERROR(VLOOKUP(F269&amp;K269&amp;M269,製品マスタ!$M$5:$AM$1003,27,FALSE),"")</f>
        <v/>
      </c>
      <c r="AC269" s="41"/>
      <c r="AD269" s="244"/>
      <c r="AE269" s="67"/>
      <c r="AF269" s="71"/>
      <c r="AG269" s="60"/>
      <c r="AH269" s="34"/>
      <c r="AI269" s="34"/>
      <c r="AJ269" s="34"/>
      <c r="AK269" s="34"/>
      <c r="AL269" s="13"/>
      <c r="AM269" s="13"/>
      <c r="AN269" s="13"/>
      <c r="AO269" s="13"/>
      <c r="AP269" s="13"/>
      <c r="AQ269" s="14"/>
      <c r="AR269" s="15"/>
    </row>
    <row r="270" spans="1:44" s="17" customFormat="1" ht="30.95" customHeight="1" x14ac:dyDescent="0.2">
      <c r="A270" s="47"/>
      <c r="B270" s="48"/>
      <c r="C270" s="56"/>
      <c r="D270" s="35"/>
      <c r="E270" s="35"/>
      <c r="F270" s="36" t="str">
        <f>IF(D270="","",VLOOKUP(D270,契約台帳!$A$3:$X$9998,6,FALSE))&amp;IF(D270="","",VLOOKUP(D270,契約台帳!$A$3:$X$9998,7,FALSE))&amp;IF(D270="","",VLOOKUP(D270,契約台帳!$A$3:$X$9998,8,FALSE))&amp;IF(D270="","",VLOOKUP(D270,契約台帳!$A$3:$X$9998,9,FALSE))&amp;IF(D270="","",VLOOKUP(D270,契約台帳!$A$3:$X$9998,11,FALSE))</f>
        <v/>
      </c>
      <c r="G270" s="35" t="str">
        <f>IF(D270="","",VLOOKUP(F270,製品マスタ!$G$5:$H$1005,2,FALSE))</f>
        <v/>
      </c>
      <c r="H270" s="35" t="str">
        <f>IF(D270="","",VLOOKUP(F270,製品マスタ!$G$5:$K$1005,5,FALSE))</f>
        <v/>
      </c>
      <c r="I270" s="37" t="str">
        <f>IF(D270="","",VLOOKUP(F270,製品マスタ!$G$5:$L$1005,6,FALSE))</f>
        <v/>
      </c>
      <c r="J270" s="271"/>
      <c r="K270" s="37" t="str">
        <f>IF(D270="","",VLOOKUP(D270,契約台帳!$A$3:$X$700,12,FALSE))</f>
        <v/>
      </c>
      <c r="L270" s="37" t="str">
        <f>IF(D270="","",VLOOKUP(F270,製品マスタ!$G$5:$Q$1005,11,FALSE))</f>
        <v/>
      </c>
      <c r="M270" s="49"/>
      <c r="N270" s="49"/>
      <c r="O270" s="184"/>
      <c r="P270" s="60"/>
      <c r="Q270" s="74"/>
      <c r="R270" s="54" t="str">
        <f>IF(D270="","",IF(D269&lt;&gt;"","",IF(OR(J270="リード付け",J270="巻足し",J270="巻返しリード付け"),M270,VLOOKUP(D270,契約台帳!$A$3:$X$700,14,FALSE))))</f>
        <v/>
      </c>
      <c r="S270" s="51" t="str">
        <f>IF(D270="","",IF(D269&lt;&gt;"","",IF(OR(J270="リード付け",J270="巻足し",J270="巻返しリード付け"),M270,VLOOKUP(D270,契約台帳!$A$3:$X$700,15,FALSE))))</f>
        <v/>
      </c>
      <c r="T270" s="51" t="str">
        <f>IF(D270="","",IF(D269&lt;&gt;"","",IF(J270="リード付け",N270,IF(J270="巻返しリード付け",N270,IF(J270="巻足し",N270*P270+N271*P271,VLOOKUP(D270,契約台帳!$A$3:$X$700,16,FALSE))))))</f>
        <v/>
      </c>
      <c r="U270" s="50"/>
      <c r="V270" s="50" t="str">
        <f>IF(D270="","",IF(D268=D270,"",VLOOKUP(D270,契約台帳!$A$2:$X$700,18,FALSE)))</f>
        <v/>
      </c>
      <c r="W270" s="35" t="str">
        <f>IF(D270="","",IF(T270="","",IF(J270="巻足し","",IF(J270="巻返し",VLOOKUP(F270&amp;K270&amp;M270,製品マスタ!$M$5:$AE$1005,18,FALSE),IF(OR(J270="リード付け",J270="巻返しリード付け"),"原反コア",IF(J270="スリット",VLOOKUP(F270&amp;K270&amp;R270,製品マスタ!$N$5:$AE$1005,17,FALSE),""))))))</f>
        <v/>
      </c>
      <c r="X270" s="35" t="str">
        <f>IF(D270="","",IF(T270="","",IF(J270="巻足し","",IF(J270="巻返し",VLOOKUP(F270&amp;K270&amp;M270,製品マスタ!$M$5:$AE$1005,19,FALSE),IF(OR(J270="リード付け",J270="巻返しリード付け"),"",IF(J270="スリット",VLOOKUP(F270&amp;K270&amp;R270,製品マスタ!$N$5:$AE$1005,18,FALSE),""))))))</f>
        <v/>
      </c>
      <c r="Y270" s="40" t="str">
        <f>IF(D270="","",IF(T270="","",VLOOKUP(D270,契約台帳!$A$3:$X$700,17,FALSE)))</f>
        <v/>
      </c>
      <c r="Z270" s="35" t="str">
        <f>IF(D270="","",IF(T270="","",VLOOKUP(D270,契約台帳!$A$3:$X$700,5,FALSE)))</f>
        <v/>
      </c>
      <c r="AA270" s="74"/>
      <c r="AB270" s="266" t="str">
        <f>IFERROR(VLOOKUP(F270&amp;K270&amp;M270,製品マスタ!$M$5:$AM$1003,27,FALSE),"")</f>
        <v/>
      </c>
      <c r="AC270" s="41"/>
      <c r="AD270" s="244"/>
      <c r="AE270" s="67"/>
      <c r="AF270" s="71"/>
      <c r="AG270" s="60"/>
      <c r="AH270" s="34"/>
      <c r="AI270" s="34"/>
      <c r="AJ270" s="34"/>
      <c r="AK270" s="34"/>
      <c r="AL270" s="13"/>
      <c r="AM270" s="13"/>
      <c r="AN270" s="13"/>
      <c r="AO270" s="13"/>
      <c r="AP270" s="13"/>
      <c r="AQ270" s="14"/>
      <c r="AR270" s="15"/>
    </row>
    <row r="271" spans="1:44" s="17" customFormat="1" ht="30.95" customHeight="1" x14ac:dyDescent="0.2">
      <c r="A271" s="47"/>
      <c r="B271" s="48"/>
      <c r="C271" s="56"/>
      <c r="D271" s="35"/>
      <c r="E271" s="35"/>
      <c r="F271" s="36" t="str">
        <f>IF(D271="","",VLOOKUP(D271,契約台帳!$A$3:$X$9998,6,FALSE))&amp;IF(D271="","",VLOOKUP(D271,契約台帳!$A$3:$X$9998,7,FALSE))&amp;IF(D271="","",VLOOKUP(D271,契約台帳!$A$3:$X$9998,8,FALSE))&amp;IF(D271="","",VLOOKUP(D271,契約台帳!$A$3:$X$9998,9,FALSE))&amp;IF(D271="","",VLOOKUP(D271,契約台帳!$A$3:$X$9998,11,FALSE))</f>
        <v/>
      </c>
      <c r="G271" s="35" t="str">
        <f>IF(D271="","",VLOOKUP(F271,製品マスタ!$G$5:$H$1005,2,FALSE))</f>
        <v/>
      </c>
      <c r="H271" s="35" t="str">
        <f>IF(D271="","",VLOOKUP(F271,製品マスタ!$G$5:$K$1005,5,FALSE))</f>
        <v/>
      </c>
      <c r="I271" s="37" t="str">
        <f>IF(D271="","",VLOOKUP(F271,製品マスタ!$G$5:$L$1005,6,FALSE))</f>
        <v/>
      </c>
      <c r="J271" s="271"/>
      <c r="K271" s="37" t="str">
        <f>IF(D271="","",VLOOKUP(D271,契約台帳!$A$3:$X$700,12,FALSE))</f>
        <v/>
      </c>
      <c r="L271" s="37" t="str">
        <f>IF(D271="","",VLOOKUP(F271,製品マスタ!$G$5:$Q$1005,11,FALSE))</f>
        <v/>
      </c>
      <c r="M271" s="49"/>
      <c r="N271" s="49"/>
      <c r="O271" s="184"/>
      <c r="P271" s="60"/>
      <c r="Q271" s="74"/>
      <c r="R271" s="54" t="str">
        <f>IF(D271="","",IF(D270&lt;&gt;"","",IF(OR(J271="リード付け",J271="巻足し",J271="巻返しリード付け"),M271,VLOOKUP(D271,契約台帳!$A$3:$X$700,14,FALSE))))</f>
        <v/>
      </c>
      <c r="S271" s="51" t="str">
        <f>IF(D271="","",IF(D270&lt;&gt;"","",IF(OR(J271="リード付け",J271="巻足し",J271="巻返しリード付け"),M271,VLOOKUP(D271,契約台帳!$A$3:$X$700,15,FALSE))))</f>
        <v/>
      </c>
      <c r="T271" s="51" t="str">
        <f>IF(D271="","",IF(D270&lt;&gt;"","",IF(J271="リード付け",N271,IF(J271="巻返しリード付け",N271,IF(J271="巻足し",N271*P271+N272*P272,VLOOKUP(D271,契約台帳!$A$3:$X$700,16,FALSE))))))</f>
        <v/>
      </c>
      <c r="U271" s="50"/>
      <c r="V271" s="50" t="str">
        <f>IF(D271="","",IF(D269=D271,"",VLOOKUP(D271,契約台帳!$A$2:$X$700,18,FALSE)))</f>
        <v/>
      </c>
      <c r="W271" s="35" t="str">
        <f>IF(D271="","",IF(T271="","",IF(J271="巻足し","",IF(J271="巻返し",VLOOKUP(F271&amp;K271&amp;M271,製品マスタ!$M$5:$AE$1005,18,FALSE),IF(OR(J271="リード付け",J271="巻返しリード付け"),"原反コア",IF(J271="スリット",VLOOKUP(F271&amp;K271&amp;R271,製品マスタ!$N$5:$AE$1005,17,FALSE),""))))))</f>
        <v/>
      </c>
      <c r="X271" s="35" t="str">
        <f>IF(D271="","",IF(T271="","",IF(J271="巻足し","",IF(J271="巻返し",VLOOKUP(F271&amp;K271&amp;M271,製品マスタ!$M$5:$AE$1005,19,FALSE),IF(OR(J271="リード付け",J271="巻返しリード付け"),"",IF(J271="スリット",VLOOKUP(F271&amp;K271&amp;R271,製品マスタ!$N$5:$AE$1005,18,FALSE),""))))))</f>
        <v/>
      </c>
      <c r="Y271" s="40" t="str">
        <f>IF(D271="","",IF(T271="","",VLOOKUP(D271,契約台帳!$A$3:$X$700,17,FALSE)))</f>
        <v/>
      </c>
      <c r="Z271" s="35" t="str">
        <f>IF(D271="","",IF(T271="","",VLOOKUP(D271,契約台帳!$A$3:$X$700,5,FALSE)))</f>
        <v/>
      </c>
      <c r="AA271" s="74"/>
      <c r="AB271" s="266" t="str">
        <f>IFERROR(VLOOKUP(F271&amp;K271&amp;M271,製品マスタ!$M$5:$AM$1003,27,FALSE),"")</f>
        <v/>
      </c>
      <c r="AC271" s="41"/>
      <c r="AD271" s="244"/>
      <c r="AE271" s="67"/>
      <c r="AF271" s="71"/>
      <c r="AG271" s="60"/>
      <c r="AH271" s="34"/>
      <c r="AI271" s="34"/>
      <c r="AJ271" s="34"/>
      <c r="AK271" s="34"/>
      <c r="AL271" s="13"/>
      <c r="AM271" s="13"/>
      <c r="AN271" s="13"/>
      <c r="AO271" s="13"/>
      <c r="AP271" s="13"/>
      <c r="AQ271" s="14"/>
      <c r="AR271" s="15"/>
    </row>
    <row r="272" spans="1:44" s="17" customFormat="1" ht="30.95" customHeight="1" x14ac:dyDescent="0.2">
      <c r="A272" s="47"/>
      <c r="B272" s="48"/>
      <c r="C272" s="56"/>
      <c r="D272" s="35"/>
      <c r="E272" s="35"/>
      <c r="F272" s="36" t="str">
        <f>IF(D272="","",VLOOKUP(D272,契約台帳!$A$3:$X$9998,6,FALSE))&amp;IF(D272="","",VLOOKUP(D272,契約台帳!$A$3:$X$9998,7,FALSE))&amp;IF(D272="","",VLOOKUP(D272,契約台帳!$A$3:$X$9998,8,FALSE))&amp;IF(D272="","",VLOOKUP(D272,契約台帳!$A$3:$X$9998,9,FALSE))&amp;IF(D272="","",VLOOKUP(D272,契約台帳!$A$3:$X$9998,11,FALSE))</f>
        <v/>
      </c>
      <c r="G272" s="35" t="str">
        <f>IF(D272="","",VLOOKUP(F272,製品マスタ!$G$5:$H$1005,2,FALSE))</f>
        <v/>
      </c>
      <c r="H272" s="35" t="str">
        <f>IF(D272="","",VLOOKUP(F272,製品マスタ!$G$5:$K$1005,5,FALSE))</f>
        <v/>
      </c>
      <c r="I272" s="37" t="str">
        <f>IF(D272="","",VLOOKUP(F272,製品マスタ!$G$5:$L$1005,6,FALSE))</f>
        <v/>
      </c>
      <c r="J272" s="271"/>
      <c r="K272" s="37" t="str">
        <f>IF(D272="","",VLOOKUP(D272,契約台帳!$A$3:$X$700,12,FALSE))</f>
        <v/>
      </c>
      <c r="L272" s="37" t="str">
        <f>IF(D272="","",VLOOKUP(F272,製品マスタ!$G$5:$Q$1005,11,FALSE))</f>
        <v/>
      </c>
      <c r="M272" s="49"/>
      <c r="N272" s="49"/>
      <c r="O272" s="184"/>
      <c r="P272" s="60"/>
      <c r="Q272" s="74"/>
      <c r="R272" s="54" t="str">
        <f>IF(D272="","",IF(D271&lt;&gt;"","",IF(OR(J272="リード付け",J272="巻足し",J272="巻返しリード付け"),M272,VLOOKUP(D272,契約台帳!$A$3:$X$700,14,FALSE))))</f>
        <v/>
      </c>
      <c r="S272" s="51" t="str">
        <f>IF(D272="","",IF(D271&lt;&gt;"","",IF(OR(J272="リード付け",J272="巻足し",J272="巻返しリード付け"),M272,VLOOKUP(D272,契約台帳!$A$3:$X$700,15,FALSE))))</f>
        <v/>
      </c>
      <c r="T272" s="51" t="str">
        <f>IF(D272="","",IF(D271&lt;&gt;"","",IF(J272="リード付け",N272,IF(J272="巻返しリード付け",N272,IF(J272="巻足し",N272*P272+N273*P273,VLOOKUP(D272,契約台帳!$A$3:$X$700,16,FALSE))))))</f>
        <v/>
      </c>
      <c r="U272" s="50"/>
      <c r="V272" s="50" t="str">
        <f>IF(D272="","",IF(D270=D272,"",VLOOKUP(D272,契約台帳!$A$2:$X$700,18,FALSE)))</f>
        <v/>
      </c>
      <c r="W272" s="35" t="str">
        <f>IF(D272="","",IF(T272="","",IF(J272="巻足し","",IF(J272="巻返し",VLOOKUP(F272&amp;K272&amp;M272,製品マスタ!$M$5:$AE$1005,18,FALSE),IF(OR(J272="リード付け",J272="巻返しリード付け"),"原反コア",IF(J272="スリット",VLOOKUP(F272&amp;K272&amp;R272,製品マスタ!$N$5:$AE$1005,17,FALSE),""))))))</f>
        <v/>
      </c>
      <c r="X272" s="35" t="str">
        <f>IF(D272="","",IF(T272="","",IF(J272="巻足し","",IF(J272="巻返し",VLOOKUP(F272&amp;K272&amp;M272,製品マスタ!$M$5:$AE$1005,19,FALSE),IF(OR(J272="リード付け",J272="巻返しリード付け"),"",IF(J272="スリット",VLOOKUP(F272&amp;K272&amp;R272,製品マスタ!$N$5:$AE$1005,18,FALSE),""))))))</f>
        <v/>
      </c>
      <c r="Y272" s="40" t="str">
        <f>IF(D272="","",IF(T272="","",VLOOKUP(D272,契約台帳!$A$3:$X$700,17,FALSE)))</f>
        <v/>
      </c>
      <c r="Z272" s="35" t="str">
        <f>IF(D272="","",IF(T272="","",VLOOKUP(D272,契約台帳!$A$3:$X$700,5,FALSE)))</f>
        <v/>
      </c>
      <c r="AA272" s="74"/>
      <c r="AB272" s="266" t="str">
        <f>IFERROR(VLOOKUP(F272&amp;K272&amp;M272,製品マスタ!$M$5:$AM$1003,27,FALSE),"")</f>
        <v/>
      </c>
      <c r="AC272" s="41"/>
      <c r="AD272" s="244"/>
      <c r="AE272" s="67"/>
      <c r="AF272" s="71"/>
      <c r="AG272" s="60"/>
      <c r="AH272" s="34"/>
      <c r="AI272" s="34"/>
      <c r="AJ272" s="34"/>
      <c r="AK272" s="34"/>
      <c r="AL272" s="13"/>
      <c r="AM272" s="13"/>
      <c r="AN272" s="13"/>
      <c r="AO272" s="13"/>
      <c r="AP272" s="13"/>
      <c r="AQ272" s="14"/>
      <c r="AR272" s="15"/>
    </row>
    <row r="273" spans="1:44" s="17" customFormat="1" ht="30.95" customHeight="1" x14ac:dyDescent="0.2">
      <c r="A273" s="47"/>
      <c r="B273" s="48"/>
      <c r="C273" s="56"/>
      <c r="D273" s="35"/>
      <c r="E273" s="35"/>
      <c r="F273" s="36" t="str">
        <f>IF(D273="","",VLOOKUP(D273,契約台帳!$A$3:$X$9998,6,FALSE))&amp;IF(D273="","",VLOOKUP(D273,契約台帳!$A$3:$X$9998,7,FALSE))&amp;IF(D273="","",VLOOKUP(D273,契約台帳!$A$3:$X$9998,8,FALSE))&amp;IF(D273="","",VLOOKUP(D273,契約台帳!$A$3:$X$9998,9,FALSE))&amp;IF(D273="","",VLOOKUP(D273,契約台帳!$A$3:$X$9998,11,FALSE))</f>
        <v/>
      </c>
      <c r="G273" s="35" t="str">
        <f>IF(D273="","",VLOOKUP(F273,製品マスタ!$G$5:$H$1005,2,FALSE))</f>
        <v/>
      </c>
      <c r="H273" s="35" t="str">
        <f>IF(D273="","",VLOOKUP(F273,製品マスタ!$G$5:$K$1005,5,FALSE))</f>
        <v/>
      </c>
      <c r="I273" s="37" t="str">
        <f>IF(D273="","",VLOOKUP(F273,製品マスタ!$G$5:$L$1005,6,FALSE))</f>
        <v/>
      </c>
      <c r="J273" s="271"/>
      <c r="K273" s="37" t="str">
        <f>IF(D273="","",VLOOKUP(D273,契約台帳!$A$3:$X$700,12,FALSE))</f>
        <v/>
      </c>
      <c r="L273" s="37" t="str">
        <f>IF(D273="","",VLOOKUP(F273,製品マスタ!$G$5:$Q$1005,11,FALSE))</f>
        <v/>
      </c>
      <c r="M273" s="49"/>
      <c r="N273" s="49"/>
      <c r="O273" s="184"/>
      <c r="P273" s="60"/>
      <c r="Q273" s="74"/>
      <c r="R273" s="54" t="str">
        <f>IF(D273="","",IF(D272&lt;&gt;"","",IF(OR(J273="リード付け",J273="巻足し",J273="巻返しリード付け"),M273,VLOOKUP(D273,契約台帳!$A$3:$X$700,14,FALSE))))</f>
        <v/>
      </c>
      <c r="S273" s="51" t="str">
        <f>IF(D273="","",IF(D272&lt;&gt;"","",IF(OR(J273="リード付け",J273="巻足し",J273="巻返しリード付け"),M273,VLOOKUP(D273,契約台帳!$A$3:$X$700,15,FALSE))))</f>
        <v/>
      </c>
      <c r="T273" s="51" t="str">
        <f>IF(D273="","",IF(D272&lt;&gt;"","",IF(J273="リード付け",N273,IF(J273="巻返しリード付け",N273,IF(J273="巻足し",N273*P273+N274*P274,VLOOKUP(D273,契約台帳!$A$3:$X$700,16,FALSE))))))</f>
        <v/>
      </c>
      <c r="U273" s="50"/>
      <c r="V273" s="50" t="str">
        <f>IF(D273="","",IF(D271=D273,"",VLOOKUP(D273,契約台帳!$A$2:$X$700,18,FALSE)))</f>
        <v/>
      </c>
      <c r="W273" s="35" t="str">
        <f>IF(D273="","",IF(T273="","",IF(J273="巻足し","",IF(J273="巻返し",VLOOKUP(F273&amp;K273&amp;M273,製品マスタ!$M$5:$AE$1005,18,FALSE),IF(OR(J273="リード付け",J273="巻返しリード付け"),"原反コア",IF(J273="スリット",VLOOKUP(F273&amp;K273&amp;R273,製品マスタ!$N$5:$AE$1005,17,FALSE),""))))))</f>
        <v/>
      </c>
      <c r="X273" s="35" t="str">
        <f>IF(D273="","",IF(T273="","",IF(J273="巻足し","",IF(J273="巻返し",VLOOKUP(F273&amp;K273&amp;M273,製品マスタ!$M$5:$AE$1005,19,FALSE),IF(OR(J273="リード付け",J273="巻返しリード付け"),"",IF(J273="スリット",VLOOKUP(F273&amp;K273&amp;R273,製品マスタ!$N$5:$AE$1005,18,FALSE),""))))))</f>
        <v/>
      </c>
      <c r="Y273" s="40" t="str">
        <f>IF(D273="","",IF(T273="","",VLOOKUP(D273,契約台帳!$A$3:$X$700,17,FALSE)))</f>
        <v/>
      </c>
      <c r="Z273" s="35" t="str">
        <f>IF(D273="","",IF(T273="","",VLOOKUP(D273,契約台帳!$A$3:$X$700,5,FALSE)))</f>
        <v/>
      </c>
      <c r="AA273" s="74"/>
      <c r="AB273" s="266" t="str">
        <f>IFERROR(VLOOKUP(F273&amp;K273&amp;M273,製品マスタ!$M$5:$AM$1003,27,FALSE),"")</f>
        <v/>
      </c>
      <c r="AC273" s="41"/>
      <c r="AD273" s="244"/>
      <c r="AE273" s="67"/>
      <c r="AF273" s="71"/>
      <c r="AG273" s="60"/>
      <c r="AH273" s="34"/>
      <c r="AI273" s="34"/>
      <c r="AJ273" s="34"/>
      <c r="AK273" s="34"/>
      <c r="AL273" s="13"/>
      <c r="AM273" s="13"/>
      <c r="AN273" s="13"/>
      <c r="AO273" s="13"/>
      <c r="AP273" s="13"/>
      <c r="AQ273" s="14"/>
      <c r="AR273" s="15"/>
    </row>
    <row r="274" spans="1:44" s="17" customFormat="1" ht="30.95" customHeight="1" x14ac:dyDescent="0.2">
      <c r="A274" s="47"/>
      <c r="B274" s="48"/>
      <c r="C274" s="56"/>
      <c r="D274" s="35"/>
      <c r="E274" s="35"/>
      <c r="F274" s="36" t="str">
        <f>IF(D274="","",VLOOKUP(D274,契約台帳!$A$3:$X$9998,6,FALSE))&amp;IF(D274="","",VLOOKUP(D274,契約台帳!$A$3:$X$9998,7,FALSE))&amp;IF(D274="","",VLOOKUP(D274,契約台帳!$A$3:$X$9998,8,FALSE))&amp;IF(D274="","",VLOOKUP(D274,契約台帳!$A$3:$X$9998,9,FALSE))&amp;IF(D274="","",VLOOKUP(D274,契約台帳!$A$3:$X$9998,11,FALSE))</f>
        <v/>
      </c>
      <c r="G274" s="35" t="str">
        <f>IF(D274="","",VLOOKUP(F274,製品マスタ!$G$5:$H$1005,2,FALSE))</f>
        <v/>
      </c>
      <c r="H274" s="35" t="str">
        <f>IF(D274="","",VLOOKUP(F274,製品マスタ!$G$5:$K$1005,5,FALSE))</f>
        <v/>
      </c>
      <c r="I274" s="37" t="str">
        <f>IF(D274="","",VLOOKUP(F274,製品マスタ!$G$5:$L$1005,6,FALSE))</f>
        <v/>
      </c>
      <c r="J274" s="271"/>
      <c r="K274" s="37" t="str">
        <f>IF(D274="","",VLOOKUP(D274,契約台帳!$A$3:$X$700,12,FALSE))</f>
        <v/>
      </c>
      <c r="L274" s="37" t="str">
        <f>IF(D274="","",VLOOKUP(F274,製品マスタ!$G$5:$Q$1005,11,FALSE))</f>
        <v/>
      </c>
      <c r="M274" s="49"/>
      <c r="N274" s="49"/>
      <c r="O274" s="184"/>
      <c r="P274" s="60"/>
      <c r="Q274" s="74"/>
      <c r="R274" s="54" t="str">
        <f>IF(D274="","",IF(D273&lt;&gt;"","",IF(OR(J274="リード付け",J274="巻足し",J274="巻返しリード付け"),M274,VLOOKUP(D274,契約台帳!$A$3:$X$700,14,FALSE))))</f>
        <v/>
      </c>
      <c r="S274" s="51" t="str">
        <f>IF(D274="","",IF(D273&lt;&gt;"","",IF(OR(J274="リード付け",J274="巻足し",J274="巻返しリード付け"),M274,VLOOKUP(D274,契約台帳!$A$3:$X$700,15,FALSE))))</f>
        <v/>
      </c>
      <c r="T274" s="51" t="str">
        <f>IF(D274="","",IF(D273&lt;&gt;"","",IF(J274="リード付け",N274,IF(J274="巻返しリード付け",N274,IF(J274="巻足し",N274*P274+N275*P275,VLOOKUP(D274,契約台帳!$A$3:$X$700,16,FALSE))))))</f>
        <v/>
      </c>
      <c r="U274" s="50"/>
      <c r="V274" s="50" t="str">
        <f>IF(D274="","",IF(D272=D274,"",VLOOKUP(D274,契約台帳!$A$2:$X$700,18,FALSE)))</f>
        <v/>
      </c>
      <c r="W274" s="35" t="str">
        <f>IF(D274="","",IF(T274="","",IF(J274="巻足し","",IF(J274="巻返し",VLOOKUP(F274&amp;K274&amp;M274,製品マスタ!$M$5:$AE$1005,18,FALSE),IF(OR(J274="リード付け",J274="巻返しリード付け"),"原反コア",IF(J274="スリット",VLOOKUP(F274&amp;K274&amp;R274,製品マスタ!$N$5:$AE$1005,17,FALSE),""))))))</f>
        <v/>
      </c>
      <c r="X274" s="35" t="str">
        <f>IF(D274="","",IF(T274="","",IF(J274="巻足し","",IF(J274="巻返し",VLOOKUP(F274&amp;K274&amp;M274,製品マスタ!$M$5:$AE$1005,19,FALSE),IF(OR(J274="リード付け",J274="巻返しリード付け"),"",IF(J274="スリット",VLOOKUP(F274&amp;K274&amp;R274,製品マスタ!$N$5:$AE$1005,18,FALSE),""))))))</f>
        <v/>
      </c>
      <c r="Y274" s="40" t="str">
        <f>IF(D274="","",IF(T274="","",VLOOKUP(D274,契約台帳!$A$3:$X$700,17,FALSE)))</f>
        <v/>
      </c>
      <c r="Z274" s="35" t="str">
        <f>IF(D274="","",IF(T274="","",VLOOKUP(D274,契約台帳!$A$3:$X$700,5,FALSE)))</f>
        <v/>
      </c>
      <c r="AA274" s="74"/>
      <c r="AB274" s="266" t="str">
        <f>IFERROR(VLOOKUP(F274&amp;K274&amp;M274,製品マスタ!$M$5:$AM$1003,27,FALSE),"")</f>
        <v/>
      </c>
      <c r="AC274" s="41"/>
      <c r="AD274" s="244"/>
      <c r="AE274" s="67"/>
      <c r="AF274" s="71"/>
      <c r="AG274" s="60"/>
      <c r="AH274" s="34"/>
      <c r="AI274" s="34"/>
      <c r="AJ274" s="34"/>
      <c r="AK274" s="34"/>
      <c r="AL274" s="13"/>
      <c r="AM274" s="13"/>
      <c r="AN274" s="13"/>
      <c r="AO274" s="13"/>
      <c r="AP274" s="13"/>
      <c r="AQ274" s="14"/>
      <c r="AR274" s="15"/>
    </row>
    <row r="275" spans="1:44" s="17" customFormat="1" ht="30.95" customHeight="1" x14ac:dyDescent="0.2">
      <c r="A275" s="47"/>
      <c r="B275" s="48"/>
      <c r="C275" s="56"/>
      <c r="D275" s="35"/>
      <c r="E275" s="35"/>
      <c r="F275" s="36" t="str">
        <f>IF(D275="","",VLOOKUP(D275,契約台帳!$A$3:$X$9998,6,FALSE))&amp;IF(D275="","",VLOOKUP(D275,契約台帳!$A$3:$X$9998,7,FALSE))&amp;IF(D275="","",VLOOKUP(D275,契約台帳!$A$3:$X$9998,8,FALSE))&amp;IF(D275="","",VLOOKUP(D275,契約台帳!$A$3:$X$9998,9,FALSE))&amp;IF(D275="","",VLOOKUP(D275,契約台帳!$A$3:$X$9998,11,FALSE))</f>
        <v/>
      </c>
      <c r="G275" s="35" t="str">
        <f>IF(D275="","",VLOOKUP(F275,製品マスタ!$G$5:$H$1005,2,FALSE))</f>
        <v/>
      </c>
      <c r="H275" s="35" t="str">
        <f>IF(D275="","",VLOOKUP(F275,製品マスタ!$G$5:$K$1005,5,FALSE))</f>
        <v/>
      </c>
      <c r="I275" s="37" t="str">
        <f>IF(D275="","",VLOOKUP(F275,製品マスタ!$G$5:$L$1005,6,FALSE))</f>
        <v/>
      </c>
      <c r="J275" s="271"/>
      <c r="K275" s="37" t="str">
        <f>IF(D275="","",VLOOKUP(D275,契約台帳!$A$3:$X$700,12,FALSE))</f>
        <v/>
      </c>
      <c r="L275" s="37" t="str">
        <f>IF(D275="","",VLOOKUP(F275,製品マスタ!$G$5:$Q$1005,11,FALSE))</f>
        <v/>
      </c>
      <c r="M275" s="49"/>
      <c r="N275" s="49"/>
      <c r="O275" s="184"/>
      <c r="P275" s="60"/>
      <c r="Q275" s="74"/>
      <c r="R275" s="54" t="str">
        <f>IF(D275="","",IF(D274&lt;&gt;"","",IF(OR(J275="リード付け",J275="巻足し",J275="巻返しリード付け"),M275,VLOOKUP(D275,契約台帳!$A$3:$X$700,14,FALSE))))</f>
        <v/>
      </c>
      <c r="S275" s="51" t="str">
        <f>IF(D275="","",IF(D274&lt;&gt;"","",IF(OR(J275="リード付け",J275="巻足し",J275="巻返しリード付け"),M275,VLOOKUP(D275,契約台帳!$A$3:$X$700,15,FALSE))))</f>
        <v/>
      </c>
      <c r="T275" s="51" t="str">
        <f>IF(D275="","",IF(D274&lt;&gt;"","",IF(J275="リード付け",N275,IF(J275="巻返しリード付け",N275,IF(J275="巻足し",N275*P275+N276*P276,VLOOKUP(D275,契約台帳!$A$3:$X$700,16,FALSE))))))</f>
        <v/>
      </c>
      <c r="U275" s="50"/>
      <c r="V275" s="50" t="str">
        <f>IF(D275="","",IF(D273=D275,"",VLOOKUP(D275,契約台帳!$A$2:$X$700,18,FALSE)))</f>
        <v/>
      </c>
      <c r="W275" s="35" t="str">
        <f>IF(D275="","",IF(T275="","",IF(J275="巻足し","",IF(J275="巻返し",VLOOKUP(F275&amp;K275&amp;M275,製品マスタ!$M$5:$AE$1005,18,FALSE),IF(OR(J275="リード付け",J275="巻返しリード付け"),"原反コア",IF(J275="スリット",VLOOKUP(F275&amp;K275&amp;R275,製品マスタ!$N$5:$AE$1005,17,FALSE),""))))))</f>
        <v/>
      </c>
      <c r="X275" s="35" t="str">
        <f>IF(D275="","",IF(T275="","",IF(J275="巻足し","",IF(J275="巻返し",VLOOKUP(F275&amp;K275&amp;M275,製品マスタ!$M$5:$AE$1005,19,FALSE),IF(OR(J275="リード付け",J275="巻返しリード付け"),"",IF(J275="スリット",VLOOKUP(F275&amp;K275&amp;R275,製品マスタ!$N$5:$AE$1005,18,FALSE),""))))))</f>
        <v/>
      </c>
      <c r="Y275" s="40" t="str">
        <f>IF(D275="","",IF(T275="","",VLOOKUP(D275,契約台帳!$A$3:$X$700,17,FALSE)))</f>
        <v/>
      </c>
      <c r="Z275" s="35" t="str">
        <f>IF(D275="","",IF(T275="","",VLOOKUP(D275,契約台帳!$A$3:$X$700,5,FALSE)))</f>
        <v/>
      </c>
      <c r="AA275" s="74"/>
      <c r="AB275" s="266" t="str">
        <f>IFERROR(VLOOKUP(F275&amp;K275&amp;M275,製品マスタ!$M$5:$AM$1003,27,FALSE),"")</f>
        <v/>
      </c>
      <c r="AC275" s="41"/>
      <c r="AD275" s="244"/>
      <c r="AE275" s="67"/>
      <c r="AF275" s="71"/>
      <c r="AG275" s="60"/>
      <c r="AH275" s="34"/>
      <c r="AI275" s="34"/>
      <c r="AJ275" s="34"/>
      <c r="AK275" s="34"/>
      <c r="AL275" s="13"/>
      <c r="AM275" s="13"/>
      <c r="AN275" s="13"/>
      <c r="AO275" s="13"/>
      <c r="AP275" s="13"/>
      <c r="AQ275" s="14"/>
      <c r="AR275" s="15"/>
    </row>
    <row r="276" spans="1:44" s="17" customFormat="1" ht="30.95" customHeight="1" x14ac:dyDescent="0.2">
      <c r="A276" s="47"/>
      <c r="B276" s="48"/>
      <c r="C276" s="56"/>
      <c r="D276" s="35"/>
      <c r="E276" s="35"/>
      <c r="F276" s="36" t="str">
        <f>IF(D276="","",VLOOKUP(D276,契約台帳!$A$3:$X$9998,6,FALSE))&amp;IF(D276="","",VLOOKUP(D276,契約台帳!$A$3:$X$9998,7,FALSE))&amp;IF(D276="","",VLOOKUP(D276,契約台帳!$A$3:$X$9998,8,FALSE))&amp;IF(D276="","",VLOOKUP(D276,契約台帳!$A$3:$X$9998,9,FALSE))&amp;IF(D276="","",VLOOKUP(D276,契約台帳!$A$3:$X$9998,11,FALSE))</f>
        <v/>
      </c>
      <c r="G276" s="35" t="str">
        <f>IF(D276="","",VLOOKUP(F276,製品マスタ!$G$5:$H$1005,2,FALSE))</f>
        <v/>
      </c>
      <c r="H276" s="35" t="str">
        <f>IF(D276="","",VLOOKUP(F276,製品マスタ!$G$5:$K$1005,5,FALSE))</f>
        <v/>
      </c>
      <c r="I276" s="37" t="str">
        <f>IF(D276="","",VLOOKUP(F276,製品マスタ!$G$5:$L$1005,6,FALSE))</f>
        <v/>
      </c>
      <c r="J276" s="271"/>
      <c r="K276" s="37" t="str">
        <f>IF(D276="","",VLOOKUP(D276,契約台帳!$A$3:$X$700,12,FALSE))</f>
        <v/>
      </c>
      <c r="L276" s="37" t="str">
        <f>IF(D276="","",VLOOKUP(F276,製品マスタ!$G$5:$Q$1005,11,FALSE))</f>
        <v/>
      </c>
      <c r="M276" s="49"/>
      <c r="N276" s="49"/>
      <c r="O276" s="184"/>
      <c r="P276" s="60"/>
      <c r="Q276" s="74"/>
      <c r="R276" s="54" t="str">
        <f>IF(D276="","",IF(D275&lt;&gt;"","",IF(OR(J276="リード付け",J276="巻足し",J276="巻返しリード付け"),M276,VLOOKUP(D276,契約台帳!$A$3:$X$700,14,FALSE))))</f>
        <v/>
      </c>
      <c r="S276" s="51" t="str">
        <f>IF(D276="","",IF(D275&lt;&gt;"","",IF(OR(J276="リード付け",J276="巻足し",J276="巻返しリード付け"),M276,VLOOKUP(D276,契約台帳!$A$3:$X$700,15,FALSE))))</f>
        <v/>
      </c>
      <c r="T276" s="51" t="str">
        <f>IF(D276="","",IF(D275&lt;&gt;"","",IF(J276="リード付け",N276,IF(J276="巻返しリード付け",N276,IF(J276="巻足し",N276*P276+N277*P277,VLOOKUP(D276,契約台帳!$A$3:$X$700,16,FALSE))))))</f>
        <v/>
      </c>
      <c r="U276" s="50"/>
      <c r="V276" s="50" t="str">
        <f>IF(D276="","",IF(D274=D276,"",VLOOKUP(D276,契約台帳!$A$2:$X$700,18,FALSE)))</f>
        <v/>
      </c>
      <c r="W276" s="35" t="str">
        <f>IF(D276="","",IF(T276="","",IF(J276="巻足し","",IF(J276="巻返し",VLOOKUP(F276&amp;K276&amp;M276,製品マスタ!$M$5:$AE$1005,18,FALSE),IF(OR(J276="リード付け",J276="巻返しリード付け"),"原反コア",IF(J276="スリット",VLOOKUP(F276&amp;K276&amp;R276,製品マスタ!$N$5:$AE$1005,17,FALSE),""))))))</f>
        <v/>
      </c>
      <c r="X276" s="35" t="str">
        <f>IF(D276="","",IF(T276="","",IF(J276="巻足し","",IF(J276="巻返し",VLOOKUP(F276&amp;K276&amp;M276,製品マスタ!$M$5:$AE$1005,19,FALSE),IF(OR(J276="リード付け",J276="巻返しリード付け"),"",IF(J276="スリット",VLOOKUP(F276&amp;K276&amp;R276,製品マスタ!$N$5:$AE$1005,18,FALSE),""))))))</f>
        <v/>
      </c>
      <c r="Y276" s="40" t="str">
        <f>IF(D276="","",IF(T276="","",VLOOKUP(D276,契約台帳!$A$3:$X$700,17,FALSE)))</f>
        <v/>
      </c>
      <c r="Z276" s="35" t="str">
        <f>IF(D276="","",IF(T276="","",VLOOKUP(D276,契約台帳!$A$3:$X$700,5,FALSE)))</f>
        <v/>
      </c>
      <c r="AA276" s="74"/>
      <c r="AB276" s="266" t="str">
        <f>IFERROR(VLOOKUP(F276&amp;K276&amp;M276,製品マスタ!$M$5:$AM$1003,27,FALSE),"")</f>
        <v/>
      </c>
      <c r="AC276" s="41"/>
      <c r="AD276" s="244"/>
      <c r="AE276" s="67"/>
      <c r="AF276" s="71"/>
      <c r="AG276" s="60"/>
      <c r="AH276" s="34"/>
      <c r="AI276" s="34"/>
      <c r="AJ276" s="34"/>
      <c r="AK276" s="34"/>
      <c r="AL276" s="13"/>
      <c r="AM276" s="13"/>
      <c r="AN276" s="13"/>
      <c r="AO276" s="13"/>
      <c r="AP276" s="13"/>
      <c r="AQ276" s="14"/>
      <c r="AR276" s="15"/>
    </row>
    <row r="277" spans="1:44" s="17" customFormat="1" ht="30.95" customHeight="1" x14ac:dyDescent="0.2">
      <c r="A277" s="47"/>
      <c r="B277" s="48"/>
      <c r="C277" s="56"/>
      <c r="D277" s="35"/>
      <c r="E277" s="35"/>
      <c r="F277" s="36" t="str">
        <f>IF(D277="","",VLOOKUP(D277,契約台帳!$A$3:$X$9998,6,FALSE))&amp;IF(D277="","",VLOOKUP(D277,契約台帳!$A$3:$X$9998,7,FALSE))&amp;IF(D277="","",VLOOKUP(D277,契約台帳!$A$3:$X$9998,8,FALSE))&amp;IF(D277="","",VLOOKUP(D277,契約台帳!$A$3:$X$9998,9,FALSE))&amp;IF(D277="","",VLOOKUP(D277,契約台帳!$A$3:$X$9998,11,FALSE))</f>
        <v/>
      </c>
      <c r="G277" s="35" t="str">
        <f>IF(D277="","",VLOOKUP(F277,製品マスタ!$G$5:$H$1005,2,FALSE))</f>
        <v/>
      </c>
      <c r="H277" s="35" t="str">
        <f>IF(D277="","",VLOOKUP(F277,製品マスタ!$G$5:$K$1005,5,FALSE))</f>
        <v/>
      </c>
      <c r="I277" s="37" t="str">
        <f>IF(D277="","",VLOOKUP(F277,製品マスタ!$G$5:$L$1005,6,FALSE))</f>
        <v/>
      </c>
      <c r="J277" s="271"/>
      <c r="K277" s="37" t="str">
        <f>IF(D277="","",VLOOKUP(D277,契約台帳!$A$3:$X$700,12,FALSE))</f>
        <v/>
      </c>
      <c r="L277" s="37" t="str">
        <f>IF(D277="","",VLOOKUP(F277,製品マスタ!$G$5:$Q$1005,11,FALSE))</f>
        <v/>
      </c>
      <c r="M277" s="49"/>
      <c r="N277" s="49"/>
      <c r="O277" s="184"/>
      <c r="P277" s="60"/>
      <c r="Q277" s="74"/>
      <c r="R277" s="54" t="str">
        <f>IF(D277="","",IF(D276&lt;&gt;"","",IF(OR(J277="リード付け",J277="巻足し",J277="巻返しリード付け"),M277,VLOOKUP(D277,契約台帳!$A$3:$X$700,14,FALSE))))</f>
        <v/>
      </c>
      <c r="S277" s="51" t="str">
        <f>IF(D277="","",IF(D276&lt;&gt;"","",IF(OR(J277="リード付け",J277="巻足し",J277="巻返しリード付け"),M277,VLOOKUP(D277,契約台帳!$A$3:$X$700,15,FALSE))))</f>
        <v/>
      </c>
      <c r="T277" s="51" t="str">
        <f>IF(D277="","",IF(D276&lt;&gt;"","",IF(J277="リード付け",N277,IF(J277="巻返しリード付け",N277,IF(J277="巻足し",N277*P277+N278*P278,VLOOKUP(D277,契約台帳!$A$3:$X$700,16,FALSE))))))</f>
        <v/>
      </c>
      <c r="U277" s="50"/>
      <c r="V277" s="50" t="str">
        <f>IF(D277="","",IF(D275=D277,"",VLOOKUP(D277,契約台帳!$A$2:$X$700,18,FALSE)))</f>
        <v/>
      </c>
      <c r="W277" s="35" t="str">
        <f>IF(D277="","",IF(T277="","",IF(J277="巻足し","",IF(J277="巻返し",VLOOKUP(F277&amp;K277&amp;M277,製品マスタ!$M$5:$AE$1005,18,FALSE),IF(OR(J277="リード付け",J277="巻返しリード付け"),"原反コア",IF(J277="スリット",VLOOKUP(F277&amp;K277&amp;R277,製品マスタ!$N$5:$AE$1005,17,FALSE),""))))))</f>
        <v/>
      </c>
      <c r="X277" s="35" t="str">
        <f>IF(D277="","",IF(T277="","",IF(J277="巻足し","",IF(J277="巻返し",VLOOKUP(F277&amp;K277&amp;M277,製品マスタ!$M$5:$AE$1005,19,FALSE),IF(OR(J277="リード付け",J277="巻返しリード付け"),"",IF(J277="スリット",VLOOKUP(F277&amp;K277&amp;R277,製品マスタ!$N$5:$AE$1005,18,FALSE),""))))))</f>
        <v/>
      </c>
      <c r="Y277" s="40" t="str">
        <f>IF(D277="","",IF(T277="","",VLOOKUP(D277,契約台帳!$A$3:$X$700,17,FALSE)))</f>
        <v/>
      </c>
      <c r="Z277" s="35" t="str">
        <f>IF(D277="","",IF(T277="","",VLOOKUP(D277,契約台帳!$A$3:$X$700,5,FALSE)))</f>
        <v/>
      </c>
      <c r="AA277" s="74"/>
      <c r="AB277" s="266" t="str">
        <f>IFERROR(VLOOKUP(F277&amp;K277&amp;M277,製品マスタ!$M$5:$AM$1003,27,FALSE),"")</f>
        <v/>
      </c>
      <c r="AC277" s="41"/>
      <c r="AD277" s="244"/>
      <c r="AE277" s="67"/>
      <c r="AF277" s="71"/>
      <c r="AG277" s="60"/>
      <c r="AH277" s="34"/>
      <c r="AI277" s="34"/>
      <c r="AJ277" s="34"/>
      <c r="AK277" s="34"/>
      <c r="AL277" s="13"/>
      <c r="AM277" s="13"/>
      <c r="AN277" s="13"/>
      <c r="AO277" s="13"/>
      <c r="AP277" s="13"/>
      <c r="AQ277" s="14"/>
      <c r="AR277" s="15"/>
    </row>
    <row r="278" spans="1:44" s="17" customFormat="1" ht="30.95" customHeight="1" x14ac:dyDescent="0.2">
      <c r="A278" s="47"/>
      <c r="B278" s="48"/>
      <c r="C278" s="56"/>
      <c r="D278" s="35"/>
      <c r="E278" s="35"/>
      <c r="F278" s="36" t="str">
        <f>IF(D278="","",VLOOKUP(D278,契約台帳!$A$3:$X$9998,6,FALSE))&amp;IF(D278="","",VLOOKUP(D278,契約台帳!$A$3:$X$9998,7,FALSE))&amp;IF(D278="","",VLOOKUP(D278,契約台帳!$A$3:$X$9998,8,FALSE))&amp;IF(D278="","",VLOOKUP(D278,契約台帳!$A$3:$X$9998,9,FALSE))&amp;IF(D278="","",VLOOKUP(D278,契約台帳!$A$3:$X$9998,11,FALSE))</f>
        <v/>
      </c>
      <c r="G278" s="35" t="str">
        <f>IF(D278="","",VLOOKUP(F278,製品マスタ!$G$5:$H$1005,2,FALSE))</f>
        <v/>
      </c>
      <c r="H278" s="35" t="str">
        <f>IF(D278="","",VLOOKUP(F278,製品マスタ!$G$5:$K$1005,5,FALSE))</f>
        <v/>
      </c>
      <c r="I278" s="37" t="str">
        <f>IF(D278="","",VLOOKUP(F278,製品マスタ!$G$5:$L$1005,6,FALSE))</f>
        <v/>
      </c>
      <c r="J278" s="271"/>
      <c r="K278" s="37" t="str">
        <f>IF(D278="","",VLOOKUP(D278,契約台帳!$A$3:$X$700,12,FALSE))</f>
        <v/>
      </c>
      <c r="L278" s="37" t="str">
        <f>IF(D278="","",VLOOKUP(F278,製品マスタ!$G$5:$Q$1005,11,FALSE))</f>
        <v/>
      </c>
      <c r="M278" s="49"/>
      <c r="N278" s="49"/>
      <c r="O278" s="184"/>
      <c r="P278" s="60"/>
      <c r="Q278" s="74"/>
      <c r="R278" s="54" t="str">
        <f>IF(D278="","",IF(D277&lt;&gt;"","",IF(OR(J278="リード付け",J278="巻足し",J278="巻返しリード付け"),M278,VLOOKUP(D278,契約台帳!$A$3:$X$700,14,FALSE))))</f>
        <v/>
      </c>
      <c r="S278" s="51" t="str">
        <f>IF(D278="","",IF(D277&lt;&gt;"","",IF(OR(J278="リード付け",J278="巻足し",J278="巻返しリード付け"),M278,VLOOKUP(D278,契約台帳!$A$3:$X$700,15,FALSE))))</f>
        <v/>
      </c>
      <c r="T278" s="51" t="str">
        <f>IF(D278="","",IF(D277&lt;&gt;"","",IF(J278="リード付け",N278,IF(J278="巻返しリード付け",N278,IF(J278="巻足し",N278*P278+N279*P279,VLOOKUP(D278,契約台帳!$A$3:$X$700,16,FALSE))))))</f>
        <v/>
      </c>
      <c r="U278" s="50"/>
      <c r="V278" s="50" t="str">
        <f>IF(D278="","",IF(D276=D278,"",VLOOKUP(D278,契約台帳!$A$2:$X$700,18,FALSE)))</f>
        <v/>
      </c>
      <c r="W278" s="35" t="str">
        <f>IF(D278="","",IF(T278="","",IF(J278="巻足し","",IF(J278="巻返し",VLOOKUP(F278&amp;K278&amp;M278,製品マスタ!$M$5:$AE$1005,18,FALSE),IF(OR(J278="リード付け",J278="巻返しリード付け"),"原反コア",IF(J278="スリット",VLOOKUP(F278&amp;K278&amp;R278,製品マスタ!$N$5:$AE$1005,17,FALSE),""))))))</f>
        <v/>
      </c>
      <c r="X278" s="35" t="str">
        <f>IF(D278="","",IF(T278="","",IF(J278="巻足し","",IF(J278="巻返し",VLOOKUP(F278&amp;K278&amp;M278,製品マスタ!$M$5:$AE$1005,19,FALSE),IF(OR(J278="リード付け",J278="巻返しリード付け"),"",IF(J278="スリット",VLOOKUP(F278&amp;K278&amp;R278,製品マスタ!$N$5:$AE$1005,18,FALSE),""))))))</f>
        <v/>
      </c>
      <c r="Y278" s="40" t="str">
        <f>IF(D278="","",IF(T278="","",VLOOKUP(D278,契約台帳!$A$3:$X$700,17,FALSE)))</f>
        <v/>
      </c>
      <c r="Z278" s="35" t="str">
        <f>IF(D278="","",IF(T278="","",VLOOKUP(D278,契約台帳!$A$3:$X$700,5,FALSE)))</f>
        <v/>
      </c>
      <c r="AA278" s="74"/>
      <c r="AB278" s="266" t="str">
        <f>IFERROR(VLOOKUP(F278&amp;K278&amp;M278,製品マスタ!$M$5:$AM$1003,27,FALSE),"")</f>
        <v/>
      </c>
      <c r="AC278" s="41"/>
      <c r="AD278" s="244"/>
      <c r="AE278" s="67"/>
      <c r="AF278" s="71"/>
      <c r="AG278" s="60"/>
      <c r="AH278" s="34"/>
      <c r="AI278" s="34"/>
      <c r="AJ278" s="34"/>
      <c r="AK278" s="34"/>
      <c r="AL278" s="13"/>
      <c r="AM278" s="13"/>
      <c r="AN278" s="13"/>
      <c r="AO278" s="13"/>
      <c r="AP278" s="13"/>
      <c r="AQ278" s="14"/>
      <c r="AR278" s="15"/>
    </row>
    <row r="279" spans="1:44" s="17" customFormat="1" ht="30.95" customHeight="1" x14ac:dyDescent="0.2">
      <c r="A279" s="47"/>
      <c r="B279" s="48"/>
      <c r="C279" s="56"/>
      <c r="D279" s="35"/>
      <c r="E279" s="35"/>
      <c r="F279" s="36" t="str">
        <f>IF(D279="","",VLOOKUP(D279,契約台帳!$A$3:$X$9998,6,FALSE))&amp;IF(D279="","",VLOOKUP(D279,契約台帳!$A$3:$X$9998,7,FALSE))&amp;IF(D279="","",VLOOKUP(D279,契約台帳!$A$3:$X$9998,8,FALSE))&amp;IF(D279="","",VLOOKUP(D279,契約台帳!$A$3:$X$9998,9,FALSE))&amp;IF(D279="","",VLOOKUP(D279,契約台帳!$A$3:$X$9998,11,FALSE))</f>
        <v/>
      </c>
      <c r="G279" s="35" t="str">
        <f>IF(D279="","",VLOOKUP(F279,製品マスタ!$G$5:$H$1005,2,FALSE))</f>
        <v/>
      </c>
      <c r="H279" s="35" t="str">
        <f>IF(D279="","",VLOOKUP(F279,製品マスタ!$G$5:$K$1005,5,FALSE))</f>
        <v/>
      </c>
      <c r="I279" s="37" t="str">
        <f>IF(D279="","",VLOOKUP(F279,製品マスタ!$G$5:$L$1005,6,FALSE))</f>
        <v/>
      </c>
      <c r="J279" s="271"/>
      <c r="K279" s="37" t="str">
        <f>IF(D279="","",VLOOKUP(D279,契約台帳!$A$3:$X$700,12,FALSE))</f>
        <v/>
      </c>
      <c r="L279" s="37" t="str">
        <f>IF(D279="","",VLOOKUP(F279,製品マスタ!$G$5:$Q$1005,11,FALSE))</f>
        <v/>
      </c>
      <c r="M279" s="49"/>
      <c r="N279" s="49"/>
      <c r="O279" s="184"/>
      <c r="P279" s="60"/>
      <c r="Q279" s="74"/>
      <c r="R279" s="54" t="str">
        <f>IF(D279="","",IF(D278&lt;&gt;"","",IF(OR(J279="リード付け",J279="巻足し",J279="巻返しリード付け"),M279,VLOOKUP(D279,契約台帳!$A$3:$X$700,14,FALSE))))</f>
        <v/>
      </c>
      <c r="S279" s="51" t="str">
        <f>IF(D279="","",IF(D278&lt;&gt;"","",IF(OR(J279="リード付け",J279="巻足し",J279="巻返しリード付け"),M279,VLOOKUP(D279,契約台帳!$A$3:$X$700,15,FALSE))))</f>
        <v/>
      </c>
      <c r="T279" s="51" t="str">
        <f>IF(D279="","",IF(D278&lt;&gt;"","",IF(J279="リード付け",N279,IF(J279="巻返しリード付け",N279,IF(J279="巻足し",N279*P279+N280*P280,VLOOKUP(D279,契約台帳!$A$3:$X$700,16,FALSE))))))</f>
        <v/>
      </c>
      <c r="U279" s="50"/>
      <c r="V279" s="50" t="str">
        <f>IF(D279="","",IF(D277=D279,"",VLOOKUP(D279,契約台帳!$A$2:$X$700,18,FALSE)))</f>
        <v/>
      </c>
      <c r="W279" s="35" t="str">
        <f>IF(D279="","",IF(T279="","",IF(J279="巻足し","",IF(J279="巻返し",VLOOKUP(F279&amp;K279&amp;M279,製品マスタ!$M$5:$AE$1005,18,FALSE),IF(OR(J279="リード付け",J279="巻返しリード付け"),"原反コア",IF(J279="スリット",VLOOKUP(F279&amp;K279&amp;R279,製品マスタ!$N$5:$AE$1005,17,FALSE),""))))))</f>
        <v/>
      </c>
      <c r="X279" s="35" t="str">
        <f>IF(D279="","",IF(T279="","",IF(J279="巻足し","",IF(J279="巻返し",VLOOKUP(F279&amp;K279&amp;M279,製品マスタ!$M$5:$AE$1005,19,FALSE),IF(OR(J279="リード付け",J279="巻返しリード付け"),"",IF(J279="スリット",VLOOKUP(F279&amp;K279&amp;R279,製品マスタ!$N$5:$AE$1005,18,FALSE),""))))))</f>
        <v/>
      </c>
      <c r="Y279" s="40" t="str">
        <f>IF(D279="","",IF(T279="","",VLOOKUP(D279,契約台帳!$A$3:$X$700,17,FALSE)))</f>
        <v/>
      </c>
      <c r="Z279" s="35" t="str">
        <f>IF(D279="","",IF(T279="","",VLOOKUP(D279,契約台帳!$A$3:$X$700,5,FALSE)))</f>
        <v/>
      </c>
      <c r="AA279" s="74"/>
      <c r="AB279" s="266" t="str">
        <f>IFERROR(VLOOKUP(F279&amp;K279&amp;M279,製品マスタ!$M$5:$AM$1003,27,FALSE),"")</f>
        <v/>
      </c>
      <c r="AC279" s="41"/>
      <c r="AD279" s="244"/>
      <c r="AE279" s="67"/>
      <c r="AF279" s="71"/>
      <c r="AG279" s="60"/>
      <c r="AH279" s="34"/>
      <c r="AI279" s="34"/>
      <c r="AJ279" s="34"/>
      <c r="AK279" s="34"/>
      <c r="AL279" s="13"/>
      <c r="AM279" s="13"/>
      <c r="AN279" s="13"/>
      <c r="AO279" s="13"/>
      <c r="AP279" s="13"/>
      <c r="AQ279" s="14"/>
      <c r="AR279" s="15"/>
    </row>
    <row r="280" spans="1:44" s="17" customFormat="1" ht="30.95" customHeight="1" x14ac:dyDescent="0.2">
      <c r="A280" s="47"/>
      <c r="B280" s="48"/>
      <c r="C280" s="56"/>
      <c r="D280" s="35"/>
      <c r="E280" s="35"/>
      <c r="F280" s="36" t="str">
        <f>IF(D280="","",VLOOKUP(D280,契約台帳!$A$3:$X$9998,6,FALSE))&amp;IF(D280="","",VLOOKUP(D280,契約台帳!$A$3:$X$9998,7,FALSE))&amp;IF(D280="","",VLOOKUP(D280,契約台帳!$A$3:$X$9998,8,FALSE))&amp;IF(D280="","",VLOOKUP(D280,契約台帳!$A$3:$X$9998,9,FALSE))&amp;IF(D280="","",VLOOKUP(D280,契約台帳!$A$3:$X$9998,11,FALSE))</f>
        <v/>
      </c>
      <c r="G280" s="35" t="str">
        <f>IF(D280="","",VLOOKUP(F280,製品マスタ!$G$5:$H$1005,2,FALSE))</f>
        <v/>
      </c>
      <c r="H280" s="35" t="str">
        <f>IF(D280="","",VLOOKUP(F280,製品マスタ!$G$5:$K$1005,5,FALSE))</f>
        <v/>
      </c>
      <c r="I280" s="37" t="str">
        <f>IF(D280="","",VLOOKUP(F280,製品マスタ!$G$5:$L$1005,6,FALSE))</f>
        <v/>
      </c>
      <c r="J280" s="271"/>
      <c r="K280" s="37" t="str">
        <f>IF(D280="","",VLOOKUP(D280,契約台帳!$A$3:$X$700,12,FALSE))</f>
        <v/>
      </c>
      <c r="L280" s="37" t="str">
        <f>IF(D280="","",VLOOKUP(F280,製品マスタ!$G$5:$Q$1005,11,FALSE))</f>
        <v/>
      </c>
      <c r="M280" s="49"/>
      <c r="N280" s="49"/>
      <c r="O280" s="184"/>
      <c r="P280" s="60"/>
      <c r="Q280" s="74"/>
      <c r="R280" s="54" t="str">
        <f>IF(D280="","",IF(D279&lt;&gt;"","",IF(OR(J280="リード付け",J280="巻足し",J280="巻返しリード付け"),M280,VLOOKUP(D280,契約台帳!$A$3:$X$700,14,FALSE))))</f>
        <v/>
      </c>
      <c r="S280" s="51" t="str">
        <f>IF(D280="","",IF(D279&lt;&gt;"","",IF(OR(J280="リード付け",J280="巻足し",J280="巻返しリード付け"),M280,VLOOKUP(D280,契約台帳!$A$3:$X$700,15,FALSE))))</f>
        <v/>
      </c>
      <c r="T280" s="51" t="str">
        <f>IF(D280="","",IF(D279&lt;&gt;"","",IF(J280="リード付け",N280,IF(J280="巻返しリード付け",N280,IF(J280="巻足し",N280*P280+N281*P281,VLOOKUP(D280,契約台帳!$A$3:$X$700,16,FALSE))))))</f>
        <v/>
      </c>
      <c r="U280" s="50"/>
      <c r="V280" s="50" t="str">
        <f>IF(D280="","",IF(D278=D280,"",VLOOKUP(D280,契約台帳!$A$2:$X$700,18,FALSE)))</f>
        <v/>
      </c>
      <c r="W280" s="35" t="str">
        <f>IF(D280="","",IF(T280="","",IF(J280="巻足し","",IF(J280="巻返し",VLOOKUP(F280&amp;K280&amp;M280,製品マスタ!$M$5:$AE$1005,18,FALSE),IF(OR(J280="リード付け",J280="巻返しリード付け"),"原反コア",IF(J280="スリット",VLOOKUP(F280&amp;K280&amp;R280,製品マスタ!$N$5:$AE$1005,17,FALSE),""))))))</f>
        <v/>
      </c>
      <c r="X280" s="35" t="str">
        <f>IF(D280="","",IF(T280="","",IF(J280="巻足し","",IF(J280="巻返し",VLOOKUP(F280&amp;K280&amp;M280,製品マスタ!$M$5:$AE$1005,19,FALSE),IF(OR(J280="リード付け",J280="巻返しリード付け"),"",IF(J280="スリット",VLOOKUP(F280&amp;K280&amp;R280,製品マスタ!$N$5:$AE$1005,18,FALSE),""))))))</f>
        <v/>
      </c>
      <c r="Y280" s="40" t="str">
        <f>IF(D280="","",IF(T280="","",VLOOKUP(D280,契約台帳!$A$3:$X$700,17,FALSE)))</f>
        <v/>
      </c>
      <c r="Z280" s="35" t="str">
        <f>IF(D280="","",IF(T280="","",VLOOKUP(D280,契約台帳!$A$3:$X$700,5,FALSE)))</f>
        <v/>
      </c>
      <c r="AA280" s="74"/>
      <c r="AB280" s="266" t="str">
        <f>IFERROR(VLOOKUP(F280&amp;K280&amp;M280,製品マスタ!$M$5:$AM$1003,27,FALSE),"")</f>
        <v/>
      </c>
      <c r="AC280" s="41"/>
      <c r="AD280" s="244"/>
      <c r="AE280" s="67"/>
      <c r="AF280" s="71"/>
      <c r="AG280" s="60"/>
      <c r="AH280" s="34"/>
      <c r="AI280" s="34"/>
      <c r="AJ280" s="34"/>
      <c r="AK280" s="34"/>
      <c r="AL280" s="13"/>
      <c r="AM280" s="13"/>
      <c r="AN280" s="13"/>
      <c r="AO280" s="13"/>
      <c r="AP280" s="13"/>
      <c r="AQ280" s="14"/>
      <c r="AR280" s="15"/>
    </row>
    <row r="281" spans="1:44" s="17" customFormat="1" ht="30.95" customHeight="1" x14ac:dyDescent="0.2">
      <c r="A281" s="47"/>
      <c r="B281" s="48"/>
      <c r="C281" s="56"/>
      <c r="D281" s="35"/>
      <c r="E281" s="35"/>
      <c r="F281" s="36" t="str">
        <f>IF(D281="","",VLOOKUP(D281,契約台帳!$A$3:$X$9998,6,FALSE))&amp;IF(D281="","",VLOOKUP(D281,契約台帳!$A$3:$X$9998,7,FALSE))&amp;IF(D281="","",VLOOKUP(D281,契約台帳!$A$3:$X$9998,8,FALSE))&amp;IF(D281="","",VLOOKUP(D281,契約台帳!$A$3:$X$9998,9,FALSE))&amp;IF(D281="","",VLOOKUP(D281,契約台帳!$A$3:$X$9998,11,FALSE))</f>
        <v/>
      </c>
      <c r="G281" s="35" t="str">
        <f>IF(D281="","",VLOOKUP(F281,製品マスタ!$G$5:$H$1005,2,FALSE))</f>
        <v/>
      </c>
      <c r="H281" s="35" t="str">
        <f>IF(D281="","",VLOOKUP(F281,製品マスタ!$G$5:$K$1005,5,FALSE))</f>
        <v/>
      </c>
      <c r="I281" s="37" t="str">
        <f>IF(D281="","",VLOOKUP(F281,製品マスタ!$G$5:$L$1005,6,FALSE))</f>
        <v/>
      </c>
      <c r="J281" s="271"/>
      <c r="K281" s="37" t="str">
        <f>IF(D281="","",VLOOKUP(D281,契約台帳!$A$3:$X$700,12,FALSE))</f>
        <v/>
      </c>
      <c r="L281" s="37" t="str">
        <f>IF(D281="","",VLOOKUP(F281,製品マスタ!$G$5:$Q$1005,11,FALSE))</f>
        <v/>
      </c>
      <c r="M281" s="49"/>
      <c r="N281" s="49"/>
      <c r="O281" s="184"/>
      <c r="P281" s="60"/>
      <c r="Q281" s="74"/>
      <c r="R281" s="54" t="str">
        <f>IF(D281="","",IF(D280&lt;&gt;"","",IF(OR(J281="リード付け",J281="巻足し",J281="巻返しリード付け"),M281,VLOOKUP(D281,契約台帳!$A$3:$X$700,14,FALSE))))</f>
        <v/>
      </c>
      <c r="S281" s="51" t="str">
        <f>IF(D281="","",IF(D280&lt;&gt;"","",IF(OR(J281="リード付け",J281="巻足し",J281="巻返しリード付け"),M281,VLOOKUP(D281,契約台帳!$A$3:$X$700,15,FALSE))))</f>
        <v/>
      </c>
      <c r="T281" s="51" t="str">
        <f>IF(D281="","",IF(D280&lt;&gt;"","",IF(J281="リード付け",N281,IF(J281="巻返しリード付け",N281,IF(J281="巻足し",N281*P281+N282*P282,VLOOKUP(D281,契約台帳!$A$3:$X$700,16,FALSE))))))</f>
        <v/>
      </c>
      <c r="U281" s="50"/>
      <c r="V281" s="50" t="str">
        <f>IF(D281="","",IF(D279=D281,"",VLOOKUP(D281,契約台帳!$A$2:$X$700,18,FALSE)))</f>
        <v/>
      </c>
      <c r="W281" s="35" t="str">
        <f>IF(D281="","",IF(T281="","",IF(J281="巻足し","",IF(J281="巻返し",VLOOKUP(F281&amp;K281&amp;M281,製品マスタ!$M$5:$AE$1005,18,FALSE),IF(OR(J281="リード付け",J281="巻返しリード付け"),"原反コア",IF(J281="スリット",VLOOKUP(F281&amp;K281&amp;R281,製品マスタ!$N$5:$AE$1005,17,FALSE),""))))))</f>
        <v/>
      </c>
      <c r="X281" s="35" t="str">
        <f>IF(D281="","",IF(T281="","",IF(J281="巻足し","",IF(J281="巻返し",VLOOKUP(F281&amp;K281&amp;M281,製品マスタ!$M$5:$AE$1005,19,FALSE),IF(OR(J281="リード付け",J281="巻返しリード付け"),"",IF(J281="スリット",VLOOKUP(F281&amp;K281&amp;R281,製品マスタ!$N$5:$AE$1005,18,FALSE),""))))))</f>
        <v/>
      </c>
      <c r="Y281" s="40" t="str">
        <f>IF(D281="","",IF(T281="","",VLOOKUP(D281,契約台帳!$A$3:$X$700,17,FALSE)))</f>
        <v/>
      </c>
      <c r="Z281" s="35" t="str">
        <f>IF(D281="","",IF(T281="","",VLOOKUP(D281,契約台帳!$A$3:$X$700,5,FALSE)))</f>
        <v/>
      </c>
      <c r="AA281" s="74"/>
      <c r="AB281" s="266" t="str">
        <f>IFERROR(VLOOKUP(F281&amp;K281&amp;M281,製品マスタ!$M$5:$AM$1003,27,FALSE),"")</f>
        <v/>
      </c>
      <c r="AC281" s="41"/>
      <c r="AD281" s="244"/>
      <c r="AE281" s="67"/>
      <c r="AF281" s="71"/>
      <c r="AG281" s="60"/>
      <c r="AH281" s="34"/>
      <c r="AI281" s="34"/>
      <c r="AJ281" s="34"/>
      <c r="AK281" s="34"/>
      <c r="AL281" s="13"/>
      <c r="AM281" s="13"/>
      <c r="AN281" s="13"/>
      <c r="AO281" s="13"/>
      <c r="AP281" s="13"/>
      <c r="AQ281" s="14"/>
      <c r="AR281" s="15"/>
    </row>
    <row r="282" spans="1:44" s="17" customFormat="1" ht="30.95" customHeight="1" x14ac:dyDescent="0.2">
      <c r="A282" s="47"/>
      <c r="B282" s="48"/>
      <c r="C282" s="56"/>
      <c r="D282" s="35"/>
      <c r="E282" s="35"/>
      <c r="F282" s="36" t="str">
        <f>IF(D282="","",VLOOKUP(D282,契約台帳!$A$3:$X$9998,6,FALSE))&amp;IF(D282="","",VLOOKUP(D282,契約台帳!$A$3:$X$9998,7,FALSE))&amp;IF(D282="","",VLOOKUP(D282,契約台帳!$A$3:$X$9998,8,FALSE))&amp;IF(D282="","",VLOOKUP(D282,契約台帳!$A$3:$X$9998,9,FALSE))&amp;IF(D282="","",VLOOKUP(D282,契約台帳!$A$3:$X$9998,11,FALSE))</f>
        <v/>
      </c>
      <c r="G282" s="35" t="str">
        <f>IF(D282="","",VLOOKUP(F282,製品マスタ!$G$5:$H$1005,2,FALSE))</f>
        <v/>
      </c>
      <c r="H282" s="35" t="str">
        <f>IF(D282="","",VLOOKUP(F282,製品マスタ!$G$5:$K$1005,5,FALSE))</f>
        <v/>
      </c>
      <c r="I282" s="37" t="str">
        <f>IF(D282="","",VLOOKUP(F282,製品マスタ!$G$5:$L$1005,6,FALSE))</f>
        <v/>
      </c>
      <c r="J282" s="271"/>
      <c r="K282" s="37" t="str">
        <f>IF(D282="","",VLOOKUP(D282,契約台帳!$A$3:$X$700,12,FALSE))</f>
        <v/>
      </c>
      <c r="L282" s="37" t="str">
        <f>IF(D282="","",VLOOKUP(F282,製品マスタ!$G$5:$Q$1005,11,FALSE))</f>
        <v/>
      </c>
      <c r="M282" s="49"/>
      <c r="N282" s="49"/>
      <c r="O282" s="184"/>
      <c r="P282" s="60"/>
      <c r="Q282" s="74"/>
      <c r="R282" s="54" t="str">
        <f>IF(D282="","",IF(D281&lt;&gt;"","",IF(OR(J282="リード付け",J282="巻足し",J282="巻返しリード付け"),M282,VLOOKUP(D282,契約台帳!$A$3:$X$700,14,FALSE))))</f>
        <v/>
      </c>
      <c r="S282" s="51" t="str">
        <f>IF(D282="","",IF(D281&lt;&gt;"","",IF(OR(J282="リード付け",J282="巻足し",J282="巻返しリード付け"),M282,VLOOKUP(D282,契約台帳!$A$3:$X$700,15,FALSE))))</f>
        <v/>
      </c>
      <c r="T282" s="51" t="str">
        <f>IF(D282="","",IF(D281&lt;&gt;"","",IF(J282="リード付け",N282,IF(J282="巻返しリード付け",N282,IF(J282="巻足し",N282*P282+N283*P283,VLOOKUP(D282,契約台帳!$A$3:$X$700,16,FALSE))))))</f>
        <v/>
      </c>
      <c r="U282" s="50"/>
      <c r="V282" s="50" t="str">
        <f>IF(D282="","",IF(D280=D282,"",VLOOKUP(D282,契約台帳!$A$2:$X$700,18,FALSE)))</f>
        <v/>
      </c>
      <c r="W282" s="35" t="str">
        <f>IF(D282="","",IF(T282="","",IF(J282="巻足し","",IF(J282="巻返し",VLOOKUP(F282&amp;K282&amp;M282,製品マスタ!$M$5:$AE$1005,18,FALSE),IF(OR(J282="リード付け",J282="巻返しリード付け"),"原反コア",IF(J282="スリット",VLOOKUP(F282&amp;K282&amp;R282,製品マスタ!$N$5:$AE$1005,17,FALSE),""))))))</f>
        <v/>
      </c>
      <c r="X282" s="35" t="str">
        <f>IF(D282="","",IF(T282="","",IF(J282="巻足し","",IF(J282="巻返し",VLOOKUP(F282&amp;K282&amp;M282,製品マスタ!$M$5:$AE$1005,19,FALSE),IF(OR(J282="リード付け",J282="巻返しリード付け"),"",IF(J282="スリット",VLOOKUP(F282&amp;K282&amp;R282,製品マスタ!$N$5:$AE$1005,18,FALSE),""))))))</f>
        <v/>
      </c>
      <c r="Y282" s="40" t="str">
        <f>IF(D282="","",IF(T282="","",VLOOKUP(D282,契約台帳!$A$3:$X$700,17,FALSE)))</f>
        <v/>
      </c>
      <c r="Z282" s="35" t="str">
        <f>IF(D282="","",IF(T282="","",VLOOKUP(D282,契約台帳!$A$3:$X$700,5,FALSE)))</f>
        <v/>
      </c>
      <c r="AA282" s="74"/>
      <c r="AB282" s="266" t="str">
        <f>IFERROR(VLOOKUP(F282&amp;K282&amp;M282,製品マスタ!$M$5:$AM$1003,27,FALSE),"")</f>
        <v/>
      </c>
      <c r="AC282" s="41"/>
      <c r="AD282" s="244"/>
      <c r="AE282" s="67"/>
      <c r="AF282" s="71"/>
      <c r="AG282" s="60"/>
      <c r="AH282" s="34"/>
      <c r="AI282" s="34"/>
      <c r="AJ282" s="34"/>
      <c r="AK282" s="34"/>
      <c r="AL282" s="13"/>
      <c r="AM282" s="13"/>
      <c r="AN282" s="13"/>
      <c r="AO282" s="13"/>
      <c r="AP282" s="13"/>
      <c r="AQ282" s="14"/>
      <c r="AR282" s="15"/>
    </row>
    <row r="283" spans="1:44" s="17" customFormat="1" ht="30.95" customHeight="1" x14ac:dyDescent="0.2">
      <c r="A283" s="47"/>
      <c r="B283" s="48"/>
      <c r="C283" s="56"/>
      <c r="D283" s="35"/>
      <c r="E283" s="35"/>
      <c r="F283" s="36" t="str">
        <f>IF(D283="","",VLOOKUP(D283,契約台帳!$A$3:$X$9998,6,FALSE))&amp;IF(D283="","",VLOOKUP(D283,契約台帳!$A$3:$X$9998,7,FALSE))&amp;IF(D283="","",VLOOKUP(D283,契約台帳!$A$3:$X$9998,8,FALSE))&amp;IF(D283="","",VLOOKUP(D283,契約台帳!$A$3:$X$9998,9,FALSE))&amp;IF(D283="","",VLOOKUP(D283,契約台帳!$A$3:$X$9998,11,FALSE))</f>
        <v/>
      </c>
      <c r="G283" s="35" t="str">
        <f>IF(D283="","",VLOOKUP(F283,製品マスタ!$G$5:$H$1005,2,FALSE))</f>
        <v/>
      </c>
      <c r="H283" s="35" t="str">
        <f>IF(D283="","",VLOOKUP(F283,製品マスタ!$G$5:$K$1005,5,FALSE))</f>
        <v/>
      </c>
      <c r="I283" s="37" t="str">
        <f>IF(D283="","",VLOOKUP(F283,製品マスタ!$G$5:$L$1005,6,FALSE))</f>
        <v/>
      </c>
      <c r="J283" s="271"/>
      <c r="K283" s="37" t="str">
        <f>IF(D283="","",VLOOKUP(D283,契約台帳!$A$3:$X$700,12,FALSE))</f>
        <v/>
      </c>
      <c r="L283" s="37" t="str">
        <f>IF(D283="","",VLOOKUP(F283,製品マスタ!$G$5:$Q$1005,11,FALSE))</f>
        <v/>
      </c>
      <c r="M283" s="49"/>
      <c r="N283" s="49"/>
      <c r="O283" s="184"/>
      <c r="P283" s="60"/>
      <c r="Q283" s="74"/>
      <c r="R283" s="54" t="str">
        <f>IF(D283="","",IF(D282&lt;&gt;"","",IF(OR(J283="リード付け",J283="巻足し",J283="巻返しリード付け"),M283,VLOOKUP(D283,契約台帳!$A$3:$X$700,14,FALSE))))</f>
        <v/>
      </c>
      <c r="S283" s="51" t="str">
        <f>IF(D283="","",IF(D282&lt;&gt;"","",IF(OR(J283="リード付け",J283="巻足し",J283="巻返しリード付け"),M283,VLOOKUP(D283,契約台帳!$A$3:$X$700,15,FALSE))))</f>
        <v/>
      </c>
      <c r="T283" s="51" t="str">
        <f>IF(D283="","",IF(D282&lt;&gt;"","",IF(J283="リード付け",N283,IF(J283="巻返しリード付け",N283,IF(J283="巻足し",N283*P283+N284*P284,VLOOKUP(D283,契約台帳!$A$3:$X$700,16,FALSE))))))</f>
        <v/>
      </c>
      <c r="U283" s="50"/>
      <c r="V283" s="50" t="str">
        <f>IF(D283="","",IF(D281=D283,"",VLOOKUP(D283,契約台帳!$A$2:$X$700,18,FALSE)))</f>
        <v/>
      </c>
      <c r="W283" s="35" t="str">
        <f>IF(D283="","",IF(T283="","",IF(J283="巻足し","",IF(J283="巻返し",VLOOKUP(F283&amp;K283&amp;M283,製品マスタ!$M$5:$AE$1005,18,FALSE),IF(OR(J283="リード付け",J283="巻返しリード付け"),"原反コア",IF(J283="スリット",VLOOKUP(F283&amp;K283&amp;R283,製品マスタ!$N$5:$AE$1005,17,FALSE),""))))))</f>
        <v/>
      </c>
      <c r="X283" s="35" t="str">
        <f>IF(D283="","",IF(T283="","",IF(J283="巻足し","",IF(J283="巻返し",VLOOKUP(F283&amp;K283&amp;M283,製品マスタ!$M$5:$AE$1005,19,FALSE),IF(OR(J283="リード付け",J283="巻返しリード付け"),"",IF(J283="スリット",VLOOKUP(F283&amp;K283&amp;R283,製品マスタ!$N$5:$AE$1005,18,FALSE),""))))))</f>
        <v/>
      </c>
      <c r="Y283" s="40" t="str">
        <f>IF(D283="","",IF(T283="","",VLOOKUP(D283,契約台帳!$A$3:$X$700,17,FALSE)))</f>
        <v/>
      </c>
      <c r="Z283" s="35" t="str">
        <f>IF(D283="","",IF(T283="","",VLOOKUP(D283,契約台帳!$A$3:$X$700,5,FALSE)))</f>
        <v/>
      </c>
      <c r="AA283" s="74"/>
      <c r="AB283" s="266" t="str">
        <f>IFERROR(VLOOKUP(F283&amp;K283&amp;M283,製品マスタ!$M$5:$AM$1003,27,FALSE),"")</f>
        <v/>
      </c>
      <c r="AC283" s="41"/>
      <c r="AD283" s="244"/>
      <c r="AE283" s="67"/>
      <c r="AF283" s="71"/>
      <c r="AG283" s="60"/>
      <c r="AH283" s="34"/>
      <c r="AI283" s="34"/>
      <c r="AJ283" s="34"/>
      <c r="AK283" s="34"/>
      <c r="AL283" s="13"/>
      <c r="AM283" s="13"/>
      <c r="AN283" s="13"/>
      <c r="AO283" s="13"/>
      <c r="AP283" s="13"/>
      <c r="AQ283" s="14"/>
      <c r="AR283" s="15"/>
    </row>
    <row r="284" spans="1:44" s="17" customFormat="1" ht="30.95" customHeight="1" x14ac:dyDescent="0.2">
      <c r="A284" s="47"/>
      <c r="B284" s="48"/>
      <c r="C284" s="56"/>
      <c r="D284" s="35"/>
      <c r="E284" s="35"/>
      <c r="F284" s="36" t="str">
        <f>IF(D284="","",VLOOKUP(D284,契約台帳!$A$3:$X$9998,6,FALSE))&amp;IF(D284="","",VLOOKUP(D284,契約台帳!$A$3:$X$9998,7,FALSE))&amp;IF(D284="","",VLOOKUP(D284,契約台帳!$A$3:$X$9998,8,FALSE))&amp;IF(D284="","",VLOOKUP(D284,契約台帳!$A$3:$X$9998,9,FALSE))&amp;IF(D284="","",VLOOKUP(D284,契約台帳!$A$3:$X$9998,11,FALSE))</f>
        <v/>
      </c>
      <c r="G284" s="35" t="str">
        <f>IF(D284="","",VLOOKUP(F284,製品マスタ!$G$5:$H$1005,2,FALSE))</f>
        <v/>
      </c>
      <c r="H284" s="35" t="str">
        <f>IF(D284="","",VLOOKUP(F284,製品マスタ!$G$5:$K$1005,5,FALSE))</f>
        <v/>
      </c>
      <c r="I284" s="37" t="str">
        <f>IF(D284="","",VLOOKUP(F284,製品マスタ!$G$5:$L$1005,6,FALSE))</f>
        <v/>
      </c>
      <c r="J284" s="271"/>
      <c r="K284" s="37" t="str">
        <f>IF(D284="","",VLOOKUP(D284,契約台帳!$A$3:$X$700,12,FALSE))</f>
        <v/>
      </c>
      <c r="L284" s="37" t="str">
        <f>IF(D284="","",VLOOKUP(F284,製品マスタ!$G$5:$Q$1005,11,FALSE))</f>
        <v/>
      </c>
      <c r="M284" s="49"/>
      <c r="N284" s="49"/>
      <c r="O284" s="184"/>
      <c r="P284" s="60"/>
      <c r="Q284" s="74"/>
      <c r="R284" s="54" t="str">
        <f>IF(D284="","",IF(D283&lt;&gt;"","",IF(OR(J284="リード付け",J284="巻足し",J284="巻返しリード付け"),M284,VLOOKUP(D284,契約台帳!$A$3:$X$700,14,FALSE))))</f>
        <v/>
      </c>
      <c r="S284" s="51" t="str">
        <f>IF(D284="","",IF(D283&lt;&gt;"","",IF(OR(J284="リード付け",J284="巻足し",J284="巻返しリード付け"),M284,VLOOKUP(D284,契約台帳!$A$3:$X$700,15,FALSE))))</f>
        <v/>
      </c>
      <c r="T284" s="51" t="str">
        <f>IF(D284="","",IF(D283&lt;&gt;"","",IF(J284="リード付け",N284,IF(J284="巻返しリード付け",N284,IF(J284="巻足し",N284*P284+N285*P285,VLOOKUP(D284,契約台帳!$A$3:$X$700,16,FALSE))))))</f>
        <v/>
      </c>
      <c r="U284" s="50"/>
      <c r="V284" s="50" t="str">
        <f>IF(D284="","",IF(D282=D284,"",VLOOKUP(D284,契約台帳!$A$2:$X$700,18,FALSE)))</f>
        <v/>
      </c>
      <c r="W284" s="35" t="str">
        <f>IF(D284="","",IF(T284="","",IF(J284="巻足し","",IF(J284="巻返し",VLOOKUP(F284&amp;K284&amp;M284,製品マスタ!$M$5:$AE$1005,18,FALSE),IF(OR(J284="リード付け",J284="巻返しリード付け"),"原反コア",IF(J284="スリット",VLOOKUP(F284&amp;K284&amp;R284,製品マスタ!$N$5:$AE$1005,17,FALSE),""))))))</f>
        <v/>
      </c>
      <c r="X284" s="35" t="str">
        <f>IF(D284="","",IF(T284="","",IF(J284="巻足し","",IF(J284="巻返し",VLOOKUP(F284&amp;K284&amp;M284,製品マスタ!$M$5:$AE$1005,19,FALSE),IF(OR(J284="リード付け",J284="巻返しリード付け"),"",IF(J284="スリット",VLOOKUP(F284&amp;K284&amp;R284,製品マスタ!$N$5:$AE$1005,18,FALSE),""))))))</f>
        <v/>
      </c>
      <c r="Y284" s="40" t="str">
        <f>IF(D284="","",IF(T284="","",VLOOKUP(D284,契約台帳!$A$3:$X$700,17,FALSE)))</f>
        <v/>
      </c>
      <c r="Z284" s="35" t="str">
        <f>IF(D284="","",IF(T284="","",VLOOKUP(D284,契約台帳!$A$3:$X$700,5,FALSE)))</f>
        <v/>
      </c>
      <c r="AA284" s="74"/>
      <c r="AB284" s="266" t="str">
        <f>IFERROR(VLOOKUP(F284&amp;K284&amp;M284,製品マスタ!$M$5:$AM$1003,27,FALSE),"")</f>
        <v/>
      </c>
      <c r="AC284" s="41"/>
      <c r="AD284" s="244"/>
      <c r="AE284" s="67"/>
      <c r="AF284" s="71"/>
      <c r="AG284" s="60"/>
      <c r="AH284" s="34"/>
      <c r="AI284" s="34"/>
      <c r="AJ284" s="34"/>
      <c r="AK284" s="34"/>
      <c r="AL284" s="13"/>
      <c r="AM284" s="13"/>
      <c r="AN284" s="13"/>
      <c r="AO284" s="13"/>
      <c r="AP284" s="13"/>
      <c r="AQ284" s="14"/>
      <c r="AR284" s="15"/>
    </row>
    <row r="285" spans="1:44" s="17" customFormat="1" ht="30.95" customHeight="1" x14ac:dyDescent="0.2">
      <c r="A285" s="47"/>
      <c r="B285" s="48"/>
      <c r="C285" s="56"/>
      <c r="D285" s="35"/>
      <c r="E285" s="35"/>
      <c r="F285" s="36" t="str">
        <f>IF(D285="","",VLOOKUP(D285,契約台帳!$A$3:$X$9998,6,FALSE))&amp;IF(D285="","",VLOOKUP(D285,契約台帳!$A$3:$X$9998,7,FALSE))&amp;IF(D285="","",VLOOKUP(D285,契約台帳!$A$3:$X$9998,8,FALSE))&amp;IF(D285="","",VLOOKUP(D285,契約台帳!$A$3:$X$9998,9,FALSE))&amp;IF(D285="","",VLOOKUP(D285,契約台帳!$A$3:$X$9998,11,FALSE))</f>
        <v/>
      </c>
      <c r="G285" s="35" t="str">
        <f>IF(D285="","",VLOOKUP(F285,製品マスタ!$G$5:$H$1005,2,FALSE))</f>
        <v/>
      </c>
      <c r="H285" s="35" t="str">
        <f>IF(D285="","",VLOOKUP(F285,製品マスタ!$G$5:$K$1005,5,FALSE))</f>
        <v/>
      </c>
      <c r="I285" s="37" t="str">
        <f>IF(D285="","",VLOOKUP(F285,製品マスタ!$G$5:$L$1005,6,FALSE))</f>
        <v/>
      </c>
      <c r="J285" s="271"/>
      <c r="K285" s="37" t="str">
        <f>IF(D285="","",VLOOKUP(D285,契約台帳!$A$3:$X$700,12,FALSE))</f>
        <v/>
      </c>
      <c r="L285" s="37" t="str">
        <f>IF(D285="","",VLOOKUP(F285,製品マスタ!$G$5:$Q$1005,11,FALSE))</f>
        <v/>
      </c>
      <c r="M285" s="49"/>
      <c r="N285" s="49"/>
      <c r="O285" s="184"/>
      <c r="P285" s="60"/>
      <c r="Q285" s="74"/>
      <c r="R285" s="54" t="str">
        <f>IF(D285="","",IF(D284&lt;&gt;"","",IF(OR(J285="リード付け",J285="巻足し",J285="巻返しリード付け"),M285,VLOOKUP(D285,契約台帳!$A$3:$X$700,14,FALSE))))</f>
        <v/>
      </c>
      <c r="S285" s="51" t="str">
        <f>IF(D285="","",IF(D284&lt;&gt;"","",IF(OR(J285="リード付け",J285="巻足し",J285="巻返しリード付け"),M285,VLOOKUP(D285,契約台帳!$A$3:$X$700,15,FALSE))))</f>
        <v/>
      </c>
      <c r="T285" s="51" t="str">
        <f>IF(D285="","",IF(D284&lt;&gt;"","",IF(J285="リード付け",N285,IF(J285="巻返しリード付け",N285,IF(J285="巻足し",N285*P285+N286*P286,VLOOKUP(D285,契約台帳!$A$3:$X$700,16,FALSE))))))</f>
        <v/>
      </c>
      <c r="U285" s="50"/>
      <c r="V285" s="50" t="str">
        <f>IF(D285="","",IF(D283=D285,"",VLOOKUP(D285,契約台帳!$A$2:$X$700,18,FALSE)))</f>
        <v/>
      </c>
      <c r="W285" s="35" t="str">
        <f>IF(D285="","",IF(T285="","",IF(J285="巻足し","",IF(J285="巻返し",VLOOKUP(F285&amp;K285&amp;M285,製品マスタ!$M$5:$AE$1005,18,FALSE),IF(OR(J285="リード付け",J285="巻返しリード付け"),"原反コア",IF(J285="スリット",VLOOKUP(F285&amp;K285&amp;R285,製品マスタ!$N$5:$AE$1005,17,FALSE),""))))))</f>
        <v/>
      </c>
      <c r="X285" s="35" t="str">
        <f>IF(D285="","",IF(T285="","",IF(J285="巻足し","",IF(J285="巻返し",VLOOKUP(F285&amp;K285&amp;M285,製品マスタ!$M$5:$AE$1005,19,FALSE),IF(OR(J285="リード付け",J285="巻返しリード付け"),"",IF(J285="スリット",VLOOKUP(F285&amp;K285&amp;R285,製品マスタ!$N$5:$AE$1005,18,FALSE),""))))))</f>
        <v/>
      </c>
      <c r="Y285" s="40" t="str">
        <f>IF(D285="","",IF(T285="","",VLOOKUP(D285,契約台帳!$A$3:$X$700,17,FALSE)))</f>
        <v/>
      </c>
      <c r="Z285" s="35" t="str">
        <f>IF(D285="","",IF(T285="","",VLOOKUP(D285,契約台帳!$A$3:$X$700,5,FALSE)))</f>
        <v/>
      </c>
      <c r="AA285" s="74"/>
      <c r="AB285" s="266" t="str">
        <f>IFERROR(VLOOKUP(F285&amp;K285&amp;M285,製品マスタ!$M$5:$AM$1003,27,FALSE),"")</f>
        <v/>
      </c>
      <c r="AC285" s="41"/>
      <c r="AD285" s="244"/>
      <c r="AE285" s="67"/>
      <c r="AF285" s="71"/>
      <c r="AG285" s="60"/>
      <c r="AH285" s="34"/>
      <c r="AI285" s="34"/>
      <c r="AJ285" s="34"/>
      <c r="AK285" s="34"/>
      <c r="AL285" s="13"/>
      <c r="AM285" s="13"/>
      <c r="AN285" s="13"/>
      <c r="AO285" s="13"/>
      <c r="AP285" s="13"/>
      <c r="AQ285" s="14"/>
      <c r="AR285" s="15"/>
    </row>
    <row r="286" spans="1:44" s="17" customFormat="1" ht="30.95" customHeight="1" x14ac:dyDescent="0.2">
      <c r="A286" s="47"/>
      <c r="B286" s="48"/>
      <c r="C286" s="56"/>
      <c r="D286" s="35"/>
      <c r="E286" s="35"/>
      <c r="F286" s="36" t="str">
        <f>IF(D286="","",VLOOKUP(D286,契約台帳!$A$3:$X$9998,6,FALSE))&amp;IF(D286="","",VLOOKUP(D286,契約台帳!$A$3:$X$9998,7,FALSE))&amp;IF(D286="","",VLOOKUP(D286,契約台帳!$A$3:$X$9998,8,FALSE))&amp;IF(D286="","",VLOOKUP(D286,契約台帳!$A$3:$X$9998,9,FALSE))&amp;IF(D286="","",VLOOKUP(D286,契約台帳!$A$3:$X$9998,11,FALSE))</f>
        <v/>
      </c>
      <c r="G286" s="35" t="str">
        <f>IF(D286="","",VLOOKUP(F286,製品マスタ!$G$5:$H$1005,2,FALSE))</f>
        <v/>
      </c>
      <c r="H286" s="35" t="str">
        <f>IF(D286="","",VLOOKUP(F286,製品マスタ!$G$5:$K$1005,5,FALSE))</f>
        <v/>
      </c>
      <c r="I286" s="37" t="str">
        <f>IF(D286="","",VLOOKUP(F286,製品マスタ!$G$5:$L$1005,6,FALSE))</f>
        <v/>
      </c>
      <c r="J286" s="271"/>
      <c r="K286" s="37" t="str">
        <f>IF(D286="","",VLOOKUP(D286,契約台帳!$A$3:$X$700,12,FALSE))</f>
        <v/>
      </c>
      <c r="L286" s="37" t="str">
        <f>IF(D286="","",VLOOKUP(F286,製品マスタ!$G$5:$Q$1005,11,FALSE))</f>
        <v/>
      </c>
      <c r="M286" s="49"/>
      <c r="N286" s="49"/>
      <c r="O286" s="184"/>
      <c r="P286" s="60"/>
      <c r="Q286" s="74"/>
      <c r="R286" s="54" t="str">
        <f>IF(D286="","",IF(D285&lt;&gt;"","",IF(OR(J286="リード付け",J286="巻足し",J286="巻返しリード付け"),M286,VLOOKUP(D286,契約台帳!$A$3:$X$700,14,FALSE))))</f>
        <v/>
      </c>
      <c r="S286" s="51" t="str">
        <f>IF(D286="","",IF(D285&lt;&gt;"","",IF(OR(J286="リード付け",J286="巻足し",J286="巻返しリード付け"),M286,VLOOKUP(D286,契約台帳!$A$3:$X$700,15,FALSE))))</f>
        <v/>
      </c>
      <c r="T286" s="51" t="str">
        <f>IF(D286="","",IF(D285&lt;&gt;"","",IF(J286="リード付け",N286,IF(J286="巻返しリード付け",N286,IF(J286="巻足し",N286*P286+N287*P287,VLOOKUP(D286,契約台帳!$A$3:$X$700,16,FALSE))))))</f>
        <v/>
      </c>
      <c r="U286" s="50"/>
      <c r="V286" s="50" t="str">
        <f>IF(D286="","",IF(D284=D286,"",VLOOKUP(D286,契約台帳!$A$2:$X$700,18,FALSE)))</f>
        <v/>
      </c>
      <c r="W286" s="35" t="str">
        <f>IF(D286="","",IF(T286="","",IF(J286="巻足し","",IF(J286="巻返し",VLOOKUP(F286&amp;K286&amp;M286,製品マスタ!$M$5:$AE$1005,18,FALSE),IF(OR(J286="リード付け",J286="巻返しリード付け"),"原反コア",IF(J286="スリット",VLOOKUP(F286&amp;K286&amp;R286,製品マスタ!$N$5:$AE$1005,17,FALSE),""))))))</f>
        <v/>
      </c>
      <c r="X286" s="35" t="str">
        <f>IF(D286="","",IF(T286="","",IF(J286="巻足し","",IF(J286="巻返し",VLOOKUP(F286&amp;K286&amp;M286,製品マスタ!$M$5:$AE$1005,19,FALSE),IF(OR(J286="リード付け",J286="巻返しリード付け"),"",IF(J286="スリット",VLOOKUP(F286&amp;K286&amp;R286,製品マスタ!$N$5:$AE$1005,18,FALSE),""))))))</f>
        <v/>
      </c>
      <c r="Y286" s="40" t="str">
        <f>IF(D286="","",IF(T286="","",VLOOKUP(D286,契約台帳!$A$3:$X$700,17,FALSE)))</f>
        <v/>
      </c>
      <c r="Z286" s="35" t="str">
        <f>IF(D286="","",IF(T286="","",VLOOKUP(D286,契約台帳!$A$3:$X$700,5,FALSE)))</f>
        <v/>
      </c>
      <c r="AA286" s="74"/>
      <c r="AB286" s="266" t="str">
        <f>IFERROR(VLOOKUP(F286&amp;K286&amp;M286,製品マスタ!$M$5:$AM$1003,27,FALSE),"")</f>
        <v/>
      </c>
      <c r="AC286" s="41"/>
      <c r="AD286" s="244"/>
      <c r="AE286" s="67"/>
      <c r="AF286" s="71"/>
      <c r="AG286" s="60"/>
      <c r="AH286" s="34"/>
      <c r="AI286" s="34"/>
      <c r="AJ286" s="34"/>
      <c r="AK286" s="34"/>
      <c r="AL286" s="13"/>
      <c r="AM286" s="13"/>
      <c r="AN286" s="13"/>
      <c r="AO286" s="13"/>
      <c r="AP286" s="13"/>
      <c r="AQ286" s="14"/>
      <c r="AR286" s="15"/>
    </row>
    <row r="287" spans="1:44" s="17" customFormat="1" ht="30.95" customHeight="1" x14ac:dyDescent="0.2">
      <c r="A287" s="47"/>
      <c r="B287" s="48"/>
      <c r="C287" s="56"/>
      <c r="D287" s="35"/>
      <c r="E287" s="35"/>
      <c r="F287" s="36" t="str">
        <f>IF(D287="","",VLOOKUP(D287,契約台帳!$A$3:$X$9998,6,FALSE))&amp;IF(D287="","",VLOOKUP(D287,契約台帳!$A$3:$X$9998,7,FALSE))&amp;IF(D287="","",VLOOKUP(D287,契約台帳!$A$3:$X$9998,8,FALSE))&amp;IF(D287="","",VLOOKUP(D287,契約台帳!$A$3:$X$9998,9,FALSE))&amp;IF(D287="","",VLOOKUP(D287,契約台帳!$A$3:$X$9998,11,FALSE))</f>
        <v/>
      </c>
      <c r="G287" s="35" t="str">
        <f>IF(D287="","",VLOOKUP(F287,製品マスタ!$G$5:$H$1005,2,FALSE))</f>
        <v/>
      </c>
      <c r="H287" s="35" t="str">
        <f>IF(D287="","",VLOOKUP(F287,製品マスタ!$G$5:$K$1005,5,FALSE))</f>
        <v/>
      </c>
      <c r="I287" s="37" t="str">
        <f>IF(D287="","",VLOOKUP(F287,製品マスタ!$G$5:$L$1005,6,FALSE))</f>
        <v/>
      </c>
      <c r="J287" s="271"/>
      <c r="K287" s="37" t="str">
        <f>IF(D287="","",VLOOKUP(D287,契約台帳!$A$3:$X$700,12,FALSE))</f>
        <v/>
      </c>
      <c r="L287" s="37" t="str">
        <f>IF(D287="","",VLOOKUP(F287,製品マスタ!$G$5:$Q$1005,11,FALSE))</f>
        <v/>
      </c>
      <c r="M287" s="49"/>
      <c r="N287" s="49"/>
      <c r="O287" s="184"/>
      <c r="P287" s="60"/>
      <c r="Q287" s="74"/>
      <c r="R287" s="54" t="str">
        <f>IF(D287="","",IF(D286&lt;&gt;"","",IF(OR(J287="リード付け",J287="巻足し",J287="巻返しリード付け"),M287,VLOOKUP(D287,契約台帳!$A$3:$X$700,14,FALSE))))</f>
        <v/>
      </c>
      <c r="S287" s="51" t="str">
        <f>IF(D287="","",IF(D286&lt;&gt;"","",IF(OR(J287="リード付け",J287="巻足し",J287="巻返しリード付け"),M287,VLOOKUP(D287,契約台帳!$A$3:$X$700,15,FALSE))))</f>
        <v/>
      </c>
      <c r="T287" s="51" t="str">
        <f>IF(D287="","",IF(D286&lt;&gt;"","",IF(J287="リード付け",N287,IF(J287="巻返しリード付け",N287,IF(J287="巻足し",N287*P287+N288*P288,VLOOKUP(D287,契約台帳!$A$3:$X$700,16,FALSE))))))</f>
        <v/>
      </c>
      <c r="U287" s="50"/>
      <c r="V287" s="50" t="str">
        <f>IF(D287="","",IF(D285=D287,"",VLOOKUP(D287,契約台帳!$A$2:$X$700,18,FALSE)))</f>
        <v/>
      </c>
      <c r="W287" s="35" t="str">
        <f>IF(D287="","",IF(T287="","",IF(J287="巻足し","",IF(J287="巻返し",VLOOKUP(F287&amp;K287&amp;M287,製品マスタ!$M$5:$AE$1005,18,FALSE),IF(OR(J287="リード付け",J287="巻返しリード付け"),"原反コア",IF(J287="スリット",VLOOKUP(F287&amp;K287&amp;R287,製品マスタ!$N$5:$AE$1005,17,FALSE),""))))))</f>
        <v/>
      </c>
      <c r="X287" s="35" t="str">
        <f>IF(D287="","",IF(T287="","",IF(J287="巻足し","",IF(J287="巻返し",VLOOKUP(F287&amp;K287&amp;M287,製品マスタ!$M$5:$AE$1005,19,FALSE),IF(OR(J287="リード付け",J287="巻返しリード付け"),"",IF(J287="スリット",VLOOKUP(F287&amp;K287&amp;R287,製品マスタ!$N$5:$AE$1005,18,FALSE),""))))))</f>
        <v/>
      </c>
      <c r="Y287" s="40" t="str">
        <f>IF(D287="","",IF(T287="","",VLOOKUP(D287,契約台帳!$A$3:$X$700,17,FALSE)))</f>
        <v/>
      </c>
      <c r="Z287" s="35" t="str">
        <f>IF(D287="","",IF(T287="","",VLOOKUP(D287,契約台帳!$A$3:$X$700,5,FALSE)))</f>
        <v/>
      </c>
      <c r="AA287" s="74"/>
      <c r="AB287" s="266" t="str">
        <f>IFERROR(VLOOKUP(F287&amp;K287&amp;M287,製品マスタ!$M$5:$AM$1003,27,FALSE),"")</f>
        <v/>
      </c>
      <c r="AC287" s="41"/>
      <c r="AD287" s="244"/>
      <c r="AE287" s="67"/>
      <c r="AF287" s="71"/>
      <c r="AG287" s="60"/>
      <c r="AH287" s="34"/>
      <c r="AI287" s="34"/>
      <c r="AJ287" s="34"/>
      <c r="AK287" s="34"/>
      <c r="AL287" s="13"/>
      <c r="AM287" s="13"/>
      <c r="AN287" s="13"/>
      <c r="AO287" s="13"/>
      <c r="AP287" s="13"/>
      <c r="AQ287" s="14"/>
      <c r="AR287" s="15"/>
    </row>
    <row r="288" spans="1:44" s="17" customFormat="1" ht="30.95" customHeight="1" x14ac:dyDescent="0.2">
      <c r="A288" s="47"/>
      <c r="B288" s="48"/>
      <c r="C288" s="56"/>
      <c r="D288" s="35"/>
      <c r="E288" s="35"/>
      <c r="F288" s="36" t="str">
        <f>IF(D288="","",VLOOKUP(D288,契約台帳!$A$3:$X$9998,6,FALSE))&amp;IF(D288="","",VLOOKUP(D288,契約台帳!$A$3:$X$9998,7,FALSE))&amp;IF(D288="","",VLOOKUP(D288,契約台帳!$A$3:$X$9998,8,FALSE))&amp;IF(D288="","",VLOOKUP(D288,契約台帳!$A$3:$X$9998,9,FALSE))&amp;IF(D288="","",VLOOKUP(D288,契約台帳!$A$3:$X$9998,11,FALSE))</f>
        <v/>
      </c>
      <c r="G288" s="35" t="str">
        <f>IF(D288="","",VLOOKUP(F288,製品マスタ!$G$5:$H$1005,2,FALSE))</f>
        <v/>
      </c>
      <c r="H288" s="35" t="str">
        <f>IF(D288="","",VLOOKUP(F288,製品マスタ!$G$5:$K$1005,5,FALSE))</f>
        <v/>
      </c>
      <c r="I288" s="37" t="str">
        <f>IF(D288="","",VLOOKUP(F288,製品マスタ!$G$5:$L$1005,6,FALSE))</f>
        <v/>
      </c>
      <c r="J288" s="271"/>
      <c r="K288" s="37" t="str">
        <f>IF(D288="","",VLOOKUP(D288,契約台帳!$A$3:$X$700,12,FALSE))</f>
        <v/>
      </c>
      <c r="L288" s="37" t="str">
        <f>IF(D288="","",VLOOKUP(F288,製品マスタ!$G$5:$Q$1005,11,FALSE))</f>
        <v/>
      </c>
      <c r="M288" s="49"/>
      <c r="N288" s="49"/>
      <c r="O288" s="184"/>
      <c r="P288" s="60"/>
      <c r="Q288" s="74"/>
      <c r="R288" s="54" t="str">
        <f>IF(D288="","",IF(D287&lt;&gt;"","",IF(OR(J288="リード付け",J288="巻足し",J288="巻返しリード付け"),M288,VLOOKUP(D288,契約台帳!$A$3:$X$700,14,FALSE))))</f>
        <v/>
      </c>
      <c r="S288" s="51" t="str">
        <f>IF(D288="","",IF(D287&lt;&gt;"","",IF(OR(J288="リード付け",J288="巻足し",J288="巻返しリード付け"),M288,VLOOKUP(D288,契約台帳!$A$3:$X$700,15,FALSE))))</f>
        <v/>
      </c>
      <c r="T288" s="51" t="str">
        <f>IF(D288="","",IF(D287&lt;&gt;"","",IF(J288="リード付け",N288,IF(J288="巻返しリード付け",N288,IF(J288="巻足し",N288*P288+N289*P289,VLOOKUP(D288,契約台帳!$A$3:$X$700,16,FALSE))))))</f>
        <v/>
      </c>
      <c r="U288" s="50"/>
      <c r="V288" s="50" t="str">
        <f>IF(D288="","",IF(D286=D288,"",VLOOKUP(D288,契約台帳!$A$2:$X$700,18,FALSE)))</f>
        <v/>
      </c>
      <c r="W288" s="35" t="str">
        <f>IF(D288="","",IF(T288="","",IF(J288="巻足し","",IF(J288="巻返し",VLOOKUP(F288&amp;K288&amp;M288,製品マスタ!$M$5:$AE$1005,18,FALSE),IF(OR(J288="リード付け",J288="巻返しリード付け"),"原反コア",IF(J288="スリット",VLOOKUP(F288&amp;K288&amp;R288,製品マスタ!$N$5:$AE$1005,17,FALSE),""))))))</f>
        <v/>
      </c>
      <c r="X288" s="35" t="str">
        <f>IF(D288="","",IF(T288="","",IF(J288="巻足し","",IF(J288="巻返し",VLOOKUP(F288&amp;K288&amp;M288,製品マスタ!$M$5:$AE$1005,19,FALSE),IF(OR(J288="リード付け",J288="巻返しリード付け"),"",IF(J288="スリット",VLOOKUP(F288&amp;K288&amp;R288,製品マスタ!$N$5:$AE$1005,18,FALSE),""))))))</f>
        <v/>
      </c>
      <c r="Y288" s="40" t="str">
        <f>IF(D288="","",IF(T288="","",VLOOKUP(D288,契約台帳!$A$3:$X$700,17,FALSE)))</f>
        <v/>
      </c>
      <c r="Z288" s="35" t="str">
        <f>IF(D288="","",IF(T288="","",VLOOKUP(D288,契約台帳!$A$3:$X$700,5,FALSE)))</f>
        <v/>
      </c>
      <c r="AA288" s="74"/>
      <c r="AB288" s="266" t="str">
        <f>IFERROR(VLOOKUP(F288&amp;K288&amp;M288,製品マスタ!$M$5:$AM$1003,27,FALSE),"")</f>
        <v/>
      </c>
      <c r="AC288" s="41"/>
      <c r="AD288" s="244"/>
      <c r="AE288" s="67"/>
      <c r="AF288" s="71"/>
      <c r="AG288" s="60"/>
      <c r="AH288" s="34"/>
      <c r="AI288" s="34"/>
      <c r="AJ288" s="34"/>
      <c r="AK288" s="34"/>
      <c r="AL288" s="13"/>
      <c r="AM288" s="13"/>
      <c r="AN288" s="13"/>
      <c r="AO288" s="13"/>
      <c r="AP288" s="13"/>
      <c r="AQ288" s="14"/>
      <c r="AR288" s="15"/>
    </row>
    <row r="289" spans="1:44" s="17" customFormat="1" ht="30.95" customHeight="1" x14ac:dyDescent="0.2">
      <c r="A289" s="47"/>
      <c r="B289" s="48"/>
      <c r="C289" s="56"/>
      <c r="D289" s="35"/>
      <c r="E289" s="35"/>
      <c r="F289" s="36" t="str">
        <f>IF(D289="","",VLOOKUP(D289,契約台帳!$A$3:$X$9998,6,FALSE))&amp;IF(D289="","",VLOOKUP(D289,契約台帳!$A$3:$X$9998,7,FALSE))&amp;IF(D289="","",VLOOKUP(D289,契約台帳!$A$3:$X$9998,8,FALSE))&amp;IF(D289="","",VLOOKUP(D289,契約台帳!$A$3:$X$9998,9,FALSE))&amp;IF(D289="","",VLOOKUP(D289,契約台帳!$A$3:$X$9998,11,FALSE))</f>
        <v/>
      </c>
      <c r="G289" s="35" t="str">
        <f>IF(D289="","",VLOOKUP(F289,製品マスタ!$G$5:$H$1005,2,FALSE))</f>
        <v/>
      </c>
      <c r="H289" s="35" t="str">
        <f>IF(D289="","",VLOOKUP(F289,製品マスタ!$G$5:$K$1005,5,FALSE))</f>
        <v/>
      </c>
      <c r="I289" s="37" t="str">
        <f>IF(D289="","",VLOOKUP(F289,製品マスタ!$G$5:$L$1005,6,FALSE))</f>
        <v/>
      </c>
      <c r="J289" s="271"/>
      <c r="K289" s="37" t="str">
        <f>IF(D289="","",VLOOKUP(D289,契約台帳!$A$3:$X$700,12,FALSE))</f>
        <v/>
      </c>
      <c r="L289" s="37" t="str">
        <f>IF(D289="","",VLOOKUP(F289,製品マスタ!$G$5:$Q$1005,11,FALSE))</f>
        <v/>
      </c>
      <c r="M289" s="49"/>
      <c r="N289" s="49"/>
      <c r="O289" s="184"/>
      <c r="P289" s="60"/>
      <c r="Q289" s="74"/>
      <c r="R289" s="54" t="str">
        <f>IF(D289="","",IF(D288&lt;&gt;"","",IF(OR(J289="リード付け",J289="巻足し",J289="巻返しリード付け"),M289,VLOOKUP(D289,契約台帳!$A$3:$X$700,14,FALSE))))</f>
        <v/>
      </c>
      <c r="S289" s="51" t="str">
        <f>IF(D289="","",IF(D288&lt;&gt;"","",IF(OR(J289="リード付け",J289="巻足し",J289="巻返しリード付け"),M289,VLOOKUP(D289,契約台帳!$A$3:$X$700,15,FALSE))))</f>
        <v/>
      </c>
      <c r="T289" s="51" t="str">
        <f>IF(D289="","",IF(D288&lt;&gt;"","",IF(J289="リード付け",N289,IF(J289="巻返しリード付け",N289,IF(J289="巻足し",N289*P289+N290*P290,VLOOKUP(D289,契約台帳!$A$3:$X$700,16,FALSE))))))</f>
        <v/>
      </c>
      <c r="U289" s="50"/>
      <c r="V289" s="50" t="str">
        <f>IF(D289="","",IF(D287=D289,"",VLOOKUP(D289,契約台帳!$A$2:$X$700,18,FALSE)))</f>
        <v/>
      </c>
      <c r="W289" s="35" t="str">
        <f>IF(D289="","",IF(T289="","",IF(J289="巻足し","",IF(J289="巻返し",VLOOKUP(F289&amp;K289&amp;M289,製品マスタ!$M$5:$AE$1005,18,FALSE),IF(OR(J289="リード付け",J289="巻返しリード付け"),"原反コア",IF(J289="スリット",VLOOKUP(F289&amp;K289&amp;R289,製品マスタ!$N$5:$AE$1005,17,FALSE),""))))))</f>
        <v/>
      </c>
      <c r="X289" s="35" t="str">
        <f>IF(D289="","",IF(T289="","",IF(J289="巻足し","",IF(J289="巻返し",VLOOKUP(F289&amp;K289&amp;M289,製品マスタ!$M$5:$AE$1005,19,FALSE),IF(OR(J289="リード付け",J289="巻返しリード付け"),"",IF(J289="スリット",VLOOKUP(F289&amp;K289&amp;R289,製品マスタ!$N$5:$AE$1005,18,FALSE),""))))))</f>
        <v/>
      </c>
      <c r="Y289" s="40" t="str">
        <f>IF(D289="","",IF(T289="","",VLOOKUP(D289,契約台帳!$A$3:$X$700,17,FALSE)))</f>
        <v/>
      </c>
      <c r="Z289" s="35" t="str">
        <f>IF(D289="","",IF(T289="","",VLOOKUP(D289,契約台帳!$A$3:$X$700,5,FALSE)))</f>
        <v/>
      </c>
      <c r="AA289" s="74"/>
      <c r="AB289" s="266" t="str">
        <f>IFERROR(VLOOKUP(F289&amp;K289&amp;M289,製品マスタ!$M$5:$AM$1003,27,FALSE),"")</f>
        <v/>
      </c>
      <c r="AC289" s="41"/>
      <c r="AD289" s="244"/>
      <c r="AE289" s="67"/>
      <c r="AF289" s="71"/>
      <c r="AG289" s="60"/>
      <c r="AH289" s="34"/>
      <c r="AI289" s="34"/>
      <c r="AJ289" s="34"/>
      <c r="AK289" s="34"/>
      <c r="AL289" s="13"/>
      <c r="AM289" s="13"/>
      <c r="AN289" s="13"/>
      <c r="AO289" s="13"/>
      <c r="AP289" s="13"/>
      <c r="AQ289" s="14"/>
      <c r="AR289" s="15"/>
    </row>
    <row r="290" spans="1:44" s="17" customFormat="1" ht="30.95" customHeight="1" x14ac:dyDescent="0.2">
      <c r="A290" s="47"/>
      <c r="B290" s="48"/>
      <c r="C290" s="56"/>
      <c r="D290" s="35"/>
      <c r="E290" s="35"/>
      <c r="F290" s="36" t="str">
        <f>IF(D290="","",VLOOKUP(D290,契約台帳!$A$3:$X$9998,6,FALSE))&amp;IF(D290="","",VLOOKUP(D290,契約台帳!$A$3:$X$9998,7,FALSE))&amp;IF(D290="","",VLOOKUP(D290,契約台帳!$A$3:$X$9998,8,FALSE))&amp;IF(D290="","",VLOOKUP(D290,契約台帳!$A$3:$X$9998,9,FALSE))&amp;IF(D290="","",VLOOKUP(D290,契約台帳!$A$3:$X$9998,11,FALSE))</f>
        <v/>
      </c>
      <c r="G290" s="35" t="str">
        <f>IF(D290="","",VLOOKUP(F290,製品マスタ!$G$5:$H$1005,2,FALSE))</f>
        <v/>
      </c>
      <c r="H290" s="35" t="str">
        <f>IF(D290="","",VLOOKUP(F290,製品マスタ!$G$5:$K$1005,5,FALSE))</f>
        <v/>
      </c>
      <c r="I290" s="37" t="str">
        <f>IF(D290="","",VLOOKUP(F290,製品マスタ!$G$5:$L$1005,6,FALSE))</f>
        <v/>
      </c>
      <c r="J290" s="271"/>
      <c r="K290" s="37" t="str">
        <f>IF(D290="","",VLOOKUP(D290,契約台帳!$A$3:$X$700,12,FALSE))</f>
        <v/>
      </c>
      <c r="L290" s="37" t="str">
        <f>IF(D290="","",VLOOKUP(F290,製品マスタ!$G$5:$Q$1005,11,FALSE))</f>
        <v/>
      </c>
      <c r="M290" s="49"/>
      <c r="N290" s="49"/>
      <c r="O290" s="184"/>
      <c r="P290" s="60"/>
      <c r="Q290" s="74"/>
      <c r="R290" s="54" t="str">
        <f>IF(D290="","",IF(D289&lt;&gt;"","",IF(OR(J290="リード付け",J290="巻足し",J290="巻返しリード付け"),M290,VLOOKUP(D290,契約台帳!$A$3:$X$700,14,FALSE))))</f>
        <v/>
      </c>
      <c r="S290" s="51" t="str">
        <f>IF(D290="","",IF(D289&lt;&gt;"","",IF(OR(J290="リード付け",J290="巻足し",J290="巻返しリード付け"),M290,VLOOKUP(D290,契約台帳!$A$3:$X$700,15,FALSE))))</f>
        <v/>
      </c>
      <c r="T290" s="51" t="str">
        <f>IF(D290="","",IF(D289&lt;&gt;"","",IF(J290="リード付け",N290,IF(J290="巻返しリード付け",N290,IF(J290="巻足し",N290*P290+N291*P291,VLOOKUP(D290,契約台帳!$A$3:$X$700,16,FALSE))))))</f>
        <v/>
      </c>
      <c r="U290" s="50"/>
      <c r="V290" s="50" t="str">
        <f>IF(D290="","",IF(D288=D290,"",VLOOKUP(D290,契約台帳!$A$2:$X$700,18,FALSE)))</f>
        <v/>
      </c>
      <c r="W290" s="35" t="str">
        <f>IF(D290="","",IF(T290="","",IF(J290="巻足し","",IF(J290="巻返し",VLOOKUP(F290&amp;K290&amp;M290,製品マスタ!$M$5:$AE$1005,18,FALSE),IF(OR(J290="リード付け",J290="巻返しリード付け"),"原反コア",IF(J290="スリット",VLOOKUP(F290&amp;K290&amp;R290,製品マスタ!$N$5:$AE$1005,17,FALSE),""))))))</f>
        <v/>
      </c>
      <c r="X290" s="35" t="str">
        <f>IF(D290="","",IF(T290="","",IF(J290="巻足し","",IF(J290="巻返し",VLOOKUP(F290&amp;K290&amp;M290,製品マスタ!$M$5:$AE$1005,19,FALSE),IF(OR(J290="リード付け",J290="巻返しリード付け"),"",IF(J290="スリット",VLOOKUP(F290&amp;K290&amp;R290,製品マスタ!$N$5:$AE$1005,18,FALSE),""))))))</f>
        <v/>
      </c>
      <c r="Y290" s="40" t="str">
        <f>IF(D290="","",IF(T290="","",VLOOKUP(D290,契約台帳!$A$3:$X$700,17,FALSE)))</f>
        <v/>
      </c>
      <c r="Z290" s="35" t="str">
        <f>IF(D290="","",IF(T290="","",VLOOKUP(D290,契約台帳!$A$3:$X$700,5,FALSE)))</f>
        <v/>
      </c>
      <c r="AA290" s="74"/>
      <c r="AB290" s="266" t="str">
        <f>IFERROR(VLOOKUP(F290&amp;K290&amp;M290,製品マスタ!$M$5:$AM$1003,27,FALSE),"")</f>
        <v/>
      </c>
      <c r="AC290" s="41"/>
      <c r="AD290" s="244"/>
      <c r="AE290" s="67"/>
      <c r="AF290" s="71"/>
      <c r="AG290" s="60"/>
      <c r="AH290" s="34"/>
      <c r="AI290" s="34"/>
      <c r="AJ290" s="34"/>
      <c r="AK290" s="34"/>
      <c r="AL290" s="13"/>
      <c r="AM290" s="13"/>
      <c r="AN290" s="13"/>
      <c r="AO290" s="13"/>
      <c r="AP290" s="13"/>
      <c r="AQ290" s="14"/>
      <c r="AR290" s="15"/>
    </row>
    <row r="291" spans="1:44" s="17" customFormat="1" ht="30.95" customHeight="1" x14ac:dyDescent="0.2">
      <c r="A291" s="47"/>
      <c r="B291" s="48"/>
      <c r="C291" s="56"/>
      <c r="D291" s="35"/>
      <c r="E291" s="35"/>
      <c r="F291" s="36" t="str">
        <f>IF(D291="","",VLOOKUP(D291,契約台帳!$A$3:$X$9998,6,FALSE))&amp;IF(D291="","",VLOOKUP(D291,契約台帳!$A$3:$X$9998,7,FALSE))&amp;IF(D291="","",VLOOKUP(D291,契約台帳!$A$3:$X$9998,8,FALSE))&amp;IF(D291="","",VLOOKUP(D291,契約台帳!$A$3:$X$9998,9,FALSE))&amp;IF(D291="","",VLOOKUP(D291,契約台帳!$A$3:$X$9998,11,FALSE))</f>
        <v/>
      </c>
      <c r="G291" s="35" t="str">
        <f>IF(D291="","",VLOOKUP(F291,製品マスタ!$G$5:$H$1005,2,FALSE))</f>
        <v/>
      </c>
      <c r="H291" s="35" t="str">
        <f>IF(D291="","",VLOOKUP(F291,製品マスタ!$G$5:$K$1005,5,FALSE))</f>
        <v/>
      </c>
      <c r="I291" s="37" t="str">
        <f>IF(D291="","",VLOOKUP(F291,製品マスタ!$G$5:$L$1005,6,FALSE))</f>
        <v/>
      </c>
      <c r="J291" s="271"/>
      <c r="K291" s="37" t="str">
        <f>IF(D291="","",VLOOKUP(D291,契約台帳!$A$3:$X$700,12,FALSE))</f>
        <v/>
      </c>
      <c r="L291" s="37" t="str">
        <f>IF(D291="","",VLOOKUP(F291,製品マスタ!$G$5:$Q$1005,11,FALSE))</f>
        <v/>
      </c>
      <c r="M291" s="49"/>
      <c r="N291" s="49"/>
      <c r="O291" s="184"/>
      <c r="P291" s="60"/>
      <c r="Q291" s="74"/>
      <c r="R291" s="54" t="str">
        <f>IF(D291="","",IF(D290&lt;&gt;"","",IF(OR(J291="リード付け",J291="巻足し",J291="巻返しリード付け"),M291,VLOOKUP(D291,契約台帳!$A$3:$X$700,14,FALSE))))</f>
        <v/>
      </c>
      <c r="S291" s="51" t="str">
        <f>IF(D291="","",IF(D290&lt;&gt;"","",IF(OR(J291="リード付け",J291="巻足し",J291="巻返しリード付け"),M291,VLOOKUP(D291,契約台帳!$A$3:$X$700,15,FALSE))))</f>
        <v/>
      </c>
      <c r="T291" s="51" t="str">
        <f>IF(D291="","",IF(D290&lt;&gt;"","",IF(J291="リード付け",N291,IF(J291="巻返しリード付け",N291,IF(J291="巻足し",N291*P291+N292*P292,VLOOKUP(D291,契約台帳!$A$3:$X$700,16,FALSE))))))</f>
        <v/>
      </c>
      <c r="U291" s="50"/>
      <c r="V291" s="50" t="str">
        <f>IF(D291="","",IF(D289=D291,"",VLOOKUP(D291,契約台帳!$A$2:$X$700,18,FALSE)))</f>
        <v/>
      </c>
      <c r="W291" s="35" t="str">
        <f>IF(D291="","",IF(T291="","",IF(J291="巻足し","",IF(J291="巻返し",VLOOKUP(F291&amp;K291&amp;M291,製品マスタ!$M$5:$AE$1005,18,FALSE),IF(OR(J291="リード付け",J291="巻返しリード付け"),"原反コア",IF(J291="スリット",VLOOKUP(F291&amp;K291&amp;R291,製品マスタ!$N$5:$AE$1005,17,FALSE),""))))))</f>
        <v/>
      </c>
      <c r="X291" s="35" t="str">
        <f>IF(D291="","",IF(T291="","",IF(J291="巻足し","",IF(J291="巻返し",VLOOKUP(F291&amp;K291&amp;M291,製品マスタ!$M$5:$AE$1005,19,FALSE),IF(OR(J291="リード付け",J291="巻返しリード付け"),"",IF(J291="スリット",VLOOKUP(F291&amp;K291&amp;R291,製品マスタ!$N$5:$AE$1005,18,FALSE),""))))))</f>
        <v/>
      </c>
      <c r="Y291" s="40" t="str">
        <f>IF(D291="","",IF(T291="","",VLOOKUP(D291,契約台帳!$A$3:$X$700,17,FALSE)))</f>
        <v/>
      </c>
      <c r="Z291" s="35" t="str">
        <f>IF(D291="","",IF(T291="","",VLOOKUP(D291,契約台帳!$A$3:$X$700,5,FALSE)))</f>
        <v/>
      </c>
      <c r="AA291" s="74"/>
      <c r="AB291" s="266" t="str">
        <f>IFERROR(VLOOKUP(F291&amp;K291&amp;M291,製品マスタ!$M$5:$AM$1003,27,FALSE),"")</f>
        <v/>
      </c>
      <c r="AC291" s="41"/>
      <c r="AD291" s="244"/>
      <c r="AE291" s="67"/>
      <c r="AF291" s="71"/>
      <c r="AG291" s="60"/>
      <c r="AH291" s="34"/>
      <c r="AI291" s="34"/>
      <c r="AJ291" s="34"/>
      <c r="AK291" s="34"/>
      <c r="AL291" s="13"/>
      <c r="AM291" s="13"/>
      <c r="AN291" s="13"/>
      <c r="AO291" s="13"/>
      <c r="AP291" s="13"/>
      <c r="AQ291" s="14"/>
      <c r="AR291" s="15"/>
    </row>
    <row r="292" spans="1:44" s="17" customFormat="1" ht="30.95" customHeight="1" x14ac:dyDescent="0.2">
      <c r="A292" s="47"/>
      <c r="B292" s="48"/>
      <c r="C292" s="56"/>
      <c r="D292" s="35"/>
      <c r="E292" s="35"/>
      <c r="F292" s="36" t="str">
        <f>IF(D292="","",VLOOKUP(D292,契約台帳!$A$3:$X$9998,6,FALSE))&amp;IF(D292="","",VLOOKUP(D292,契約台帳!$A$3:$X$9998,7,FALSE))&amp;IF(D292="","",VLOOKUP(D292,契約台帳!$A$3:$X$9998,8,FALSE))&amp;IF(D292="","",VLOOKUP(D292,契約台帳!$A$3:$X$9998,9,FALSE))&amp;IF(D292="","",VLOOKUP(D292,契約台帳!$A$3:$X$9998,11,FALSE))</f>
        <v/>
      </c>
      <c r="G292" s="35" t="str">
        <f>IF(D292="","",VLOOKUP(F292,製品マスタ!$G$5:$H$1005,2,FALSE))</f>
        <v/>
      </c>
      <c r="H292" s="35" t="str">
        <f>IF(D292="","",VLOOKUP(F292,製品マスタ!$G$5:$K$1005,5,FALSE))</f>
        <v/>
      </c>
      <c r="I292" s="37" t="str">
        <f>IF(D292="","",VLOOKUP(F292,製品マスタ!$G$5:$L$1005,6,FALSE))</f>
        <v/>
      </c>
      <c r="J292" s="271"/>
      <c r="K292" s="37" t="str">
        <f>IF(D292="","",VLOOKUP(D292,契約台帳!$A$3:$X$700,12,FALSE))</f>
        <v/>
      </c>
      <c r="L292" s="37" t="str">
        <f>IF(D292="","",VLOOKUP(F292,製品マスタ!$G$5:$Q$1005,11,FALSE))</f>
        <v/>
      </c>
      <c r="M292" s="49"/>
      <c r="N292" s="49"/>
      <c r="O292" s="184"/>
      <c r="P292" s="60"/>
      <c r="Q292" s="74"/>
      <c r="R292" s="54" t="str">
        <f>IF(D292="","",IF(D291&lt;&gt;"","",IF(OR(J292="リード付け",J292="巻足し",J292="巻返しリード付け"),M292,VLOOKUP(D292,契約台帳!$A$3:$X$700,14,FALSE))))</f>
        <v/>
      </c>
      <c r="S292" s="51" t="str">
        <f>IF(D292="","",IF(D291&lt;&gt;"","",IF(OR(J292="リード付け",J292="巻足し",J292="巻返しリード付け"),M292,VLOOKUP(D292,契約台帳!$A$3:$X$700,15,FALSE))))</f>
        <v/>
      </c>
      <c r="T292" s="51" t="str">
        <f>IF(D292="","",IF(D291&lt;&gt;"","",IF(J292="リード付け",N292,IF(J292="巻返しリード付け",N292,IF(J292="巻足し",N292*P292+N293*P293,VLOOKUP(D292,契約台帳!$A$3:$X$700,16,FALSE))))))</f>
        <v/>
      </c>
      <c r="U292" s="50"/>
      <c r="V292" s="50" t="str">
        <f>IF(D292="","",IF(D290=D292,"",VLOOKUP(D292,契約台帳!$A$2:$X$700,18,FALSE)))</f>
        <v/>
      </c>
      <c r="W292" s="35" t="str">
        <f>IF(D292="","",IF(T292="","",IF(J292="巻足し","",IF(J292="巻返し",VLOOKUP(F292&amp;K292&amp;M292,製品マスタ!$M$5:$AE$1005,18,FALSE),IF(OR(J292="リード付け",J292="巻返しリード付け"),"原反コア",IF(J292="スリット",VLOOKUP(F292&amp;K292&amp;R292,製品マスタ!$N$5:$AE$1005,17,FALSE),""))))))</f>
        <v/>
      </c>
      <c r="X292" s="35" t="str">
        <f>IF(D292="","",IF(T292="","",IF(J292="巻足し","",IF(J292="巻返し",VLOOKUP(F292&amp;K292&amp;M292,製品マスタ!$M$5:$AE$1005,19,FALSE),IF(OR(J292="リード付け",J292="巻返しリード付け"),"",IF(J292="スリット",VLOOKUP(F292&amp;K292&amp;R292,製品マスタ!$N$5:$AE$1005,18,FALSE),""))))))</f>
        <v/>
      </c>
      <c r="Y292" s="40" t="str">
        <f>IF(D292="","",IF(T292="","",VLOOKUP(D292,契約台帳!$A$3:$X$700,17,FALSE)))</f>
        <v/>
      </c>
      <c r="Z292" s="35" t="str">
        <f>IF(D292="","",IF(T292="","",VLOOKUP(D292,契約台帳!$A$3:$X$700,5,FALSE)))</f>
        <v/>
      </c>
      <c r="AA292" s="74"/>
      <c r="AB292" s="266" t="str">
        <f>IFERROR(VLOOKUP(F292&amp;K292&amp;M292,製品マスタ!$M$5:$AM$1003,27,FALSE),"")</f>
        <v/>
      </c>
      <c r="AC292" s="41"/>
      <c r="AD292" s="244"/>
      <c r="AE292" s="67"/>
      <c r="AF292" s="71"/>
      <c r="AG292" s="60"/>
      <c r="AH292" s="34"/>
      <c r="AI292" s="34"/>
      <c r="AJ292" s="34"/>
      <c r="AK292" s="34"/>
      <c r="AL292" s="13"/>
      <c r="AM292" s="13"/>
      <c r="AN292" s="13"/>
      <c r="AO292" s="13"/>
      <c r="AP292" s="13"/>
      <c r="AQ292" s="14"/>
      <c r="AR292" s="15"/>
    </row>
    <row r="293" spans="1:44" s="17" customFormat="1" ht="30.95" customHeight="1" x14ac:dyDescent="0.2">
      <c r="A293" s="47"/>
      <c r="B293" s="48"/>
      <c r="C293" s="56"/>
      <c r="D293" s="35"/>
      <c r="E293" s="35"/>
      <c r="F293" s="36" t="str">
        <f>IF(D293="","",VLOOKUP(D293,契約台帳!$A$3:$X$9998,6,FALSE))&amp;IF(D293="","",VLOOKUP(D293,契約台帳!$A$3:$X$9998,7,FALSE))&amp;IF(D293="","",VLOOKUP(D293,契約台帳!$A$3:$X$9998,8,FALSE))&amp;IF(D293="","",VLOOKUP(D293,契約台帳!$A$3:$X$9998,9,FALSE))&amp;IF(D293="","",VLOOKUP(D293,契約台帳!$A$3:$X$9998,11,FALSE))</f>
        <v/>
      </c>
      <c r="G293" s="35" t="str">
        <f>IF(D293="","",VLOOKUP(F293,製品マスタ!$G$5:$H$1005,2,FALSE))</f>
        <v/>
      </c>
      <c r="H293" s="35" t="str">
        <f>IF(D293="","",VLOOKUP(F293,製品マスタ!$G$5:$K$1005,5,FALSE))</f>
        <v/>
      </c>
      <c r="I293" s="37" t="str">
        <f>IF(D293="","",VLOOKUP(F293,製品マスタ!$G$5:$L$1005,6,FALSE))</f>
        <v/>
      </c>
      <c r="J293" s="271"/>
      <c r="K293" s="37" t="str">
        <f>IF(D293="","",VLOOKUP(D293,契約台帳!$A$3:$X$700,12,FALSE))</f>
        <v/>
      </c>
      <c r="L293" s="37" t="str">
        <f>IF(D293="","",VLOOKUP(F293,製品マスタ!$G$5:$Q$1005,11,FALSE))</f>
        <v/>
      </c>
      <c r="M293" s="49"/>
      <c r="N293" s="49"/>
      <c r="O293" s="184"/>
      <c r="P293" s="60"/>
      <c r="Q293" s="74"/>
      <c r="R293" s="54" t="str">
        <f>IF(D293="","",IF(D292&lt;&gt;"","",IF(OR(J293="リード付け",J293="巻足し",J293="巻返しリード付け"),M293,VLOOKUP(D293,契約台帳!$A$3:$X$700,14,FALSE))))</f>
        <v/>
      </c>
      <c r="S293" s="51" t="str">
        <f>IF(D293="","",IF(D292&lt;&gt;"","",IF(OR(J293="リード付け",J293="巻足し",J293="巻返しリード付け"),M293,VLOOKUP(D293,契約台帳!$A$3:$X$700,15,FALSE))))</f>
        <v/>
      </c>
      <c r="T293" s="51" t="str">
        <f>IF(D293="","",IF(D292&lt;&gt;"","",IF(J293="リード付け",N293,IF(J293="巻返しリード付け",N293,IF(J293="巻足し",N293*P293+N294*P294,VLOOKUP(D293,契約台帳!$A$3:$X$700,16,FALSE))))))</f>
        <v/>
      </c>
      <c r="U293" s="50"/>
      <c r="V293" s="50" t="str">
        <f>IF(D293="","",IF(D291=D293,"",VLOOKUP(D293,契約台帳!$A$2:$X$700,18,FALSE)))</f>
        <v/>
      </c>
      <c r="W293" s="35" t="str">
        <f>IF(D293="","",IF(T293="","",IF(J293="巻足し","",IF(J293="巻返し",VLOOKUP(F293&amp;K293&amp;M293,製品マスタ!$M$5:$AE$1005,18,FALSE),IF(OR(J293="リード付け",J293="巻返しリード付け"),"原反コア",IF(J293="スリット",VLOOKUP(F293&amp;K293&amp;R293,製品マスタ!$N$5:$AE$1005,17,FALSE),""))))))</f>
        <v/>
      </c>
      <c r="X293" s="35" t="str">
        <f>IF(D293="","",IF(T293="","",IF(J293="巻足し","",IF(J293="巻返し",VLOOKUP(F293&amp;K293&amp;M293,製品マスタ!$M$5:$AE$1005,19,FALSE),IF(OR(J293="リード付け",J293="巻返しリード付け"),"",IF(J293="スリット",VLOOKUP(F293&amp;K293&amp;R293,製品マスタ!$N$5:$AE$1005,18,FALSE),""))))))</f>
        <v/>
      </c>
      <c r="Y293" s="40" t="str">
        <f>IF(D293="","",IF(T293="","",VLOOKUP(D293,契約台帳!$A$3:$X$700,17,FALSE)))</f>
        <v/>
      </c>
      <c r="Z293" s="35" t="str">
        <f>IF(D293="","",IF(T293="","",VLOOKUP(D293,契約台帳!$A$3:$X$700,5,FALSE)))</f>
        <v/>
      </c>
      <c r="AA293" s="74"/>
      <c r="AB293" s="266" t="str">
        <f>IFERROR(VLOOKUP(F293&amp;K293&amp;M293,製品マスタ!$M$5:$AM$1003,27,FALSE),"")</f>
        <v/>
      </c>
      <c r="AC293" s="41"/>
      <c r="AD293" s="244"/>
      <c r="AE293" s="67"/>
      <c r="AF293" s="71"/>
      <c r="AG293" s="60"/>
      <c r="AH293" s="34"/>
      <c r="AI293" s="34"/>
      <c r="AJ293" s="34"/>
      <c r="AK293" s="34"/>
      <c r="AL293" s="13"/>
      <c r="AM293" s="13"/>
      <c r="AN293" s="13"/>
      <c r="AO293" s="13"/>
      <c r="AP293" s="13"/>
      <c r="AQ293" s="14"/>
      <c r="AR293" s="15"/>
    </row>
    <row r="294" spans="1:44" s="17" customFormat="1" ht="30.95" customHeight="1" x14ac:dyDescent="0.2">
      <c r="A294" s="47"/>
      <c r="B294" s="48"/>
      <c r="C294" s="56"/>
      <c r="D294" s="35"/>
      <c r="E294" s="35"/>
      <c r="F294" s="36" t="str">
        <f>IF(D294="","",VLOOKUP(D294,契約台帳!$A$3:$X$9998,6,FALSE))&amp;IF(D294="","",VLOOKUP(D294,契約台帳!$A$3:$X$9998,7,FALSE))&amp;IF(D294="","",VLOOKUP(D294,契約台帳!$A$3:$X$9998,8,FALSE))&amp;IF(D294="","",VLOOKUP(D294,契約台帳!$A$3:$X$9998,9,FALSE))&amp;IF(D294="","",VLOOKUP(D294,契約台帳!$A$3:$X$9998,11,FALSE))</f>
        <v/>
      </c>
      <c r="G294" s="35" t="str">
        <f>IF(D294="","",VLOOKUP(F294,製品マスタ!$G$5:$H$1005,2,FALSE))</f>
        <v/>
      </c>
      <c r="H294" s="35" t="str">
        <f>IF(D294="","",VLOOKUP(F294,製品マスタ!$G$5:$K$1005,5,FALSE))</f>
        <v/>
      </c>
      <c r="I294" s="37" t="str">
        <f>IF(D294="","",VLOOKUP(F294,製品マスタ!$G$5:$L$1005,6,FALSE))</f>
        <v/>
      </c>
      <c r="J294" s="271"/>
      <c r="K294" s="37" t="str">
        <f>IF(D294="","",VLOOKUP(D294,契約台帳!$A$3:$X$700,12,FALSE))</f>
        <v/>
      </c>
      <c r="L294" s="37" t="str">
        <f>IF(D294="","",VLOOKUP(F294,製品マスタ!$G$5:$Q$1005,11,FALSE))</f>
        <v/>
      </c>
      <c r="M294" s="49"/>
      <c r="N294" s="49"/>
      <c r="O294" s="184"/>
      <c r="P294" s="60"/>
      <c r="Q294" s="74"/>
      <c r="R294" s="54" t="str">
        <f>IF(D294="","",IF(D293&lt;&gt;"","",IF(OR(J294="リード付け",J294="巻足し",J294="巻返しリード付け"),M294,VLOOKUP(D294,契約台帳!$A$3:$X$700,14,FALSE))))</f>
        <v/>
      </c>
      <c r="S294" s="51" t="str">
        <f>IF(D294="","",IF(D293&lt;&gt;"","",IF(OR(J294="リード付け",J294="巻足し",J294="巻返しリード付け"),M294,VLOOKUP(D294,契約台帳!$A$3:$X$700,15,FALSE))))</f>
        <v/>
      </c>
      <c r="T294" s="51" t="str">
        <f>IF(D294="","",IF(D293&lt;&gt;"","",IF(J294="リード付け",N294,IF(J294="巻返しリード付け",N294,IF(J294="巻足し",N294*P294+N295*P295,VLOOKUP(D294,契約台帳!$A$3:$X$700,16,FALSE))))))</f>
        <v/>
      </c>
      <c r="U294" s="50"/>
      <c r="V294" s="50" t="str">
        <f>IF(D294="","",IF(D292=D294,"",VLOOKUP(D294,契約台帳!$A$2:$X$700,18,FALSE)))</f>
        <v/>
      </c>
      <c r="W294" s="35" t="str">
        <f>IF(D294="","",IF(T294="","",IF(J294="巻足し","",IF(J294="巻返し",VLOOKUP(F294&amp;K294&amp;M294,製品マスタ!$M$5:$AE$1005,18,FALSE),IF(OR(J294="リード付け",J294="巻返しリード付け"),"原反コア",IF(J294="スリット",VLOOKUP(F294&amp;K294&amp;R294,製品マスタ!$N$5:$AE$1005,17,FALSE),""))))))</f>
        <v/>
      </c>
      <c r="X294" s="35" t="str">
        <f>IF(D294="","",IF(T294="","",IF(J294="巻足し","",IF(J294="巻返し",VLOOKUP(F294&amp;K294&amp;M294,製品マスタ!$M$5:$AE$1005,19,FALSE),IF(OR(J294="リード付け",J294="巻返しリード付け"),"",IF(J294="スリット",VLOOKUP(F294&amp;K294&amp;R294,製品マスタ!$N$5:$AE$1005,18,FALSE),""))))))</f>
        <v/>
      </c>
      <c r="Y294" s="40" t="str">
        <f>IF(D294="","",IF(T294="","",VLOOKUP(D294,契約台帳!$A$3:$X$700,17,FALSE)))</f>
        <v/>
      </c>
      <c r="Z294" s="35" t="str">
        <f>IF(D294="","",IF(T294="","",VLOOKUP(D294,契約台帳!$A$3:$X$700,5,FALSE)))</f>
        <v/>
      </c>
      <c r="AA294" s="74"/>
      <c r="AB294" s="266" t="str">
        <f>IFERROR(VLOOKUP(F294&amp;K294&amp;M294,製品マスタ!$M$5:$AM$1003,27,FALSE),"")</f>
        <v/>
      </c>
      <c r="AC294" s="41"/>
      <c r="AD294" s="244"/>
      <c r="AE294" s="67"/>
      <c r="AF294" s="71"/>
      <c r="AG294" s="60"/>
      <c r="AH294" s="34"/>
      <c r="AI294" s="34"/>
      <c r="AJ294" s="34"/>
      <c r="AK294" s="34"/>
      <c r="AL294" s="13"/>
      <c r="AM294" s="13"/>
      <c r="AN294" s="13"/>
      <c r="AO294" s="13"/>
      <c r="AP294" s="13"/>
      <c r="AQ294" s="14"/>
      <c r="AR294" s="15"/>
    </row>
    <row r="295" spans="1:44" s="17" customFormat="1" ht="30.95" customHeight="1" x14ac:dyDescent="0.2">
      <c r="A295" s="47"/>
      <c r="B295" s="48"/>
      <c r="C295" s="56"/>
      <c r="D295" s="35"/>
      <c r="E295" s="35"/>
      <c r="F295" s="36" t="str">
        <f>IF(D295="","",VLOOKUP(D295,契約台帳!$A$3:$X$9998,6,FALSE))&amp;IF(D295="","",VLOOKUP(D295,契約台帳!$A$3:$X$9998,7,FALSE))&amp;IF(D295="","",VLOOKUP(D295,契約台帳!$A$3:$X$9998,8,FALSE))&amp;IF(D295="","",VLOOKUP(D295,契約台帳!$A$3:$X$9998,9,FALSE))&amp;IF(D295="","",VLOOKUP(D295,契約台帳!$A$3:$X$9998,11,FALSE))</f>
        <v/>
      </c>
      <c r="G295" s="35" t="str">
        <f>IF(D295="","",VLOOKUP(F295,製品マスタ!$G$5:$H$1005,2,FALSE))</f>
        <v/>
      </c>
      <c r="H295" s="35" t="str">
        <f>IF(D295="","",VLOOKUP(F295,製品マスタ!$G$5:$K$1005,5,FALSE))</f>
        <v/>
      </c>
      <c r="I295" s="37" t="str">
        <f>IF(D295="","",VLOOKUP(F295,製品マスタ!$G$5:$L$1005,6,FALSE))</f>
        <v/>
      </c>
      <c r="J295" s="271"/>
      <c r="K295" s="37" t="str">
        <f>IF(D295="","",VLOOKUP(D295,契約台帳!$A$3:$X$700,12,FALSE))</f>
        <v/>
      </c>
      <c r="L295" s="37" t="str">
        <f>IF(D295="","",VLOOKUP(F295,製品マスタ!$G$5:$Q$1005,11,FALSE))</f>
        <v/>
      </c>
      <c r="M295" s="49"/>
      <c r="N295" s="49"/>
      <c r="O295" s="184"/>
      <c r="P295" s="60"/>
      <c r="Q295" s="74"/>
      <c r="R295" s="54" t="str">
        <f>IF(D295="","",IF(D294&lt;&gt;"","",IF(OR(J295="リード付け",J295="巻足し",J295="巻返しリード付け"),M295,VLOOKUP(D295,契約台帳!$A$3:$X$700,14,FALSE))))</f>
        <v/>
      </c>
      <c r="S295" s="51" t="str">
        <f>IF(D295="","",IF(D294&lt;&gt;"","",IF(OR(J295="リード付け",J295="巻足し",J295="巻返しリード付け"),M295,VLOOKUP(D295,契約台帳!$A$3:$X$700,15,FALSE))))</f>
        <v/>
      </c>
      <c r="T295" s="51" t="str">
        <f>IF(D295="","",IF(D294&lt;&gt;"","",IF(J295="リード付け",N295,IF(J295="巻返しリード付け",N295,IF(J295="巻足し",N295*P295+N296*P296,VLOOKUP(D295,契約台帳!$A$3:$X$700,16,FALSE))))))</f>
        <v/>
      </c>
      <c r="U295" s="50"/>
      <c r="V295" s="50" t="str">
        <f>IF(D295="","",IF(D293=D295,"",VLOOKUP(D295,契約台帳!$A$2:$X$700,18,FALSE)))</f>
        <v/>
      </c>
      <c r="W295" s="35" t="str">
        <f>IF(D295="","",IF(T295="","",IF(J295="巻足し","",IF(J295="巻返し",VLOOKUP(F295&amp;K295&amp;M295,製品マスタ!$M$5:$AE$1005,18,FALSE),IF(OR(J295="リード付け",J295="巻返しリード付け"),"原反コア",IF(J295="スリット",VLOOKUP(F295&amp;K295&amp;R295,製品マスタ!$N$5:$AE$1005,17,FALSE),""))))))</f>
        <v/>
      </c>
      <c r="X295" s="35" t="str">
        <f>IF(D295="","",IF(T295="","",IF(J295="巻足し","",IF(J295="巻返し",VLOOKUP(F295&amp;K295&amp;M295,製品マスタ!$M$5:$AE$1005,19,FALSE),IF(OR(J295="リード付け",J295="巻返しリード付け"),"",IF(J295="スリット",VLOOKUP(F295&amp;K295&amp;R295,製品マスタ!$N$5:$AE$1005,18,FALSE),""))))))</f>
        <v/>
      </c>
      <c r="Y295" s="40" t="str">
        <f>IF(D295="","",IF(T295="","",VLOOKUP(D295,契約台帳!$A$3:$X$700,17,FALSE)))</f>
        <v/>
      </c>
      <c r="Z295" s="35" t="str">
        <f>IF(D295="","",IF(T295="","",VLOOKUP(D295,契約台帳!$A$3:$X$700,5,FALSE)))</f>
        <v/>
      </c>
      <c r="AA295" s="74"/>
      <c r="AB295" s="266" t="str">
        <f>IFERROR(VLOOKUP(F295&amp;K295&amp;M295,製品マスタ!$M$5:$AM$1003,27,FALSE),"")</f>
        <v/>
      </c>
      <c r="AC295" s="41"/>
      <c r="AD295" s="244"/>
      <c r="AE295" s="67"/>
      <c r="AF295" s="71"/>
      <c r="AG295" s="60"/>
      <c r="AH295" s="34"/>
      <c r="AI295" s="34"/>
      <c r="AJ295" s="34"/>
      <c r="AK295" s="34"/>
      <c r="AL295" s="13"/>
      <c r="AM295" s="13"/>
      <c r="AN295" s="13"/>
      <c r="AO295" s="13"/>
      <c r="AP295" s="13"/>
      <c r="AQ295" s="14"/>
      <c r="AR295" s="15"/>
    </row>
    <row r="296" spans="1:44" s="17" customFormat="1" ht="30.95" customHeight="1" x14ac:dyDescent="0.2">
      <c r="A296" s="47"/>
      <c r="B296" s="48"/>
      <c r="C296" s="56"/>
      <c r="D296" s="35"/>
      <c r="E296" s="35"/>
      <c r="F296" s="36" t="str">
        <f>IF(D296="","",VLOOKUP(D296,契約台帳!$A$3:$X$9998,6,FALSE))&amp;IF(D296="","",VLOOKUP(D296,契約台帳!$A$3:$X$9998,7,FALSE))&amp;IF(D296="","",VLOOKUP(D296,契約台帳!$A$3:$X$9998,8,FALSE))&amp;IF(D296="","",VLOOKUP(D296,契約台帳!$A$3:$X$9998,9,FALSE))&amp;IF(D296="","",VLOOKUP(D296,契約台帳!$A$3:$X$9998,11,FALSE))</f>
        <v/>
      </c>
      <c r="G296" s="35" t="str">
        <f>IF(D296="","",VLOOKUP(F296,製品マスタ!$G$5:$H$1005,2,FALSE))</f>
        <v/>
      </c>
      <c r="H296" s="35" t="str">
        <f>IF(D296="","",VLOOKUP(F296,製品マスタ!$G$5:$K$1005,5,FALSE))</f>
        <v/>
      </c>
      <c r="I296" s="37" t="str">
        <f>IF(D296="","",VLOOKUP(F296,製品マスタ!$G$5:$L$1005,6,FALSE))</f>
        <v/>
      </c>
      <c r="J296" s="271"/>
      <c r="K296" s="37" t="str">
        <f>IF(D296="","",VLOOKUP(D296,契約台帳!$A$3:$X$700,12,FALSE))</f>
        <v/>
      </c>
      <c r="L296" s="37" t="str">
        <f>IF(D296="","",VLOOKUP(F296,製品マスタ!$G$5:$Q$1005,11,FALSE))</f>
        <v/>
      </c>
      <c r="M296" s="49"/>
      <c r="N296" s="49"/>
      <c r="O296" s="184"/>
      <c r="P296" s="60"/>
      <c r="Q296" s="74"/>
      <c r="R296" s="54" t="str">
        <f>IF(D296="","",IF(D295&lt;&gt;"","",IF(OR(J296="リード付け",J296="巻足し",J296="巻返しリード付け"),M296,VLOOKUP(D296,契約台帳!$A$3:$X$700,14,FALSE))))</f>
        <v/>
      </c>
      <c r="S296" s="51" t="str">
        <f>IF(D296="","",IF(D295&lt;&gt;"","",IF(OR(J296="リード付け",J296="巻足し",J296="巻返しリード付け"),M296,VLOOKUP(D296,契約台帳!$A$3:$X$700,15,FALSE))))</f>
        <v/>
      </c>
      <c r="T296" s="51" t="str">
        <f>IF(D296="","",IF(D295&lt;&gt;"","",IF(J296="リード付け",N296,IF(J296="巻返しリード付け",N296,IF(J296="巻足し",N296*P296+N297*P297,VLOOKUP(D296,契約台帳!$A$3:$X$700,16,FALSE))))))</f>
        <v/>
      </c>
      <c r="U296" s="50"/>
      <c r="V296" s="50" t="str">
        <f>IF(D296="","",IF(D294=D296,"",VLOOKUP(D296,契約台帳!$A$2:$X$700,18,FALSE)))</f>
        <v/>
      </c>
      <c r="W296" s="35" t="str">
        <f>IF(D296="","",IF(T296="","",IF(J296="巻足し","",IF(J296="巻返し",VLOOKUP(F296&amp;K296&amp;M296,製品マスタ!$M$5:$AE$1005,18,FALSE),IF(OR(J296="リード付け",J296="巻返しリード付け"),"原反コア",IF(J296="スリット",VLOOKUP(F296&amp;K296&amp;R296,製品マスタ!$N$5:$AE$1005,17,FALSE),""))))))</f>
        <v/>
      </c>
      <c r="X296" s="35" t="str">
        <f>IF(D296="","",IF(T296="","",IF(J296="巻足し","",IF(J296="巻返し",VLOOKUP(F296&amp;K296&amp;M296,製品マスタ!$M$5:$AE$1005,19,FALSE),IF(OR(J296="リード付け",J296="巻返しリード付け"),"",IF(J296="スリット",VLOOKUP(F296&amp;K296&amp;R296,製品マスタ!$N$5:$AE$1005,18,FALSE),""))))))</f>
        <v/>
      </c>
      <c r="Y296" s="40" t="str">
        <f>IF(D296="","",IF(T296="","",VLOOKUP(D296,契約台帳!$A$3:$X$700,17,FALSE)))</f>
        <v/>
      </c>
      <c r="Z296" s="35" t="str">
        <f>IF(D296="","",IF(T296="","",VLOOKUP(D296,契約台帳!$A$3:$X$700,5,FALSE)))</f>
        <v/>
      </c>
      <c r="AA296" s="74"/>
      <c r="AB296" s="266" t="str">
        <f>IFERROR(VLOOKUP(F296&amp;K296&amp;M296,製品マスタ!$M$5:$AM$1003,27,FALSE),"")</f>
        <v/>
      </c>
      <c r="AC296" s="41"/>
      <c r="AD296" s="244"/>
      <c r="AE296" s="67"/>
      <c r="AF296" s="71"/>
      <c r="AG296" s="60"/>
      <c r="AH296" s="34"/>
      <c r="AI296" s="34"/>
      <c r="AJ296" s="34"/>
      <c r="AK296" s="34"/>
      <c r="AL296" s="13"/>
      <c r="AM296" s="13"/>
      <c r="AN296" s="13"/>
      <c r="AO296" s="13"/>
      <c r="AP296" s="13"/>
      <c r="AQ296" s="14"/>
      <c r="AR296" s="15"/>
    </row>
    <row r="297" spans="1:44" s="17" customFormat="1" ht="30.95" customHeight="1" x14ac:dyDescent="0.2">
      <c r="A297" s="47"/>
      <c r="B297" s="48"/>
      <c r="C297" s="56"/>
      <c r="D297" s="35"/>
      <c r="E297" s="35"/>
      <c r="F297" s="36" t="str">
        <f>IF(D297="","",VLOOKUP(D297,契約台帳!$A$3:$X$9998,6,FALSE))&amp;IF(D297="","",VLOOKUP(D297,契約台帳!$A$3:$X$9998,7,FALSE))&amp;IF(D297="","",VLOOKUP(D297,契約台帳!$A$3:$X$9998,8,FALSE))&amp;IF(D297="","",VLOOKUP(D297,契約台帳!$A$3:$X$9998,9,FALSE))&amp;IF(D297="","",VLOOKUP(D297,契約台帳!$A$3:$X$9998,11,FALSE))</f>
        <v/>
      </c>
      <c r="G297" s="35" t="str">
        <f>IF(D297="","",VLOOKUP(F297,製品マスタ!$G$5:$H$1005,2,FALSE))</f>
        <v/>
      </c>
      <c r="H297" s="35" t="str">
        <f>IF(D297="","",VLOOKUP(F297,製品マスタ!$G$5:$K$1005,5,FALSE))</f>
        <v/>
      </c>
      <c r="I297" s="37" t="str">
        <f>IF(D297="","",VLOOKUP(F297,製品マスタ!$G$5:$L$1005,6,FALSE))</f>
        <v/>
      </c>
      <c r="J297" s="271"/>
      <c r="K297" s="37" t="str">
        <f>IF(D297="","",VLOOKUP(D297,契約台帳!$A$3:$X$700,12,FALSE))</f>
        <v/>
      </c>
      <c r="L297" s="37" t="str">
        <f>IF(D297="","",VLOOKUP(F297,製品マスタ!$G$5:$Q$1005,11,FALSE))</f>
        <v/>
      </c>
      <c r="M297" s="49"/>
      <c r="N297" s="49"/>
      <c r="O297" s="184"/>
      <c r="P297" s="60"/>
      <c r="Q297" s="74"/>
      <c r="R297" s="54" t="str">
        <f>IF(D297="","",IF(D296&lt;&gt;"","",IF(OR(J297="リード付け",J297="巻足し",J297="巻返しリード付け"),M297,VLOOKUP(D297,契約台帳!$A$3:$X$700,14,FALSE))))</f>
        <v/>
      </c>
      <c r="S297" s="51" t="str">
        <f>IF(D297="","",IF(D296&lt;&gt;"","",IF(OR(J297="リード付け",J297="巻足し",J297="巻返しリード付け"),M297,VLOOKUP(D297,契約台帳!$A$3:$X$700,15,FALSE))))</f>
        <v/>
      </c>
      <c r="T297" s="51" t="str">
        <f>IF(D297="","",IF(D296&lt;&gt;"","",IF(J297="リード付け",N297,IF(J297="巻返しリード付け",N297,IF(J297="巻足し",N297*P297+N298*P298,VLOOKUP(D297,契約台帳!$A$3:$X$700,16,FALSE))))))</f>
        <v/>
      </c>
      <c r="U297" s="50"/>
      <c r="V297" s="50" t="str">
        <f>IF(D297="","",IF(D295=D297,"",VLOOKUP(D297,契約台帳!$A$2:$X$700,18,FALSE)))</f>
        <v/>
      </c>
      <c r="W297" s="35" t="str">
        <f>IF(D297="","",IF(T297="","",IF(J297="巻足し","",IF(J297="巻返し",VLOOKUP(F297&amp;K297&amp;M297,製品マスタ!$M$5:$AE$1005,18,FALSE),IF(OR(J297="リード付け",J297="巻返しリード付け"),"原反コア",IF(J297="スリット",VLOOKUP(F297&amp;K297&amp;R297,製品マスタ!$N$5:$AE$1005,17,FALSE),""))))))</f>
        <v/>
      </c>
      <c r="X297" s="35" t="str">
        <f>IF(D297="","",IF(T297="","",IF(J297="巻足し","",IF(J297="巻返し",VLOOKUP(F297&amp;K297&amp;M297,製品マスタ!$M$5:$AE$1005,19,FALSE),IF(OR(J297="リード付け",J297="巻返しリード付け"),"",IF(J297="スリット",VLOOKUP(F297&amp;K297&amp;R297,製品マスタ!$N$5:$AE$1005,18,FALSE),""))))))</f>
        <v/>
      </c>
      <c r="Y297" s="40" t="str">
        <f>IF(D297="","",IF(T297="","",VLOOKUP(D297,契約台帳!$A$3:$X$700,17,FALSE)))</f>
        <v/>
      </c>
      <c r="Z297" s="35" t="str">
        <f>IF(D297="","",IF(T297="","",VLOOKUP(D297,契約台帳!$A$3:$X$700,5,FALSE)))</f>
        <v/>
      </c>
      <c r="AA297" s="74"/>
      <c r="AB297" s="266" t="str">
        <f>IFERROR(VLOOKUP(F297&amp;K297&amp;M297,製品マスタ!$M$5:$AM$1003,27,FALSE),"")</f>
        <v/>
      </c>
      <c r="AC297" s="41"/>
      <c r="AD297" s="244"/>
      <c r="AE297" s="67"/>
      <c r="AF297" s="71"/>
      <c r="AG297" s="60"/>
      <c r="AH297" s="34"/>
      <c r="AI297" s="34"/>
      <c r="AJ297" s="34"/>
      <c r="AK297" s="34"/>
      <c r="AL297" s="13"/>
      <c r="AM297" s="13"/>
      <c r="AN297" s="13"/>
      <c r="AO297" s="13"/>
      <c r="AP297" s="13"/>
      <c r="AQ297" s="14"/>
      <c r="AR297" s="15"/>
    </row>
    <row r="298" spans="1:44" s="17" customFormat="1" ht="30.95" customHeight="1" x14ac:dyDescent="0.2">
      <c r="A298" s="47"/>
      <c r="B298" s="48"/>
      <c r="C298" s="56"/>
      <c r="D298" s="35"/>
      <c r="E298" s="35"/>
      <c r="F298" s="36" t="str">
        <f>IF(D298="","",VLOOKUP(D298,契約台帳!$A$3:$X$9998,6,FALSE))&amp;IF(D298="","",VLOOKUP(D298,契約台帳!$A$3:$X$9998,7,FALSE))&amp;IF(D298="","",VLOOKUP(D298,契約台帳!$A$3:$X$9998,8,FALSE))&amp;IF(D298="","",VLOOKUP(D298,契約台帳!$A$3:$X$9998,9,FALSE))&amp;IF(D298="","",VLOOKUP(D298,契約台帳!$A$3:$X$9998,11,FALSE))</f>
        <v/>
      </c>
      <c r="G298" s="35" t="str">
        <f>IF(D298="","",VLOOKUP(F298,製品マスタ!$G$5:$H$1005,2,FALSE))</f>
        <v/>
      </c>
      <c r="H298" s="35" t="str">
        <f>IF(D298="","",VLOOKUP(F298,製品マスタ!$G$5:$K$1005,5,FALSE))</f>
        <v/>
      </c>
      <c r="I298" s="37" t="str">
        <f>IF(D298="","",VLOOKUP(F298,製品マスタ!$G$5:$L$1005,6,FALSE))</f>
        <v/>
      </c>
      <c r="J298" s="271"/>
      <c r="K298" s="37" t="str">
        <f>IF(D298="","",VLOOKUP(D298,契約台帳!$A$3:$X$700,12,FALSE))</f>
        <v/>
      </c>
      <c r="L298" s="37" t="str">
        <f>IF(D298="","",VLOOKUP(F298,製品マスタ!$G$5:$Q$1005,11,FALSE))</f>
        <v/>
      </c>
      <c r="M298" s="49"/>
      <c r="N298" s="49"/>
      <c r="O298" s="184"/>
      <c r="P298" s="60"/>
      <c r="Q298" s="74"/>
      <c r="R298" s="54" t="str">
        <f>IF(D298="","",IF(D297&lt;&gt;"","",IF(OR(J298="リード付け",J298="巻足し",J298="巻返しリード付け"),M298,VLOOKUP(D298,契約台帳!$A$3:$X$700,14,FALSE))))</f>
        <v/>
      </c>
      <c r="S298" s="51" t="str">
        <f>IF(D298="","",IF(D297&lt;&gt;"","",IF(OR(J298="リード付け",J298="巻足し",J298="巻返しリード付け"),M298,VLOOKUP(D298,契約台帳!$A$3:$X$700,15,FALSE))))</f>
        <v/>
      </c>
      <c r="T298" s="51" t="str">
        <f>IF(D298="","",IF(D297&lt;&gt;"","",IF(J298="リード付け",N298,IF(J298="巻返しリード付け",N298,IF(J298="巻足し",N298*P298+N299*P299,VLOOKUP(D298,契約台帳!$A$3:$X$700,16,FALSE))))))</f>
        <v/>
      </c>
      <c r="U298" s="50"/>
      <c r="V298" s="50" t="str">
        <f>IF(D298="","",IF(D296=D298,"",VLOOKUP(D298,契約台帳!$A$2:$X$700,18,FALSE)))</f>
        <v/>
      </c>
      <c r="W298" s="35" t="str">
        <f>IF(D298="","",IF(T298="","",IF(J298="巻足し","",IF(J298="巻返し",VLOOKUP(F298&amp;K298&amp;M298,製品マスタ!$M$5:$AE$1005,18,FALSE),IF(OR(J298="リード付け",J298="巻返しリード付け"),"原反コア",IF(J298="スリット",VLOOKUP(F298&amp;K298&amp;R298,製品マスタ!$N$5:$AE$1005,17,FALSE),""))))))</f>
        <v/>
      </c>
      <c r="X298" s="35" t="str">
        <f>IF(D298="","",IF(T298="","",IF(J298="巻足し","",IF(J298="巻返し",VLOOKUP(F298&amp;K298&amp;M298,製品マスタ!$M$5:$AE$1005,19,FALSE),IF(OR(J298="リード付け",J298="巻返しリード付け"),"",IF(J298="スリット",VLOOKUP(F298&amp;K298&amp;R298,製品マスタ!$N$5:$AE$1005,18,FALSE),""))))))</f>
        <v/>
      </c>
      <c r="Y298" s="40" t="str">
        <f>IF(D298="","",IF(T298="","",VLOOKUP(D298,契約台帳!$A$3:$X$700,17,FALSE)))</f>
        <v/>
      </c>
      <c r="Z298" s="35" t="str">
        <f>IF(D298="","",IF(T298="","",VLOOKUP(D298,契約台帳!$A$3:$X$700,5,FALSE)))</f>
        <v/>
      </c>
      <c r="AA298" s="74"/>
      <c r="AB298" s="266" t="str">
        <f>IFERROR(VLOOKUP(F298&amp;K298&amp;M298,製品マスタ!$M$5:$AM$1003,27,FALSE),"")</f>
        <v/>
      </c>
      <c r="AC298" s="41"/>
      <c r="AD298" s="244"/>
      <c r="AE298" s="67"/>
      <c r="AF298" s="71"/>
      <c r="AG298" s="60"/>
      <c r="AH298" s="34"/>
      <c r="AI298" s="34"/>
      <c r="AJ298" s="34"/>
      <c r="AK298" s="34"/>
      <c r="AL298" s="13"/>
      <c r="AM298" s="13"/>
      <c r="AN298" s="13"/>
      <c r="AO298" s="13"/>
      <c r="AP298" s="13"/>
      <c r="AQ298" s="14"/>
      <c r="AR298" s="15"/>
    </row>
    <row r="299" spans="1:44" s="17" customFormat="1" ht="30.95" customHeight="1" x14ac:dyDescent="0.2">
      <c r="A299" s="47"/>
      <c r="B299" s="48"/>
      <c r="C299" s="56"/>
      <c r="D299" s="35"/>
      <c r="E299" s="35"/>
      <c r="F299" s="36" t="str">
        <f>IF(D299="","",VLOOKUP(D299,契約台帳!$A$3:$X$9998,6,FALSE))&amp;IF(D299="","",VLOOKUP(D299,契約台帳!$A$3:$X$9998,7,FALSE))&amp;IF(D299="","",VLOOKUP(D299,契約台帳!$A$3:$X$9998,8,FALSE))&amp;IF(D299="","",VLOOKUP(D299,契約台帳!$A$3:$X$9998,9,FALSE))&amp;IF(D299="","",VLOOKUP(D299,契約台帳!$A$3:$X$9998,11,FALSE))</f>
        <v/>
      </c>
      <c r="G299" s="35" t="str">
        <f>IF(D299="","",VLOOKUP(F299,製品マスタ!$G$5:$H$1005,2,FALSE))</f>
        <v/>
      </c>
      <c r="H299" s="35" t="str">
        <f>IF(D299="","",VLOOKUP(F299,製品マスタ!$G$5:$K$1005,5,FALSE))</f>
        <v/>
      </c>
      <c r="I299" s="37" t="str">
        <f>IF(D299="","",VLOOKUP(F299,製品マスタ!$G$5:$L$1005,6,FALSE))</f>
        <v/>
      </c>
      <c r="J299" s="271"/>
      <c r="K299" s="37" t="str">
        <f>IF(D299="","",VLOOKUP(D299,契約台帳!$A$3:$X$700,12,FALSE))</f>
        <v/>
      </c>
      <c r="L299" s="37" t="str">
        <f>IF(D299="","",VLOOKUP(F299,製品マスタ!$G$5:$Q$1005,11,FALSE))</f>
        <v/>
      </c>
      <c r="M299" s="49"/>
      <c r="N299" s="49"/>
      <c r="O299" s="184"/>
      <c r="P299" s="60"/>
      <c r="Q299" s="74"/>
      <c r="R299" s="54" t="str">
        <f>IF(D299="","",IF(D298&lt;&gt;"","",IF(OR(J299="リード付け",J299="巻足し",J299="巻返しリード付け"),M299,VLOOKUP(D299,契約台帳!$A$3:$X$700,14,FALSE))))</f>
        <v/>
      </c>
      <c r="S299" s="51" t="str">
        <f>IF(D299="","",IF(D298&lt;&gt;"","",IF(OR(J299="リード付け",J299="巻足し",J299="巻返しリード付け"),M299,VLOOKUP(D299,契約台帳!$A$3:$X$700,15,FALSE))))</f>
        <v/>
      </c>
      <c r="T299" s="51" t="str">
        <f>IF(D299="","",IF(D298&lt;&gt;"","",IF(J299="リード付け",N299,IF(J299="巻返しリード付け",N299,IF(J299="巻足し",N299*P299+N300*P300,VLOOKUP(D299,契約台帳!$A$3:$X$700,16,FALSE))))))</f>
        <v/>
      </c>
      <c r="U299" s="50"/>
      <c r="V299" s="50" t="str">
        <f>IF(D299="","",IF(D297=D299,"",VLOOKUP(D299,契約台帳!$A$2:$X$700,18,FALSE)))</f>
        <v/>
      </c>
      <c r="W299" s="35" t="str">
        <f>IF(D299="","",IF(T299="","",IF(J299="巻足し","",IF(J299="巻返し",VLOOKUP(F299&amp;K299&amp;M299,製品マスタ!$M$5:$AE$1005,18,FALSE),IF(OR(J299="リード付け",J299="巻返しリード付け"),"原反コア",IF(J299="スリット",VLOOKUP(F299&amp;K299&amp;R299,製品マスタ!$N$5:$AE$1005,17,FALSE),""))))))</f>
        <v/>
      </c>
      <c r="X299" s="35" t="str">
        <f>IF(D299="","",IF(T299="","",IF(J299="巻足し","",IF(J299="巻返し",VLOOKUP(F299&amp;K299&amp;M299,製品マスタ!$M$5:$AE$1005,19,FALSE),IF(OR(J299="リード付け",J299="巻返しリード付け"),"",IF(J299="スリット",VLOOKUP(F299&amp;K299&amp;R299,製品マスタ!$N$5:$AE$1005,18,FALSE),""))))))</f>
        <v/>
      </c>
      <c r="Y299" s="40" t="str">
        <f>IF(D299="","",IF(T299="","",VLOOKUP(D299,契約台帳!$A$3:$X$700,17,FALSE)))</f>
        <v/>
      </c>
      <c r="Z299" s="35" t="str">
        <f>IF(D299="","",IF(T299="","",VLOOKUP(D299,契約台帳!$A$3:$X$700,5,FALSE)))</f>
        <v/>
      </c>
      <c r="AA299" s="74"/>
      <c r="AB299" s="266" t="str">
        <f>IFERROR(VLOOKUP(F299&amp;K299&amp;M299,製品マスタ!$M$5:$AM$1003,27,FALSE),"")</f>
        <v/>
      </c>
      <c r="AC299" s="41"/>
      <c r="AD299" s="244"/>
      <c r="AE299" s="67"/>
      <c r="AF299" s="71"/>
      <c r="AG299" s="60"/>
      <c r="AH299" s="34"/>
      <c r="AI299" s="34"/>
      <c r="AJ299" s="34"/>
      <c r="AK299" s="34"/>
      <c r="AL299" s="13"/>
      <c r="AM299" s="13"/>
      <c r="AN299" s="13"/>
      <c r="AO299" s="13"/>
      <c r="AP299" s="13"/>
      <c r="AQ299" s="14"/>
      <c r="AR299" s="15"/>
    </row>
    <row r="300" spans="1:44" s="17" customFormat="1" ht="30.95" customHeight="1" x14ac:dyDescent="0.2">
      <c r="A300" s="47"/>
      <c r="B300" s="48"/>
      <c r="C300" s="56"/>
      <c r="D300" s="35"/>
      <c r="E300" s="35"/>
      <c r="F300" s="36" t="str">
        <f>IF(D300="","",VLOOKUP(D300,契約台帳!$A$3:$X$9998,6,FALSE))&amp;IF(D300="","",VLOOKUP(D300,契約台帳!$A$3:$X$9998,7,FALSE))&amp;IF(D300="","",VLOOKUP(D300,契約台帳!$A$3:$X$9998,8,FALSE))&amp;IF(D300="","",VLOOKUP(D300,契約台帳!$A$3:$X$9998,9,FALSE))&amp;IF(D300="","",VLOOKUP(D300,契約台帳!$A$3:$X$9998,11,FALSE))</f>
        <v/>
      </c>
      <c r="G300" s="35" t="str">
        <f>IF(D300="","",VLOOKUP(F300,製品マスタ!$G$5:$H$1005,2,FALSE))</f>
        <v/>
      </c>
      <c r="H300" s="35" t="str">
        <f>IF(D300="","",VLOOKUP(F300,製品マスタ!$G$5:$K$1005,5,FALSE))</f>
        <v/>
      </c>
      <c r="I300" s="37" t="str">
        <f>IF(D300="","",VLOOKUP(F300,製品マスタ!$G$5:$L$1005,6,FALSE))</f>
        <v/>
      </c>
      <c r="J300" s="271"/>
      <c r="K300" s="37" t="str">
        <f>IF(D300="","",VLOOKUP(D300,契約台帳!$A$3:$X$700,12,FALSE))</f>
        <v/>
      </c>
      <c r="L300" s="37" t="str">
        <f>IF(D300="","",VLOOKUP(F300,製品マスタ!$G$5:$Q$1005,11,FALSE))</f>
        <v/>
      </c>
      <c r="M300" s="49"/>
      <c r="N300" s="49"/>
      <c r="O300" s="184"/>
      <c r="P300" s="60"/>
      <c r="Q300" s="74"/>
      <c r="R300" s="54" t="str">
        <f>IF(D300="","",IF(D299&lt;&gt;"","",IF(OR(J300="リード付け",J300="巻足し",J300="巻返しリード付け"),M300,VLOOKUP(D300,契約台帳!$A$3:$X$700,14,FALSE))))</f>
        <v/>
      </c>
      <c r="S300" s="51" t="str">
        <f>IF(D300="","",IF(D299&lt;&gt;"","",IF(OR(J300="リード付け",J300="巻足し",J300="巻返しリード付け"),M300,VLOOKUP(D300,契約台帳!$A$3:$X$700,15,FALSE))))</f>
        <v/>
      </c>
      <c r="T300" s="51" t="str">
        <f>IF(D300="","",IF(D299&lt;&gt;"","",IF(J300="リード付け",N300,IF(J300="巻返しリード付け",N300,IF(J300="巻足し",N300*P300+N301*P301,VLOOKUP(D300,契約台帳!$A$3:$X$700,16,FALSE))))))</f>
        <v/>
      </c>
      <c r="U300" s="50"/>
      <c r="V300" s="50" t="str">
        <f>IF(D300="","",IF(D298=D300,"",VLOOKUP(D300,契約台帳!$A$2:$X$700,18,FALSE)))</f>
        <v/>
      </c>
      <c r="W300" s="35" t="str">
        <f>IF(D300="","",IF(T300="","",IF(J300="巻足し","",IF(J300="巻返し",VLOOKUP(F300&amp;K300&amp;M300,製品マスタ!$M$5:$AE$1005,18,FALSE),IF(OR(J300="リード付け",J300="巻返しリード付け"),"原反コア",IF(J300="スリット",VLOOKUP(F300&amp;K300&amp;R300,製品マスタ!$N$5:$AE$1005,17,FALSE),""))))))</f>
        <v/>
      </c>
      <c r="X300" s="35" t="str">
        <f>IF(D300="","",IF(T300="","",IF(J300="巻足し","",IF(J300="巻返し",VLOOKUP(F300&amp;K300&amp;M300,製品マスタ!$M$5:$AE$1005,19,FALSE),IF(OR(J300="リード付け",J300="巻返しリード付け"),"",IF(J300="スリット",VLOOKUP(F300&amp;K300&amp;R300,製品マスタ!$N$5:$AE$1005,18,FALSE),""))))))</f>
        <v/>
      </c>
      <c r="Y300" s="40" t="str">
        <f>IF(D300="","",IF(T300="","",VLOOKUP(D300,契約台帳!$A$3:$X$700,17,FALSE)))</f>
        <v/>
      </c>
      <c r="Z300" s="35" t="str">
        <f>IF(D300="","",IF(T300="","",VLOOKUP(D300,契約台帳!$A$3:$X$700,5,FALSE)))</f>
        <v/>
      </c>
      <c r="AA300" s="74"/>
      <c r="AB300" s="266" t="str">
        <f>IFERROR(VLOOKUP(F300&amp;K300&amp;M300,製品マスタ!$M$5:$AM$1003,27,FALSE),"")</f>
        <v/>
      </c>
      <c r="AC300" s="41"/>
      <c r="AD300" s="244"/>
      <c r="AE300" s="67"/>
      <c r="AF300" s="71"/>
      <c r="AG300" s="60"/>
      <c r="AH300" s="34"/>
      <c r="AI300" s="34"/>
      <c r="AJ300" s="34"/>
      <c r="AK300" s="34"/>
      <c r="AL300" s="13"/>
      <c r="AM300" s="13"/>
      <c r="AN300" s="13"/>
      <c r="AO300" s="13"/>
      <c r="AP300" s="13"/>
      <c r="AQ300" s="14"/>
      <c r="AR300" s="15"/>
    </row>
    <row r="301" spans="1:44" s="17" customFormat="1" ht="30.95" customHeight="1" x14ac:dyDescent="0.2">
      <c r="A301" s="47"/>
      <c r="B301" s="48"/>
      <c r="C301" s="56"/>
      <c r="D301" s="35"/>
      <c r="E301" s="35"/>
      <c r="F301" s="36" t="str">
        <f>IF(D301="","",VLOOKUP(D301,契約台帳!$A$3:$X$9998,6,FALSE))&amp;IF(D301="","",VLOOKUP(D301,契約台帳!$A$3:$X$9998,7,FALSE))&amp;IF(D301="","",VLOOKUP(D301,契約台帳!$A$3:$X$9998,8,FALSE))&amp;IF(D301="","",VLOOKUP(D301,契約台帳!$A$3:$X$9998,9,FALSE))&amp;IF(D301="","",VLOOKUP(D301,契約台帳!$A$3:$X$9998,11,FALSE))</f>
        <v/>
      </c>
      <c r="G301" s="35" t="str">
        <f>IF(D301="","",VLOOKUP(F301,製品マスタ!$G$5:$H$1005,2,FALSE))</f>
        <v/>
      </c>
      <c r="H301" s="35" t="str">
        <f>IF(D301="","",VLOOKUP(F301,製品マスタ!$G$5:$K$1005,5,FALSE))</f>
        <v/>
      </c>
      <c r="I301" s="37" t="str">
        <f>IF(D301="","",VLOOKUP(F301,製品マスタ!$G$5:$L$1005,6,FALSE))</f>
        <v/>
      </c>
      <c r="J301" s="271"/>
      <c r="K301" s="37" t="str">
        <f>IF(D301="","",VLOOKUP(D301,契約台帳!$A$3:$X$700,12,FALSE))</f>
        <v/>
      </c>
      <c r="L301" s="37" t="str">
        <f>IF(D301="","",VLOOKUP(F301,製品マスタ!$G$5:$Q$1005,11,FALSE))</f>
        <v/>
      </c>
      <c r="M301" s="49"/>
      <c r="N301" s="49"/>
      <c r="O301" s="184"/>
      <c r="P301" s="60"/>
      <c r="Q301" s="74"/>
      <c r="R301" s="54" t="str">
        <f>IF(D301="","",IF(D300&lt;&gt;"","",IF(OR(J301="リード付け",J301="巻足し",J301="巻返しリード付け"),M301,VLOOKUP(D301,契約台帳!$A$3:$X$700,14,FALSE))))</f>
        <v/>
      </c>
      <c r="S301" s="51" t="str">
        <f>IF(D301="","",IF(D300&lt;&gt;"","",IF(OR(J301="リード付け",J301="巻足し",J301="巻返しリード付け"),M301,VLOOKUP(D301,契約台帳!$A$3:$X$700,15,FALSE))))</f>
        <v/>
      </c>
      <c r="T301" s="51" t="str">
        <f>IF(D301="","",IF(D300&lt;&gt;"","",IF(J301="リード付け",N301,IF(J301="巻返しリード付け",N301,IF(J301="巻足し",N301*P301+N302*P302,VLOOKUP(D301,契約台帳!$A$3:$X$700,16,FALSE))))))</f>
        <v/>
      </c>
      <c r="U301" s="50"/>
      <c r="V301" s="50" t="str">
        <f>IF(D301="","",IF(D299=D301,"",VLOOKUP(D301,契約台帳!$A$2:$X$700,18,FALSE)))</f>
        <v/>
      </c>
      <c r="W301" s="35" t="str">
        <f>IF(D301="","",IF(T301="","",IF(J301="巻足し","",IF(J301="巻返し",VLOOKUP(F301&amp;K301&amp;M301,製品マスタ!$M$5:$AE$1005,18,FALSE),IF(OR(J301="リード付け",J301="巻返しリード付け"),"原反コア",IF(J301="スリット",VLOOKUP(F301&amp;K301&amp;R301,製品マスタ!$N$5:$AE$1005,17,FALSE),""))))))</f>
        <v/>
      </c>
      <c r="X301" s="35" t="str">
        <f>IF(D301="","",IF(T301="","",IF(J301="巻足し","",IF(J301="巻返し",VLOOKUP(F301&amp;K301&amp;M301,製品マスタ!$M$5:$AE$1005,19,FALSE),IF(OR(J301="リード付け",J301="巻返しリード付け"),"",IF(J301="スリット",VLOOKUP(F301&amp;K301&amp;R301,製品マスタ!$N$5:$AE$1005,18,FALSE),""))))))</f>
        <v/>
      </c>
      <c r="Y301" s="40" t="str">
        <f>IF(D301="","",IF(T301="","",VLOOKUP(D301,契約台帳!$A$3:$X$700,17,FALSE)))</f>
        <v/>
      </c>
      <c r="Z301" s="35" t="str">
        <f>IF(D301="","",IF(T301="","",VLOOKUP(D301,契約台帳!$A$3:$X$700,5,FALSE)))</f>
        <v/>
      </c>
      <c r="AA301" s="74"/>
      <c r="AB301" s="266" t="str">
        <f>IFERROR(VLOOKUP(F301&amp;K301&amp;M301,製品マスタ!$M$5:$AM$1003,27,FALSE),"")</f>
        <v/>
      </c>
      <c r="AC301" s="41"/>
      <c r="AD301" s="244"/>
      <c r="AE301" s="67"/>
      <c r="AF301" s="71"/>
      <c r="AG301" s="60"/>
      <c r="AH301" s="34"/>
      <c r="AI301" s="34"/>
      <c r="AJ301" s="34"/>
      <c r="AK301" s="34"/>
      <c r="AL301" s="13"/>
      <c r="AM301" s="13"/>
      <c r="AN301" s="13"/>
      <c r="AO301" s="13"/>
      <c r="AP301" s="13"/>
      <c r="AQ301" s="14"/>
      <c r="AR301" s="15"/>
    </row>
    <row r="302" spans="1:44" s="17" customFormat="1" ht="30.95" customHeight="1" x14ac:dyDescent="0.2">
      <c r="A302" s="47"/>
      <c r="B302" s="48"/>
      <c r="C302" s="56"/>
      <c r="D302" s="35"/>
      <c r="E302" s="35"/>
      <c r="F302" s="36" t="str">
        <f>IF(D302="","",VLOOKUP(D302,契約台帳!$A$3:$X$9998,6,FALSE))&amp;IF(D302="","",VLOOKUP(D302,契約台帳!$A$3:$X$9998,7,FALSE))&amp;IF(D302="","",VLOOKUP(D302,契約台帳!$A$3:$X$9998,8,FALSE))&amp;IF(D302="","",VLOOKUP(D302,契約台帳!$A$3:$X$9998,9,FALSE))&amp;IF(D302="","",VLOOKUP(D302,契約台帳!$A$3:$X$9998,11,FALSE))</f>
        <v/>
      </c>
      <c r="G302" s="35" t="str">
        <f>IF(D302="","",VLOOKUP(F302,製品マスタ!$G$5:$H$1005,2,FALSE))</f>
        <v/>
      </c>
      <c r="H302" s="35" t="str">
        <f>IF(D302="","",VLOOKUP(F302,製品マスタ!$G$5:$K$1005,5,FALSE))</f>
        <v/>
      </c>
      <c r="I302" s="37" t="str">
        <f>IF(D302="","",VLOOKUP(F302,製品マスタ!$G$5:$L$1005,6,FALSE))</f>
        <v/>
      </c>
      <c r="J302" s="271"/>
      <c r="K302" s="37" t="str">
        <f>IF(D302="","",VLOOKUP(D302,契約台帳!$A$3:$X$700,12,FALSE))</f>
        <v/>
      </c>
      <c r="L302" s="37" t="str">
        <f>IF(D302="","",VLOOKUP(F302,製品マスタ!$G$5:$Q$1005,11,FALSE))</f>
        <v/>
      </c>
      <c r="M302" s="49"/>
      <c r="N302" s="49"/>
      <c r="O302" s="184"/>
      <c r="P302" s="60"/>
      <c r="Q302" s="74"/>
      <c r="R302" s="54" t="str">
        <f>IF(D302="","",IF(D301&lt;&gt;"","",IF(OR(J302="リード付け",J302="巻足し",J302="巻返しリード付け"),M302,VLOOKUP(D302,契約台帳!$A$3:$X$700,14,FALSE))))</f>
        <v/>
      </c>
      <c r="S302" s="51" t="str">
        <f>IF(D302="","",IF(D301&lt;&gt;"","",IF(OR(J302="リード付け",J302="巻足し",J302="巻返しリード付け"),M302,VLOOKUP(D302,契約台帳!$A$3:$X$700,15,FALSE))))</f>
        <v/>
      </c>
      <c r="T302" s="51" t="str">
        <f>IF(D302="","",IF(D301&lt;&gt;"","",IF(J302="リード付け",N302,IF(J302="巻返しリード付け",N302,IF(J302="巻足し",N302*P302+N303*P303,VLOOKUP(D302,契約台帳!$A$3:$X$700,16,FALSE))))))</f>
        <v/>
      </c>
      <c r="U302" s="50"/>
      <c r="V302" s="50" t="str">
        <f>IF(D302="","",IF(D300=D302,"",VLOOKUP(D302,契約台帳!$A$2:$X$700,18,FALSE)))</f>
        <v/>
      </c>
      <c r="W302" s="35" t="str">
        <f>IF(D302="","",IF(T302="","",IF(J302="巻足し","",IF(J302="巻返し",VLOOKUP(F302&amp;K302&amp;M302,製品マスタ!$M$5:$AE$1005,18,FALSE),IF(OR(J302="リード付け",J302="巻返しリード付け"),"原反コア",IF(J302="スリット",VLOOKUP(F302&amp;K302&amp;R302,製品マスタ!$N$5:$AE$1005,17,FALSE),""))))))</f>
        <v/>
      </c>
      <c r="X302" s="35" t="str">
        <f>IF(D302="","",IF(T302="","",IF(J302="巻足し","",IF(J302="巻返し",VLOOKUP(F302&amp;K302&amp;M302,製品マスタ!$M$5:$AE$1005,19,FALSE),IF(OR(J302="リード付け",J302="巻返しリード付け"),"",IF(J302="スリット",VLOOKUP(F302&amp;K302&amp;R302,製品マスタ!$N$5:$AE$1005,18,FALSE),""))))))</f>
        <v/>
      </c>
      <c r="Y302" s="40" t="str">
        <f>IF(D302="","",IF(T302="","",VLOOKUP(D302,契約台帳!$A$3:$X$700,17,FALSE)))</f>
        <v/>
      </c>
      <c r="Z302" s="35" t="str">
        <f>IF(D302="","",IF(T302="","",VLOOKUP(D302,契約台帳!$A$3:$X$700,5,FALSE)))</f>
        <v/>
      </c>
      <c r="AA302" s="74"/>
      <c r="AB302" s="266" t="str">
        <f>IFERROR(VLOOKUP(F302&amp;K302&amp;M302,製品マスタ!$M$5:$AM$1003,27,FALSE),"")</f>
        <v/>
      </c>
      <c r="AC302" s="41"/>
      <c r="AD302" s="244"/>
      <c r="AE302" s="67"/>
      <c r="AF302" s="71"/>
      <c r="AG302" s="60"/>
      <c r="AH302" s="34"/>
      <c r="AI302" s="34"/>
      <c r="AJ302" s="34"/>
      <c r="AK302" s="34"/>
      <c r="AL302" s="13"/>
      <c r="AM302" s="13"/>
      <c r="AN302" s="13"/>
      <c r="AO302" s="13"/>
      <c r="AP302" s="13"/>
      <c r="AQ302" s="14"/>
      <c r="AR302" s="15"/>
    </row>
    <row r="303" spans="1:44" s="17" customFormat="1" ht="30.95" customHeight="1" x14ac:dyDescent="0.2">
      <c r="A303" s="47"/>
      <c r="B303" s="48"/>
      <c r="C303" s="56"/>
      <c r="D303" s="35"/>
      <c r="E303" s="35"/>
      <c r="F303" s="36" t="str">
        <f>IF(D303="","",VLOOKUP(D303,契約台帳!$A$3:$X$9998,6,FALSE))&amp;IF(D303="","",VLOOKUP(D303,契約台帳!$A$3:$X$9998,7,FALSE))&amp;IF(D303="","",VLOOKUP(D303,契約台帳!$A$3:$X$9998,8,FALSE))&amp;IF(D303="","",VLOOKUP(D303,契約台帳!$A$3:$X$9998,9,FALSE))&amp;IF(D303="","",VLOOKUP(D303,契約台帳!$A$3:$X$9998,11,FALSE))</f>
        <v/>
      </c>
      <c r="G303" s="35" t="str">
        <f>IF(D303="","",VLOOKUP(F303,製品マスタ!$G$5:$H$1005,2,FALSE))</f>
        <v/>
      </c>
      <c r="H303" s="35" t="str">
        <f>IF(D303="","",VLOOKUP(F303,製品マスタ!$G$5:$K$1005,5,FALSE))</f>
        <v/>
      </c>
      <c r="I303" s="37" t="str">
        <f>IF(D303="","",VLOOKUP(F303,製品マスタ!$G$5:$L$1005,6,FALSE))</f>
        <v/>
      </c>
      <c r="J303" s="271"/>
      <c r="K303" s="37" t="str">
        <f>IF(D303="","",VLOOKUP(D303,契約台帳!$A$3:$X$700,12,FALSE))</f>
        <v/>
      </c>
      <c r="L303" s="37" t="str">
        <f>IF(D303="","",VLOOKUP(F303,製品マスタ!$G$5:$Q$1005,11,FALSE))</f>
        <v/>
      </c>
      <c r="M303" s="49"/>
      <c r="N303" s="49"/>
      <c r="O303" s="184"/>
      <c r="P303" s="60"/>
      <c r="Q303" s="74"/>
      <c r="R303" s="54" t="str">
        <f>IF(D303="","",IF(D302&lt;&gt;"","",IF(OR(J303="リード付け",J303="巻足し",J303="巻返しリード付け"),M303,VLOOKUP(D303,契約台帳!$A$3:$X$700,14,FALSE))))</f>
        <v/>
      </c>
      <c r="S303" s="51" t="str">
        <f>IF(D303="","",IF(D302&lt;&gt;"","",IF(OR(J303="リード付け",J303="巻足し",J303="巻返しリード付け"),M303,VLOOKUP(D303,契約台帳!$A$3:$X$700,15,FALSE))))</f>
        <v/>
      </c>
      <c r="T303" s="51" t="str">
        <f>IF(D303="","",IF(D302&lt;&gt;"","",IF(J303="リード付け",N303,IF(J303="巻返しリード付け",N303,IF(J303="巻足し",N303*P303+N304*P304,VLOOKUP(D303,契約台帳!$A$3:$X$700,16,FALSE))))))</f>
        <v/>
      </c>
      <c r="U303" s="50"/>
      <c r="V303" s="50" t="str">
        <f>IF(D303="","",IF(D301=D303,"",VLOOKUP(D303,契約台帳!$A$2:$X$700,18,FALSE)))</f>
        <v/>
      </c>
      <c r="W303" s="35" t="str">
        <f>IF(D303="","",IF(T303="","",IF(J303="巻足し","",IF(J303="巻返し",VLOOKUP(F303&amp;K303&amp;M303,製品マスタ!$M$5:$AE$1005,18,FALSE),IF(OR(J303="リード付け",J303="巻返しリード付け"),"原反コア",IF(J303="スリット",VLOOKUP(F303&amp;K303&amp;R303,製品マスタ!$N$5:$AE$1005,17,FALSE),""))))))</f>
        <v/>
      </c>
      <c r="X303" s="35" t="str">
        <f>IF(D303="","",IF(T303="","",IF(J303="巻足し","",IF(J303="巻返し",VLOOKUP(F303&amp;K303&amp;M303,製品マスタ!$M$5:$AE$1005,19,FALSE),IF(OR(J303="リード付け",J303="巻返しリード付け"),"",IF(J303="スリット",VLOOKUP(F303&amp;K303&amp;R303,製品マスタ!$N$5:$AE$1005,18,FALSE),""))))))</f>
        <v/>
      </c>
      <c r="Y303" s="40" t="str">
        <f>IF(D303="","",IF(T303="","",VLOOKUP(D303,契約台帳!$A$3:$X$700,17,FALSE)))</f>
        <v/>
      </c>
      <c r="Z303" s="35" t="str">
        <f>IF(D303="","",IF(T303="","",VLOOKUP(D303,契約台帳!$A$3:$X$700,5,FALSE)))</f>
        <v/>
      </c>
      <c r="AA303" s="74"/>
      <c r="AB303" s="266" t="str">
        <f>IFERROR(VLOOKUP(F303&amp;K303&amp;M303,製品マスタ!$M$5:$AM$1003,27,FALSE),"")</f>
        <v/>
      </c>
      <c r="AC303" s="41"/>
      <c r="AD303" s="244"/>
      <c r="AE303" s="67"/>
      <c r="AF303" s="71"/>
      <c r="AG303" s="60"/>
      <c r="AH303" s="34"/>
      <c r="AI303" s="34"/>
      <c r="AJ303" s="34"/>
      <c r="AK303" s="34"/>
      <c r="AL303" s="13"/>
      <c r="AM303" s="13"/>
      <c r="AN303" s="13"/>
      <c r="AO303" s="13"/>
      <c r="AP303" s="13"/>
      <c r="AQ303" s="14"/>
      <c r="AR303" s="15"/>
    </row>
    <row r="304" spans="1:44" s="17" customFormat="1" ht="30.95" customHeight="1" x14ac:dyDescent="0.2">
      <c r="A304" s="47"/>
      <c r="B304" s="48"/>
      <c r="C304" s="56"/>
      <c r="D304" s="35"/>
      <c r="E304" s="35"/>
      <c r="F304" s="36" t="str">
        <f>IF(D304="","",VLOOKUP(D304,契約台帳!$A$3:$X$9998,6,FALSE))&amp;IF(D304="","",VLOOKUP(D304,契約台帳!$A$3:$X$9998,7,FALSE))&amp;IF(D304="","",VLOOKUP(D304,契約台帳!$A$3:$X$9998,8,FALSE))&amp;IF(D304="","",VLOOKUP(D304,契約台帳!$A$3:$X$9998,9,FALSE))&amp;IF(D304="","",VLOOKUP(D304,契約台帳!$A$3:$X$9998,11,FALSE))</f>
        <v/>
      </c>
      <c r="G304" s="35" t="str">
        <f>IF(D304="","",VLOOKUP(F304,製品マスタ!$G$5:$H$1005,2,FALSE))</f>
        <v/>
      </c>
      <c r="H304" s="35" t="str">
        <f>IF(D304="","",VLOOKUP(F304,製品マスタ!$G$5:$K$1005,5,FALSE))</f>
        <v/>
      </c>
      <c r="I304" s="37" t="str">
        <f>IF(D304="","",VLOOKUP(F304,製品マスタ!$G$5:$L$1005,6,FALSE))</f>
        <v/>
      </c>
      <c r="J304" s="271"/>
      <c r="K304" s="37" t="str">
        <f>IF(D304="","",VLOOKUP(D304,契約台帳!$A$3:$X$700,12,FALSE))</f>
        <v/>
      </c>
      <c r="L304" s="37" t="str">
        <f>IF(D304="","",VLOOKUP(F304,製品マスタ!$G$5:$Q$1005,11,FALSE))</f>
        <v/>
      </c>
      <c r="M304" s="49"/>
      <c r="N304" s="49"/>
      <c r="O304" s="184"/>
      <c r="P304" s="60"/>
      <c r="Q304" s="74"/>
      <c r="R304" s="54" t="str">
        <f>IF(D304="","",IF(D303&lt;&gt;"","",IF(OR(J304="リード付け",J304="巻足し",J304="巻返しリード付け"),M304,VLOOKUP(D304,契約台帳!$A$3:$X$700,14,FALSE))))</f>
        <v/>
      </c>
      <c r="S304" s="51" t="str">
        <f>IF(D304="","",IF(D303&lt;&gt;"","",IF(OR(J304="リード付け",J304="巻足し",J304="巻返しリード付け"),M304,VLOOKUP(D304,契約台帳!$A$3:$X$700,15,FALSE))))</f>
        <v/>
      </c>
      <c r="T304" s="51" t="str">
        <f>IF(D304="","",IF(D303&lt;&gt;"","",IF(J304="リード付け",N304,IF(J304="巻返しリード付け",N304,IF(J304="巻足し",N304*P304+N305*P305,VLOOKUP(D304,契約台帳!$A$3:$X$700,16,FALSE))))))</f>
        <v/>
      </c>
      <c r="U304" s="50"/>
      <c r="V304" s="50" t="str">
        <f>IF(D304="","",IF(D302=D304,"",VLOOKUP(D304,契約台帳!$A$2:$X$700,18,FALSE)))</f>
        <v/>
      </c>
      <c r="W304" s="35" t="str">
        <f>IF(D304="","",IF(T304="","",IF(J304="巻足し","",IF(J304="巻返し",VLOOKUP(F304&amp;K304&amp;M304,製品マスタ!$M$5:$AE$1005,18,FALSE),IF(OR(J304="リード付け",J304="巻返しリード付け"),"原反コア",IF(J304="スリット",VLOOKUP(F304&amp;K304&amp;R304,製品マスタ!$N$5:$AE$1005,17,FALSE),""))))))</f>
        <v/>
      </c>
      <c r="X304" s="35" t="str">
        <f>IF(D304="","",IF(T304="","",IF(J304="巻足し","",IF(J304="巻返し",VLOOKUP(F304&amp;K304&amp;M304,製品マスタ!$M$5:$AE$1005,19,FALSE),IF(OR(J304="リード付け",J304="巻返しリード付け"),"",IF(J304="スリット",VLOOKUP(F304&amp;K304&amp;R304,製品マスタ!$N$5:$AE$1005,18,FALSE),""))))))</f>
        <v/>
      </c>
      <c r="Y304" s="40" t="str">
        <f>IF(D304="","",IF(T304="","",VLOOKUP(D304,契約台帳!$A$3:$X$700,17,FALSE)))</f>
        <v/>
      </c>
      <c r="Z304" s="35" t="str">
        <f>IF(D304="","",IF(T304="","",VLOOKUP(D304,契約台帳!$A$3:$X$700,5,FALSE)))</f>
        <v/>
      </c>
      <c r="AA304" s="74"/>
      <c r="AB304" s="266" t="str">
        <f>IFERROR(VLOOKUP(F304&amp;K304&amp;M304,製品マスタ!$M$5:$AM$1003,27,FALSE),"")</f>
        <v/>
      </c>
      <c r="AC304" s="41"/>
      <c r="AD304" s="244"/>
      <c r="AE304" s="67"/>
      <c r="AF304" s="71"/>
      <c r="AG304" s="60"/>
      <c r="AH304" s="34"/>
      <c r="AI304" s="34"/>
      <c r="AJ304" s="34"/>
      <c r="AK304" s="34"/>
      <c r="AL304" s="13"/>
      <c r="AM304" s="13"/>
      <c r="AN304" s="13"/>
      <c r="AO304" s="13"/>
      <c r="AP304" s="13"/>
      <c r="AQ304" s="14"/>
      <c r="AR304" s="15"/>
    </row>
    <row r="305" spans="1:44" s="17" customFormat="1" ht="30.95" customHeight="1" x14ac:dyDescent="0.2">
      <c r="A305" s="47"/>
      <c r="B305" s="48"/>
      <c r="C305" s="56"/>
      <c r="D305" s="35"/>
      <c r="E305" s="35"/>
      <c r="F305" s="36" t="str">
        <f>IF(D305="","",VLOOKUP(D305,契約台帳!$A$3:$X$9998,6,FALSE))&amp;IF(D305="","",VLOOKUP(D305,契約台帳!$A$3:$X$9998,7,FALSE))&amp;IF(D305="","",VLOOKUP(D305,契約台帳!$A$3:$X$9998,8,FALSE))&amp;IF(D305="","",VLOOKUP(D305,契約台帳!$A$3:$X$9998,9,FALSE))&amp;IF(D305="","",VLOOKUP(D305,契約台帳!$A$3:$X$9998,11,FALSE))</f>
        <v/>
      </c>
      <c r="G305" s="35" t="str">
        <f>IF(D305="","",VLOOKUP(F305,製品マスタ!$G$5:$H$1005,2,FALSE))</f>
        <v/>
      </c>
      <c r="H305" s="35" t="str">
        <f>IF(D305="","",VLOOKUP(F305,製品マスタ!$G$5:$K$1005,5,FALSE))</f>
        <v/>
      </c>
      <c r="I305" s="37" t="str">
        <f>IF(D305="","",VLOOKUP(F305,製品マスタ!$G$5:$L$1005,6,FALSE))</f>
        <v/>
      </c>
      <c r="J305" s="271"/>
      <c r="K305" s="37" t="str">
        <f>IF(D305="","",VLOOKUP(D305,契約台帳!$A$3:$X$700,12,FALSE))</f>
        <v/>
      </c>
      <c r="L305" s="37" t="str">
        <f>IF(D305="","",VLOOKUP(F305,製品マスタ!$G$5:$Q$1005,11,FALSE))</f>
        <v/>
      </c>
      <c r="M305" s="49"/>
      <c r="N305" s="49"/>
      <c r="O305" s="184"/>
      <c r="P305" s="60"/>
      <c r="Q305" s="74"/>
      <c r="R305" s="54" t="str">
        <f>IF(D305="","",IF(D304&lt;&gt;"","",IF(OR(J305="リード付け",J305="巻足し",J305="巻返しリード付け"),M305,VLOOKUP(D305,契約台帳!$A$3:$X$700,14,FALSE))))</f>
        <v/>
      </c>
      <c r="S305" s="51" t="str">
        <f>IF(D305="","",IF(D304&lt;&gt;"","",IF(OR(J305="リード付け",J305="巻足し",J305="巻返しリード付け"),M305,VLOOKUP(D305,契約台帳!$A$3:$X$700,15,FALSE))))</f>
        <v/>
      </c>
      <c r="T305" s="51" t="str">
        <f>IF(D305="","",IF(D304&lt;&gt;"","",IF(J305="リード付け",N305,IF(J305="巻返しリード付け",N305,IF(J305="巻足し",N305*P305+N306*P306,VLOOKUP(D305,契約台帳!$A$3:$X$700,16,FALSE))))))</f>
        <v/>
      </c>
      <c r="U305" s="50"/>
      <c r="V305" s="50" t="str">
        <f>IF(D305="","",IF(D303=D305,"",VLOOKUP(D305,契約台帳!$A$2:$X$700,18,FALSE)))</f>
        <v/>
      </c>
      <c r="W305" s="35" t="str">
        <f>IF(D305="","",IF(T305="","",IF(J305="巻足し","",IF(J305="巻返し",VLOOKUP(F305&amp;K305&amp;M305,製品マスタ!$M$5:$AE$1005,18,FALSE),IF(OR(J305="リード付け",J305="巻返しリード付け"),"原反コア",IF(J305="スリット",VLOOKUP(F305&amp;K305&amp;R305,製品マスタ!$N$5:$AE$1005,17,FALSE),""))))))</f>
        <v/>
      </c>
      <c r="X305" s="35" t="str">
        <f>IF(D305="","",IF(T305="","",IF(J305="巻足し","",IF(J305="巻返し",VLOOKUP(F305&amp;K305&amp;M305,製品マスタ!$M$5:$AE$1005,19,FALSE),IF(OR(J305="リード付け",J305="巻返しリード付け"),"",IF(J305="スリット",VLOOKUP(F305&amp;K305&amp;R305,製品マスタ!$N$5:$AE$1005,18,FALSE),""))))))</f>
        <v/>
      </c>
      <c r="Y305" s="40" t="str">
        <f>IF(D305="","",IF(T305="","",VLOOKUP(D305,契約台帳!$A$3:$X$700,17,FALSE)))</f>
        <v/>
      </c>
      <c r="Z305" s="35" t="str">
        <f>IF(D305="","",IF(T305="","",VLOOKUP(D305,契約台帳!$A$3:$X$700,5,FALSE)))</f>
        <v/>
      </c>
      <c r="AA305" s="74"/>
      <c r="AB305" s="266" t="str">
        <f>IFERROR(VLOOKUP(F305&amp;K305&amp;M305,製品マスタ!$M$5:$AM$1003,27,FALSE),"")</f>
        <v/>
      </c>
      <c r="AC305" s="41"/>
      <c r="AD305" s="244"/>
      <c r="AE305" s="67"/>
      <c r="AF305" s="71"/>
      <c r="AG305" s="60"/>
      <c r="AH305" s="34"/>
      <c r="AI305" s="34"/>
      <c r="AJ305" s="34"/>
      <c r="AK305" s="34"/>
      <c r="AL305" s="13"/>
      <c r="AM305" s="13"/>
      <c r="AN305" s="13"/>
      <c r="AO305" s="13"/>
      <c r="AP305" s="13"/>
      <c r="AQ305" s="14"/>
      <c r="AR305" s="15"/>
    </row>
    <row r="306" spans="1:44" s="17" customFormat="1" ht="30.95" customHeight="1" x14ac:dyDescent="0.2">
      <c r="A306" s="47"/>
      <c r="B306" s="48"/>
      <c r="C306" s="56"/>
      <c r="D306" s="35"/>
      <c r="E306" s="35"/>
      <c r="F306" s="36" t="str">
        <f>IF(D306="","",VLOOKUP(D306,契約台帳!$A$3:$X$9998,6,FALSE))&amp;IF(D306="","",VLOOKUP(D306,契約台帳!$A$3:$X$9998,7,FALSE))&amp;IF(D306="","",VLOOKUP(D306,契約台帳!$A$3:$X$9998,8,FALSE))&amp;IF(D306="","",VLOOKUP(D306,契約台帳!$A$3:$X$9998,9,FALSE))&amp;IF(D306="","",VLOOKUP(D306,契約台帳!$A$3:$X$9998,11,FALSE))</f>
        <v/>
      </c>
      <c r="G306" s="35" t="str">
        <f>IF(D306="","",VLOOKUP(F306,製品マスタ!$G$5:$H$1005,2,FALSE))</f>
        <v/>
      </c>
      <c r="H306" s="35" t="str">
        <f>IF(D306="","",VLOOKUP(F306,製品マスタ!$G$5:$K$1005,5,FALSE))</f>
        <v/>
      </c>
      <c r="I306" s="37" t="str">
        <f>IF(D306="","",VLOOKUP(F306,製品マスタ!$G$5:$L$1005,6,FALSE))</f>
        <v/>
      </c>
      <c r="J306" s="271"/>
      <c r="K306" s="37" t="str">
        <f>IF(D306="","",VLOOKUP(D306,契約台帳!$A$3:$X$700,12,FALSE))</f>
        <v/>
      </c>
      <c r="L306" s="37" t="str">
        <f>IF(D306="","",VLOOKUP(F306,製品マスタ!$G$5:$Q$1005,11,FALSE))</f>
        <v/>
      </c>
      <c r="M306" s="49"/>
      <c r="N306" s="49"/>
      <c r="O306" s="184"/>
      <c r="P306" s="60"/>
      <c r="Q306" s="74"/>
      <c r="R306" s="54" t="str">
        <f>IF(D306="","",IF(D305&lt;&gt;"","",IF(OR(J306="リード付け",J306="巻足し",J306="巻返しリード付け"),M306,VLOOKUP(D306,契約台帳!$A$3:$X$700,14,FALSE))))</f>
        <v/>
      </c>
      <c r="S306" s="51" t="str">
        <f>IF(D306="","",IF(D305&lt;&gt;"","",IF(OR(J306="リード付け",J306="巻足し",J306="巻返しリード付け"),M306,VLOOKUP(D306,契約台帳!$A$3:$X$700,15,FALSE))))</f>
        <v/>
      </c>
      <c r="T306" s="51" t="str">
        <f>IF(D306="","",IF(D305&lt;&gt;"","",IF(J306="リード付け",N306,IF(J306="巻返しリード付け",N306,IF(J306="巻足し",N306*P306+N307*P307,VLOOKUP(D306,契約台帳!$A$3:$X$700,16,FALSE))))))</f>
        <v/>
      </c>
      <c r="U306" s="50"/>
      <c r="V306" s="50" t="str">
        <f>IF(D306="","",IF(D304=D306,"",VLOOKUP(D306,契約台帳!$A$2:$X$700,18,FALSE)))</f>
        <v/>
      </c>
      <c r="W306" s="35" t="str">
        <f>IF(D306="","",IF(T306="","",IF(J306="巻足し","",IF(J306="巻返し",VLOOKUP(F306&amp;K306&amp;M306,製品マスタ!$M$5:$AE$1005,18,FALSE),IF(OR(J306="リード付け",J306="巻返しリード付け"),"原反コア",IF(J306="スリット",VLOOKUP(F306&amp;K306&amp;R306,製品マスタ!$N$5:$AE$1005,17,FALSE),""))))))</f>
        <v/>
      </c>
      <c r="X306" s="35" t="str">
        <f>IF(D306="","",IF(T306="","",IF(J306="巻足し","",IF(J306="巻返し",VLOOKUP(F306&amp;K306&amp;M306,製品マスタ!$M$5:$AE$1005,19,FALSE),IF(OR(J306="リード付け",J306="巻返しリード付け"),"",IF(J306="スリット",VLOOKUP(F306&amp;K306&amp;R306,製品マスタ!$N$5:$AE$1005,18,FALSE),""))))))</f>
        <v/>
      </c>
      <c r="Y306" s="40" t="str">
        <f>IF(D306="","",IF(T306="","",VLOOKUP(D306,契約台帳!$A$3:$X$700,17,FALSE)))</f>
        <v/>
      </c>
      <c r="Z306" s="35" t="str">
        <f>IF(D306="","",IF(T306="","",VLOOKUP(D306,契約台帳!$A$3:$X$700,5,FALSE)))</f>
        <v/>
      </c>
      <c r="AA306" s="74"/>
      <c r="AB306" s="266" t="str">
        <f>IFERROR(VLOOKUP(F306&amp;K306&amp;M306,製品マスタ!$M$5:$AM$1003,27,FALSE),"")</f>
        <v/>
      </c>
      <c r="AC306" s="41"/>
      <c r="AD306" s="244"/>
      <c r="AE306" s="67"/>
      <c r="AF306" s="71"/>
      <c r="AG306" s="60"/>
      <c r="AH306" s="34"/>
      <c r="AI306" s="34"/>
      <c r="AJ306" s="34"/>
      <c r="AK306" s="34"/>
      <c r="AL306" s="13"/>
      <c r="AM306" s="13"/>
      <c r="AN306" s="13"/>
      <c r="AO306" s="13"/>
      <c r="AP306" s="13"/>
      <c r="AQ306" s="14"/>
      <c r="AR306" s="15"/>
    </row>
    <row r="307" spans="1:44" s="17" customFormat="1" ht="30.95" customHeight="1" x14ac:dyDescent="0.2">
      <c r="A307" s="47"/>
      <c r="B307" s="48"/>
      <c r="C307" s="56"/>
      <c r="D307" s="35"/>
      <c r="E307" s="35"/>
      <c r="F307" s="36" t="str">
        <f>IF(D307="","",VLOOKUP(D307,契約台帳!$A$3:$X$9998,6,FALSE))&amp;IF(D307="","",VLOOKUP(D307,契約台帳!$A$3:$X$9998,7,FALSE))&amp;IF(D307="","",VLOOKUP(D307,契約台帳!$A$3:$X$9998,8,FALSE))&amp;IF(D307="","",VLOOKUP(D307,契約台帳!$A$3:$X$9998,9,FALSE))&amp;IF(D307="","",VLOOKUP(D307,契約台帳!$A$3:$X$9998,11,FALSE))</f>
        <v/>
      </c>
      <c r="G307" s="35" t="str">
        <f>IF(D307="","",VLOOKUP(F307,製品マスタ!$G$5:$H$1005,2,FALSE))</f>
        <v/>
      </c>
      <c r="H307" s="35" t="str">
        <f>IF(D307="","",VLOOKUP(F307,製品マスタ!$G$5:$K$1005,5,FALSE))</f>
        <v/>
      </c>
      <c r="I307" s="37" t="str">
        <f>IF(D307="","",VLOOKUP(F307,製品マスタ!$G$5:$L$1005,6,FALSE))</f>
        <v/>
      </c>
      <c r="J307" s="271"/>
      <c r="K307" s="37" t="str">
        <f>IF(D307="","",VLOOKUP(D307,契約台帳!$A$3:$X$700,12,FALSE))</f>
        <v/>
      </c>
      <c r="L307" s="37" t="str">
        <f>IF(D307="","",VLOOKUP(F307,製品マスタ!$G$5:$Q$1005,11,FALSE))</f>
        <v/>
      </c>
      <c r="M307" s="49"/>
      <c r="N307" s="49"/>
      <c r="O307" s="184"/>
      <c r="P307" s="60"/>
      <c r="Q307" s="74"/>
      <c r="R307" s="54" t="str">
        <f>IF(D307="","",IF(D306&lt;&gt;"","",IF(OR(J307="リード付け",J307="巻足し",J307="巻返しリード付け"),M307,VLOOKUP(D307,契約台帳!$A$3:$X$700,14,FALSE))))</f>
        <v/>
      </c>
      <c r="S307" s="51" t="str">
        <f>IF(D307="","",IF(D306&lt;&gt;"","",IF(OR(J307="リード付け",J307="巻足し",J307="巻返しリード付け"),M307,VLOOKUP(D307,契約台帳!$A$3:$X$700,15,FALSE))))</f>
        <v/>
      </c>
      <c r="T307" s="51" t="str">
        <f>IF(D307="","",IF(D306&lt;&gt;"","",IF(J307="リード付け",N307,IF(J307="巻返しリード付け",N307,IF(J307="巻足し",N307*P307+N308*P308,VLOOKUP(D307,契約台帳!$A$3:$X$700,16,FALSE))))))</f>
        <v/>
      </c>
      <c r="U307" s="50"/>
      <c r="V307" s="50" t="str">
        <f>IF(D307="","",IF(D305=D307,"",VLOOKUP(D307,契約台帳!$A$2:$X$700,18,FALSE)))</f>
        <v/>
      </c>
      <c r="W307" s="35" t="str">
        <f>IF(D307="","",IF(T307="","",IF(J307="巻足し","",IF(J307="巻返し",VLOOKUP(F307&amp;K307&amp;M307,製品マスタ!$M$5:$AE$1005,18,FALSE),IF(OR(J307="リード付け",J307="巻返しリード付け"),"原反コア",IF(J307="スリット",VLOOKUP(F307&amp;K307&amp;R307,製品マスタ!$N$5:$AE$1005,17,FALSE),""))))))</f>
        <v/>
      </c>
      <c r="X307" s="35" t="str">
        <f>IF(D307="","",IF(T307="","",IF(J307="巻足し","",IF(J307="巻返し",VLOOKUP(F307&amp;K307&amp;M307,製品マスタ!$M$5:$AE$1005,19,FALSE),IF(OR(J307="リード付け",J307="巻返しリード付け"),"",IF(J307="スリット",VLOOKUP(F307&amp;K307&amp;R307,製品マスタ!$N$5:$AE$1005,18,FALSE),""))))))</f>
        <v/>
      </c>
      <c r="Y307" s="40" t="str">
        <f>IF(D307="","",IF(T307="","",VLOOKUP(D307,契約台帳!$A$3:$X$700,17,FALSE)))</f>
        <v/>
      </c>
      <c r="Z307" s="35" t="str">
        <f>IF(D307="","",IF(T307="","",VLOOKUP(D307,契約台帳!$A$3:$X$700,5,FALSE)))</f>
        <v/>
      </c>
      <c r="AA307" s="74"/>
      <c r="AB307" s="266" t="str">
        <f>IFERROR(VLOOKUP(F307&amp;K307&amp;M307,製品マスタ!$M$5:$AM$1003,27,FALSE),"")</f>
        <v/>
      </c>
      <c r="AC307" s="41"/>
      <c r="AD307" s="244"/>
      <c r="AE307" s="67"/>
      <c r="AF307" s="71"/>
      <c r="AG307" s="60"/>
      <c r="AH307" s="34"/>
      <c r="AI307" s="34"/>
      <c r="AJ307" s="34"/>
      <c r="AK307" s="34"/>
      <c r="AL307" s="13"/>
      <c r="AM307" s="13"/>
      <c r="AN307" s="13"/>
      <c r="AO307" s="13"/>
      <c r="AP307" s="13"/>
      <c r="AQ307" s="14"/>
      <c r="AR307" s="15"/>
    </row>
    <row r="308" spans="1:44" s="17" customFormat="1" ht="30.95" customHeight="1" x14ac:dyDescent="0.2">
      <c r="A308" s="47"/>
      <c r="B308" s="48"/>
      <c r="C308" s="56"/>
      <c r="D308" s="35"/>
      <c r="E308" s="35"/>
      <c r="F308" s="36" t="str">
        <f>IF(D308="","",VLOOKUP(D308,契約台帳!$A$3:$X$9998,6,FALSE))&amp;IF(D308="","",VLOOKUP(D308,契約台帳!$A$3:$X$9998,7,FALSE))&amp;IF(D308="","",VLOOKUP(D308,契約台帳!$A$3:$X$9998,8,FALSE))&amp;IF(D308="","",VLOOKUP(D308,契約台帳!$A$3:$X$9998,9,FALSE))&amp;IF(D308="","",VLOOKUP(D308,契約台帳!$A$3:$X$9998,11,FALSE))</f>
        <v/>
      </c>
      <c r="G308" s="35" t="str">
        <f>IF(D308="","",VLOOKUP(F308,製品マスタ!$G$5:$H$1005,2,FALSE))</f>
        <v/>
      </c>
      <c r="H308" s="35" t="str">
        <f>IF(D308="","",VLOOKUP(F308,製品マスタ!$G$5:$K$1005,5,FALSE))</f>
        <v/>
      </c>
      <c r="I308" s="37" t="str">
        <f>IF(D308="","",VLOOKUP(F308,製品マスタ!$G$5:$L$1005,6,FALSE))</f>
        <v/>
      </c>
      <c r="J308" s="271"/>
      <c r="K308" s="37" t="str">
        <f>IF(D308="","",VLOOKUP(D308,契約台帳!$A$3:$X$700,12,FALSE))</f>
        <v/>
      </c>
      <c r="L308" s="37" t="str">
        <f>IF(D308="","",VLOOKUP(F308,製品マスタ!$G$5:$Q$1005,11,FALSE))</f>
        <v/>
      </c>
      <c r="M308" s="49"/>
      <c r="N308" s="49"/>
      <c r="O308" s="184"/>
      <c r="P308" s="60"/>
      <c r="Q308" s="74"/>
      <c r="R308" s="54" t="str">
        <f>IF(D308="","",IF(D307&lt;&gt;"","",IF(OR(J308="リード付け",J308="巻足し",J308="巻返しリード付け"),M308,VLOOKUP(D308,契約台帳!$A$3:$X$700,14,FALSE))))</f>
        <v/>
      </c>
      <c r="S308" s="51" t="str">
        <f>IF(D308="","",IF(D307&lt;&gt;"","",IF(OR(J308="リード付け",J308="巻足し",J308="巻返しリード付け"),M308,VLOOKUP(D308,契約台帳!$A$3:$X$700,15,FALSE))))</f>
        <v/>
      </c>
      <c r="T308" s="51" t="str">
        <f>IF(D308="","",IF(D307&lt;&gt;"","",IF(J308="リード付け",N308,IF(J308="巻返しリード付け",N308,IF(J308="巻足し",N308*P308+N309*P309,VLOOKUP(D308,契約台帳!$A$3:$X$700,16,FALSE))))))</f>
        <v/>
      </c>
      <c r="U308" s="50"/>
      <c r="V308" s="50" t="str">
        <f>IF(D308="","",IF(D306=D308,"",VLOOKUP(D308,契約台帳!$A$2:$X$700,18,FALSE)))</f>
        <v/>
      </c>
      <c r="W308" s="35" t="str">
        <f>IF(D308="","",IF(T308="","",IF(J308="巻足し","",IF(J308="巻返し",VLOOKUP(F308&amp;K308&amp;M308,製品マスタ!$M$5:$AE$1005,18,FALSE),IF(OR(J308="リード付け",J308="巻返しリード付け"),"原反コア",IF(J308="スリット",VLOOKUP(F308&amp;K308&amp;R308,製品マスタ!$N$5:$AE$1005,17,FALSE),""))))))</f>
        <v/>
      </c>
      <c r="X308" s="35" t="str">
        <f>IF(D308="","",IF(T308="","",IF(J308="巻足し","",IF(J308="巻返し",VLOOKUP(F308&amp;K308&amp;M308,製品マスタ!$M$5:$AE$1005,19,FALSE),IF(OR(J308="リード付け",J308="巻返しリード付け"),"",IF(J308="スリット",VLOOKUP(F308&amp;K308&amp;R308,製品マスタ!$N$5:$AE$1005,18,FALSE),""))))))</f>
        <v/>
      </c>
      <c r="Y308" s="40" t="str">
        <f>IF(D308="","",IF(T308="","",VLOOKUP(D308,契約台帳!$A$3:$X$700,17,FALSE)))</f>
        <v/>
      </c>
      <c r="Z308" s="35" t="str">
        <f>IF(D308="","",IF(T308="","",VLOOKUP(D308,契約台帳!$A$3:$X$700,5,FALSE)))</f>
        <v/>
      </c>
      <c r="AA308" s="74"/>
      <c r="AB308" s="266" t="str">
        <f>IFERROR(VLOOKUP(F308&amp;K308&amp;M308,製品マスタ!$M$5:$AM$1003,27,FALSE),"")</f>
        <v/>
      </c>
      <c r="AC308" s="41"/>
      <c r="AD308" s="244"/>
      <c r="AE308" s="67"/>
      <c r="AF308" s="71"/>
      <c r="AG308" s="60"/>
      <c r="AH308" s="34"/>
      <c r="AI308" s="34"/>
      <c r="AJ308" s="34"/>
      <c r="AK308" s="34"/>
      <c r="AL308" s="13"/>
      <c r="AM308" s="13"/>
      <c r="AN308" s="13"/>
      <c r="AO308" s="13"/>
      <c r="AP308" s="13"/>
      <c r="AQ308" s="14"/>
      <c r="AR308" s="15"/>
    </row>
    <row r="309" spans="1:44" s="17" customFormat="1" ht="30.95" customHeight="1" x14ac:dyDescent="0.2">
      <c r="A309" s="47"/>
      <c r="B309" s="48"/>
      <c r="C309" s="56"/>
      <c r="D309" s="35"/>
      <c r="E309" s="35"/>
      <c r="F309" s="36" t="str">
        <f>IF(D309="","",VLOOKUP(D309,契約台帳!$A$3:$X$9998,6,FALSE))&amp;IF(D309="","",VLOOKUP(D309,契約台帳!$A$3:$X$9998,7,FALSE))&amp;IF(D309="","",VLOOKUP(D309,契約台帳!$A$3:$X$9998,8,FALSE))&amp;IF(D309="","",VLOOKUP(D309,契約台帳!$A$3:$X$9998,9,FALSE))&amp;IF(D309="","",VLOOKUP(D309,契約台帳!$A$3:$X$9998,11,FALSE))</f>
        <v/>
      </c>
      <c r="G309" s="35" t="str">
        <f>IF(D309="","",VLOOKUP(F309,製品マスタ!$G$5:$H$1005,2,FALSE))</f>
        <v/>
      </c>
      <c r="H309" s="35" t="str">
        <f>IF(D309="","",VLOOKUP(F309,製品マスタ!$G$5:$K$1005,5,FALSE))</f>
        <v/>
      </c>
      <c r="I309" s="37" t="str">
        <f>IF(D309="","",VLOOKUP(F309,製品マスタ!$G$5:$L$1005,6,FALSE))</f>
        <v/>
      </c>
      <c r="J309" s="271"/>
      <c r="K309" s="37" t="str">
        <f>IF(D309="","",VLOOKUP(D309,契約台帳!$A$3:$X$700,12,FALSE))</f>
        <v/>
      </c>
      <c r="L309" s="37" t="str">
        <f>IF(D309="","",VLOOKUP(F309,製品マスタ!$G$5:$Q$1005,11,FALSE))</f>
        <v/>
      </c>
      <c r="M309" s="49"/>
      <c r="N309" s="49"/>
      <c r="O309" s="184"/>
      <c r="P309" s="60"/>
      <c r="Q309" s="74"/>
      <c r="R309" s="54" t="str">
        <f>IF(D309="","",IF(D308&lt;&gt;"","",IF(OR(J309="リード付け",J309="巻足し",J309="巻返しリード付け"),M309,VLOOKUP(D309,契約台帳!$A$3:$X$700,14,FALSE))))</f>
        <v/>
      </c>
      <c r="S309" s="51" t="str">
        <f>IF(D309="","",IF(D308&lt;&gt;"","",IF(OR(J309="リード付け",J309="巻足し",J309="巻返しリード付け"),M309,VLOOKUP(D309,契約台帳!$A$3:$X$700,15,FALSE))))</f>
        <v/>
      </c>
      <c r="T309" s="51" t="str">
        <f>IF(D309="","",IF(D308&lt;&gt;"","",IF(J309="リード付け",N309,IF(J309="巻返しリード付け",N309,IF(J309="巻足し",N309*P309+N310*P310,VLOOKUP(D309,契約台帳!$A$3:$X$700,16,FALSE))))))</f>
        <v/>
      </c>
      <c r="U309" s="50"/>
      <c r="V309" s="50" t="str">
        <f>IF(D309="","",IF(D307=D309,"",VLOOKUP(D309,契約台帳!$A$2:$X$700,18,FALSE)))</f>
        <v/>
      </c>
      <c r="W309" s="35" t="str">
        <f>IF(D309="","",IF(T309="","",IF(J309="巻足し","",IF(J309="巻返し",VLOOKUP(F309&amp;K309&amp;M309,製品マスタ!$M$5:$AE$1005,18,FALSE),IF(OR(J309="リード付け",J309="巻返しリード付け"),"原反コア",IF(J309="スリット",VLOOKUP(F309&amp;K309&amp;R309,製品マスタ!$N$5:$AE$1005,17,FALSE),""))))))</f>
        <v/>
      </c>
      <c r="X309" s="35" t="str">
        <f>IF(D309="","",IF(T309="","",IF(J309="巻足し","",IF(J309="巻返し",VLOOKUP(F309&amp;K309&amp;M309,製品マスタ!$M$5:$AE$1005,19,FALSE),IF(OR(J309="リード付け",J309="巻返しリード付け"),"",IF(J309="スリット",VLOOKUP(F309&amp;K309&amp;R309,製品マスタ!$N$5:$AE$1005,18,FALSE),""))))))</f>
        <v/>
      </c>
      <c r="Y309" s="40" t="str">
        <f>IF(D309="","",IF(T309="","",VLOOKUP(D309,契約台帳!$A$3:$X$700,17,FALSE)))</f>
        <v/>
      </c>
      <c r="Z309" s="35" t="str">
        <f>IF(D309="","",IF(T309="","",VLOOKUP(D309,契約台帳!$A$3:$X$700,5,FALSE)))</f>
        <v/>
      </c>
      <c r="AA309" s="74"/>
      <c r="AB309" s="266" t="str">
        <f>IFERROR(VLOOKUP(F309&amp;K309&amp;M309,製品マスタ!$M$5:$AM$1003,27,FALSE),"")</f>
        <v/>
      </c>
      <c r="AC309" s="41"/>
      <c r="AD309" s="244"/>
      <c r="AE309" s="67"/>
      <c r="AF309" s="71"/>
      <c r="AG309" s="60"/>
      <c r="AH309" s="34"/>
      <c r="AI309" s="34"/>
      <c r="AJ309" s="34"/>
      <c r="AK309" s="34"/>
      <c r="AL309" s="13"/>
      <c r="AM309" s="13"/>
      <c r="AN309" s="13"/>
      <c r="AO309" s="13"/>
      <c r="AP309" s="13"/>
      <c r="AQ309" s="14"/>
      <c r="AR309" s="15"/>
    </row>
    <row r="310" spans="1:44" s="17" customFormat="1" ht="30.95" customHeight="1" x14ac:dyDescent="0.2">
      <c r="A310" s="47"/>
      <c r="B310" s="48"/>
      <c r="C310" s="56"/>
      <c r="D310" s="35"/>
      <c r="E310" s="35"/>
      <c r="F310" s="36" t="str">
        <f>IF(D310="","",VLOOKUP(D310,契約台帳!$A$3:$X$9998,6,FALSE))&amp;IF(D310="","",VLOOKUP(D310,契約台帳!$A$3:$X$9998,7,FALSE))&amp;IF(D310="","",VLOOKUP(D310,契約台帳!$A$3:$X$9998,8,FALSE))&amp;IF(D310="","",VLOOKUP(D310,契約台帳!$A$3:$X$9998,9,FALSE))&amp;IF(D310="","",VLOOKUP(D310,契約台帳!$A$3:$X$9998,11,FALSE))</f>
        <v/>
      </c>
      <c r="G310" s="35" t="str">
        <f>IF(D310="","",VLOOKUP(F310,製品マスタ!$G$5:$H$1005,2,FALSE))</f>
        <v/>
      </c>
      <c r="H310" s="35" t="str">
        <f>IF(D310="","",VLOOKUP(F310,製品マスタ!$G$5:$K$1005,5,FALSE))</f>
        <v/>
      </c>
      <c r="I310" s="37" t="str">
        <f>IF(D310="","",VLOOKUP(F310,製品マスタ!$G$5:$L$1005,6,FALSE))</f>
        <v/>
      </c>
      <c r="J310" s="271"/>
      <c r="K310" s="37" t="str">
        <f>IF(D310="","",VLOOKUP(D310,契約台帳!$A$3:$X$700,12,FALSE))</f>
        <v/>
      </c>
      <c r="L310" s="37" t="str">
        <f>IF(D310="","",VLOOKUP(F310,製品マスタ!$G$5:$Q$1005,11,FALSE))</f>
        <v/>
      </c>
      <c r="M310" s="49"/>
      <c r="N310" s="49"/>
      <c r="O310" s="184"/>
      <c r="P310" s="60"/>
      <c r="Q310" s="74"/>
      <c r="R310" s="54" t="str">
        <f>IF(D310="","",IF(D309&lt;&gt;"","",IF(OR(J310="リード付け",J310="巻足し",J310="巻返しリード付け"),M310,VLOOKUP(D310,契約台帳!$A$3:$X$700,14,FALSE))))</f>
        <v/>
      </c>
      <c r="S310" s="51" t="str">
        <f>IF(D310="","",IF(D309&lt;&gt;"","",IF(OR(J310="リード付け",J310="巻足し",J310="巻返しリード付け"),M310,VLOOKUP(D310,契約台帳!$A$3:$X$700,15,FALSE))))</f>
        <v/>
      </c>
      <c r="T310" s="51" t="str">
        <f>IF(D310="","",IF(D309&lt;&gt;"","",IF(J310="リード付け",N310,IF(J310="巻返しリード付け",N310,IF(J310="巻足し",N310*P310+N311*P311,VLOOKUP(D310,契約台帳!$A$3:$X$700,16,FALSE))))))</f>
        <v/>
      </c>
      <c r="U310" s="50"/>
      <c r="V310" s="50" t="str">
        <f>IF(D310="","",IF(D308=D310,"",VLOOKUP(D310,契約台帳!$A$2:$X$700,18,FALSE)))</f>
        <v/>
      </c>
      <c r="W310" s="35" t="str">
        <f>IF(D310="","",IF(T310="","",IF(J310="巻足し","",IF(J310="巻返し",VLOOKUP(F310&amp;K310&amp;M310,製品マスタ!$M$5:$AE$1005,18,FALSE),IF(OR(J310="リード付け",J310="巻返しリード付け"),"原反コア",IF(J310="スリット",VLOOKUP(F310&amp;K310&amp;R310,製品マスタ!$N$5:$AE$1005,17,FALSE),""))))))</f>
        <v/>
      </c>
      <c r="X310" s="35" t="str">
        <f>IF(D310="","",IF(T310="","",IF(J310="巻足し","",IF(J310="巻返し",VLOOKUP(F310&amp;K310&amp;M310,製品マスタ!$M$5:$AE$1005,19,FALSE),IF(OR(J310="リード付け",J310="巻返しリード付け"),"",IF(J310="スリット",VLOOKUP(F310&amp;K310&amp;R310,製品マスタ!$N$5:$AE$1005,18,FALSE),""))))))</f>
        <v/>
      </c>
      <c r="Y310" s="40" t="str">
        <f>IF(D310="","",IF(T310="","",VLOOKUP(D310,契約台帳!$A$3:$X$700,17,FALSE)))</f>
        <v/>
      </c>
      <c r="Z310" s="35" t="str">
        <f>IF(D310="","",IF(T310="","",VLOOKUP(D310,契約台帳!$A$3:$X$700,5,FALSE)))</f>
        <v/>
      </c>
      <c r="AA310" s="74"/>
      <c r="AB310" s="266" t="str">
        <f>IFERROR(VLOOKUP(F310&amp;K310&amp;M310,製品マスタ!$M$5:$AM$1003,27,FALSE),"")</f>
        <v/>
      </c>
      <c r="AC310" s="41"/>
      <c r="AD310" s="244"/>
      <c r="AE310" s="67"/>
      <c r="AF310" s="71"/>
      <c r="AG310" s="60"/>
      <c r="AH310" s="34"/>
      <c r="AI310" s="34"/>
      <c r="AJ310" s="34"/>
      <c r="AK310" s="34"/>
      <c r="AL310" s="13"/>
      <c r="AM310" s="13"/>
      <c r="AN310" s="13"/>
      <c r="AO310" s="13"/>
      <c r="AP310" s="13"/>
      <c r="AQ310" s="14"/>
      <c r="AR310" s="15"/>
    </row>
    <row r="311" spans="1:44" s="17" customFormat="1" ht="30.95" customHeight="1" x14ac:dyDescent="0.2">
      <c r="A311" s="47"/>
      <c r="B311" s="48"/>
      <c r="C311" s="56"/>
      <c r="D311" s="35"/>
      <c r="E311" s="35"/>
      <c r="F311" s="36" t="str">
        <f>IF(D311="","",VLOOKUP(D311,契約台帳!$A$3:$X$9998,6,FALSE))&amp;IF(D311="","",VLOOKUP(D311,契約台帳!$A$3:$X$9998,7,FALSE))&amp;IF(D311="","",VLOOKUP(D311,契約台帳!$A$3:$X$9998,8,FALSE))&amp;IF(D311="","",VLOOKUP(D311,契約台帳!$A$3:$X$9998,9,FALSE))&amp;IF(D311="","",VLOOKUP(D311,契約台帳!$A$3:$X$9998,11,FALSE))</f>
        <v/>
      </c>
      <c r="G311" s="35" t="str">
        <f>IF(D311="","",VLOOKUP(F311,製品マスタ!$G$5:$H$1005,2,FALSE))</f>
        <v/>
      </c>
      <c r="H311" s="35" t="str">
        <f>IF(D311="","",VLOOKUP(F311,製品マスタ!$G$5:$K$1005,5,FALSE))</f>
        <v/>
      </c>
      <c r="I311" s="37" t="str">
        <f>IF(D311="","",VLOOKUP(F311,製品マスタ!$G$5:$L$1005,6,FALSE))</f>
        <v/>
      </c>
      <c r="J311" s="271"/>
      <c r="K311" s="37" t="str">
        <f>IF(D311="","",VLOOKUP(D311,契約台帳!$A$3:$X$700,12,FALSE))</f>
        <v/>
      </c>
      <c r="L311" s="37" t="str">
        <f>IF(D311="","",VLOOKUP(F311,製品マスタ!$G$5:$Q$1005,11,FALSE))</f>
        <v/>
      </c>
      <c r="M311" s="49"/>
      <c r="N311" s="49"/>
      <c r="O311" s="184"/>
      <c r="P311" s="60"/>
      <c r="Q311" s="74"/>
      <c r="R311" s="54" t="str">
        <f>IF(D311="","",IF(D310&lt;&gt;"","",IF(OR(J311="リード付け",J311="巻足し",J311="巻返しリード付け"),M311,VLOOKUP(D311,契約台帳!$A$3:$X$700,14,FALSE))))</f>
        <v/>
      </c>
      <c r="S311" s="51" t="str">
        <f>IF(D311="","",IF(D310&lt;&gt;"","",IF(OR(J311="リード付け",J311="巻足し",J311="巻返しリード付け"),M311,VLOOKUP(D311,契約台帳!$A$3:$X$700,15,FALSE))))</f>
        <v/>
      </c>
      <c r="T311" s="51" t="str">
        <f>IF(D311="","",IF(D310&lt;&gt;"","",IF(J311="リード付け",N311,IF(J311="巻返しリード付け",N311,IF(J311="巻足し",N311*P311+N312*P312,VLOOKUP(D311,契約台帳!$A$3:$X$700,16,FALSE))))))</f>
        <v/>
      </c>
      <c r="U311" s="50"/>
      <c r="V311" s="50" t="str">
        <f>IF(D311="","",IF(D309=D311,"",VLOOKUP(D311,契約台帳!$A$2:$X$700,18,FALSE)))</f>
        <v/>
      </c>
      <c r="W311" s="35" t="str">
        <f>IF(D311="","",IF(T311="","",IF(J311="巻足し","",IF(J311="巻返し",VLOOKUP(F311&amp;K311&amp;M311,製品マスタ!$M$5:$AE$1005,18,FALSE),IF(OR(J311="リード付け",J311="巻返しリード付け"),"原反コア",IF(J311="スリット",VLOOKUP(F311&amp;K311&amp;R311,製品マスタ!$N$5:$AE$1005,17,FALSE),""))))))</f>
        <v/>
      </c>
      <c r="X311" s="35" t="str">
        <f>IF(D311="","",IF(T311="","",IF(J311="巻足し","",IF(J311="巻返し",VLOOKUP(F311&amp;K311&amp;M311,製品マスタ!$M$5:$AE$1005,19,FALSE),IF(OR(J311="リード付け",J311="巻返しリード付け"),"",IF(J311="スリット",VLOOKUP(F311&amp;K311&amp;R311,製品マスタ!$N$5:$AE$1005,18,FALSE),""))))))</f>
        <v/>
      </c>
      <c r="Y311" s="40" t="str">
        <f>IF(D311="","",IF(T311="","",VLOOKUP(D311,契約台帳!$A$3:$X$700,17,FALSE)))</f>
        <v/>
      </c>
      <c r="Z311" s="35" t="str">
        <f>IF(D311="","",IF(T311="","",VLOOKUP(D311,契約台帳!$A$3:$X$700,5,FALSE)))</f>
        <v/>
      </c>
      <c r="AA311" s="74"/>
      <c r="AB311" s="266" t="str">
        <f>IFERROR(VLOOKUP(F311&amp;K311&amp;M311,製品マスタ!$M$5:$AM$1003,27,FALSE),"")</f>
        <v/>
      </c>
      <c r="AC311" s="41"/>
      <c r="AD311" s="244"/>
      <c r="AE311" s="67"/>
      <c r="AF311" s="71"/>
      <c r="AG311" s="60"/>
      <c r="AH311" s="34"/>
      <c r="AI311" s="34"/>
      <c r="AJ311" s="34"/>
      <c r="AK311" s="34"/>
      <c r="AL311" s="13"/>
      <c r="AM311" s="13"/>
      <c r="AN311" s="13"/>
      <c r="AO311" s="13"/>
      <c r="AP311" s="13"/>
      <c r="AQ311" s="14"/>
      <c r="AR311" s="15"/>
    </row>
    <row r="312" spans="1:44" s="17" customFormat="1" ht="30.95" customHeight="1" x14ac:dyDescent="0.2">
      <c r="A312" s="47"/>
      <c r="B312" s="48"/>
      <c r="C312" s="56"/>
      <c r="D312" s="35"/>
      <c r="E312" s="35"/>
      <c r="F312" s="36" t="str">
        <f>IF(D312="","",VLOOKUP(D312,契約台帳!$A$3:$X$9998,6,FALSE))&amp;IF(D312="","",VLOOKUP(D312,契約台帳!$A$3:$X$9998,7,FALSE))&amp;IF(D312="","",VLOOKUP(D312,契約台帳!$A$3:$X$9998,8,FALSE))&amp;IF(D312="","",VLOOKUP(D312,契約台帳!$A$3:$X$9998,9,FALSE))&amp;IF(D312="","",VLOOKUP(D312,契約台帳!$A$3:$X$9998,11,FALSE))</f>
        <v/>
      </c>
      <c r="G312" s="35" t="str">
        <f>IF(D312="","",VLOOKUP(F312,製品マスタ!$G$5:$H$1005,2,FALSE))</f>
        <v/>
      </c>
      <c r="H312" s="35" t="str">
        <f>IF(D312="","",VLOOKUP(F312,製品マスタ!$G$5:$K$1005,5,FALSE))</f>
        <v/>
      </c>
      <c r="I312" s="37" t="str">
        <f>IF(D312="","",VLOOKUP(F312,製品マスタ!$G$5:$L$1005,6,FALSE))</f>
        <v/>
      </c>
      <c r="J312" s="271"/>
      <c r="K312" s="37" t="str">
        <f>IF(D312="","",VLOOKUP(D312,契約台帳!$A$3:$X$700,12,FALSE))</f>
        <v/>
      </c>
      <c r="L312" s="37" t="str">
        <f>IF(D312="","",VLOOKUP(F312,製品マスタ!$G$5:$Q$1005,11,FALSE))</f>
        <v/>
      </c>
      <c r="M312" s="49"/>
      <c r="N312" s="49"/>
      <c r="O312" s="184"/>
      <c r="P312" s="60"/>
      <c r="Q312" s="74"/>
      <c r="R312" s="54" t="str">
        <f>IF(D312="","",IF(D311&lt;&gt;"","",IF(OR(J312="リード付け",J312="巻足し",J312="巻返しリード付け"),M312,VLOOKUP(D312,契約台帳!$A$3:$X$700,14,FALSE))))</f>
        <v/>
      </c>
      <c r="S312" s="51" t="str">
        <f>IF(D312="","",IF(D311&lt;&gt;"","",IF(OR(J312="リード付け",J312="巻足し",J312="巻返しリード付け"),M312,VLOOKUP(D312,契約台帳!$A$3:$X$700,15,FALSE))))</f>
        <v/>
      </c>
      <c r="T312" s="51" t="str">
        <f>IF(D312="","",IF(D311&lt;&gt;"","",IF(J312="リード付け",N312,IF(J312="巻返しリード付け",N312,IF(J312="巻足し",N312*P312+N313*P313,VLOOKUP(D312,契約台帳!$A$3:$X$700,16,FALSE))))))</f>
        <v/>
      </c>
      <c r="U312" s="50"/>
      <c r="V312" s="50" t="str">
        <f>IF(D312="","",IF(D310=D312,"",VLOOKUP(D312,契約台帳!$A$2:$X$700,18,FALSE)))</f>
        <v/>
      </c>
      <c r="W312" s="35" t="str">
        <f>IF(D312="","",IF(T312="","",IF(J312="巻足し","",IF(J312="巻返し",VLOOKUP(F312&amp;K312&amp;M312,製品マスタ!$M$5:$AE$1005,18,FALSE),IF(OR(J312="リード付け",J312="巻返しリード付け"),"原反コア",IF(J312="スリット",VLOOKUP(F312&amp;K312&amp;R312,製品マスタ!$N$5:$AE$1005,17,FALSE),""))))))</f>
        <v/>
      </c>
      <c r="X312" s="35" t="str">
        <f>IF(D312="","",IF(T312="","",IF(J312="巻足し","",IF(J312="巻返し",VLOOKUP(F312&amp;K312&amp;M312,製品マスタ!$M$5:$AE$1005,19,FALSE),IF(OR(J312="リード付け",J312="巻返しリード付け"),"",IF(J312="スリット",VLOOKUP(F312&amp;K312&amp;R312,製品マスタ!$N$5:$AE$1005,18,FALSE),""))))))</f>
        <v/>
      </c>
      <c r="Y312" s="40" t="str">
        <f>IF(D312="","",IF(T312="","",VLOOKUP(D312,契約台帳!$A$3:$X$700,17,FALSE)))</f>
        <v/>
      </c>
      <c r="Z312" s="35" t="str">
        <f>IF(D312="","",IF(T312="","",VLOOKUP(D312,契約台帳!$A$3:$X$700,5,FALSE)))</f>
        <v/>
      </c>
      <c r="AA312" s="74"/>
      <c r="AB312" s="266" t="str">
        <f>IFERROR(VLOOKUP(F312&amp;K312&amp;M312,製品マスタ!$M$5:$AM$1003,27,FALSE),"")</f>
        <v/>
      </c>
      <c r="AC312" s="41"/>
      <c r="AD312" s="244"/>
      <c r="AE312" s="67"/>
      <c r="AF312" s="71"/>
      <c r="AG312" s="60"/>
      <c r="AH312" s="34"/>
      <c r="AI312" s="34"/>
      <c r="AJ312" s="34"/>
      <c r="AK312" s="34"/>
      <c r="AL312" s="13"/>
      <c r="AM312" s="13"/>
      <c r="AN312" s="13"/>
      <c r="AO312" s="13"/>
      <c r="AP312" s="13"/>
      <c r="AQ312" s="14"/>
      <c r="AR312" s="15"/>
    </row>
    <row r="313" spans="1:44" s="17" customFormat="1" ht="30.95" customHeight="1" x14ac:dyDescent="0.2">
      <c r="A313" s="47"/>
      <c r="B313" s="48"/>
      <c r="C313" s="56"/>
      <c r="D313" s="35"/>
      <c r="E313" s="35"/>
      <c r="F313" s="36" t="str">
        <f>IF(D313="","",VLOOKUP(D313,契約台帳!$A$3:$X$9998,6,FALSE))&amp;IF(D313="","",VLOOKUP(D313,契約台帳!$A$3:$X$9998,7,FALSE))&amp;IF(D313="","",VLOOKUP(D313,契約台帳!$A$3:$X$9998,8,FALSE))&amp;IF(D313="","",VLOOKUP(D313,契約台帳!$A$3:$X$9998,9,FALSE))&amp;IF(D313="","",VLOOKUP(D313,契約台帳!$A$3:$X$9998,11,FALSE))</f>
        <v/>
      </c>
      <c r="G313" s="35" t="str">
        <f>IF(D313="","",VLOOKUP(F313,製品マスタ!$G$5:$H$1005,2,FALSE))</f>
        <v/>
      </c>
      <c r="H313" s="35" t="str">
        <f>IF(D313="","",VLOOKUP(F313,製品マスタ!$G$5:$K$1005,5,FALSE))</f>
        <v/>
      </c>
      <c r="I313" s="37" t="str">
        <f>IF(D313="","",VLOOKUP(F313,製品マスタ!$G$5:$L$1005,6,FALSE))</f>
        <v/>
      </c>
      <c r="J313" s="271"/>
      <c r="K313" s="37" t="str">
        <f>IF(D313="","",VLOOKUP(D313,契約台帳!$A$3:$X$700,12,FALSE))</f>
        <v/>
      </c>
      <c r="L313" s="37" t="str">
        <f>IF(D313="","",VLOOKUP(F313,製品マスタ!$G$5:$Q$1005,11,FALSE))</f>
        <v/>
      </c>
      <c r="M313" s="49"/>
      <c r="N313" s="49"/>
      <c r="O313" s="184"/>
      <c r="P313" s="60"/>
      <c r="Q313" s="74"/>
      <c r="R313" s="54" t="str">
        <f>IF(D313="","",IF(D312&lt;&gt;"","",IF(OR(J313="リード付け",J313="巻足し",J313="巻返しリード付け"),M313,VLOOKUP(D313,契約台帳!$A$3:$X$700,14,FALSE))))</f>
        <v/>
      </c>
      <c r="S313" s="51" t="str">
        <f>IF(D313="","",IF(D312&lt;&gt;"","",IF(OR(J313="リード付け",J313="巻足し",J313="巻返しリード付け"),M313,VLOOKUP(D313,契約台帳!$A$3:$X$700,15,FALSE))))</f>
        <v/>
      </c>
      <c r="T313" s="51" t="str">
        <f>IF(D313="","",IF(D312&lt;&gt;"","",IF(J313="リード付け",N313,IF(J313="巻返しリード付け",N313,IF(J313="巻足し",N313*P313+N314*P314,VLOOKUP(D313,契約台帳!$A$3:$X$700,16,FALSE))))))</f>
        <v/>
      </c>
      <c r="U313" s="50"/>
      <c r="V313" s="50" t="str">
        <f>IF(D313="","",IF(D311=D313,"",VLOOKUP(D313,契約台帳!$A$2:$X$700,18,FALSE)))</f>
        <v/>
      </c>
      <c r="W313" s="35" t="str">
        <f>IF(D313="","",IF(T313="","",IF(J313="巻足し","",IF(J313="巻返し",VLOOKUP(F313&amp;K313&amp;M313,製品マスタ!$M$5:$AE$1005,18,FALSE),IF(OR(J313="リード付け",J313="巻返しリード付け"),"原反コア",IF(J313="スリット",VLOOKUP(F313&amp;K313&amp;R313,製品マスタ!$N$5:$AE$1005,17,FALSE),""))))))</f>
        <v/>
      </c>
      <c r="X313" s="35" t="str">
        <f>IF(D313="","",IF(T313="","",IF(J313="巻足し","",IF(J313="巻返し",VLOOKUP(F313&amp;K313&amp;M313,製品マスタ!$M$5:$AE$1005,19,FALSE),IF(OR(J313="リード付け",J313="巻返しリード付け"),"",IF(J313="スリット",VLOOKUP(F313&amp;K313&amp;R313,製品マスタ!$N$5:$AE$1005,18,FALSE),""))))))</f>
        <v/>
      </c>
      <c r="Y313" s="40" t="str">
        <f>IF(D313="","",IF(T313="","",VLOOKUP(D313,契約台帳!$A$3:$X$700,17,FALSE)))</f>
        <v/>
      </c>
      <c r="Z313" s="35" t="str">
        <f>IF(D313="","",IF(T313="","",VLOOKUP(D313,契約台帳!$A$3:$X$700,5,FALSE)))</f>
        <v/>
      </c>
      <c r="AA313" s="74"/>
      <c r="AB313" s="266" t="str">
        <f>IFERROR(VLOOKUP(F313&amp;K313&amp;M313,製品マスタ!$M$5:$AM$1003,27,FALSE),"")</f>
        <v/>
      </c>
      <c r="AC313" s="41"/>
      <c r="AD313" s="244"/>
      <c r="AE313" s="67"/>
      <c r="AF313" s="71"/>
      <c r="AG313" s="60"/>
      <c r="AH313" s="34"/>
      <c r="AI313" s="34"/>
      <c r="AJ313" s="34"/>
      <c r="AK313" s="34"/>
      <c r="AL313" s="13"/>
      <c r="AM313" s="13"/>
      <c r="AN313" s="13"/>
      <c r="AO313" s="13"/>
      <c r="AP313" s="13"/>
      <c r="AQ313" s="14"/>
      <c r="AR313" s="15"/>
    </row>
    <row r="314" spans="1:44" s="17" customFormat="1" ht="30.95" customHeight="1" x14ac:dyDescent="0.2">
      <c r="A314" s="47"/>
      <c r="B314" s="48"/>
      <c r="C314" s="56"/>
      <c r="D314" s="35"/>
      <c r="E314" s="35"/>
      <c r="F314" s="36" t="str">
        <f>IF(D314="","",VLOOKUP(D314,契約台帳!$A$3:$X$9998,6,FALSE))&amp;IF(D314="","",VLOOKUP(D314,契約台帳!$A$3:$X$9998,7,FALSE))&amp;IF(D314="","",VLOOKUP(D314,契約台帳!$A$3:$X$9998,8,FALSE))&amp;IF(D314="","",VLOOKUP(D314,契約台帳!$A$3:$X$9998,9,FALSE))&amp;IF(D314="","",VLOOKUP(D314,契約台帳!$A$3:$X$9998,11,FALSE))</f>
        <v/>
      </c>
      <c r="G314" s="35" t="str">
        <f>IF(D314="","",VLOOKUP(F314,製品マスタ!$G$5:$H$1005,2,FALSE))</f>
        <v/>
      </c>
      <c r="H314" s="35" t="str">
        <f>IF(D314="","",VLOOKUP(F314,製品マスタ!$G$5:$K$1005,5,FALSE))</f>
        <v/>
      </c>
      <c r="I314" s="37" t="str">
        <f>IF(D314="","",VLOOKUP(F314,製品マスタ!$G$5:$L$1005,6,FALSE))</f>
        <v/>
      </c>
      <c r="J314" s="271"/>
      <c r="K314" s="37" t="str">
        <f>IF(D314="","",VLOOKUP(D314,契約台帳!$A$3:$X$700,12,FALSE))</f>
        <v/>
      </c>
      <c r="L314" s="37" t="str">
        <f>IF(D314="","",VLOOKUP(F314,製品マスタ!$G$5:$Q$1005,11,FALSE))</f>
        <v/>
      </c>
      <c r="M314" s="49"/>
      <c r="N314" s="49"/>
      <c r="O314" s="184"/>
      <c r="P314" s="60"/>
      <c r="Q314" s="74"/>
      <c r="R314" s="54" t="str">
        <f>IF(D314="","",IF(D313&lt;&gt;"","",IF(OR(J314="リード付け",J314="巻足し",J314="巻返しリード付け"),M314,VLOOKUP(D314,契約台帳!$A$3:$X$700,14,FALSE))))</f>
        <v/>
      </c>
      <c r="S314" s="51" t="str">
        <f>IF(D314="","",IF(D313&lt;&gt;"","",IF(OR(J314="リード付け",J314="巻足し",J314="巻返しリード付け"),M314,VLOOKUP(D314,契約台帳!$A$3:$X$700,15,FALSE))))</f>
        <v/>
      </c>
      <c r="T314" s="51" t="str">
        <f>IF(D314="","",IF(D313&lt;&gt;"","",IF(J314="リード付け",N314,IF(J314="巻返しリード付け",N314,IF(J314="巻足し",N314*P314+N315*P315,VLOOKUP(D314,契約台帳!$A$3:$X$700,16,FALSE))))))</f>
        <v/>
      </c>
      <c r="U314" s="50"/>
      <c r="V314" s="50" t="str">
        <f>IF(D314="","",IF(D312=D314,"",VLOOKUP(D314,契約台帳!$A$2:$X$700,18,FALSE)))</f>
        <v/>
      </c>
      <c r="W314" s="35" t="str">
        <f>IF(D314="","",IF(T314="","",IF(J314="巻足し","",IF(J314="巻返し",VLOOKUP(F314&amp;K314&amp;M314,製品マスタ!$M$5:$AE$1005,18,FALSE),IF(OR(J314="リード付け",J314="巻返しリード付け"),"原反コア",IF(J314="スリット",VLOOKUP(F314&amp;K314&amp;R314,製品マスタ!$N$5:$AE$1005,17,FALSE),""))))))</f>
        <v/>
      </c>
      <c r="X314" s="35" t="str">
        <f>IF(D314="","",IF(T314="","",IF(J314="巻足し","",IF(J314="巻返し",VLOOKUP(F314&amp;K314&amp;M314,製品マスタ!$M$5:$AE$1005,19,FALSE),IF(OR(J314="リード付け",J314="巻返しリード付け"),"",IF(J314="スリット",VLOOKUP(F314&amp;K314&amp;R314,製品マスタ!$N$5:$AE$1005,18,FALSE),""))))))</f>
        <v/>
      </c>
      <c r="Y314" s="40" t="str">
        <f>IF(D314="","",IF(T314="","",VLOOKUP(D314,契約台帳!$A$3:$X$700,17,FALSE)))</f>
        <v/>
      </c>
      <c r="Z314" s="35" t="str">
        <f>IF(D314="","",IF(T314="","",VLOOKUP(D314,契約台帳!$A$3:$X$700,5,FALSE)))</f>
        <v/>
      </c>
      <c r="AA314" s="74"/>
      <c r="AB314" s="266" t="str">
        <f>IFERROR(VLOOKUP(F314&amp;K314&amp;M314,製品マスタ!$M$5:$AM$1003,27,FALSE),"")</f>
        <v/>
      </c>
      <c r="AC314" s="41"/>
      <c r="AD314" s="244"/>
      <c r="AE314" s="67"/>
      <c r="AF314" s="71"/>
      <c r="AG314" s="60"/>
      <c r="AH314" s="34"/>
      <c r="AI314" s="34"/>
      <c r="AJ314" s="34"/>
      <c r="AK314" s="34"/>
      <c r="AL314" s="13"/>
      <c r="AM314" s="13"/>
      <c r="AN314" s="13"/>
      <c r="AO314" s="13"/>
      <c r="AP314" s="13"/>
      <c r="AQ314" s="14"/>
      <c r="AR314" s="15"/>
    </row>
    <row r="315" spans="1:44" s="17" customFormat="1" ht="30.95" customHeight="1" x14ac:dyDescent="0.2">
      <c r="A315" s="47"/>
      <c r="B315" s="48"/>
      <c r="C315" s="56"/>
      <c r="D315" s="35"/>
      <c r="E315" s="35"/>
      <c r="F315" s="36" t="str">
        <f>IF(D315="","",VLOOKUP(D315,契約台帳!$A$3:$X$9998,6,FALSE))&amp;IF(D315="","",VLOOKUP(D315,契約台帳!$A$3:$X$9998,7,FALSE))&amp;IF(D315="","",VLOOKUP(D315,契約台帳!$A$3:$X$9998,8,FALSE))&amp;IF(D315="","",VLOOKUP(D315,契約台帳!$A$3:$X$9998,9,FALSE))&amp;IF(D315="","",VLOOKUP(D315,契約台帳!$A$3:$X$9998,11,FALSE))</f>
        <v/>
      </c>
      <c r="G315" s="35" t="str">
        <f>IF(D315="","",VLOOKUP(F315,製品マスタ!$G$5:$H$1005,2,FALSE))</f>
        <v/>
      </c>
      <c r="H315" s="35" t="str">
        <f>IF(D315="","",VLOOKUP(F315,製品マスタ!$G$5:$K$1005,5,FALSE))</f>
        <v/>
      </c>
      <c r="I315" s="37" t="str">
        <f>IF(D315="","",VLOOKUP(F315,製品マスタ!$G$5:$L$1005,6,FALSE))</f>
        <v/>
      </c>
      <c r="J315" s="271"/>
      <c r="K315" s="37" t="str">
        <f>IF(D315="","",VLOOKUP(D315,契約台帳!$A$3:$X$700,12,FALSE))</f>
        <v/>
      </c>
      <c r="L315" s="37" t="str">
        <f>IF(D315="","",VLOOKUP(F315,製品マスタ!$G$5:$Q$1005,11,FALSE))</f>
        <v/>
      </c>
      <c r="M315" s="49"/>
      <c r="N315" s="49"/>
      <c r="O315" s="184"/>
      <c r="P315" s="60"/>
      <c r="Q315" s="74"/>
      <c r="R315" s="54" t="str">
        <f>IF(D315="","",IF(D314&lt;&gt;"","",IF(OR(J315="リード付け",J315="巻足し",J315="巻返しリード付け"),M315,VLOOKUP(D315,契約台帳!$A$3:$X$700,14,FALSE))))</f>
        <v/>
      </c>
      <c r="S315" s="51" t="str">
        <f>IF(D315="","",IF(D314&lt;&gt;"","",IF(OR(J315="リード付け",J315="巻足し",J315="巻返しリード付け"),M315,VLOOKUP(D315,契約台帳!$A$3:$X$700,15,FALSE))))</f>
        <v/>
      </c>
      <c r="T315" s="51" t="str">
        <f>IF(D315="","",IF(D314&lt;&gt;"","",IF(J315="リード付け",N315,IF(J315="巻返しリード付け",N315,IF(J315="巻足し",N315*P315+N316*P316,VLOOKUP(D315,契約台帳!$A$3:$X$700,16,FALSE))))))</f>
        <v/>
      </c>
      <c r="U315" s="50"/>
      <c r="V315" s="50" t="str">
        <f>IF(D315="","",IF(D313=D315,"",VLOOKUP(D315,契約台帳!$A$2:$X$700,18,FALSE)))</f>
        <v/>
      </c>
      <c r="W315" s="35" t="str">
        <f>IF(D315="","",IF(T315="","",IF(J315="巻足し","",IF(J315="巻返し",VLOOKUP(F315&amp;K315&amp;M315,製品マスタ!$M$5:$AE$1005,18,FALSE),IF(OR(J315="リード付け",J315="巻返しリード付け"),"原反コア",IF(J315="スリット",VLOOKUP(F315&amp;K315&amp;R315,製品マスタ!$N$5:$AE$1005,17,FALSE),""))))))</f>
        <v/>
      </c>
      <c r="X315" s="35" t="str">
        <f>IF(D315="","",IF(T315="","",IF(J315="巻足し","",IF(J315="巻返し",VLOOKUP(F315&amp;K315&amp;M315,製品マスタ!$M$5:$AE$1005,19,FALSE),IF(OR(J315="リード付け",J315="巻返しリード付け"),"",IF(J315="スリット",VLOOKUP(F315&amp;K315&amp;R315,製品マスタ!$N$5:$AE$1005,18,FALSE),""))))))</f>
        <v/>
      </c>
      <c r="Y315" s="40" t="str">
        <f>IF(D315="","",IF(T315="","",VLOOKUP(D315,契約台帳!$A$3:$X$700,17,FALSE)))</f>
        <v/>
      </c>
      <c r="Z315" s="35" t="str">
        <f>IF(D315="","",IF(T315="","",VLOOKUP(D315,契約台帳!$A$3:$X$700,5,FALSE)))</f>
        <v/>
      </c>
      <c r="AA315" s="74"/>
      <c r="AB315" s="266" t="str">
        <f>IFERROR(VLOOKUP(F315&amp;K315&amp;M315,製品マスタ!$M$5:$AM$1003,27,FALSE),"")</f>
        <v/>
      </c>
      <c r="AC315" s="41"/>
      <c r="AD315" s="244"/>
      <c r="AE315" s="67"/>
      <c r="AF315" s="71"/>
      <c r="AG315" s="60"/>
      <c r="AH315" s="34"/>
      <c r="AI315" s="34"/>
      <c r="AJ315" s="34"/>
      <c r="AK315" s="34"/>
      <c r="AL315" s="13"/>
      <c r="AM315" s="13"/>
      <c r="AN315" s="13"/>
      <c r="AO315" s="13"/>
      <c r="AP315" s="13"/>
      <c r="AQ315" s="14"/>
      <c r="AR315" s="15"/>
    </row>
    <row r="316" spans="1:44" s="17" customFormat="1" ht="30.95" customHeight="1" x14ac:dyDescent="0.2">
      <c r="A316" s="47"/>
      <c r="B316" s="48"/>
      <c r="C316" s="56"/>
      <c r="D316" s="35"/>
      <c r="E316" s="35"/>
      <c r="F316" s="36" t="str">
        <f>IF(D316="","",VLOOKUP(D316,契約台帳!$A$3:$X$9998,6,FALSE))&amp;IF(D316="","",VLOOKUP(D316,契約台帳!$A$3:$X$9998,7,FALSE))&amp;IF(D316="","",VLOOKUP(D316,契約台帳!$A$3:$X$9998,8,FALSE))&amp;IF(D316="","",VLOOKUP(D316,契約台帳!$A$3:$X$9998,9,FALSE))&amp;IF(D316="","",VLOOKUP(D316,契約台帳!$A$3:$X$9998,11,FALSE))</f>
        <v/>
      </c>
      <c r="G316" s="35" t="str">
        <f>IF(D316="","",VLOOKUP(F316,製品マスタ!$G$5:$H$1005,2,FALSE))</f>
        <v/>
      </c>
      <c r="H316" s="35" t="str">
        <f>IF(D316="","",VLOOKUP(F316,製品マスタ!$G$5:$K$1005,5,FALSE))</f>
        <v/>
      </c>
      <c r="I316" s="37" t="str">
        <f>IF(D316="","",VLOOKUP(F316,製品マスタ!$G$5:$L$1005,6,FALSE))</f>
        <v/>
      </c>
      <c r="J316" s="271"/>
      <c r="K316" s="37" t="str">
        <f>IF(D316="","",VLOOKUP(D316,契約台帳!$A$3:$X$700,12,FALSE))</f>
        <v/>
      </c>
      <c r="L316" s="37" t="str">
        <f>IF(D316="","",VLOOKUP(F316,製品マスタ!$G$5:$Q$1005,11,FALSE))</f>
        <v/>
      </c>
      <c r="M316" s="49"/>
      <c r="N316" s="49"/>
      <c r="O316" s="184"/>
      <c r="P316" s="60"/>
      <c r="Q316" s="74"/>
      <c r="R316" s="54" t="str">
        <f>IF(D316="","",IF(D315&lt;&gt;"","",IF(OR(J316="リード付け",J316="巻足し",J316="巻返しリード付け"),M316,VLOOKUP(D316,契約台帳!$A$3:$X$700,14,FALSE))))</f>
        <v/>
      </c>
      <c r="S316" s="51" t="str">
        <f>IF(D316="","",IF(D315&lt;&gt;"","",IF(OR(J316="リード付け",J316="巻足し",J316="巻返しリード付け"),M316,VLOOKUP(D316,契約台帳!$A$3:$X$700,15,FALSE))))</f>
        <v/>
      </c>
      <c r="T316" s="51" t="str">
        <f>IF(D316="","",IF(D315&lt;&gt;"","",IF(J316="リード付け",N316,IF(J316="巻返しリード付け",N316,IF(J316="巻足し",N316*P316+N317*P317,VLOOKUP(D316,契約台帳!$A$3:$X$700,16,FALSE))))))</f>
        <v/>
      </c>
      <c r="U316" s="50"/>
      <c r="V316" s="50" t="str">
        <f>IF(D316="","",IF(D314=D316,"",VLOOKUP(D316,契約台帳!$A$2:$X$700,18,FALSE)))</f>
        <v/>
      </c>
      <c r="W316" s="35" t="str">
        <f>IF(D316="","",IF(T316="","",IF(J316="巻足し","",IF(J316="巻返し",VLOOKUP(F316&amp;K316&amp;M316,製品マスタ!$M$5:$AE$1005,18,FALSE),IF(OR(J316="リード付け",J316="巻返しリード付け"),"原反コア",IF(J316="スリット",VLOOKUP(F316&amp;K316&amp;R316,製品マスタ!$N$5:$AE$1005,17,FALSE),""))))))</f>
        <v/>
      </c>
      <c r="X316" s="35" t="str">
        <f>IF(D316="","",IF(T316="","",IF(J316="巻足し","",IF(J316="巻返し",VLOOKUP(F316&amp;K316&amp;M316,製品マスタ!$M$5:$AE$1005,19,FALSE),IF(OR(J316="リード付け",J316="巻返しリード付け"),"",IF(J316="スリット",VLOOKUP(F316&amp;K316&amp;R316,製品マスタ!$N$5:$AE$1005,18,FALSE),""))))))</f>
        <v/>
      </c>
      <c r="Y316" s="40" t="str">
        <f>IF(D316="","",IF(T316="","",VLOOKUP(D316,契約台帳!$A$3:$X$700,17,FALSE)))</f>
        <v/>
      </c>
      <c r="Z316" s="35" t="str">
        <f>IF(D316="","",IF(T316="","",VLOOKUP(D316,契約台帳!$A$3:$X$700,5,FALSE)))</f>
        <v/>
      </c>
      <c r="AA316" s="74"/>
      <c r="AB316" s="266" t="str">
        <f>IFERROR(VLOOKUP(F316&amp;K316&amp;M316,製品マスタ!$M$5:$AM$1003,27,FALSE),"")</f>
        <v/>
      </c>
      <c r="AC316" s="41"/>
      <c r="AD316" s="244"/>
      <c r="AE316" s="67"/>
      <c r="AF316" s="71"/>
      <c r="AG316" s="60"/>
      <c r="AH316" s="34"/>
      <c r="AI316" s="34"/>
      <c r="AJ316" s="34"/>
      <c r="AK316" s="34"/>
      <c r="AL316" s="13"/>
      <c r="AM316" s="13"/>
      <c r="AN316" s="13"/>
      <c r="AO316" s="13"/>
      <c r="AP316" s="13"/>
      <c r="AQ316" s="14"/>
      <c r="AR316" s="15"/>
    </row>
    <row r="317" spans="1:44" s="17" customFormat="1" ht="30.95" customHeight="1" x14ac:dyDescent="0.2">
      <c r="A317" s="47"/>
      <c r="B317" s="48"/>
      <c r="C317" s="56"/>
      <c r="D317" s="35"/>
      <c r="E317" s="35"/>
      <c r="F317" s="36" t="str">
        <f>IF(D317="","",VLOOKUP(D317,契約台帳!$A$3:$X$9998,6,FALSE))&amp;IF(D317="","",VLOOKUP(D317,契約台帳!$A$3:$X$9998,7,FALSE))&amp;IF(D317="","",VLOOKUP(D317,契約台帳!$A$3:$X$9998,8,FALSE))&amp;IF(D317="","",VLOOKUP(D317,契約台帳!$A$3:$X$9998,9,FALSE))&amp;IF(D317="","",VLOOKUP(D317,契約台帳!$A$3:$X$9998,11,FALSE))</f>
        <v/>
      </c>
      <c r="G317" s="35" t="str">
        <f>IF(D317="","",VLOOKUP(F317,製品マスタ!$G$5:$H$1005,2,FALSE))</f>
        <v/>
      </c>
      <c r="H317" s="35" t="str">
        <f>IF(D317="","",VLOOKUP(F317,製品マスタ!$G$5:$K$1005,5,FALSE))</f>
        <v/>
      </c>
      <c r="I317" s="37" t="str">
        <f>IF(D317="","",VLOOKUP(F317,製品マスタ!$G$5:$L$1005,6,FALSE))</f>
        <v/>
      </c>
      <c r="J317" s="271"/>
      <c r="K317" s="37" t="str">
        <f>IF(D317="","",VLOOKUP(D317,契約台帳!$A$3:$X$700,12,FALSE))</f>
        <v/>
      </c>
      <c r="L317" s="37" t="str">
        <f>IF(D317="","",VLOOKUP(F317,製品マスタ!$G$5:$Q$1005,11,FALSE))</f>
        <v/>
      </c>
      <c r="M317" s="49"/>
      <c r="N317" s="49"/>
      <c r="O317" s="184"/>
      <c r="P317" s="60"/>
      <c r="Q317" s="74"/>
      <c r="R317" s="54" t="str">
        <f>IF(D317="","",IF(D316&lt;&gt;"","",IF(OR(J317="リード付け",J317="巻足し",J317="巻返しリード付け"),M317,VLOOKUP(D317,契約台帳!$A$3:$X$700,14,FALSE))))</f>
        <v/>
      </c>
      <c r="S317" s="51" t="str">
        <f>IF(D317="","",IF(D316&lt;&gt;"","",IF(OR(J317="リード付け",J317="巻足し",J317="巻返しリード付け"),M317,VLOOKUP(D317,契約台帳!$A$3:$X$700,15,FALSE))))</f>
        <v/>
      </c>
      <c r="T317" s="51" t="str">
        <f>IF(D317="","",IF(D316&lt;&gt;"","",IF(J317="リード付け",N317,IF(J317="巻返しリード付け",N317,IF(J317="巻足し",N317*P317+N318*P318,VLOOKUP(D317,契約台帳!$A$3:$X$700,16,FALSE))))))</f>
        <v/>
      </c>
      <c r="U317" s="50"/>
      <c r="V317" s="50" t="str">
        <f>IF(D317="","",IF(D315=D317,"",VLOOKUP(D317,契約台帳!$A$2:$X$700,18,FALSE)))</f>
        <v/>
      </c>
      <c r="W317" s="35" t="str">
        <f>IF(D317="","",IF(T317="","",IF(J317="巻足し","",IF(J317="巻返し",VLOOKUP(F317&amp;K317&amp;M317,製品マスタ!$M$5:$AE$1005,18,FALSE),IF(OR(J317="リード付け",J317="巻返しリード付け"),"原反コア",IF(J317="スリット",VLOOKUP(F317&amp;K317&amp;R317,製品マスタ!$N$5:$AE$1005,17,FALSE),""))))))</f>
        <v/>
      </c>
      <c r="X317" s="35" t="str">
        <f>IF(D317="","",IF(T317="","",IF(J317="巻足し","",IF(J317="巻返し",VLOOKUP(F317&amp;K317&amp;M317,製品マスタ!$M$5:$AE$1005,19,FALSE),IF(OR(J317="リード付け",J317="巻返しリード付け"),"",IF(J317="スリット",VLOOKUP(F317&amp;K317&amp;R317,製品マスタ!$N$5:$AE$1005,18,FALSE),""))))))</f>
        <v/>
      </c>
      <c r="Y317" s="40" t="str">
        <f>IF(D317="","",IF(T317="","",VLOOKUP(D317,契約台帳!$A$3:$X$700,17,FALSE)))</f>
        <v/>
      </c>
      <c r="Z317" s="35" t="str">
        <f>IF(D317="","",IF(T317="","",VLOOKUP(D317,契約台帳!$A$3:$X$700,5,FALSE)))</f>
        <v/>
      </c>
      <c r="AA317" s="74"/>
      <c r="AB317" s="266" t="str">
        <f>IFERROR(VLOOKUP(F317&amp;K317&amp;M317,製品マスタ!$M$5:$AM$1003,27,FALSE),"")</f>
        <v/>
      </c>
      <c r="AC317" s="41"/>
      <c r="AD317" s="244"/>
      <c r="AE317" s="67"/>
      <c r="AF317" s="71"/>
      <c r="AG317" s="60"/>
      <c r="AH317" s="34"/>
      <c r="AI317" s="34"/>
      <c r="AJ317" s="34"/>
      <c r="AK317" s="34"/>
      <c r="AL317" s="13"/>
      <c r="AM317" s="13"/>
      <c r="AN317" s="13"/>
      <c r="AO317" s="13"/>
      <c r="AP317" s="13"/>
      <c r="AQ317" s="14"/>
      <c r="AR317" s="15"/>
    </row>
    <row r="318" spans="1:44" s="17" customFormat="1" ht="30.95" customHeight="1" x14ac:dyDescent="0.2">
      <c r="A318" s="47"/>
      <c r="B318" s="48"/>
      <c r="C318" s="56"/>
      <c r="D318" s="35"/>
      <c r="E318" s="35"/>
      <c r="F318" s="36" t="str">
        <f>IF(D318="","",VLOOKUP(D318,契約台帳!$A$3:$X$9998,6,FALSE))&amp;IF(D318="","",VLOOKUP(D318,契約台帳!$A$3:$X$9998,7,FALSE))&amp;IF(D318="","",VLOOKUP(D318,契約台帳!$A$3:$X$9998,8,FALSE))&amp;IF(D318="","",VLOOKUP(D318,契約台帳!$A$3:$X$9998,9,FALSE))&amp;IF(D318="","",VLOOKUP(D318,契約台帳!$A$3:$X$9998,11,FALSE))</f>
        <v/>
      </c>
      <c r="G318" s="35" t="str">
        <f>IF(D318="","",VLOOKUP(F318,製品マスタ!$G$5:$H$1005,2,FALSE))</f>
        <v/>
      </c>
      <c r="H318" s="35" t="str">
        <f>IF(D318="","",VLOOKUP(F318,製品マスタ!$G$5:$K$1005,5,FALSE))</f>
        <v/>
      </c>
      <c r="I318" s="37" t="str">
        <f>IF(D318="","",VLOOKUP(F318,製品マスタ!$G$5:$L$1005,6,FALSE))</f>
        <v/>
      </c>
      <c r="J318" s="271"/>
      <c r="K318" s="37" t="str">
        <f>IF(D318="","",VLOOKUP(D318,契約台帳!$A$3:$X$700,12,FALSE))</f>
        <v/>
      </c>
      <c r="L318" s="37" t="str">
        <f>IF(D318="","",VLOOKUP(F318,製品マスタ!$G$5:$Q$1005,11,FALSE))</f>
        <v/>
      </c>
      <c r="M318" s="49"/>
      <c r="N318" s="49"/>
      <c r="O318" s="184"/>
      <c r="P318" s="60"/>
      <c r="Q318" s="74"/>
      <c r="R318" s="54" t="str">
        <f>IF(D318="","",IF(D317&lt;&gt;"","",IF(OR(J318="リード付け",J318="巻足し",J318="巻返しリード付け"),M318,VLOOKUP(D318,契約台帳!$A$3:$X$700,14,FALSE))))</f>
        <v/>
      </c>
      <c r="S318" s="51" t="str">
        <f>IF(D318="","",IF(D317&lt;&gt;"","",IF(OR(J318="リード付け",J318="巻足し",J318="巻返しリード付け"),M318,VLOOKUP(D318,契約台帳!$A$3:$X$700,15,FALSE))))</f>
        <v/>
      </c>
      <c r="T318" s="51" t="str">
        <f>IF(D318="","",IF(D317&lt;&gt;"","",IF(J318="リード付け",N318,IF(J318="巻返しリード付け",N318,IF(J318="巻足し",N318*P318+N319*P319,VLOOKUP(D318,契約台帳!$A$3:$X$700,16,FALSE))))))</f>
        <v/>
      </c>
      <c r="U318" s="50"/>
      <c r="V318" s="50" t="str">
        <f>IF(D318="","",IF(D316=D318,"",VLOOKUP(D318,契約台帳!$A$2:$X$700,18,FALSE)))</f>
        <v/>
      </c>
      <c r="W318" s="35" t="str">
        <f>IF(D318="","",IF(T318="","",IF(J318="巻足し","",IF(J318="巻返し",VLOOKUP(F318&amp;K318&amp;M318,製品マスタ!$M$5:$AE$1005,18,FALSE),IF(OR(J318="リード付け",J318="巻返しリード付け"),"原反コア",IF(J318="スリット",VLOOKUP(F318&amp;K318&amp;R318,製品マスタ!$N$5:$AE$1005,17,FALSE),""))))))</f>
        <v/>
      </c>
      <c r="X318" s="35" t="str">
        <f>IF(D318="","",IF(T318="","",IF(J318="巻足し","",IF(J318="巻返し",VLOOKUP(F318&amp;K318&amp;M318,製品マスタ!$M$5:$AE$1005,19,FALSE),IF(OR(J318="リード付け",J318="巻返しリード付け"),"",IF(J318="スリット",VLOOKUP(F318&amp;K318&amp;R318,製品マスタ!$N$5:$AE$1005,18,FALSE),""))))))</f>
        <v/>
      </c>
      <c r="Y318" s="40" t="str">
        <f>IF(D318="","",IF(T318="","",VLOOKUP(D318,契約台帳!$A$3:$X$700,17,FALSE)))</f>
        <v/>
      </c>
      <c r="Z318" s="35" t="str">
        <f>IF(D318="","",IF(T318="","",VLOOKUP(D318,契約台帳!$A$3:$X$700,5,FALSE)))</f>
        <v/>
      </c>
      <c r="AA318" s="74"/>
      <c r="AB318" s="266" t="str">
        <f>IFERROR(VLOOKUP(F318&amp;K318&amp;M318,製品マスタ!$M$5:$AM$1003,27,FALSE),"")</f>
        <v/>
      </c>
      <c r="AC318" s="41"/>
      <c r="AD318" s="244"/>
      <c r="AE318" s="67"/>
      <c r="AF318" s="71"/>
      <c r="AG318" s="60"/>
      <c r="AH318" s="34"/>
      <c r="AI318" s="34"/>
      <c r="AJ318" s="34"/>
      <c r="AK318" s="34"/>
      <c r="AL318" s="13"/>
      <c r="AM318" s="13"/>
      <c r="AN318" s="13"/>
      <c r="AO318" s="13"/>
      <c r="AP318" s="13"/>
      <c r="AQ318" s="14"/>
      <c r="AR318" s="15"/>
    </row>
    <row r="319" spans="1:44" s="17" customFormat="1" ht="30.95" customHeight="1" x14ac:dyDescent="0.2">
      <c r="A319" s="47"/>
      <c r="B319" s="48"/>
      <c r="C319" s="56"/>
      <c r="D319" s="35"/>
      <c r="E319" s="35"/>
      <c r="F319" s="36" t="str">
        <f>IF(D319="","",VLOOKUP(D319,契約台帳!$A$3:$X$9998,6,FALSE))&amp;IF(D319="","",VLOOKUP(D319,契約台帳!$A$3:$X$9998,7,FALSE))&amp;IF(D319="","",VLOOKUP(D319,契約台帳!$A$3:$X$9998,8,FALSE))&amp;IF(D319="","",VLOOKUP(D319,契約台帳!$A$3:$X$9998,9,FALSE))&amp;IF(D319="","",VLOOKUP(D319,契約台帳!$A$3:$X$9998,11,FALSE))</f>
        <v/>
      </c>
      <c r="G319" s="35" t="str">
        <f>IF(D319="","",VLOOKUP(F319,製品マスタ!$G$5:$H$1005,2,FALSE))</f>
        <v/>
      </c>
      <c r="H319" s="35" t="str">
        <f>IF(D319="","",VLOOKUP(F319,製品マスタ!$G$5:$K$1005,5,FALSE))</f>
        <v/>
      </c>
      <c r="I319" s="37" t="str">
        <f>IF(D319="","",VLOOKUP(F319,製品マスタ!$G$5:$L$1005,6,FALSE))</f>
        <v/>
      </c>
      <c r="J319" s="271"/>
      <c r="K319" s="37" t="str">
        <f>IF(D319="","",VLOOKUP(D319,契約台帳!$A$3:$X$700,12,FALSE))</f>
        <v/>
      </c>
      <c r="L319" s="37" t="str">
        <f>IF(D319="","",VLOOKUP(F319,製品マスタ!$G$5:$Q$1005,11,FALSE))</f>
        <v/>
      </c>
      <c r="M319" s="49"/>
      <c r="N319" s="49"/>
      <c r="O319" s="184"/>
      <c r="P319" s="60"/>
      <c r="Q319" s="74"/>
      <c r="R319" s="54" t="str">
        <f>IF(D319="","",IF(D318&lt;&gt;"","",IF(OR(J319="リード付け",J319="巻足し",J319="巻返しリード付け"),M319,VLOOKUP(D319,契約台帳!$A$3:$X$700,14,FALSE))))</f>
        <v/>
      </c>
      <c r="S319" s="51" t="str">
        <f>IF(D319="","",IF(D318&lt;&gt;"","",IF(OR(J319="リード付け",J319="巻足し",J319="巻返しリード付け"),M319,VLOOKUP(D319,契約台帳!$A$3:$X$700,15,FALSE))))</f>
        <v/>
      </c>
      <c r="T319" s="51" t="str">
        <f>IF(D319="","",IF(D318&lt;&gt;"","",IF(J319="リード付け",N319,IF(J319="巻返しリード付け",N319,IF(J319="巻足し",N319*P319+N320*P320,VLOOKUP(D319,契約台帳!$A$3:$X$700,16,FALSE))))))</f>
        <v/>
      </c>
      <c r="U319" s="50"/>
      <c r="V319" s="50" t="str">
        <f>IF(D319="","",IF(D317=D319,"",VLOOKUP(D319,契約台帳!$A$2:$X$700,18,FALSE)))</f>
        <v/>
      </c>
      <c r="W319" s="35" t="str">
        <f>IF(D319="","",IF(T319="","",IF(J319="巻足し","",IF(J319="巻返し",VLOOKUP(F319&amp;K319&amp;M319,製品マスタ!$M$5:$AE$1005,18,FALSE),IF(OR(J319="リード付け",J319="巻返しリード付け"),"原反コア",IF(J319="スリット",VLOOKUP(F319&amp;K319&amp;R319,製品マスタ!$N$5:$AE$1005,17,FALSE),""))))))</f>
        <v/>
      </c>
      <c r="X319" s="35" t="str">
        <f>IF(D319="","",IF(T319="","",IF(J319="巻足し","",IF(J319="巻返し",VLOOKUP(F319&amp;K319&amp;M319,製品マスタ!$M$5:$AE$1005,19,FALSE),IF(OR(J319="リード付け",J319="巻返しリード付け"),"",IF(J319="スリット",VLOOKUP(F319&amp;K319&amp;R319,製品マスタ!$N$5:$AE$1005,18,FALSE),""))))))</f>
        <v/>
      </c>
      <c r="Y319" s="40" t="str">
        <f>IF(D319="","",IF(T319="","",VLOOKUP(D319,契約台帳!$A$3:$X$700,17,FALSE)))</f>
        <v/>
      </c>
      <c r="Z319" s="35" t="str">
        <f>IF(D319="","",IF(T319="","",VLOOKUP(D319,契約台帳!$A$3:$X$700,5,FALSE)))</f>
        <v/>
      </c>
      <c r="AA319" s="74"/>
      <c r="AB319" s="266" t="str">
        <f>IFERROR(VLOOKUP(F319&amp;K319&amp;M319,製品マスタ!$M$5:$AM$1003,27,FALSE),"")</f>
        <v/>
      </c>
      <c r="AC319" s="41"/>
      <c r="AD319" s="244"/>
      <c r="AE319" s="67"/>
      <c r="AF319" s="71"/>
      <c r="AG319" s="60"/>
      <c r="AH319" s="34"/>
      <c r="AI319" s="34"/>
      <c r="AJ319" s="34"/>
      <c r="AK319" s="34"/>
      <c r="AL319" s="13"/>
      <c r="AM319" s="13"/>
      <c r="AN319" s="13"/>
      <c r="AO319" s="13"/>
      <c r="AP319" s="13"/>
      <c r="AQ319" s="14"/>
      <c r="AR319" s="15"/>
    </row>
    <row r="320" spans="1:44" s="17" customFormat="1" ht="30.95" customHeight="1" x14ac:dyDescent="0.2">
      <c r="A320" s="47"/>
      <c r="B320" s="48"/>
      <c r="C320" s="56"/>
      <c r="D320" s="35"/>
      <c r="E320" s="35"/>
      <c r="F320" s="36" t="str">
        <f>IF(D320="","",VLOOKUP(D320,契約台帳!$A$3:$X$9998,6,FALSE))&amp;IF(D320="","",VLOOKUP(D320,契約台帳!$A$3:$X$9998,7,FALSE))&amp;IF(D320="","",VLOOKUP(D320,契約台帳!$A$3:$X$9998,8,FALSE))&amp;IF(D320="","",VLOOKUP(D320,契約台帳!$A$3:$X$9998,9,FALSE))&amp;IF(D320="","",VLOOKUP(D320,契約台帳!$A$3:$X$9998,11,FALSE))</f>
        <v/>
      </c>
      <c r="G320" s="35" t="str">
        <f>IF(D320="","",VLOOKUP(F320,製品マスタ!$G$5:$H$1005,2,FALSE))</f>
        <v/>
      </c>
      <c r="H320" s="35" t="str">
        <f>IF(D320="","",VLOOKUP(F320,製品マスタ!$G$5:$K$1005,5,FALSE))</f>
        <v/>
      </c>
      <c r="I320" s="37" t="str">
        <f>IF(D320="","",VLOOKUP(F320,製品マスタ!$G$5:$L$1005,6,FALSE))</f>
        <v/>
      </c>
      <c r="J320" s="271"/>
      <c r="K320" s="37" t="str">
        <f>IF(D320="","",VLOOKUP(D320,契約台帳!$A$3:$X$700,12,FALSE))</f>
        <v/>
      </c>
      <c r="L320" s="37" t="str">
        <f>IF(D320="","",VLOOKUP(F320,製品マスタ!$G$5:$Q$1005,11,FALSE))</f>
        <v/>
      </c>
      <c r="M320" s="49"/>
      <c r="N320" s="49"/>
      <c r="O320" s="184"/>
      <c r="P320" s="60"/>
      <c r="Q320" s="74"/>
      <c r="R320" s="54" t="str">
        <f>IF(D320="","",IF(D319&lt;&gt;"","",IF(OR(J320="リード付け",J320="巻足し",J320="巻返しリード付け"),M320,VLOOKUP(D320,契約台帳!$A$3:$X$700,14,FALSE))))</f>
        <v/>
      </c>
      <c r="S320" s="51" t="str">
        <f>IF(D320="","",IF(D319&lt;&gt;"","",IF(OR(J320="リード付け",J320="巻足し",J320="巻返しリード付け"),M320,VLOOKUP(D320,契約台帳!$A$3:$X$700,15,FALSE))))</f>
        <v/>
      </c>
      <c r="T320" s="51" t="str">
        <f>IF(D320="","",IF(D319&lt;&gt;"","",IF(J320="リード付け",N320,IF(J320="巻返しリード付け",N320,IF(J320="巻足し",N320*P320+N321*P321,VLOOKUP(D320,契約台帳!$A$3:$X$700,16,FALSE))))))</f>
        <v/>
      </c>
      <c r="U320" s="50"/>
      <c r="V320" s="50" t="str">
        <f>IF(D320="","",IF(D318=D320,"",VLOOKUP(D320,契約台帳!$A$2:$X$700,18,FALSE)))</f>
        <v/>
      </c>
      <c r="W320" s="35" t="str">
        <f>IF(D320="","",IF(T320="","",IF(J320="巻足し","",IF(J320="巻返し",VLOOKUP(F320&amp;K320&amp;M320,製品マスタ!$M$5:$AE$1005,18,FALSE),IF(OR(J320="リード付け",J320="巻返しリード付け"),"原反コア",IF(J320="スリット",VLOOKUP(F320&amp;K320&amp;R320,製品マスタ!$N$5:$AE$1005,17,FALSE),""))))))</f>
        <v/>
      </c>
      <c r="X320" s="35" t="str">
        <f>IF(D320="","",IF(T320="","",IF(J320="巻足し","",IF(J320="巻返し",VLOOKUP(F320&amp;K320&amp;M320,製品マスタ!$M$5:$AE$1005,19,FALSE),IF(OR(J320="リード付け",J320="巻返しリード付け"),"",IF(J320="スリット",VLOOKUP(F320&amp;K320&amp;R320,製品マスタ!$N$5:$AE$1005,18,FALSE),""))))))</f>
        <v/>
      </c>
      <c r="Y320" s="40" t="str">
        <f>IF(D320="","",IF(T320="","",VLOOKUP(D320,契約台帳!$A$3:$X$700,17,FALSE)))</f>
        <v/>
      </c>
      <c r="Z320" s="35" t="str">
        <f>IF(D320="","",IF(T320="","",VLOOKUP(D320,契約台帳!$A$3:$X$700,5,FALSE)))</f>
        <v/>
      </c>
      <c r="AA320" s="74"/>
      <c r="AB320" s="266" t="str">
        <f>IFERROR(VLOOKUP(F320&amp;K320&amp;M320,製品マスタ!$M$5:$AM$1003,27,FALSE),"")</f>
        <v/>
      </c>
      <c r="AC320" s="41"/>
      <c r="AD320" s="244"/>
      <c r="AE320" s="67"/>
      <c r="AF320" s="71"/>
      <c r="AG320" s="60"/>
      <c r="AH320" s="34"/>
      <c r="AI320" s="34"/>
      <c r="AJ320" s="34"/>
      <c r="AK320" s="34"/>
      <c r="AL320" s="13"/>
      <c r="AM320" s="13"/>
      <c r="AN320" s="13"/>
      <c r="AO320" s="13"/>
      <c r="AP320" s="13"/>
      <c r="AQ320" s="14"/>
      <c r="AR320" s="15"/>
    </row>
    <row r="321" spans="1:44" s="17" customFormat="1" ht="30.95" customHeight="1" x14ac:dyDescent="0.2">
      <c r="A321" s="47"/>
      <c r="B321" s="48"/>
      <c r="C321" s="56"/>
      <c r="D321" s="35"/>
      <c r="E321" s="35"/>
      <c r="F321" s="36" t="str">
        <f>IF(D321="","",VLOOKUP(D321,契約台帳!$A$3:$X$9998,6,FALSE))&amp;IF(D321="","",VLOOKUP(D321,契約台帳!$A$3:$X$9998,7,FALSE))&amp;IF(D321="","",VLOOKUP(D321,契約台帳!$A$3:$X$9998,8,FALSE))&amp;IF(D321="","",VLOOKUP(D321,契約台帳!$A$3:$X$9998,9,FALSE))&amp;IF(D321="","",VLOOKUP(D321,契約台帳!$A$3:$X$9998,11,FALSE))</f>
        <v/>
      </c>
      <c r="G321" s="35" t="str">
        <f>IF(D321="","",VLOOKUP(F321,製品マスタ!$G$5:$H$1005,2,FALSE))</f>
        <v/>
      </c>
      <c r="H321" s="35" t="str">
        <f>IF(D321="","",VLOOKUP(F321,製品マスタ!$G$5:$K$1005,5,FALSE))</f>
        <v/>
      </c>
      <c r="I321" s="37" t="str">
        <f>IF(D321="","",VLOOKUP(F321,製品マスタ!$G$5:$L$1005,6,FALSE))</f>
        <v/>
      </c>
      <c r="J321" s="271"/>
      <c r="K321" s="37" t="str">
        <f>IF(D321="","",VLOOKUP(D321,契約台帳!$A$3:$X$700,12,FALSE))</f>
        <v/>
      </c>
      <c r="L321" s="37" t="str">
        <f>IF(D321="","",VLOOKUP(F321,製品マスタ!$G$5:$Q$1005,11,FALSE))</f>
        <v/>
      </c>
      <c r="M321" s="49"/>
      <c r="N321" s="49"/>
      <c r="O321" s="184"/>
      <c r="P321" s="60"/>
      <c r="Q321" s="74"/>
      <c r="R321" s="54" t="str">
        <f>IF(D321="","",IF(D320&lt;&gt;"","",IF(OR(J321="リード付け",J321="巻足し",J321="巻返しリード付け"),M321,VLOOKUP(D321,契約台帳!$A$3:$X$700,14,FALSE))))</f>
        <v/>
      </c>
      <c r="S321" s="51" t="str">
        <f>IF(D321="","",IF(D320&lt;&gt;"","",IF(OR(J321="リード付け",J321="巻足し",J321="巻返しリード付け"),M321,VLOOKUP(D321,契約台帳!$A$3:$X$700,15,FALSE))))</f>
        <v/>
      </c>
      <c r="T321" s="51" t="str">
        <f>IF(D321="","",IF(D320&lt;&gt;"","",IF(J321="リード付け",N321,IF(J321="巻返しリード付け",N321,IF(J321="巻足し",N321*P321+N322*P322,VLOOKUP(D321,契約台帳!$A$3:$X$700,16,FALSE))))))</f>
        <v/>
      </c>
      <c r="U321" s="50"/>
      <c r="V321" s="50" t="str">
        <f>IF(D321="","",IF(D319=D321,"",VLOOKUP(D321,契約台帳!$A$2:$X$700,18,FALSE)))</f>
        <v/>
      </c>
      <c r="W321" s="35" t="str">
        <f>IF(D321="","",IF(T321="","",IF(J321="巻足し","",IF(J321="巻返し",VLOOKUP(F321&amp;K321&amp;M321,製品マスタ!$M$5:$AE$1005,18,FALSE),IF(OR(J321="リード付け",J321="巻返しリード付け"),"原反コア",IF(J321="スリット",VLOOKUP(F321&amp;K321&amp;R321,製品マスタ!$N$5:$AE$1005,17,FALSE),""))))))</f>
        <v/>
      </c>
      <c r="X321" s="35" t="str">
        <f>IF(D321="","",IF(T321="","",IF(J321="巻足し","",IF(J321="巻返し",VLOOKUP(F321&amp;K321&amp;M321,製品マスタ!$M$5:$AE$1005,19,FALSE),IF(OR(J321="リード付け",J321="巻返しリード付け"),"",IF(J321="スリット",VLOOKUP(F321&amp;K321&amp;R321,製品マスタ!$N$5:$AE$1005,18,FALSE),""))))))</f>
        <v/>
      </c>
      <c r="Y321" s="40" t="str">
        <f>IF(D321="","",IF(T321="","",VLOOKUP(D321,契約台帳!$A$3:$X$700,17,FALSE)))</f>
        <v/>
      </c>
      <c r="Z321" s="35" t="str">
        <f>IF(D321="","",IF(T321="","",VLOOKUP(D321,契約台帳!$A$3:$X$700,5,FALSE)))</f>
        <v/>
      </c>
      <c r="AA321" s="74"/>
      <c r="AB321" s="266" t="str">
        <f>IFERROR(VLOOKUP(F321&amp;K321&amp;M321,製品マスタ!$M$5:$AM$1003,27,FALSE),"")</f>
        <v/>
      </c>
      <c r="AC321" s="41"/>
      <c r="AD321" s="244"/>
      <c r="AE321" s="67"/>
      <c r="AF321" s="71"/>
      <c r="AG321" s="60"/>
      <c r="AH321" s="34"/>
      <c r="AI321" s="34"/>
      <c r="AJ321" s="34"/>
      <c r="AK321" s="34"/>
      <c r="AL321" s="13"/>
      <c r="AM321" s="13"/>
      <c r="AN321" s="13"/>
      <c r="AO321" s="13"/>
      <c r="AP321" s="13"/>
      <c r="AQ321" s="14"/>
      <c r="AR321" s="15"/>
    </row>
    <row r="322" spans="1:44" s="17" customFormat="1" ht="30.95" customHeight="1" x14ac:dyDescent="0.2">
      <c r="A322" s="47"/>
      <c r="B322" s="48"/>
      <c r="C322" s="56"/>
      <c r="D322" s="35"/>
      <c r="E322" s="35"/>
      <c r="F322" s="36" t="str">
        <f>IF(D322="","",VLOOKUP(D322,契約台帳!$A$3:$X$9998,6,FALSE))&amp;IF(D322="","",VLOOKUP(D322,契約台帳!$A$3:$X$9998,7,FALSE))&amp;IF(D322="","",VLOOKUP(D322,契約台帳!$A$3:$X$9998,8,FALSE))&amp;IF(D322="","",VLOOKUP(D322,契約台帳!$A$3:$X$9998,9,FALSE))&amp;IF(D322="","",VLOOKUP(D322,契約台帳!$A$3:$X$9998,11,FALSE))</f>
        <v/>
      </c>
      <c r="G322" s="35" t="str">
        <f>IF(D322="","",VLOOKUP(F322,製品マスタ!$G$5:$H$1005,2,FALSE))</f>
        <v/>
      </c>
      <c r="H322" s="35" t="str">
        <f>IF(D322="","",VLOOKUP(F322,製品マスタ!$G$5:$K$1005,5,FALSE))</f>
        <v/>
      </c>
      <c r="I322" s="37" t="str">
        <f>IF(D322="","",VLOOKUP(F322,製品マスタ!$G$5:$L$1005,6,FALSE))</f>
        <v/>
      </c>
      <c r="J322" s="271"/>
      <c r="K322" s="37" t="str">
        <f>IF(D322="","",VLOOKUP(D322,契約台帳!$A$3:$X$700,12,FALSE))</f>
        <v/>
      </c>
      <c r="L322" s="37" t="str">
        <f>IF(D322="","",VLOOKUP(F322,製品マスタ!$G$5:$Q$1005,11,FALSE))</f>
        <v/>
      </c>
      <c r="M322" s="49"/>
      <c r="N322" s="49"/>
      <c r="O322" s="184"/>
      <c r="P322" s="60"/>
      <c r="Q322" s="74"/>
      <c r="R322" s="54" t="str">
        <f>IF(D322="","",IF(D321&lt;&gt;"","",IF(OR(J322="リード付け",J322="巻足し",J322="巻返しリード付け"),M322,VLOOKUP(D322,契約台帳!$A$3:$X$700,14,FALSE))))</f>
        <v/>
      </c>
      <c r="S322" s="51" t="str">
        <f>IF(D322="","",IF(D321&lt;&gt;"","",IF(OR(J322="リード付け",J322="巻足し",J322="巻返しリード付け"),M322,VLOOKUP(D322,契約台帳!$A$3:$X$700,15,FALSE))))</f>
        <v/>
      </c>
      <c r="T322" s="51" t="str">
        <f>IF(D322="","",IF(D321&lt;&gt;"","",IF(J322="リード付け",N322,IF(J322="巻返しリード付け",N322,IF(J322="巻足し",N322*P322+N323*P323,VLOOKUP(D322,契約台帳!$A$3:$X$700,16,FALSE))))))</f>
        <v/>
      </c>
      <c r="U322" s="50"/>
      <c r="V322" s="50" t="str">
        <f>IF(D322="","",IF(D320=D322,"",VLOOKUP(D322,契約台帳!$A$2:$X$700,18,FALSE)))</f>
        <v/>
      </c>
      <c r="W322" s="35" t="str">
        <f>IF(D322="","",IF(T322="","",IF(J322="巻足し","",IF(J322="巻返し",VLOOKUP(F322&amp;K322&amp;M322,製品マスタ!$M$5:$AE$1005,18,FALSE),IF(OR(J322="リード付け",J322="巻返しリード付け"),"原反コア",IF(J322="スリット",VLOOKUP(F322&amp;K322&amp;R322,製品マスタ!$N$5:$AE$1005,17,FALSE),""))))))</f>
        <v/>
      </c>
      <c r="X322" s="35" t="str">
        <f>IF(D322="","",IF(T322="","",IF(J322="巻足し","",IF(J322="巻返し",VLOOKUP(F322&amp;K322&amp;M322,製品マスタ!$M$5:$AE$1005,19,FALSE),IF(OR(J322="リード付け",J322="巻返しリード付け"),"",IF(J322="スリット",VLOOKUP(F322&amp;K322&amp;R322,製品マスタ!$N$5:$AE$1005,18,FALSE),""))))))</f>
        <v/>
      </c>
      <c r="Y322" s="40" t="str">
        <f>IF(D322="","",IF(T322="","",VLOOKUP(D322,契約台帳!$A$3:$X$700,17,FALSE)))</f>
        <v/>
      </c>
      <c r="Z322" s="35" t="str">
        <f>IF(D322="","",IF(T322="","",VLOOKUP(D322,契約台帳!$A$3:$X$700,5,FALSE)))</f>
        <v/>
      </c>
      <c r="AA322" s="74"/>
      <c r="AB322" s="266" t="str">
        <f>IFERROR(VLOOKUP(F322&amp;K322&amp;M322,製品マスタ!$M$5:$AM$1003,27,FALSE),"")</f>
        <v/>
      </c>
      <c r="AC322" s="41"/>
      <c r="AD322" s="244"/>
      <c r="AE322" s="67"/>
      <c r="AF322" s="71"/>
      <c r="AG322" s="60"/>
      <c r="AH322" s="34"/>
      <c r="AI322" s="34"/>
      <c r="AJ322" s="34"/>
      <c r="AK322" s="34"/>
      <c r="AL322" s="13"/>
      <c r="AM322" s="13"/>
      <c r="AN322" s="13"/>
      <c r="AO322" s="13"/>
      <c r="AP322" s="13"/>
      <c r="AQ322" s="14"/>
      <c r="AR322" s="15"/>
    </row>
    <row r="323" spans="1:44" s="17" customFormat="1" ht="30.95" customHeight="1" x14ac:dyDescent="0.2">
      <c r="A323" s="47"/>
      <c r="B323" s="48"/>
      <c r="C323" s="56"/>
      <c r="D323" s="35"/>
      <c r="E323" s="35"/>
      <c r="F323" s="36" t="str">
        <f>IF(D323="","",VLOOKUP(D323,契約台帳!$A$3:$X$9998,6,FALSE))&amp;IF(D323="","",VLOOKUP(D323,契約台帳!$A$3:$X$9998,7,FALSE))&amp;IF(D323="","",VLOOKUP(D323,契約台帳!$A$3:$X$9998,8,FALSE))&amp;IF(D323="","",VLOOKUP(D323,契約台帳!$A$3:$X$9998,9,FALSE))&amp;IF(D323="","",VLOOKUP(D323,契約台帳!$A$3:$X$9998,11,FALSE))</f>
        <v/>
      </c>
      <c r="G323" s="35" t="str">
        <f>IF(D323="","",VLOOKUP(F323,製品マスタ!$G$5:$H$1005,2,FALSE))</f>
        <v/>
      </c>
      <c r="H323" s="35" t="str">
        <f>IF(D323="","",VLOOKUP(F323,製品マスタ!$G$5:$K$1005,5,FALSE))</f>
        <v/>
      </c>
      <c r="I323" s="37" t="str">
        <f>IF(D323="","",VLOOKUP(F323,製品マスタ!$G$5:$L$1005,6,FALSE))</f>
        <v/>
      </c>
      <c r="J323" s="271"/>
      <c r="K323" s="37" t="str">
        <f>IF(D323="","",VLOOKUP(D323,契約台帳!$A$3:$X$700,12,FALSE))</f>
        <v/>
      </c>
      <c r="L323" s="37" t="str">
        <f>IF(D323="","",VLOOKUP(F323,製品マスタ!$G$5:$Q$1005,11,FALSE))</f>
        <v/>
      </c>
      <c r="M323" s="49"/>
      <c r="N323" s="49"/>
      <c r="O323" s="184"/>
      <c r="P323" s="60"/>
      <c r="Q323" s="74"/>
      <c r="R323" s="54" t="str">
        <f>IF(D323="","",IF(D322&lt;&gt;"","",IF(OR(J323="リード付け",J323="巻足し",J323="巻返しリード付け"),M323,VLOOKUP(D323,契約台帳!$A$3:$X$700,14,FALSE))))</f>
        <v/>
      </c>
      <c r="S323" s="51" t="str">
        <f>IF(D323="","",IF(D322&lt;&gt;"","",IF(OR(J323="リード付け",J323="巻足し",J323="巻返しリード付け"),M323,VLOOKUP(D323,契約台帳!$A$3:$X$700,15,FALSE))))</f>
        <v/>
      </c>
      <c r="T323" s="51" t="str">
        <f>IF(D323="","",IF(D322&lt;&gt;"","",IF(J323="リード付け",N323,IF(J323="巻返しリード付け",N323,IF(J323="巻足し",N323*P323+N324*P324,VLOOKUP(D323,契約台帳!$A$3:$X$700,16,FALSE))))))</f>
        <v/>
      </c>
      <c r="U323" s="50"/>
      <c r="V323" s="50" t="str">
        <f>IF(D323="","",IF(D321=D323,"",VLOOKUP(D323,契約台帳!$A$2:$X$700,18,FALSE)))</f>
        <v/>
      </c>
      <c r="W323" s="35" t="str">
        <f>IF(D323="","",IF(T323="","",IF(J323="巻足し","",IF(J323="巻返し",VLOOKUP(F323&amp;K323&amp;M323,製品マスタ!$M$5:$AE$1005,18,FALSE),IF(OR(J323="リード付け",J323="巻返しリード付け"),"原反コア",IF(J323="スリット",VLOOKUP(F323&amp;K323&amp;R323,製品マスタ!$N$5:$AE$1005,17,FALSE),""))))))</f>
        <v/>
      </c>
      <c r="X323" s="35" t="str">
        <f>IF(D323="","",IF(T323="","",IF(J323="巻足し","",IF(J323="巻返し",VLOOKUP(F323&amp;K323&amp;M323,製品マスタ!$M$5:$AE$1005,19,FALSE),IF(OR(J323="リード付け",J323="巻返しリード付け"),"",IF(J323="スリット",VLOOKUP(F323&amp;K323&amp;R323,製品マスタ!$N$5:$AE$1005,18,FALSE),""))))))</f>
        <v/>
      </c>
      <c r="Y323" s="40" t="str">
        <f>IF(D323="","",IF(T323="","",VLOOKUP(D323,契約台帳!$A$3:$X$700,17,FALSE)))</f>
        <v/>
      </c>
      <c r="Z323" s="35" t="str">
        <f>IF(D323="","",IF(T323="","",VLOOKUP(D323,契約台帳!$A$3:$X$700,5,FALSE)))</f>
        <v/>
      </c>
      <c r="AA323" s="74"/>
      <c r="AB323" s="266" t="str">
        <f>IFERROR(VLOOKUP(F323&amp;K323&amp;M323,製品マスタ!$M$5:$AM$1003,27,FALSE),"")</f>
        <v/>
      </c>
      <c r="AC323" s="41"/>
      <c r="AD323" s="244"/>
      <c r="AE323" s="67"/>
      <c r="AF323" s="71"/>
      <c r="AG323" s="60"/>
      <c r="AH323" s="34"/>
      <c r="AI323" s="34"/>
      <c r="AJ323" s="34"/>
      <c r="AK323" s="34"/>
      <c r="AL323" s="13"/>
      <c r="AM323" s="13"/>
      <c r="AN323" s="13"/>
      <c r="AO323" s="13"/>
      <c r="AP323" s="13"/>
      <c r="AQ323" s="14"/>
      <c r="AR323" s="15"/>
    </row>
    <row r="324" spans="1:44" s="17" customFormat="1" ht="30.95" customHeight="1" x14ac:dyDescent="0.2">
      <c r="A324" s="47"/>
      <c r="B324" s="48"/>
      <c r="C324" s="56"/>
      <c r="D324" s="35"/>
      <c r="E324" s="35"/>
      <c r="F324" s="36" t="str">
        <f>IF(D324="","",VLOOKUP(D324,契約台帳!$A$3:$X$9998,6,FALSE))&amp;IF(D324="","",VLOOKUP(D324,契約台帳!$A$3:$X$9998,7,FALSE))&amp;IF(D324="","",VLOOKUP(D324,契約台帳!$A$3:$X$9998,8,FALSE))&amp;IF(D324="","",VLOOKUP(D324,契約台帳!$A$3:$X$9998,9,FALSE))&amp;IF(D324="","",VLOOKUP(D324,契約台帳!$A$3:$X$9998,11,FALSE))</f>
        <v/>
      </c>
      <c r="G324" s="35" t="str">
        <f>IF(D324="","",VLOOKUP(F324,製品マスタ!$G$5:$H$1005,2,FALSE))</f>
        <v/>
      </c>
      <c r="H324" s="35" t="str">
        <f>IF(D324="","",VLOOKUP(F324,製品マスタ!$G$5:$K$1005,5,FALSE))</f>
        <v/>
      </c>
      <c r="I324" s="37" t="str">
        <f>IF(D324="","",VLOOKUP(F324,製品マスタ!$G$5:$L$1005,6,FALSE))</f>
        <v/>
      </c>
      <c r="J324" s="271"/>
      <c r="K324" s="37" t="str">
        <f>IF(D324="","",VLOOKUP(D324,契約台帳!$A$3:$X$700,12,FALSE))</f>
        <v/>
      </c>
      <c r="L324" s="37" t="str">
        <f>IF(D324="","",VLOOKUP(F324,製品マスタ!$G$5:$Q$1005,11,FALSE))</f>
        <v/>
      </c>
      <c r="M324" s="49"/>
      <c r="N324" s="49"/>
      <c r="O324" s="184"/>
      <c r="P324" s="60"/>
      <c r="Q324" s="74"/>
      <c r="R324" s="54" t="str">
        <f>IF(D324="","",IF(D323&lt;&gt;"","",IF(OR(J324="リード付け",J324="巻足し",J324="巻返しリード付け"),M324,VLOOKUP(D324,契約台帳!$A$3:$X$700,14,FALSE))))</f>
        <v/>
      </c>
      <c r="S324" s="51" t="str">
        <f>IF(D324="","",IF(D323&lt;&gt;"","",IF(OR(J324="リード付け",J324="巻足し",J324="巻返しリード付け"),M324,VLOOKUP(D324,契約台帳!$A$3:$X$700,15,FALSE))))</f>
        <v/>
      </c>
      <c r="T324" s="51" t="str">
        <f>IF(D324="","",IF(D323&lt;&gt;"","",IF(J324="リード付け",N324,IF(J324="巻返しリード付け",N324,IF(J324="巻足し",N324*P324+N325*P325,VLOOKUP(D324,契約台帳!$A$3:$X$700,16,FALSE))))))</f>
        <v/>
      </c>
      <c r="U324" s="50"/>
      <c r="V324" s="50" t="str">
        <f>IF(D324="","",IF(D322=D324,"",VLOOKUP(D324,契約台帳!$A$2:$X$700,18,FALSE)))</f>
        <v/>
      </c>
      <c r="W324" s="35" t="str">
        <f>IF(D324="","",IF(T324="","",IF(J324="巻足し","",IF(J324="巻返し",VLOOKUP(F324&amp;K324&amp;M324,製品マスタ!$M$5:$AE$1005,18,FALSE),IF(OR(J324="リード付け",J324="巻返しリード付け"),"原反コア",IF(J324="スリット",VLOOKUP(F324&amp;K324&amp;R324,製品マスタ!$N$5:$AE$1005,17,FALSE),""))))))</f>
        <v/>
      </c>
      <c r="X324" s="35" t="str">
        <f>IF(D324="","",IF(T324="","",IF(J324="巻足し","",IF(J324="巻返し",VLOOKUP(F324&amp;K324&amp;M324,製品マスタ!$M$5:$AE$1005,19,FALSE),IF(OR(J324="リード付け",J324="巻返しリード付け"),"",IF(J324="スリット",VLOOKUP(F324&amp;K324&amp;R324,製品マスタ!$N$5:$AE$1005,18,FALSE),""))))))</f>
        <v/>
      </c>
      <c r="Y324" s="40" t="str">
        <f>IF(D324="","",IF(T324="","",VLOOKUP(D324,契約台帳!$A$3:$X$700,17,FALSE)))</f>
        <v/>
      </c>
      <c r="Z324" s="35" t="str">
        <f>IF(D324="","",IF(T324="","",VLOOKUP(D324,契約台帳!$A$3:$X$700,5,FALSE)))</f>
        <v/>
      </c>
      <c r="AA324" s="74"/>
      <c r="AB324" s="266" t="str">
        <f>IFERROR(VLOOKUP(F324&amp;K324&amp;M324,製品マスタ!$M$5:$AM$1003,27,FALSE),"")</f>
        <v/>
      </c>
      <c r="AC324" s="41"/>
      <c r="AD324" s="244"/>
      <c r="AE324" s="67"/>
      <c r="AF324" s="71"/>
      <c r="AG324" s="60"/>
      <c r="AH324" s="34"/>
      <c r="AI324" s="34"/>
      <c r="AJ324" s="34"/>
      <c r="AK324" s="34"/>
      <c r="AL324" s="13"/>
      <c r="AM324" s="13"/>
      <c r="AN324" s="13"/>
      <c r="AO324" s="13"/>
      <c r="AP324" s="13"/>
      <c r="AQ324" s="14"/>
      <c r="AR324" s="15"/>
    </row>
    <row r="325" spans="1:44" s="17" customFormat="1" ht="30.95" customHeight="1" x14ac:dyDescent="0.2">
      <c r="A325" s="47"/>
      <c r="B325" s="48"/>
      <c r="C325" s="56"/>
      <c r="D325" s="35"/>
      <c r="E325" s="35"/>
      <c r="F325" s="36" t="str">
        <f>IF(D325="","",VLOOKUP(D325,契約台帳!$A$3:$X$9998,6,FALSE))&amp;IF(D325="","",VLOOKUP(D325,契約台帳!$A$3:$X$9998,7,FALSE))&amp;IF(D325="","",VLOOKUP(D325,契約台帳!$A$3:$X$9998,8,FALSE))&amp;IF(D325="","",VLOOKUP(D325,契約台帳!$A$3:$X$9998,9,FALSE))&amp;IF(D325="","",VLOOKUP(D325,契約台帳!$A$3:$X$9998,11,FALSE))</f>
        <v/>
      </c>
      <c r="G325" s="35" t="str">
        <f>IF(D325="","",VLOOKUP(F325,製品マスタ!$G$5:$H$1005,2,FALSE))</f>
        <v/>
      </c>
      <c r="H325" s="35" t="str">
        <f>IF(D325="","",VLOOKUP(F325,製品マスタ!$G$5:$K$1005,5,FALSE))</f>
        <v/>
      </c>
      <c r="I325" s="37" t="str">
        <f>IF(D325="","",VLOOKUP(F325,製品マスタ!$G$5:$L$1005,6,FALSE))</f>
        <v/>
      </c>
      <c r="J325" s="271"/>
      <c r="K325" s="37" t="str">
        <f>IF(D325="","",VLOOKUP(D325,契約台帳!$A$3:$X$700,12,FALSE))</f>
        <v/>
      </c>
      <c r="L325" s="37" t="str">
        <f>IF(D325="","",VLOOKUP(F325,製品マスタ!$G$5:$Q$1005,11,FALSE))</f>
        <v/>
      </c>
      <c r="M325" s="49"/>
      <c r="N325" s="49"/>
      <c r="O325" s="184"/>
      <c r="P325" s="60"/>
      <c r="Q325" s="74"/>
      <c r="R325" s="54" t="str">
        <f>IF(D325="","",IF(D324&lt;&gt;"","",IF(OR(J325="リード付け",J325="巻足し",J325="巻返しリード付け"),M325,VLOOKUP(D325,契約台帳!$A$3:$X$700,14,FALSE))))</f>
        <v/>
      </c>
      <c r="S325" s="51" t="str">
        <f>IF(D325="","",IF(D324&lt;&gt;"","",IF(OR(J325="リード付け",J325="巻足し",J325="巻返しリード付け"),M325,VLOOKUP(D325,契約台帳!$A$3:$X$700,15,FALSE))))</f>
        <v/>
      </c>
      <c r="T325" s="51" t="str">
        <f>IF(D325="","",IF(D324&lt;&gt;"","",IF(J325="リード付け",N325,IF(J325="巻返しリード付け",N325,IF(J325="巻足し",N325*P325+N326*P326,VLOOKUP(D325,契約台帳!$A$3:$X$700,16,FALSE))))))</f>
        <v/>
      </c>
      <c r="U325" s="50"/>
      <c r="V325" s="50" t="str">
        <f>IF(D325="","",IF(D323=D325,"",VLOOKUP(D325,契約台帳!$A$2:$X$700,18,FALSE)))</f>
        <v/>
      </c>
      <c r="W325" s="35" t="str">
        <f>IF(D325="","",IF(T325="","",IF(J325="巻足し","",IF(J325="巻返し",VLOOKUP(F325&amp;K325&amp;M325,製品マスタ!$M$5:$AE$1005,18,FALSE),IF(OR(J325="リード付け",J325="巻返しリード付け"),"原反コア",IF(J325="スリット",VLOOKUP(F325&amp;K325&amp;R325,製品マスタ!$N$5:$AE$1005,17,FALSE),""))))))</f>
        <v/>
      </c>
      <c r="X325" s="35" t="str">
        <f>IF(D325="","",IF(T325="","",IF(J325="巻足し","",IF(J325="巻返し",VLOOKUP(F325&amp;K325&amp;M325,製品マスタ!$M$5:$AE$1005,19,FALSE),IF(OR(J325="リード付け",J325="巻返しリード付け"),"",IF(J325="スリット",VLOOKUP(F325&amp;K325&amp;R325,製品マスタ!$N$5:$AE$1005,18,FALSE),""))))))</f>
        <v/>
      </c>
      <c r="Y325" s="40" t="str">
        <f>IF(D325="","",IF(T325="","",VLOOKUP(D325,契約台帳!$A$3:$X$700,17,FALSE)))</f>
        <v/>
      </c>
      <c r="Z325" s="35" t="str">
        <f>IF(D325="","",IF(T325="","",VLOOKUP(D325,契約台帳!$A$3:$X$700,5,FALSE)))</f>
        <v/>
      </c>
      <c r="AA325" s="74"/>
      <c r="AB325" s="266" t="str">
        <f>IFERROR(VLOOKUP(F325&amp;K325&amp;M325,製品マスタ!$M$5:$AM$1003,27,FALSE),"")</f>
        <v/>
      </c>
      <c r="AC325" s="41"/>
      <c r="AD325" s="244"/>
      <c r="AE325" s="67"/>
      <c r="AF325" s="71"/>
      <c r="AG325" s="60"/>
      <c r="AH325" s="34"/>
      <c r="AI325" s="34"/>
      <c r="AJ325" s="34"/>
      <c r="AK325" s="34"/>
      <c r="AL325" s="13"/>
      <c r="AM325" s="13"/>
      <c r="AN325" s="13"/>
      <c r="AO325" s="13"/>
      <c r="AP325" s="13"/>
      <c r="AQ325" s="14"/>
      <c r="AR325" s="15"/>
    </row>
    <row r="326" spans="1:44" s="17" customFormat="1" ht="30.95" customHeight="1" x14ac:dyDescent="0.2">
      <c r="A326" s="47"/>
      <c r="B326" s="48"/>
      <c r="C326" s="56"/>
      <c r="D326" s="35"/>
      <c r="E326" s="35"/>
      <c r="F326" s="36" t="str">
        <f>IF(D326="","",VLOOKUP(D326,契約台帳!$A$3:$X$9998,6,FALSE))&amp;IF(D326="","",VLOOKUP(D326,契約台帳!$A$3:$X$9998,7,FALSE))&amp;IF(D326="","",VLOOKUP(D326,契約台帳!$A$3:$X$9998,8,FALSE))&amp;IF(D326="","",VLOOKUP(D326,契約台帳!$A$3:$X$9998,9,FALSE))&amp;IF(D326="","",VLOOKUP(D326,契約台帳!$A$3:$X$9998,11,FALSE))</f>
        <v/>
      </c>
      <c r="G326" s="35" t="str">
        <f>IF(D326="","",VLOOKUP(F326,製品マスタ!$G$5:$H$1005,2,FALSE))</f>
        <v/>
      </c>
      <c r="H326" s="35" t="str">
        <f>IF(D326="","",VLOOKUP(F326,製品マスタ!$G$5:$K$1005,5,FALSE))</f>
        <v/>
      </c>
      <c r="I326" s="37" t="str">
        <f>IF(D326="","",VLOOKUP(F326,製品マスタ!$G$5:$L$1005,6,FALSE))</f>
        <v/>
      </c>
      <c r="J326" s="271"/>
      <c r="K326" s="37" t="str">
        <f>IF(D326="","",VLOOKUP(D326,契約台帳!$A$3:$X$700,12,FALSE))</f>
        <v/>
      </c>
      <c r="L326" s="37" t="str">
        <f>IF(D326="","",VLOOKUP(F326,製品マスタ!$G$5:$Q$1005,11,FALSE))</f>
        <v/>
      </c>
      <c r="M326" s="49"/>
      <c r="N326" s="49"/>
      <c r="O326" s="184"/>
      <c r="P326" s="60"/>
      <c r="Q326" s="74"/>
      <c r="R326" s="54" t="str">
        <f>IF(D326="","",IF(D325&lt;&gt;"","",IF(OR(J326="リード付け",J326="巻足し",J326="巻返しリード付け"),M326,VLOOKUP(D326,契約台帳!$A$3:$X$700,14,FALSE))))</f>
        <v/>
      </c>
      <c r="S326" s="51" t="str">
        <f>IF(D326="","",IF(D325&lt;&gt;"","",IF(OR(J326="リード付け",J326="巻足し",J326="巻返しリード付け"),M326,VLOOKUP(D326,契約台帳!$A$3:$X$700,15,FALSE))))</f>
        <v/>
      </c>
      <c r="T326" s="51" t="str">
        <f>IF(D326="","",IF(D325&lt;&gt;"","",IF(J326="リード付け",N326,IF(J326="巻返しリード付け",N326,IF(J326="巻足し",N326*P326+N327*P327,VLOOKUP(D326,契約台帳!$A$3:$X$700,16,FALSE))))))</f>
        <v/>
      </c>
      <c r="U326" s="50"/>
      <c r="V326" s="50" t="str">
        <f>IF(D326="","",IF(D324=D326,"",VLOOKUP(D326,契約台帳!$A$2:$X$700,18,FALSE)))</f>
        <v/>
      </c>
      <c r="W326" s="35" t="str">
        <f>IF(D326="","",IF(T326="","",IF(J326="巻足し","",IF(J326="巻返し",VLOOKUP(F326&amp;K326&amp;M326,製品マスタ!$M$5:$AE$1005,18,FALSE),IF(OR(J326="リード付け",J326="巻返しリード付け"),"原反コア",IF(J326="スリット",VLOOKUP(F326&amp;K326&amp;R326,製品マスタ!$N$5:$AE$1005,17,FALSE),""))))))</f>
        <v/>
      </c>
      <c r="X326" s="35" t="str">
        <f>IF(D326="","",IF(T326="","",IF(J326="巻足し","",IF(J326="巻返し",VLOOKUP(F326&amp;K326&amp;M326,製品マスタ!$M$5:$AE$1005,19,FALSE),IF(OR(J326="リード付け",J326="巻返しリード付け"),"",IF(J326="スリット",VLOOKUP(F326&amp;K326&amp;R326,製品マスタ!$N$5:$AE$1005,18,FALSE),""))))))</f>
        <v/>
      </c>
      <c r="Y326" s="40" t="str">
        <f>IF(D326="","",IF(T326="","",VLOOKUP(D326,契約台帳!$A$3:$X$700,17,FALSE)))</f>
        <v/>
      </c>
      <c r="Z326" s="35" t="str">
        <f>IF(D326="","",IF(T326="","",VLOOKUP(D326,契約台帳!$A$3:$X$700,5,FALSE)))</f>
        <v/>
      </c>
      <c r="AA326" s="74"/>
      <c r="AB326" s="266" t="str">
        <f>IFERROR(VLOOKUP(F326&amp;K326&amp;M326,製品マスタ!$M$5:$AM$1003,27,FALSE),"")</f>
        <v/>
      </c>
      <c r="AC326" s="41"/>
      <c r="AD326" s="244"/>
      <c r="AE326" s="67"/>
      <c r="AF326" s="71"/>
      <c r="AG326" s="60"/>
      <c r="AH326" s="34"/>
      <c r="AI326" s="34"/>
      <c r="AJ326" s="34"/>
      <c r="AK326" s="34"/>
      <c r="AL326" s="13"/>
      <c r="AM326" s="13"/>
      <c r="AN326" s="13"/>
      <c r="AO326" s="13"/>
      <c r="AP326" s="13"/>
      <c r="AQ326" s="14"/>
      <c r="AR326" s="15"/>
    </row>
    <row r="327" spans="1:44" s="17" customFormat="1" ht="30.95" customHeight="1" x14ac:dyDescent="0.2">
      <c r="A327" s="47"/>
      <c r="B327" s="48"/>
      <c r="C327" s="56"/>
      <c r="D327" s="35"/>
      <c r="E327" s="35"/>
      <c r="F327" s="36" t="str">
        <f>IF(D327="","",VLOOKUP(D327,契約台帳!$A$3:$X$9998,6,FALSE))&amp;IF(D327="","",VLOOKUP(D327,契約台帳!$A$3:$X$9998,7,FALSE))&amp;IF(D327="","",VLOOKUP(D327,契約台帳!$A$3:$X$9998,8,FALSE))&amp;IF(D327="","",VLOOKUP(D327,契約台帳!$A$3:$X$9998,9,FALSE))&amp;IF(D327="","",VLOOKUP(D327,契約台帳!$A$3:$X$9998,11,FALSE))</f>
        <v/>
      </c>
      <c r="G327" s="35" t="str">
        <f>IF(D327="","",VLOOKUP(F327,製品マスタ!$G$5:$H$1005,2,FALSE))</f>
        <v/>
      </c>
      <c r="H327" s="35" t="str">
        <f>IF(D327="","",VLOOKUP(F327,製品マスタ!$G$5:$K$1005,5,FALSE))</f>
        <v/>
      </c>
      <c r="I327" s="37" t="str">
        <f>IF(D327="","",VLOOKUP(F327,製品マスタ!$G$5:$L$1005,6,FALSE))</f>
        <v/>
      </c>
      <c r="J327" s="271"/>
      <c r="K327" s="37" t="str">
        <f>IF(D327="","",VLOOKUP(D327,契約台帳!$A$3:$X$700,12,FALSE))</f>
        <v/>
      </c>
      <c r="L327" s="37" t="str">
        <f>IF(D327="","",VLOOKUP(F327,製品マスタ!$G$5:$Q$1005,11,FALSE))</f>
        <v/>
      </c>
      <c r="M327" s="49"/>
      <c r="N327" s="49"/>
      <c r="O327" s="184"/>
      <c r="P327" s="60"/>
      <c r="Q327" s="74"/>
      <c r="R327" s="54" t="str">
        <f>IF(D327="","",IF(D326&lt;&gt;"","",IF(OR(J327="リード付け",J327="巻足し",J327="巻返しリード付け"),M327,VLOOKUP(D327,契約台帳!$A$3:$X$700,14,FALSE))))</f>
        <v/>
      </c>
      <c r="S327" s="51" t="str">
        <f>IF(D327="","",IF(D326&lt;&gt;"","",IF(OR(J327="リード付け",J327="巻足し",J327="巻返しリード付け"),M327,VLOOKUP(D327,契約台帳!$A$3:$X$700,15,FALSE))))</f>
        <v/>
      </c>
      <c r="T327" s="51" t="str">
        <f>IF(D327="","",IF(D326&lt;&gt;"","",IF(J327="リード付け",N327,IF(J327="巻返しリード付け",N327,IF(J327="巻足し",N327*P327+N328*P328,VLOOKUP(D327,契約台帳!$A$3:$X$700,16,FALSE))))))</f>
        <v/>
      </c>
      <c r="U327" s="50"/>
      <c r="V327" s="50" t="str">
        <f>IF(D327="","",IF(D325=D327,"",VLOOKUP(D327,契約台帳!$A$2:$X$700,18,FALSE)))</f>
        <v/>
      </c>
      <c r="W327" s="35" t="str">
        <f>IF(D327="","",IF(T327="","",IF(J327="巻足し","",IF(J327="巻返し",VLOOKUP(F327&amp;K327&amp;M327,製品マスタ!$M$5:$AE$1005,18,FALSE),IF(OR(J327="リード付け",J327="巻返しリード付け"),"原反コア",IF(J327="スリット",VLOOKUP(F327&amp;K327&amp;R327,製品マスタ!$N$5:$AE$1005,17,FALSE),""))))))</f>
        <v/>
      </c>
      <c r="X327" s="35" t="str">
        <f>IF(D327="","",IF(T327="","",IF(J327="巻足し","",IF(J327="巻返し",VLOOKUP(F327&amp;K327&amp;M327,製品マスタ!$M$5:$AE$1005,19,FALSE),IF(OR(J327="リード付け",J327="巻返しリード付け"),"",IF(J327="スリット",VLOOKUP(F327&amp;K327&amp;R327,製品マスタ!$N$5:$AE$1005,18,FALSE),""))))))</f>
        <v/>
      </c>
      <c r="Y327" s="40" t="str">
        <f>IF(D327="","",IF(T327="","",VLOOKUP(D327,契約台帳!$A$3:$X$700,17,FALSE)))</f>
        <v/>
      </c>
      <c r="Z327" s="35" t="str">
        <f>IF(D327="","",IF(T327="","",VLOOKUP(D327,契約台帳!$A$3:$X$700,5,FALSE)))</f>
        <v/>
      </c>
      <c r="AA327" s="74"/>
      <c r="AB327" s="266" t="str">
        <f>IFERROR(VLOOKUP(F327&amp;K327&amp;M327,製品マスタ!$M$5:$AM$1003,27,FALSE),"")</f>
        <v/>
      </c>
      <c r="AC327" s="41"/>
      <c r="AD327" s="244"/>
      <c r="AE327" s="67"/>
      <c r="AF327" s="71"/>
      <c r="AG327" s="60"/>
      <c r="AH327" s="34"/>
      <c r="AI327" s="34"/>
      <c r="AJ327" s="34"/>
      <c r="AK327" s="34"/>
      <c r="AL327" s="13"/>
      <c r="AM327" s="13"/>
      <c r="AN327" s="13"/>
      <c r="AO327" s="13"/>
      <c r="AP327" s="13"/>
      <c r="AQ327" s="14"/>
      <c r="AR327" s="15"/>
    </row>
    <row r="328" spans="1:44" s="17" customFormat="1" ht="30.95" customHeight="1" x14ac:dyDescent="0.2">
      <c r="A328" s="47"/>
      <c r="B328" s="48"/>
      <c r="C328" s="56"/>
      <c r="D328" s="35"/>
      <c r="E328" s="35"/>
      <c r="F328" s="36" t="str">
        <f>IF(D328="","",VLOOKUP(D328,契約台帳!$A$3:$X$9998,6,FALSE))&amp;IF(D328="","",VLOOKUP(D328,契約台帳!$A$3:$X$9998,7,FALSE))&amp;IF(D328="","",VLOOKUP(D328,契約台帳!$A$3:$X$9998,8,FALSE))&amp;IF(D328="","",VLOOKUP(D328,契約台帳!$A$3:$X$9998,9,FALSE))&amp;IF(D328="","",VLOOKUP(D328,契約台帳!$A$3:$X$9998,11,FALSE))</f>
        <v/>
      </c>
      <c r="G328" s="35" t="str">
        <f>IF(D328="","",VLOOKUP(F328,製品マスタ!$G$5:$H$1005,2,FALSE))</f>
        <v/>
      </c>
      <c r="H328" s="35" t="str">
        <f>IF(D328="","",VLOOKUP(F328,製品マスタ!$G$5:$K$1005,5,FALSE))</f>
        <v/>
      </c>
      <c r="I328" s="37" t="str">
        <f>IF(D328="","",VLOOKUP(F328,製品マスタ!$G$5:$L$1005,6,FALSE))</f>
        <v/>
      </c>
      <c r="J328" s="271"/>
      <c r="K328" s="37" t="str">
        <f>IF(D328="","",VLOOKUP(D328,契約台帳!$A$3:$X$700,12,FALSE))</f>
        <v/>
      </c>
      <c r="L328" s="37" t="str">
        <f>IF(D328="","",VLOOKUP(F328,製品マスタ!$G$5:$Q$1005,11,FALSE))</f>
        <v/>
      </c>
      <c r="M328" s="49"/>
      <c r="N328" s="49"/>
      <c r="O328" s="184"/>
      <c r="P328" s="60"/>
      <c r="Q328" s="74"/>
      <c r="R328" s="54" t="str">
        <f>IF(D328="","",IF(D327&lt;&gt;"","",IF(OR(J328="リード付け",J328="巻足し",J328="巻返しリード付け"),M328,VLOOKUP(D328,契約台帳!$A$3:$X$700,14,FALSE))))</f>
        <v/>
      </c>
      <c r="S328" s="51" t="str">
        <f>IF(D328="","",IF(D327&lt;&gt;"","",IF(OR(J328="リード付け",J328="巻足し",J328="巻返しリード付け"),M328,VLOOKUP(D328,契約台帳!$A$3:$X$700,15,FALSE))))</f>
        <v/>
      </c>
      <c r="T328" s="51" t="str">
        <f>IF(D328="","",IF(D327&lt;&gt;"","",IF(J328="リード付け",N328,IF(J328="巻返しリード付け",N328,IF(J328="巻足し",N328*P328+N329*P329,VLOOKUP(D328,契約台帳!$A$3:$X$700,16,FALSE))))))</f>
        <v/>
      </c>
      <c r="U328" s="50"/>
      <c r="V328" s="50" t="str">
        <f>IF(D328="","",IF(D326=D328,"",VLOOKUP(D328,契約台帳!$A$2:$X$700,18,FALSE)))</f>
        <v/>
      </c>
      <c r="W328" s="35" t="str">
        <f>IF(D328="","",IF(T328="","",IF(J328="巻足し","",IF(J328="巻返し",VLOOKUP(F328&amp;K328&amp;M328,製品マスタ!$M$5:$AE$1005,18,FALSE),IF(OR(J328="リード付け",J328="巻返しリード付け"),"原反コア",IF(J328="スリット",VLOOKUP(F328&amp;K328&amp;R328,製品マスタ!$N$5:$AE$1005,17,FALSE),""))))))</f>
        <v/>
      </c>
      <c r="X328" s="35" t="str">
        <f>IF(D328="","",IF(T328="","",IF(J328="巻足し","",IF(J328="巻返し",VLOOKUP(F328&amp;K328&amp;M328,製品マスタ!$M$5:$AE$1005,19,FALSE),IF(OR(J328="リード付け",J328="巻返しリード付け"),"",IF(J328="スリット",VLOOKUP(F328&amp;K328&amp;R328,製品マスタ!$N$5:$AE$1005,18,FALSE),""))))))</f>
        <v/>
      </c>
      <c r="Y328" s="40" t="str">
        <f>IF(D328="","",IF(T328="","",VLOOKUP(D328,契約台帳!$A$3:$X$700,17,FALSE)))</f>
        <v/>
      </c>
      <c r="Z328" s="35" t="str">
        <f>IF(D328="","",IF(T328="","",VLOOKUP(D328,契約台帳!$A$3:$X$700,5,FALSE)))</f>
        <v/>
      </c>
      <c r="AA328" s="74"/>
      <c r="AB328" s="266" t="str">
        <f>IFERROR(VLOOKUP(F328&amp;K328&amp;M328,製品マスタ!$M$5:$AM$1003,27,FALSE),"")</f>
        <v/>
      </c>
      <c r="AC328" s="41"/>
      <c r="AD328" s="244"/>
      <c r="AE328" s="67"/>
      <c r="AF328" s="71"/>
      <c r="AG328" s="60"/>
      <c r="AH328" s="34"/>
      <c r="AI328" s="34"/>
      <c r="AJ328" s="34"/>
      <c r="AK328" s="34"/>
      <c r="AL328" s="13"/>
      <c r="AM328" s="13"/>
      <c r="AN328" s="13"/>
      <c r="AO328" s="13"/>
      <c r="AP328" s="13"/>
      <c r="AQ328" s="14"/>
      <c r="AR328" s="15"/>
    </row>
    <row r="329" spans="1:44" s="17" customFormat="1" ht="30.95" customHeight="1" x14ac:dyDescent="0.2">
      <c r="A329" s="47"/>
      <c r="B329" s="48"/>
      <c r="C329" s="56"/>
      <c r="D329" s="35"/>
      <c r="E329" s="35"/>
      <c r="F329" s="36" t="str">
        <f>IF(D329="","",VLOOKUP(D329,契約台帳!$A$3:$X$9998,6,FALSE))&amp;IF(D329="","",VLOOKUP(D329,契約台帳!$A$3:$X$9998,7,FALSE))&amp;IF(D329="","",VLOOKUP(D329,契約台帳!$A$3:$X$9998,8,FALSE))&amp;IF(D329="","",VLOOKUP(D329,契約台帳!$A$3:$X$9998,9,FALSE))&amp;IF(D329="","",VLOOKUP(D329,契約台帳!$A$3:$X$9998,11,FALSE))</f>
        <v/>
      </c>
      <c r="G329" s="35" t="str">
        <f>IF(D329="","",VLOOKUP(F329,製品マスタ!$G$5:$H$1005,2,FALSE))</f>
        <v/>
      </c>
      <c r="H329" s="35" t="str">
        <f>IF(D329="","",VLOOKUP(F329,製品マスタ!$G$5:$K$1005,5,FALSE))</f>
        <v/>
      </c>
      <c r="I329" s="37" t="str">
        <f>IF(D329="","",VLOOKUP(F329,製品マスタ!$G$5:$L$1005,6,FALSE))</f>
        <v/>
      </c>
      <c r="J329" s="271"/>
      <c r="K329" s="37" t="str">
        <f>IF(D329="","",VLOOKUP(D329,契約台帳!$A$3:$X$700,12,FALSE))</f>
        <v/>
      </c>
      <c r="L329" s="37" t="str">
        <f>IF(D329="","",VLOOKUP(F329,製品マスタ!$G$5:$Q$1005,11,FALSE))</f>
        <v/>
      </c>
      <c r="M329" s="49"/>
      <c r="N329" s="49"/>
      <c r="O329" s="184"/>
      <c r="P329" s="60"/>
      <c r="Q329" s="74"/>
      <c r="R329" s="54" t="str">
        <f>IF(D329="","",IF(D328&lt;&gt;"","",IF(OR(J329="リード付け",J329="巻足し",J329="巻返しリード付け"),M329,VLOOKUP(D329,契約台帳!$A$3:$X$700,14,FALSE))))</f>
        <v/>
      </c>
      <c r="S329" s="51" t="str">
        <f>IF(D329="","",IF(D328&lt;&gt;"","",IF(OR(J329="リード付け",J329="巻足し",J329="巻返しリード付け"),M329,VLOOKUP(D329,契約台帳!$A$3:$X$700,15,FALSE))))</f>
        <v/>
      </c>
      <c r="T329" s="51" t="str">
        <f>IF(D329="","",IF(D328&lt;&gt;"","",IF(J329="リード付け",N329,IF(J329="巻返しリード付け",N329,IF(J329="巻足し",N329*P329+N330*P330,VLOOKUP(D329,契約台帳!$A$3:$X$700,16,FALSE))))))</f>
        <v/>
      </c>
      <c r="U329" s="50"/>
      <c r="V329" s="50" t="str">
        <f>IF(D329="","",IF(D327=D329,"",VLOOKUP(D329,契約台帳!$A$2:$X$700,18,FALSE)))</f>
        <v/>
      </c>
      <c r="W329" s="35" t="str">
        <f>IF(D329="","",IF(T329="","",IF(J329="巻足し","",IF(J329="巻返し",VLOOKUP(F329&amp;K329&amp;M329,製品マスタ!$M$5:$AE$1005,18,FALSE),IF(OR(J329="リード付け",J329="巻返しリード付け"),"原反コア",IF(J329="スリット",VLOOKUP(F329&amp;K329&amp;R329,製品マスタ!$N$5:$AE$1005,17,FALSE),""))))))</f>
        <v/>
      </c>
      <c r="X329" s="35" t="str">
        <f>IF(D329="","",IF(T329="","",IF(J329="巻足し","",IF(J329="巻返し",VLOOKUP(F329&amp;K329&amp;M329,製品マスタ!$M$5:$AE$1005,19,FALSE),IF(OR(J329="リード付け",J329="巻返しリード付け"),"",IF(J329="スリット",VLOOKUP(F329&amp;K329&amp;R329,製品マスタ!$N$5:$AE$1005,18,FALSE),""))))))</f>
        <v/>
      </c>
      <c r="Y329" s="40" t="str">
        <f>IF(D329="","",IF(T329="","",VLOOKUP(D329,契約台帳!$A$3:$X$700,17,FALSE)))</f>
        <v/>
      </c>
      <c r="Z329" s="35" t="str">
        <f>IF(D329="","",IF(T329="","",VLOOKUP(D329,契約台帳!$A$3:$X$700,5,FALSE)))</f>
        <v/>
      </c>
      <c r="AA329" s="74"/>
      <c r="AB329" s="266" t="str">
        <f>IFERROR(VLOOKUP(F329&amp;K329&amp;M329,製品マスタ!$M$5:$AM$1003,27,FALSE),"")</f>
        <v/>
      </c>
      <c r="AC329" s="41"/>
      <c r="AD329" s="244"/>
      <c r="AE329" s="67"/>
      <c r="AF329" s="71"/>
      <c r="AG329" s="60"/>
      <c r="AH329" s="34"/>
      <c r="AI329" s="34"/>
      <c r="AJ329" s="34"/>
      <c r="AK329" s="34"/>
      <c r="AL329" s="13"/>
      <c r="AM329" s="13"/>
      <c r="AN329" s="13"/>
      <c r="AO329" s="13"/>
      <c r="AP329" s="13"/>
      <c r="AQ329" s="14"/>
      <c r="AR329" s="15"/>
    </row>
    <row r="330" spans="1:44" s="17" customFormat="1" ht="30.95" customHeight="1" x14ac:dyDescent="0.2">
      <c r="A330" s="47"/>
      <c r="B330" s="48"/>
      <c r="C330" s="56"/>
      <c r="D330" s="35"/>
      <c r="E330" s="35"/>
      <c r="F330" s="36" t="str">
        <f>IF(D330="","",VLOOKUP(D330,契約台帳!$A$3:$X$9998,6,FALSE))&amp;IF(D330="","",VLOOKUP(D330,契約台帳!$A$3:$X$9998,7,FALSE))&amp;IF(D330="","",VLOOKUP(D330,契約台帳!$A$3:$X$9998,8,FALSE))&amp;IF(D330="","",VLOOKUP(D330,契約台帳!$A$3:$X$9998,9,FALSE))&amp;IF(D330="","",VLOOKUP(D330,契約台帳!$A$3:$X$9998,11,FALSE))</f>
        <v/>
      </c>
      <c r="G330" s="35" t="str">
        <f>IF(D330="","",VLOOKUP(F330,製品マスタ!$G$5:$H$1005,2,FALSE))</f>
        <v/>
      </c>
      <c r="H330" s="35" t="str">
        <f>IF(D330="","",VLOOKUP(F330,製品マスタ!$G$5:$K$1005,5,FALSE))</f>
        <v/>
      </c>
      <c r="I330" s="37" t="str">
        <f>IF(D330="","",VLOOKUP(F330,製品マスタ!$G$5:$L$1005,6,FALSE))</f>
        <v/>
      </c>
      <c r="J330" s="271"/>
      <c r="K330" s="37" t="str">
        <f>IF(D330="","",VLOOKUP(D330,契約台帳!$A$3:$X$700,12,FALSE))</f>
        <v/>
      </c>
      <c r="L330" s="37" t="str">
        <f>IF(D330="","",VLOOKUP(F330,製品マスタ!$G$5:$Q$1005,11,FALSE))</f>
        <v/>
      </c>
      <c r="M330" s="49"/>
      <c r="N330" s="49"/>
      <c r="O330" s="184"/>
      <c r="P330" s="60"/>
      <c r="Q330" s="74"/>
      <c r="R330" s="54" t="str">
        <f>IF(D330="","",IF(D329&lt;&gt;"","",IF(OR(J330="リード付け",J330="巻足し",J330="巻返しリード付け"),M330,VLOOKUP(D330,契約台帳!$A$3:$X$700,14,FALSE))))</f>
        <v/>
      </c>
      <c r="S330" s="51" t="str">
        <f>IF(D330="","",IF(D329&lt;&gt;"","",IF(OR(J330="リード付け",J330="巻足し",J330="巻返しリード付け"),M330,VLOOKUP(D330,契約台帳!$A$3:$X$700,15,FALSE))))</f>
        <v/>
      </c>
      <c r="T330" s="51" t="str">
        <f>IF(D330="","",IF(D329&lt;&gt;"","",IF(J330="リード付け",N330,IF(J330="巻返しリード付け",N330,IF(J330="巻足し",N330*P330+N331*P331,VLOOKUP(D330,契約台帳!$A$3:$X$700,16,FALSE))))))</f>
        <v/>
      </c>
      <c r="U330" s="50"/>
      <c r="V330" s="50" t="str">
        <f>IF(D330="","",IF(D328=D330,"",VLOOKUP(D330,契約台帳!$A$2:$X$700,18,FALSE)))</f>
        <v/>
      </c>
      <c r="W330" s="35" t="str">
        <f>IF(D330="","",IF(T330="","",IF(J330="巻足し","",IF(J330="巻返し",VLOOKUP(F330&amp;K330&amp;M330,製品マスタ!$M$5:$AE$1005,18,FALSE),IF(OR(J330="リード付け",J330="巻返しリード付け"),"原反コア",IF(J330="スリット",VLOOKUP(F330&amp;K330&amp;R330,製品マスタ!$N$5:$AE$1005,17,FALSE),""))))))</f>
        <v/>
      </c>
      <c r="X330" s="35" t="str">
        <f>IF(D330="","",IF(T330="","",IF(J330="巻足し","",IF(J330="巻返し",VLOOKUP(F330&amp;K330&amp;M330,製品マスタ!$M$5:$AE$1005,19,FALSE),IF(OR(J330="リード付け",J330="巻返しリード付け"),"",IF(J330="スリット",VLOOKUP(F330&amp;K330&amp;R330,製品マスタ!$N$5:$AE$1005,18,FALSE),""))))))</f>
        <v/>
      </c>
      <c r="Y330" s="40" t="str">
        <f>IF(D330="","",IF(T330="","",VLOOKUP(D330,契約台帳!$A$3:$X$700,17,FALSE)))</f>
        <v/>
      </c>
      <c r="Z330" s="35" t="str">
        <f>IF(D330="","",IF(T330="","",VLOOKUP(D330,契約台帳!$A$3:$X$700,5,FALSE)))</f>
        <v/>
      </c>
      <c r="AA330" s="74"/>
      <c r="AB330" s="266" t="str">
        <f>IFERROR(VLOOKUP(F330&amp;K330&amp;M330,製品マスタ!$M$5:$AM$1003,27,FALSE),"")</f>
        <v/>
      </c>
      <c r="AC330" s="41"/>
      <c r="AD330" s="244"/>
      <c r="AE330" s="67"/>
      <c r="AF330" s="71"/>
      <c r="AG330" s="60"/>
      <c r="AH330" s="34"/>
      <c r="AI330" s="34"/>
      <c r="AJ330" s="34"/>
      <c r="AK330" s="34"/>
      <c r="AL330" s="13"/>
      <c r="AM330" s="13"/>
      <c r="AN330" s="13"/>
      <c r="AO330" s="13"/>
      <c r="AP330" s="13"/>
      <c r="AQ330" s="14"/>
      <c r="AR330" s="15"/>
    </row>
    <row r="331" spans="1:44" s="17" customFormat="1" ht="30.95" customHeight="1" x14ac:dyDescent="0.2">
      <c r="A331" s="47"/>
      <c r="B331" s="48"/>
      <c r="C331" s="56"/>
      <c r="D331" s="35"/>
      <c r="E331" s="35"/>
      <c r="F331" s="36" t="str">
        <f>IF(D331="","",VLOOKUP(D331,契約台帳!$A$3:$X$9998,6,FALSE))&amp;IF(D331="","",VLOOKUP(D331,契約台帳!$A$3:$X$9998,7,FALSE))&amp;IF(D331="","",VLOOKUP(D331,契約台帳!$A$3:$X$9998,8,FALSE))&amp;IF(D331="","",VLOOKUP(D331,契約台帳!$A$3:$X$9998,9,FALSE))&amp;IF(D331="","",VLOOKUP(D331,契約台帳!$A$3:$X$9998,11,FALSE))</f>
        <v/>
      </c>
      <c r="G331" s="35" t="str">
        <f>IF(D331="","",VLOOKUP(F331,製品マスタ!$G$5:$H$1005,2,FALSE))</f>
        <v/>
      </c>
      <c r="H331" s="35" t="str">
        <f>IF(D331="","",VLOOKUP(F331,製品マスタ!$G$5:$K$1005,5,FALSE))</f>
        <v/>
      </c>
      <c r="I331" s="37" t="str">
        <f>IF(D331="","",VLOOKUP(F331,製品マスタ!$G$5:$L$1005,6,FALSE))</f>
        <v/>
      </c>
      <c r="J331" s="271"/>
      <c r="K331" s="37" t="str">
        <f>IF(D331="","",VLOOKUP(D331,契約台帳!$A$3:$X$700,12,FALSE))</f>
        <v/>
      </c>
      <c r="L331" s="37" t="str">
        <f>IF(D331="","",VLOOKUP(F331,製品マスタ!$G$5:$Q$1005,11,FALSE))</f>
        <v/>
      </c>
      <c r="M331" s="49"/>
      <c r="N331" s="49"/>
      <c r="O331" s="184"/>
      <c r="P331" s="60"/>
      <c r="Q331" s="74"/>
      <c r="R331" s="54" t="str">
        <f>IF(D331="","",IF(D330&lt;&gt;"","",IF(OR(J331="リード付け",J331="巻足し",J331="巻返しリード付け"),M331,VLOOKUP(D331,契約台帳!$A$3:$X$700,14,FALSE))))</f>
        <v/>
      </c>
      <c r="S331" s="51" t="str">
        <f>IF(D331="","",IF(D330&lt;&gt;"","",IF(OR(J331="リード付け",J331="巻足し",J331="巻返しリード付け"),M331,VLOOKUP(D331,契約台帳!$A$3:$X$700,15,FALSE))))</f>
        <v/>
      </c>
      <c r="T331" s="51" t="str">
        <f>IF(D331="","",IF(D330&lt;&gt;"","",IF(J331="リード付け",N331,IF(J331="巻返しリード付け",N331,IF(J331="巻足し",N331*P331+N332*P332,VLOOKUP(D331,契約台帳!$A$3:$X$700,16,FALSE))))))</f>
        <v/>
      </c>
      <c r="U331" s="50"/>
      <c r="V331" s="50" t="str">
        <f>IF(D331="","",IF(D329=D331,"",VLOOKUP(D331,契約台帳!$A$2:$X$700,18,FALSE)))</f>
        <v/>
      </c>
      <c r="W331" s="35" t="str">
        <f>IF(D331="","",IF(T331="","",IF(J331="巻足し","",IF(J331="巻返し",VLOOKUP(F331&amp;K331&amp;M331,製品マスタ!$M$5:$AE$1005,18,FALSE),IF(OR(J331="リード付け",J331="巻返しリード付け"),"原反コア",IF(J331="スリット",VLOOKUP(F331&amp;K331&amp;R331,製品マスタ!$N$5:$AE$1005,17,FALSE),""))))))</f>
        <v/>
      </c>
      <c r="X331" s="35" t="str">
        <f>IF(D331="","",IF(T331="","",IF(J331="巻足し","",IF(J331="巻返し",VLOOKUP(F331&amp;K331&amp;M331,製品マスタ!$M$5:$AE$1005,19,FALSE),IF(OR(J331="リード付け",J331="巻返しリード付け"),"",IF(J331="スリット",VLOOKUP(F331&amp;K331&amp;R331,製品マスタ!$N$5:$AE$1005,18,FALSE),""))))))</f>
        <v/>
      </c>
      <c r="Y331" s="40" t="str">
        <f>IF(D331="","",IF(T331="","",VLOOKUP(D331,契約台帳!$A$3:$X$700,17,FALSE)))</f>
        <v/>
      </c>
      <c r="Z331" s="35" t="str">
        <f>IF(D331="","",IF(T331="","",VLOOKUP(D331,契約台帳!$A$3:$X$700,5,FALSE)))</f>
        <v/>
      </c>
      <c r="AA331" s="74"/>
      <c r="AB331" s="266" t="str">
        <f>IFERROR(VLOOKUP(F331&amp;K331&amp;M331,製品マスタ!$M$5:$AM$1003,27,FALSE),"")</f>
        <v/>
      </c>
      <c r="AC331" s="41"/>
      <c r="AD331" s="244"/>
      <c r="AE331" s="67"/>
      <c r="AF331" s="71"/>
      <c r="AG331" s="60"/>
      <c r="AH331" s="34"/>
      <c r="AI331" s="34"/>
      <c r="AJ331" s="34"/>
      <c r="AK331" s="34"/>
      <c r="AL331" s="13"/>
      <c r="AM331" s="13"/>
      <c r="AN331" s="13"/>
      <c r="AO331" s="13"/>
      <c r="AP331" s="13"/>
      <c r="AQ331" s="14"/>
      <c r="AR331" s="15"/>
    </row>
    <row r="332" spans="1:44" s="17" customFormat="1" ht="30.95" customHeight="1" x14ac:dyDescent="0.2">
      <c r="A332" s="47"/>
      <c r="B332" s="48"/>
      <c r="C332" s="56"/>
      <c r="D332" s="35"/>
      <c r="E332" s="35"/>
      <c r="F332" s="36" t="str">
        <f>IF(D332="","",VLOOKUP(D332,契約台帳!$A$3:$X$9998,6,FALSE))&amp;IF(D332="","",VLOOKUP(D332,契約台帳!$A$3:$X$9998,7,FALSE))&amp;IF(D332="","",VLOOKUP(D332,契約台帳!$A$3:$X$9998,8,FALSE))&amp;IF(D332="","",VLOOKUP(D332,契約台帳!$A$3:$X$9998,9,FALSE))&amp;IF(D332="","",VLOOKUP(D332,契約台帳!$A$3:$X$9998,11,FALSE))</f>
        <v/>
      </c>
      <c r="G332" s="35" t="str">
        <f>IF(D332="","",VLOOKUP(F332,製品マスタ!$G$5:$H$1005,2,FALSE))</f>
        <v/>
      </c>
      <c r="H332" s="35" t="str">
        <f>IF(D332="","",VLOOKUP(F332,製品マスタ!$G$5:$K$1005,5,FALSE))</f>
        <v/>
      </c>
      <c r="I332" s="37" t="str">
        <f>IF(D332="","",VLOOKUP(F332,製品マスタ!$G$5:$L$1005,6,FALSE))</f>
        <v/>
      </c>
      <c r="J332" s="271"/>
      <c r="K332" s="37" t="str">
        <f>IF(D332="","",VLOOKUP(D332,契約台帳!$A$3:$X$700,12,FALSE))</f>
        <v/>
      </c>
      <c r="L332" s="37" t="str">
        <f>IF(D332="","",VLOOKUP(F332,製品マスタ!$G$5:$Q$1005,11,FALSE))</f>
        <v/>
      </c>
      <c r="M332" s="49"/>
      <c r="N332" s="49"/>
      <c r="O332" s="184"/>
      <c r="P332" s="60"/>
      <c r="Q332" s="74"/>
      <c r="R332" s="54" t="str">
        <f>IF(D332="","",IF(D331&lt;&gt;"","",IF(OR(J332="リード付け",J332="巻足し",J332="巻返しリード付け"),M332,VLOOKUP(D332,契約台帳!$A$3:$X$700,14,FALSE))))</f>
        <v/>
      </c>
      <c r="S332" s="51" t="str">
        <f>IF(D332="","",IF(D331&lt;&gt;"","",IF(OR(J332="リード付け",J332="巻足し",J332="巻返しリード付け"),M332,VLOOKUP(D332,契約台帳!$A$3:$X$700,15,FALSE))))</f>
        <v/>
      </c>
      <c r="T332" s="51" t="str">
        <f>IF(D332="","",IF(D331&lt;&gt;"","",IF(J332="リード付け",N332,IF(J332="巻返しリード付け",N332,IF(J332="巻足し",N332*P332+N333*P333,VLOOKUP(D332,契約台帳!$A$3:$X$700,16,FALSE))))))</f>
        <v/>
      </c>
      <c r="U332" s="50"/>
      <c r="V332" s="50" t="str">
        <f>IF(D332="","",IF(D330=D332,"",VLOOKUP(D332,契約台帳!$A$2:$X$700,18,FALSE)))</f>
        <v/>
      </c>
      <c r="W332" s="35" t="str">
        <f>IF(D332="","",IF(T332="","",IF(J332="巻足し","",IF(J332="巻返し",VLOOKUP(F332&amp;K332&amp;M332,製品マスタ!$M$5:$AE$1005,18,FALSE),IF(OR(J332="リード付け",J332="巻返しリード付け"),"原反コア",IF(J332="スリット",VLOOKUP(F332&amp;K332&amp;R332,製品マスタ!$N$5:$AE$1005,17,FALSE),""))))))</f>
        <v/>
      </c>
      <c r="X332" s="35" t="str">
        <f>IF(D332="","",IF(T332="","",IF(J332="巻足し","",IF(J332="巻返し",VLOOKUP(F332&amp;K332&amp;M332,製品マスタ!$M$5:$AE$1005,19,FALSE),IF(OR(J332="リード付け",J332="巻返しリード付け"),"",IF(J332="スリット",VLOOKUP(F332&amp;K332&amp;R332,製品マスタ!$N$5:$AE$1005,18,FALSE),""))))))</f>
        <v/>
      </c>
      <c r="Y332" s="40" t="str">
        <f>IF(D332="","",IF(T332="","",VLOOKUP(D332,契約台帳!$A$3:$X$700,17,FALSE)))</f>
        <v/>
      </c>
      <c r="Z332" s="35" t="str">
        <f>IF(D332="","",IF(T332="","",VLOOKUP(D332,契約台帳!$A$3:$X$700,5,FALSE)))</f>
        <v/>
      </c>
      <c r="AA332" s="74"/>
      <c r="AB332" s="266" t="str">
        <f>IFERROR(VLOOKUP(F332&amp;K332&amp;M332,製品マスタ!$M$5:$AM$1003,27,FALSE),"")</f>
        <v/>
      </c>
      <c r="AC332" s="41"/>
      <c r="AD332" s="244"/>
      <c r="AE332" s="67"/>
      <c r="AF332" s="71"/>
      <c r="AG332" s="60"/>
      <c r="AH332" s="34"/>
      <c r="AI332" s="34"/>
      <c r="AJ332" s="34"/>
      <c r="AK332" s="34"/>
      <c r="AL332" s="13"/>
      <c r="AM332" s="13"/>
      <c r="AN332" s="13"/>
      <c r="AO332" s="13"/>
      <c r="AP332" s="13"/>
      <c r="AQ332" s="14"/>
      <c r="AR332" s="15"/>
    </row>
    <row r="333" spans="1:44" s="17" customFormat="1" ht="30.95" customHeight="1" x14ac:dyDescent="0.2">
      <c r="A333" s="47"/>
      <c r="B333" s="48"/>
      <c r="C333" s="56"/>
      <c r="D333" s="35"/>
      <c r="E333" s="35"/>
      <c r="F333" s="36" t="str">
        <f>IF(D333="","",VLOOKUP(D333,契約台帳!$A$3:$X$9998,6,FALSE))&amp;IF(D333="","",VLOOKUP(D333,契約台帳!$A$3:$X$9998,7,FALSE))&amp;IF(D333="","",VLOOKUP(D333,契約台帳!$A$3:$X$9998,8,FALSE))&amp;IF(D333="","",VLOOKUP(D333,契約台帳!$A$3:$X$9998,9,FALSE))&amp;IF(D333="","",VLOOKUP(D333,契約台帳!$A$3:$X$9998,11,FALSE))</f>
        <v/>
      </c>
      <c r="G333" s="35" t="str">
        <f>IF(D333="","",VLOOKUP(F333,製品マスタ!$G$5:$H$1005,2,FALSE))</f>
        <v/>
      </c>
      <c r="H333" s="35" t="str">
        <f>IF(D333="","",VLOOKUP(F333,製品マスタ!$G$5:$K$1005,5,FALSE))</f>
        <v/>
      </c>
      <c r="I333" s="37" t="str">
        <f>IF(D333="","",VLOOKUP(F333,製品マスタ!$G$5:$L$1005,6,FALSE))</f>
        <v/>
      </c>
      <c r="J333" s="271"/>
      <c r="K333" s="37" t="str">
        <f>IF(D333="","",VLOOKUP(D333,契約台帳!$A$3:$X$700,12,FALSE))</f>
        <v/>
      </c>
      <c r="L333" s="37" t="str">
        <f>IF(D333="","",VLOOKUP(F333,製品マスタ!$G$5:$Q$1005,11,FALSE))</f>
        <v/>
      </c>
      <c r="M333" s="49"/>
      <c r="N333" s="49"/>
      <c r="O333" s="184"/>
      <c r="P333" s="60"/>
      <c r="Q333" s="74"/>
      <c r="R333" s="54" t="str">
        <f>IF(D333="","",IF(D332&lt;&gt;"","",IF(OR(J333="リード付け",J333="巻足し",J333="巻返しリード付け"),M333,VLOOKUP(D333,契約台帳!$A$3:$X$700,14,FALSE))))</f>
        <v/>
      </c>
      <c r="S333" s="51" t="str">
        <f>IF(D333="","",IF(D332&lt;&gt;"","",IF(OR(J333="リード付け",J333="巻足し",J333="巻返しリード付け"),M333,VLOOKUP(D333,契約台帳!$A$3:$X$700,15,FALSE))))</f>
        <v/>
      </c>
      <c r="T333" s="51" t="str">
        <f>IF(D333="","",IF(D332&lt;&gt;"","",IF(J333="リード付け",N333,IF(J333="巻返しリード付け",N333,IF(J333="巻足し",N333*P333+N334*P334,VLOOKUP(D333,契約台帳!$A$3:$X$700,16,FALSE))))))</f>
        <v/>
      </c>
      <c r="U333" s="50"/>
      <c r="V333" s="50" t="str">
        <f>IF(D333="","",IF(D331=D333,"",VLOOKUP(D333,契約台帳!$A$2:$X$700,18,FALSE)))</f>
        <v/>
      </c>
      <c r="W333" s="35" t="str">
        <f>IF(D333="","",IF(T333="","",IF(J333="巻足し","",IF(J333="巻返し",VLOOKUP(F333&amp;K333&amp;M333,製品マスタ!$M$5:$AE$1005,18,FALSE),IF(OR(J333="リード付け",J333="巻返しリード付け"),"原反コア",IF(J333="スリット",VLOOKUP(F333&amp;K333&amp;R333,製品マスタ!$N$5:$AE$1005,17,FALSE),""))))))</f>
        <v/>
      </c>
      <c r="X333" s="35" t="str">
        <f>IF(D333="","",IF(T333="","",IF(J333="巻足し","",IF(J333="巻返し",VLOOKUP(F333&amp;K333&amp;M333,製品マスタ!$M$5:$AE$1005,19,FALSE),IF(OR(J333="リード付け",J333="巻返しリード付け"),"",IF(J333="スリット",VLOOKUP(F333&amp;K333&amp;R333,製品マスタ!$N$5:$AE$1005,18,FALSE),""))))))</f>
        <v/>
      </c>
      <c r="Y333" s="40" t="str">
        <f>IF(D333="","",IF(T333="","",VLOOKUP(D333,契約台帳!$A$3:$X$700,17,FALSE)))</f>
        <v/>
      </c>
      <c r="Z333" s="35" t="str">
        <f>IF(D333="","",IF(T333="","",VLOOKUP(D333,契約台帳!$A$3:$X$700,5,FALSE)))</f>
        <v/>
      </c>
      <c r="AA333" s="74"/>
      <c r="AB333" s="266" t="str">
        <f>IFERROR(VLOOKUP(F333&amp;K333&amp;M333,製品マスタ!$M$5:$AM$1003,27,FALSE),"")</f>
        <v/>
      </c>
      <c r="AC333" s="41"/>
      <c r="AD333" s="244"/>
      <c r="AE333" s="67"/>
      <c r="AF333" s="71"/>
      <c r="AG333" s="60"/>
      <c r="AH333" s="34"/>
      <c r="AI333" s="34"/>
      <c r="AJ333" s="34"/>
      <c r="AK333" s="34"/>
      <c r="AL333" s="13"/>
      <c r="AM333" s="13"/>
      <c r="AN333" s="13"/>
      <c r="AO333" s="13"/>
      <c r="AP333" s="13"/>
      <c r="AQ333" s="14"/>
      <c r="AR333" s="15"/>
    </row>
    <row r="334" spans="1:44" s="17" customFormat="1" ht="30.95" customHeight="1" x14ac:dyDescent="0.2">
      <c r="A334" s="47"/>
      <c r="B334" s="48"/>
      <c r="C334" s="56"/>
      <c r="D334" s="35"/>
      <c r="E334" s="35"/>
      <c r="F334" s="36" t="str">
        <f>IF(D334="","",VLOOKUP(D334,契約台帳!$A$3:$X$9998,6,FALSE))&amp;IF(D334="","",VLOOKUP(D334,契約台帳!$A$3:$X$9998,7,FALSE))&amp;IF(D334="","",VLOOKUP(D334,契約台帳!$A$3:$X$9998,8,FALSE))&amp;IF(D334="","",VLOOKUP(D334,契約台帳!$A$3:$X$9998,9,FALSE))&amp;IF(D334="","",VLOOKUP(D334,契約台帳!$A$3:$X$9998,11,FALSE))</f>
        <v/>
      </c>
      <c r="G334" s="35" t="str">
        <f>IF(D334="","",VLOOKUP(F334,製品マスタ!$G$5:$H$1005,2,FALSE))</f>
        <v/>
      </c>
      <c r="H334" s="35" t="str">
        <f>IF(D334="","",VLOOKUP(F334,製品マスタ!$G$5:$K$1005,5,FALSE))</f>
        <v/>
      </c>
      <c r="I334" s="37" t="str">
        <f>IF(D334="","",VLOOKUP(F334,製品マスタ!$G$5:$L$1005,6,FALSE))</f>
        <v/>
      </c>
      <c r="J334" s="271"/>
      <c r="K334" s="37" t="str">
        <f>IF(D334="","",VLOOKUP(D334,契約台帳!$A$3:$X$700,12,FALSE))</f>
        <v/>
      </c>
      <c r="L334" s="37" t="str">
        <f>IF(D334="","",VLOOKUP(F334,製品マスタ!$G$5:$Q$1005,11,FALSE))</f>
        <v/>
      </c>
      <c r="M334" s="49"/>
      <c r="N334" s="49"/>
      <c r="O334" s="184"/>
      <c r="P334" s="60"/>
      <c r="Q334" s="74"/>
      <c r="R334" s="54" t="str">
        <f>IF(D334="","",IF(D333&lt;&gt;"","",IF(OR(J334="リード付け",J334="巻足し",J334="巻返しリード付け"),M334,VLOOKUP(D334,契約台帳!$A$3:$X$700,14,FALSE))))</f>
        <v/>
      </c>
      <c r="S334" s="51" t="str">
        <f>IF(D334="","",IF(D333&lt;&gt;"","",IF(OR(J334="リード付け",J334="巻足し",J334="巻返しリード付け"),M334,VLOOKUP(D334,契約台帳!$A$3:$X$700,15,FALSE))))</f>
        <v/>
      </c>
      <c r="T334" s="51" t="str">
        <f>IF(D334="","",IF(D333&lt;&gt;"","",IF(J334="リード付け",N334,IF(J334="巻返しリード付け",N334,IF(J334="巻足し",N334*P334+N335*P335,VLOOKUP(D334,契約台帳!$A$3:$X$700,16,FALSE))))))</f>
        <v/>
      </c>
      <c r="U334" s="50"/>
      <c r="V334" s="50" t="str">
        <f>IF(D334="","",IF(D332=D334,"",VLOOKUP(D334,契約台帳!$A$2:$X$700,18,FALSE)))</f>
        <v/>
      </c>
      <c r="W334" s="35" t="str">
        <f>IF(D334="","",IF(T334="","",IF(J334="巻足し","",IF(J334="巻返し",VLOOKUP(F334&amp;K334&amp;M334,製品マスタ!$M$5:$AE$1005,18,FALSE),IF(OR(J334="リード付け",J334="巻返しリード付け"),"原反コア",IF(J334="スリット",VLOOKUP(F334&amp;K334&amp;R334,製品マスタ!$N$5:$AE$1005,17,FALSE),""))))))</f>
        <v/>
      </c>
      <c r="X334" s="35" t="str">
        <f>IF(D334="","",IF(T334="","",IF(J334="巻足し","",IF(J334="巻返し",VLOOKUP(F334&amp;K334&amp;M334,製品マスタ!$M$5:$AE$1005,19,FALSE),IF(OR(J334="リード付け",J334="巻返しリード付け"),"",IF(J334="スリット",VLOOKUP(F334&amp;K334&amp;R334,製品マスタ!$N$5:$AE$1005,18,FALSE),""))))))</f>
        <v/>
      </c>
      <c r="Y334" s="40" t="str">
        <f>IF(D334="","",IF(T334="","",VLOOKUP(D334,契約台帳!$A$3:$X$700,17,FALSE)))</f>
        <v/>
      </c>
      <c r="Z334" s="35" t="str">
        <f>IF(D334="","",IF(T334="","",VLOOKUP(D334,契約台帳!$A$3:$X$700,5,FALSE)))</f>
        <v/>
      </c>
      <c r="AA334" s="74"/>
      <c r="AB334" s="266" t="str">
        <f>IFERROR(VLOOKUP(F334&amp;K334&amp;M334,製品マスタ!$M$5:$AM$1003,27,FALSE),"")</f>
        <v/>
      </c>
      <c r="AC334" s="41"/>
      <c r="AD334" s="244"/>
      <c r="AE334" s="67"/>
      <c r="AF334" s="71"/>
      <c r="AG334" s="60"/>
      <c r="AH334" s="34"/>
      <c r="AI334" s="34"/>
      <c r="AJ334" s="34"/>
      <c r="AK334" s="34"/>
      <c r="AL334" s="13"/>
      <c r="AM334" s="13"/>
      <c r="AN334" s="13"/>
      <c r="AO334" s="13"/>
      <c r="AP334" s="13"/>
      <c r="AQ334" s="14"/>
      <c r="AR334" s="15"/>
    </row>
    <row r="335" spans="1:44" s="17" customFormat="1" ht="30.95" customHeight="1" x14ac:dyDescent="0.2">
      <c r="A335" s="47"/>
      <c r="B335" s="48"/>
      <c r="C335" s="56"/>
      <c r="D335" s="35"/>
      <c r="E335" s="35"/>
      <c r="F335" s="36" t="str">
        <f>IF(D335="","",VLOOKUP(D335,契約台帳!$A$3:$X$9998,6,FALSE))&amp;IF(D335="","",VLOOKUP(D335,契約台帳!$A$3:$X$9998,7,FALSE))&amp;IF(D335="","",VLOOKUP(D335,契約台帳!$A$3:$X$9998,8,FALSE))&amp;IF(D335="","",VLOOKUP(D335,契約台帳!$A$3:$X$9998,9,FALSE))&amp;IF(D335="","",VLOOKUP(D335,契約台帳!$A$3:$X$9998,11,FALSE))</f>
        <v/>
      </c>
      <c r="G335" s="35" t="str">
        <f>IF(D335="","",VLOOKUP(F335,製品マスタ!$G$5:$H$1005,2,FALSE))</f>
        <v/>
      </c>
      <c r="H335" s="35" t="str">
        <f>IF(D335="","",VLOOKUP(F335,製品マスタ!$G$5:$K$1005,5,FALSE))</f>
        <v/>
      </c>
      <c r="I335" s="37" t="str">
        <f>IF(D335="","",VLOOKUP(F335,製品マスタ!$G$5:$L$1005,6,FALSE))</f>
        <v/>
      </c>
      <c r="J335" s="271"/>
      <c r="K335" s="37" t="str">
        <f>IF(D335="","",VLOOKUP(D335,契約台帳!$A$3:$X$700,12,FALSE))</f>
        <v/>
      </c>
      <c r="L335" s="37" t="str">
        <f>IF(D335="","",VLOOKUP(F335,製品マスタ!$G$5:$Q$1005,11,FALSE))</f>
        <v/>
      </c>
      <c r="M335" s="49"/>
      <c r="N335" s="49"/>
      <c r="O335" s="184"/>
      <c r="P335" s="60"/>
      <c r="Q335" s="74"/>
      <c r="R335" s="54" t="str">
        <f>IF(D335="","",IF(D334&lt;&gt;"","",IF(OR(J335="リード付け",J335="巻足し",J335="巻返しリード付け"),M335,VLOOKUP(D335,契約台帳!$A$3:$X$700,14,FALSE))))</f>
        <v/>
      </c>
      <c r="S335" s="51" t="str">
        <f>IF(D335="","",IF(D334&lt;&gt;"","",IF(OR(J335="リード付け",J335="巻足し",J335="巻返しリード付け"),M335,VLOOKUP(D335,契約台帳!$A$3:$X$700,15,FALSE))))</f>
        <v/>
      </c>
      <c r="T335" s="51" t="str">
        <f>IF(D335="","",IF(D334&lt;&gt;"","",IF(J335="リード付け",N335,IF(J335="巻返しリード付け",N335,IF(J335="巻足し",N335*P335+N336*P336,VLOOKUP(D335,契約台帳!$A$3:$X$700,16,FALSE))))))</f>
        <v/>
      </c>
      <c r="U335" s="50"/>
      <c r="V335" s="50" t="str">
        <f>IF(D335="","",IF(D333=D335,"",VLOOKUP(D335,契約台帳!$A$2:$X$700,18,FALSE)))</f>
        <v/>
      </c>
      <c r="W335" s="35" t="str">
        <f>IF(D335="","",IF(T335="","",IF(J335="巻足し","",IF(J335="巻返し",VLOOKUP(F335&amp;K335&amp;M335,製品マスタ!$M$5:$AE$1005,18,FALSE),IF(OR(J335="リード付け",J335="巻返しリード付け"),"原反コア",IF(J335="スリット",VLOOKUP(F335&amp;K335&amp;R335,製品マスタ!$N$5:$AE$1005,17,FALSE),""))))))</f>
        <v/>
      </c>
      <c r="X335" s="35" t="str">
        <f>IF(D335="","",IF(T335="","",IF(J335="巻足し","",IF(J335="巻返し",VLOOKUP(F335&amp;K335&amp;M335,製品マスタ!$M$5:$AE$1005,19,FALSE),IF(OR(J335="リード付け",J335="巻返しリード付け"),"",IF(J335="スリット",VLOOKUP(F335&amp;K335&amp;R335,製品マスタ!$N$5:$AE$1005,18,FALSE),""))))))</f>
        <v/>
      </c>
      <c r="Y335" s="40" t="str">
        <f>IF(D335="","",IF(T335="","",VLOOKUP(D335,契約台帳!$A$3:$X$700,17,FALSE)))</f>
        <v/>
      </c>
      <c r="Z335" s="35" t="str">
        <f>IF(D335="","",IF(T335="","",VLOOKUP(D335,契約台帳!$A$3:$X$700,5,FALSE)))</f>
        <v/>
      </c>
      <c r="AA335" s="74"/>
      <c r="AB335" s="266" t="str">
        <f>IFERROR(VLOOKUP(F335&amp;K335&amp;M335,製品マスタ!$M$5:$AM$1003,27,FALSE),"")</f>
        <v/>
      </c>
      <c r="AC335" s="41"/>
      <c r="AD335" s="244"/>
      <c r="AE335" s="67"/>
      <c r="AF335" s="71"/>
      <c r="AG335" s="60"/>
      <c r="AH335" s="34"/>
      <c r="AI335" s="34"/>
      <c r="AJ335" s="34"/>
      <c r="AK335" s="34"/>
      <c r="AL335" s="13"/>
      <c r="AM335" s="13"/>
      <c r="AN335" s="13"/>
      <c r="AO335" s="13"/>
      <c r="AP335" s="13"/>
      <c r="AQ335" s="14"/>
      <c r="AR335" s="15"/>
    </row>
    <row r="336" spans="1:44" s="17" customFormat="1" ht="30.95" customHeight="1" x14ac:dyDescent="0.2">
      <c r="A336" s="47"/>
      <c r="B336" s="48"/>
      <c r="C336" s="56"/>
      <c r="D336" s="35"/>
      <c r="E336" s="35"/>
      <c r="F336" s="36" t="str">
        <f>IF(D336="","",VLOOKUP(D336,契約台帳!$A$3:$X$9998,6,FALSE))&amp;IF(D336="","",VLOOKUP(D336,契約台帳!$A$3:$X$9998,7,FALSE))&amp;IF(D336="","",VLOOKUP(D336,契約台帳!$A$3:$X$9998,8,FALSE))&amp;IF(D336="","",VLOOKUP(D336,契約台帳!$A$3:$X$9998,9,FALSE))&amp;IF(D336="","",VLOOKUP(D336,契約台帳!$A$3:$X$9998,11,FALSE))</f>
        <v/>
      </c>
      <c r="G336" s="35" t="str">
        <f>IF(D336="","",VLOOKUP(F336,製品マスタ!$G$5:$H$1005,2,FALSE))</f>
        <v/>
      </c>
      <c r="H336" s="35" t="str">
        <f>IF(D336="","",VLOOKUP(F336,製品マスタ!$G$5:$K$1005,5,FALSE))</f>
        <v/>
      </c>
      <c r="I336" s="37" t="str">
        <f>IF(D336="","",VLOOKUP(F336,製品マスタ!$G$5:$L$1005,6,FALSE))</f>
        <v/>
      </c>
      <c r="J336" s="271"/>
      <c r="K336" s="37" t="str">
        <f>IF(D336="","",VLOOKUP(D336,契約台帳!$A$3:$X$700,12,FALSE))</f>
        <v/>
      </c>
      <c r="L336" s="37" t="str">
        <f>IF(D336="","",VLOOKUP(F336,製品マスタ!$G$5:$Q$1005,11,FALSE))</f>
        <v/>
      </c>
      <c r="M336" s="49"/>
      <c r="N336" s="49"/>
      <c r="O336" s="184"/>
      <c r="P336" s="60"/>
      <c r="Q336" s="74"/>
      <c r="R336" s="54" t="str">
        <f>IF(D336="","",IF(D335&lt;&gt;"","",IF(OR(J336="リード付け",J336="巻足し",J336="巻返しリード付け"),M336,VLOOKUP(D336,契約台帳!$A$3:$X$700,14,FALSE))))</f>
        <v/>
      </c>
      <c r="S336" s="51" t="str">
        <f>IF(D336="","",IF(D335&lt;&gt;"","",IF(OR(J336="リード付け",J336="巻足し",J336="巻返しリード付け"),M336,VLOOKUP(D336,契約台帳!$A$3:$X$700,15,FALSE))))</f>
        <v/>
      </c>
      <c r="T336" s="51" t="str">
        <f>IF(D336="","",IF(D335&lt;&gt;"","",IF(J336="リード付け",N336,IF(J336="巻返しリード付け",N336,IF(J336="巻足し",N336*P336+N337*P337,VLOOKUP(D336,契約台帳!$A$3:$X$700,16,FALSE))))))</f>
        <v/>
      </c>
      <c r="U336" s="50"/>
      <c r="V336" s="50" t="str">
        <f>IF(D336="","",IF(D334=D336,"",VLOOKUP(D336,契約台帳!$A$2:$X$700,18,FALSE)))</f>
        <v/>
      </c>
      <c r="W336" s="35" t="str">
        <f>IF(D336="","",IF(T336="","",IF(J336="巻足し","",IF(J336="巻返し",VLOOKUP(F336&amp;K336&amp;M336,製品マスタ!$M$5:$AE$1005,18,FALSE),IF(OR(J336="リード付け",J336="巻返しリード付け"),"原反コア",IF(J336="スリット",VLOOKUP(F336&amp;K336&amp;R336,製品マスタ!$N$5:$AE$1005,17,FALSE),""))))))</f>
        <v/>
      </c>
      <c r="X336" s="35" t="str">
        <f>IF(D336="","",IF(T336="","",IF(J336="巻足し","",IF(J336="巻返し",VLOOKUP(F336&amp;K336&amp;M336,製品マスタ!$M$5:$AE$1005,19,FALSE),IF(OR(J336="リード付け",J336="巻返しリード付け"),"",IF(J336="スリット",VLOOKUP(F336&amp;K336&amp;R336,製品マスタ!$N$5:$AE$1005,18,FALSE),""))))))</f>
        <v/>
      </c>
      <c r="Y336" s="40" t="str">
        <f>IF(D336="","",IF(T336="","",VLOOKUP(D336,契約台帳!$A$3:$X$700,17,FALSE)))</f>
        <v/>
      </c>
      <c r="Z336" s="35" t="str">
        <f>IF(D336="","",IF(T336="","",VLOOKUP(D336,契約台帳!$A$3:$X$700,5,FALSE)))</f>
        <v/>
      </c>
      <c r="AA336" s="74"/>
      <c r="AB336" s="266" t="str">
        <f>IFERROR(VLOOKUP(F336&amp;K336&amp;M336,製品マスタ!$M$5:$AM$1003,27,FALSE),"")</f>
        <v/>
      </c>
      <c r="AC336" s="41"/>
      <c r="AD336" s="244"/>
      <c r="AE336" s="67"/>
      <c r="AF336" s="71"/>
      <c r="AG336" s="60"/>
      <c r="AH336" s="34"/>
      <c r="AI336" s="34"/>
      <c r="AJ336" s="34"/>
      <c r="AK336" s="34"/>
      <c r="AL336" s="13"/>
      <c r="AM336" s="13"/>
      <c r="AN336" s="13"/>
      <c r="AO336" s="13"/>
      <c r="AP336" s="13"/>
      <c r="AQ336" s="14"/>
      <c r="AR336" s="15"/>
    </row>
    <row r="337" spans="1:44" s="17" customFormat="1" ht="30.95" customHeight="1" x14ac:dyDescent="0.2">
      <c r="A337" s="47"/>
      <c r="B337" s="48"/>
      <c r="C337" s="56"/>
      <c r="D337" s="35"/>
      <c r="E337" s="35"/>
      <c r="F337" s="36" t="str">
        <f>IF(D337="","",VLOOKUP(D337,契約台帳!$A$3:$X$9998,6,FALSE))&amp;IF(D337="","",VLOOKUP(D337,契約台帳!$A$3:$X$9998,7,FALSE))&amp;IF(D337="","",VLOOKUP(D337,契約台帳!$A$3:$X$9998,8,FALSE))&amp;IF(D337="","",VLOOKUP(D337,契約台帳!$A$3:$X$9998,9,FALSE))&amp;IF(D337="","",VLOOKUP(D337,契約台帳!$A$3:$X$9998,11,FALSE))</f>
        <v/>
      </c>
      <c r="G337" s="35" t="str">
        <f>IF(D337="","",VLOOKUP(F337,製品マスタ!$G$5:$H$1005,2,FALSE))</f>
        <v/>
      </c>
      <c r="H337" s="35" t="str">
        <f>IF(D337="","",VLOOKUP(F337,製品マスタ!$G$5:$K$1005,5,FALSE))</f>
        <v/>
      </c>
      <c r="I337" s="37" t="str">
        <f>IF(D337="","",VLOOKUP(F337,製品マスタ!$G$5:$L$1005,6,FALSE))</f>
        <v/>
      </c>
      <c r="J337" s="271"/>
      <c r="K337" s="37" t="str">
        <f>IF(D337="","",VLOOKUP(D337,契約台帳!$A$3:$X$700,12,FALSE))</f>
        <v/>
      </c>
      <c r="L337" s="37" t="str">
        <f>IF(D337="","",VLOOKUP(F337,製品マスタ!$G$5:$Q$1005,11,FALSE))</f>
        <v/>
      </c>
      <c r="M337" s="49"/>
      <c r="N337" s="49"/>
      <c r="O337" s="184"/>
      <c r="P337" s="60"/>
      <c r="Q337" s="74"/>
      <c r="R337" s="54" t="str">
        <f>IF(D337="","",IF(D336&lt;&gt;"","",IF(OR(J337="リード付け",J337="巻足し",J337="巻返しリード付け"),M337,VLOOKUP(D337,契約台帳!$A$3:$X$700,14,FALSE))))</f>
        <v/>
      </c>
      <c r="S337" s="51" t="str">
        <f>IF(D337="","",IF(D336&lt;&gt;"","",IF(OR(J337="リード付け",J337="巻足し",J337="巻返しリード付け"),M337,VLOOKUP(D337,契約台帳!$A$3:$X$700,15,FALSE))))</f>
        <v/>
      </c>
      <c r="T337" s="51" t="str">
        <f>IF(D337="","",IF(D336&lt;&gt;"","",IF(J337="リード付け",N337,IF(J337="巻返しリード付け",N337,IF(J337="巻足し",N337*P337+N338*P338,VLOOKUP(D337,契約台帳!$A$3:$X$700,16,FALSE))))))</f>
        <v/>
      </c>
      <c r="U337" s="50"/>
      <c r="V337" s="50" t="str">
        <f>IF(D337="","",IF(D335=D337,"",VLOOKUP(D337,契約台帳!$A$2:$X$700,18,FALSE)))</f>
        <v/>
      </c>
      <c r="W337" s="35" t="str">
        <f>IF(D337="","",IF(T337="","",IF(J337="巻足し","",IF(J337="巻返し",VLOOKUP(F337&amp;K337&amp;M337,製品マスタ!$M$5:$AE$1005,18,FALSE),IF(OR(J337="リード付け",J337="巻返しリード付け"),"原反コア",IF(J337="スリット",VLOOKUP(F337&amp;K337&amp;R337,製品マスタ!$N$5:$AE$1005,17,FALSE),""))))))</f>
        <v/>
      </c>
      <c r="X337" s="35" t="str">
        <f>IF(D337="","",IF(T337="","",IF(J337="巻足し","",IF(J337="巻返し",VLOOKUP(F337&amp;K337&amp;M337,製品マスタ!$M$5:$AE$1005,19,FALSE),IF(OR(J337="リード付け",J337="巻返しリード付け"),"",IF(J337="スリット",VLOOKUP(F337&amp;K337&amp;R337,製品マスタ!$N$5:$AE$1005,18,FALSE),""))))))</f>
        <v/>
      </c>
      <c r="Y337" s="40" t="str">
        <f>IF(D337="","",IF(T337="","",VLOOKUP(D337,契約台帳!$A$3:$X$700,17,FALSE)))</f>
        <v/>
      </c>
      <c r="Z337" s="35" t="str">
        <f>IF(D337="","",IF(T337="","",VLOOKUP(D337,契約台帳!$A$3:$X$700,5,FALSE)))</f>
        <v/>
      </c>
      <c r="AA337" s="74"/>
      <c r="AB337" s="266" t="str">
        <f>IFERROR(VLOOKUP(F337&amp;K337&amp;M337,製品マスタ!$M$5:$AM$1003,27,FALSE),"")</f>
        <v/>
      </c>
      <c r="AC337" s="41"/>
      <c r="AD337" s="244"/>
      <c r="AE337" s="67"/>
      <c r="AF337" s="71"/>
      <c r="AG337" s="60"/>
      <c r="AH337" s="34"/>
      <c r="AI337" s="34"/>
      <c r="AJ337" s="34"/>
      <c r="AK337" s="34"/>
      <c r="AL337" s="13"/>
      <c r="AM337" s="13"/>
      <c r="AN337" s="13"/>
      <c r="AO337" s="13"/>
      <c r="AP337" s="13"/>
      <c r="AQ337" s="14"/>
      <c r="AR337" s="15"/>
    </row>
    <row r="338" spans="1:44" s="17" customFormat="1" ht="30.95" customHeight="1" x14ac:dyDescent="0.2">
      <c r="A338" s="47"/>
      <c r="B338" s="48"/>
      <c r="C338" s="56"/>
      <c r="D338" s="35"/>
      <c r="E338" s="35"/>
      <c r="F338" s="36" t="str">
        <f>IF(D338="","",VLOOKUP(D338,契約台帳!$A$3:$X$9998,6,FALSE))&amp;IF(D338="","",VLOOKUP(D338,契約台帳!$A$3:$X$9998,7,FALSE))&amp;IF(D338="","",VLOOKUP(D338,契約台帳!$A$3:$X$9998,8,FALSE))&amp;IF(D338="","",VLOOKUP(D338,契約台帳!$A$3:$X$9998,9,FALSE))&amp;IF(D338="","",VLOOKUP(D338,契約台帳!$A$3:$X$9998,11,FALSE))</f>
        <v/>
      </c>
      <c r="G338" s="35" t="str">
        <f>IF(D338="","",VLOOKUP(F338,製品マスタ!$G$5:$H$1005,2,FALSE))</f>
        <v/>
      </c>
      <c r="H338" s="35" t="str">
        <f>IF(D338="","",VLOOKUP(F338,製品マスタ!$G$5:$K$1005,5,FALSE))</f>
        <v/>
      </c>
      <c r="I338" s="37" t="str">
        <f>IF(D338="","",VLOOKUP(F338,製品マスタ!$G$5:$L$1005,6,FALSE))</f>
        <v/>
      </c>
      <c r="J338" s="271"/>
      <c r="K338" s="37" t="str">
        <f>IF(D338="","",VLOOKUP(D338,契約台帳!$A$3:$X$700,12,FALSE))</f>
        <v/>
      </c>
      <c r="L338" s="37" t="str">
        <f>IF(D338="","",VLOOKUP(F338,製品マスタ!$G$5:$Q$1005,11,FALSE))</f>
        <v/>
      </c>
      <c r="M338" s="49"/>
      <c r="N338" s="49"/>
      <c r="O338" s="184"/>
      <c r="P338" s="60"/>
      <c r="Q338" s="74"/>
      <c r="R338" s="54" t="str">
        <f>IF(D338="","",IF(D337&lt;&gt;"","",IF(OR(J338="リード付け",J338="巻足し",J338="巻返しリード付け"),M338,VLOOKUP(D338,契約台帳!$A$3:$X$700,14,FALSE))))</f>
        <v/>
      </c>
      <c r="S338" s="51" t="str">
        <f>IF(D338="","",IF(D337&lt;&gt;"","",IF(OR(J338="リード付け",J338="巻足し",J338="巻返しリード付け"),M338,VLOOKUP(D338,契約台帳!$A$3:$X$700,15,FALSE))))</f>
        <v/>
      </c>
      <c r="T338" s="51" t="str">
        <f>IF(D338="","",IF(D337&lt;&gt;"","",IF(J338="リード付け",N338,IF(J338="巻返しリード付け",N338,IF(J338="巻足し",N338*P338+N339*P339,VLOOKUP(D338,契約台帳!$A$3:$X$700,16,FALSE))))))</f>
        <v/>
      </c>
      <c r="U338" s="50"/>
      <c r="V338" s="50" t="str">
        <f>IF(D338="","",IF(D336=D338,"",VLOOKUP(D338,契約台帳!$A$2:$X$700,18,FALSE)))</f>
        <v/>
      </c>
      <c r="W338" s="35" t="str">
        <f>IF(D338="","",IF(T338="","",IF(J338="巻足し","",IF(J338="巻返し",VLOOKUP(F338&amp;K338&amp;M338,製品マスタ!$M$5:$AE$1005,18,FALSE),IF(OR(J338="リード付け",J338="巻返しリード付け"),"原反コア",IF(J338="スリット",VLOOKUP(F338&amp;K338&amp;R338,製品マスタ!$N$5:$AE$1005,17,FALSE),""))))))</f>
        <v/>
      </c>
      <c r="X338" s="35" t="str">
        <f>IF(D338="","",IF(T338="","",IF(J338="巻足し","",IF(J338="巻返し",VLOOKUP(F338&amp;K338&amp;M338,製品マスタ!$M$5:$AE$1005,19,FALSE),IF(OR(J338="リード付け",J338="巻返しリード付け"),"",IF(J338="スリット",VLOOKUP(F338&amp;K338&amp;R338,製品マスタ!$N$5:$AE$1005,18,FALSE),""))))))</f>
        <v/>
      </c>
      <c r="Y338" s="40" t="str">
        <f>IF(D338="","",IF(T338="","",VLOOKUP(D338,契約台帳!$A$3:$X$700,17,FALSE)))</f>
        <v/>
      </c>
      <c r="Z338" s="35" t="str">
        <f>IF(D338="","",IF(T338="","",VLOOKUP(D338,契約台帳!$A$3:$X$700,5,FALSE)))</f>
        <v/>
      </c>
      <c r="AA338" s="74"/>
      <c r="AB338" s="266" t="str">
        <f>IFERROR(VLOOKUP(F338&amp;K338&amp;M338,製品マスタ!$M$5:$AM$1003,27,FALSE),"")</f>
        <v/>
      </c>
      <c r="AC338" s="41"/>
      <c r="AD338" s="244"/>
      <c r="AE338" s="67"/>
      <c r="AF338" s="71"/>
      <c r="AG338" s="60"/>
      <c r="AH338" s="34"/>
      <c r="AI338" s="34"/>
      <c r="AJ338" s="34"/>
      <c r="AK338" s="34"/>
      <c r="AL338" s="13"/>
      <c r="AM338" s="13"/>
      <c r="AN338" s="13"/>
      <c r="AO338" s="13"/>
      <c r="AP338" s="13"/>
      <c r="AQ338" s="14"/>
      <c r="AR338" s="15"/>
    </row>
    <row r="339" spans="1:44" s="17" customFormat="1" ht="30.95" customHeight="1" x14ac:dyDescent="0.2">
      <c r="A339" s="47"/>
      <c r="B339" s="48"/>
      <c r="C339" s="56"/>
      <c r="D339" s="35"/>
      <c r="E339" s="35"/>
      <c r="F339" s="36" t="str">
        <f>IF(D339="","",VLOOKUP(D339,契約台帳!$A$3:$X$9998,6,FALSE))&amp;IF(D339="","",VLOOKUP(D339,契約台帳!$A$3:$X$9998,7,FALSE))&amp;IF(D339="","",VLOOKUP(D339,契約台帳!$A$3:$X$9998,8,FALSE))&amp;IF(D339="","",VLOOKUP(D339,契約台帳!$A$3:$X$9998,9,FALSE))&amp;IF(D339="","",VLOOKUP(D339,契約台帳!$A$3:$X$9998,11,FALSE))</f>
        <v/>
      </c>
      <c r="G339" s="35" t="str">
        <f>IF(D339="","",VLOOKUP(F339,製品マスタ!$G$5:$H$1005,2,FALSE))</f>
        <v/>
      </c>
      <c r="H339" s="35" t="str">
        <f>IF(D339="","",VLOOKUP(F339,製品マスタ!$G$5:$K$1005,5,FALSE))</f>
        <v/>
      </c>
      <c r="I339" s="37" t="str">
        <f>IF(D339="","",VLOOKUP(F339,製品マスタ!$G$5:$L$1005,6,FALSE))</f>
        <v/>
      </c>
      <c r="J339" s="271"/>
      <c r="K339" s="37" t="str">
        <f>IF(D339="","",VLOOKUP(D339,契約台帳!$A$3:$X$700,12,FALSE))</f>
        <v/>
      </c>
      <c r="L339" s="37" t="str">
        <f>IF(D339="","",VLOOKUP(F339,製品マスタ!$G$5:$Q$1005,11,FALSE))</f>
        <v/>
      </c>
      <c r="M339" s="49"/>
      <c r="N339" s="49"/>
      <c r="O339" s="184"/>
      <c r="P339" s="60"/>
      <c r="Q339" s="74"/>
      <c r="R339" s="54" t="str">
        <f>IF(D339="","",IF(D338&lt;&gt;"","",IF(OR(J339="リード付け",J339="巻足し",J339="巻返しリード付け"),M339,VLOOKUP(D339,契約台帳!$A$3:$X$700,14,FALSE))))</f>
        <v/>
      </c>
      <c r="S339" s="51" t="str">
        <f>IF(D339="","",IF(D338&lt;&gt;"","",IF(OR(J339="リード付け",J339="巻足し",J339="巻返しリード付け"),M339,VLOOKUP(D339,契約台帳!$A$3:$X$700,15,FALSE))))</f>
        <v/>
      </c>
      <c r="T339" s="51" t="str">
        <f>IF(D339="","",IF(D338&lt;&gt;"","",IF(J339="リード付け",N339,IF(J339="巻返しリード付け",N339,IF(J339="巻足し",N339*P339+N340*P340,VLOOKUP(D339,契約台帳!$A$3:$X$700,16,FALSE))))))</f>
        <v/>
      </c>
      <c r="U339" s="50"/>
      <c r="V339" s="50" t="str">
        <f>IF(D339="","",IF(D337=D339,"",VLOOKUP(D339,契約台帳!$A$2:$X$700,18,FALSE)))</f>
        <v/>
      </c>
      <c r="W339" s="35" t="str">
        <f>IF(D339="","",IF(T339="","",IF(J339="巻足し","",IF(J339="巻返し",VLOOKUP(F339&amp;K339&amp;M339,製品マスタ!$M$5:$AE$1005,18,FALSE),IF(OR(J339="リード付け",J339="巻返しリード付け"),"原反コア",IF(J339="スリット",VLOOKUP(F339&amp;K339&amp;R339,製品マスタ!$N$5:$AE$1005,17,FALSE),""))))))</f>
        <v/>
      </c>
      <c r="X339" s="35" t="str">
        <f>IF(D339="","",IF(T339="","",IF(J339="巻足し","",IF(J339="巻返し",VLOOKUP(F339&amp;K339&amp;M339,製品マスタ!$M$5:$AE$1005,19,FALSE),IF(OR(J339="リード付け",J339="巻返しリード付け"),"",IF(J339="スリット",VLOOKUP(F339&amp;K339&amp;R339,製品マスタ!$N$5:$AE$1005,18,FALSE),""))))))</f>
        <v/>
      </c>
      <c r="Y339" s="40" t="str">
        <f>IF(D339="","",IF(T339="","",VLOOKUP(D339,契約台帳!$A$3:$X$700,17,FALSE)))</f>
        <v/>
      </c>
      <c r="Z339" s="35" t="str">
        <f>IF(D339="","",IF(T339="","",VLOOKUP(D339,契約台帳!$A$3:$X$700,5,FALSE)))</f>
        <v/>
      </c>
      <c r="AA339" s="74"/>
      <c r="AB339" s="266" t="str">
        <f>IFERROR(VLOOKUP(F339&amp;K339&amp;M339,製品マスタ!$M$5:$AM$1003,27,FALSE),"")</f>
        <v/>
      </c>
      <c r="AC339" s="41"/>
      <c r="AD339" s="244"/>
      <c r="AE339" s="67"/>
      <c r="AF339" s="71"/>
      <c r="AG339" s="60"/>
      <c r="AH339" s="34"/>
      <c r="AI339" s="34"/>
      <c r="AJ339" s="34"/>
      <c r="AK339" s="34"/>
      <c r="AL339" s="13"/>
      <c r="AM339" s="13"/>
      <c r="AN339" s="13"/>
      <c r="AO339" s="13"/>
      <c r="AP339" s="13"/>
      <c r="AQ339" s="14"/>
      <c r="AR339" s="15"/>
    </row>
    <row r="340" spans="1:44" s="17" customFormat="1" ht="30.95" customHeight="1" x14ac:dyDescent="0.2">
      <c r="A340" s="47"/>
      <c r="B340" s="48"/>
      <c r="C340" s="56"/>
      <c r="D340" s="35"/>
      <c r="E340" s="35"/>
      <c r="F340" s="36" t="str">
        <f>IF(D340="","",VLOOKUP(D340,契約台帳!$A$3:$X$9998,6,FALSE))&amp;IF(D340="","",VLOOKUP(D340,契約台帳!$A$3:$X$9998,7,FALSE))&amp;IF(D340="","",VLOOKUP(D340,契約台帳!$A$3:$X$9998,8,FALSE))&amp;IF(D340="","",VLOOKUP(D340,契約台帳!$A$3:$X$9998,9,FALSE))&amp;IF(D340="","",VLOOKUP(D340,契約台帳!$A$3:$X$9998,11,FALSE))</f>
        <v/>
      </c>
      <c r="G340" s="35" t="str">
        <f>IF(D340="","",VLOOKUP(F340,製品マスタ!$G$5:$H$1005,2,FALSE))</f>
        <v/>
      </c>
      <c r="H340" s="35" t="str">
        <f>IF(D340="","",VLOOKUP(F340,製品マスタ!$G$5:$K$1005,5,FALSE))</f>
        <v/>
      </c>
      <c r="I340" s="37" t="str">
        <f>IF(D340="","",VLOOKUP(F340,製品マスタ!$G$5:$L$1005,6,FALSE))</f>
        <v/>
      </c>
      <c r="J340" s="271"/>
      <c r="K340" s="37" t="str">
        <f>IF(D340="","",VLOOKUP(D340,契約台帳!$A$3:$X$700,12,FALSE))</f>
        <v/>
      </c>
      <c r="L340" s="37" t="str">
        <f>IF(D340="","",VLOOKUP(F340,製品マスタ!$G$5:$Q$1005,11,FALSE))</f>
        <v/>
      </c>
      <c r="M340" s="49"/>
      <c r="N340" s="49"/>
      <c r="O340" s="184"/>
      <c r="P340" s="60"/>
      <c r="Q340" s="74"/>
      <c r="R340" s="54" t="str">
        <f>IF(D340="","",IF(D339&lt;&gt;"","",IF(OR(J340="リード付け",J340="巻足し",J340="巻返しリード付け"),M340,VLOOKUP(D340,契約台帳!$A$3:$X$700,14,FALSE))))</f>
        <v/>
      </c>
      <c r="S340" s="51" t="str">
        <f>IF(D340="","",IF(D339&lt;&gt;"","",IF(OR(J340="リード付け",J340="巻足し",J340="巻返しリード付け"),M340,VLOOKUP(D340,契約台帳!$A$3:$X$700,15,FALSE))))</f>
        <v/>
      </c>
      <c r="T340" s="51" t="str">
        <f>IF(D340="","",IF(D339&lt;&gt;"","",IF(J340="リード付け",N340,IF(J340="巻返しリード付け",N340,IF(J340="巻足し",N340*P340+N341*P341,VLOOKUP(D340,契約台帳!$A$3:$X$700,16,FALSE))))))</f>
        <v/>
      </c>
      <c r="U340" s="50"/>
      <c r="V340" s="50" t="str">
        <f>IF(D340="","",IF(D338=D340,"",VLOOKUP(D340,契約台帳!$A$2:$X$700,18,FALSE)))</f>
        <v/>
      </c>
      <c r="W340" s="35" t="str">
        <f>IF(D340="","",IF(T340="","",IF(J340="巻足し","",IF(J340="巻返し",VLOOKUP(F340&amp;K340&amp;M340,製品マスタ!$M$5:$AE$1005,18,FALSE),IF(OR(J340="リード付け",J340="巻返しリード付け"),"原反コア",IF(J340="スリット",VLOOKUP(F340&amp;K340&amp;R340,製品マスタ!$N$5:$AE$1005,17,FALSE),""))))))</f>
        <v/>
      </c>
      <c r="X340" s="35" t="str">
        <f>IF(D340="","",IF(T340="","",IF(J340="巻足し","",IF(J340="巻返し",VLOOKUP(F340&amp;K340&amp;M340,製品マスタ!$M$5:$AE$1005,19,FALSE),IF(OR(J340="リード付け",J340="巻返しリード付け"),"",IF(J340="スリット",VLOOKUP(F340&amp;K340&amp;R340,製品マスタ!$N$5:$AE$1005,18,FALSE),""))))))</f>
        <v/>
      </c>
      <c r="Y340" s="40" t="str">
        <f>IF(D340="","",IF(T340="","",VLOOKUP(D340,契約台帳!$A$3:$X$700,17,FALSE)))</f>
        <v/>
      </c>
      <c r="Z340" s="35" t="str">
        <f>IF(D340="","",IF(T340="","",VLOOKUP(D340,契約台帳!$A$3:$X$700,5,FALSE)))</f>
        <v/>
      </c>
      <c r="AA340" s="74"/>
      <c r="AB340" s="266" t="str">
        <f>IFERROR(VLOOKUP(F340&amp;K340&amp;M340,製品マスタ!$M$5:$AM$1003,27,FALSE),"")</f>
        <v/>
      </c>
      <c r="AC340" s="41"/>
      <c r="AD340" s="244"/>
      <c r="AE340" s="67"/>
      <c r="AF340" s="71"/>
      <c r="AG340" s="60"/>
      <c r="AH340" s="34"/>
      <c r="AI340" s="34"/>
      <c r="AJ340" s="34"/>
      <c r="AK340" s="34"/>
      <c r="AL340" s="13"/>
      <c r="AM340" s="13"/>
      <c r="AN340" s="13"/>
      <c r="AO340" s="13"/>
      <c r="AP340" s="13"/>
      <c r="AQ340" s="14"/>
      <c r="AR340" s="15"/>
    </row>
    <row r="341" spans="1:44" s="17" customFormat="1" ht="30.95" customHeight="1" x14ac:dyDescent="0.2">
      <c r="A341" s="47"/>
      <c r="B341" s="48"/>
      <c r="C341" s="56"/>
      <c r="D341" s="35"/>
      <c r="E341" s="35"/>
      <c r="F341" s="36" t="str">
        <f>IF(D341="","",VLOOKUP(D341,契約台帳!$A$3:$X$9998,6,FALSE))&amp;IF(D341="","",VLOOKUP(D341,契約台帳!$A$3:$X$9998,7,FALSE))&amp;IF(D341="","",VLOOKUP(D341,契約台帳!$A$3:$X$9998,8,FALSE))&amp;IF(D341="","",VLOOKUP(D341,契約台帳!$A$3:$X$9998,9,FALSE))&amp;IF(D341="","",VLOOKUP(D341,契約台帳!$A$3:$X$9998,11,FALSE))</f>
        <v/>
      </c>
      <c r="G341" s="35" t="str">
        <f>IF(D341="","",VLOOKUP(F341,製品マスタ!$G$5:$H$1005,2,FALSE))</f>
        <v/>
      </c>
      <c r="H341" s="35" t="str">
        <f>IF(D341="","",VLOOKUP(F341,製品マスタ!$G$5:$K$1005,5,FALSE))</f>
        <v/>
      </c>
      <c r="I341" s="37" t="str">
        <f>IF(D341="","",VLOOKUP(F341,製品マスタ!$G$5:$L$1005,6,FALSE))</f>
        <v/>
      </c>
      <c r="J341" s="271"/>
      <c r="K341" s="37" t="str">
        <f>IF(D341="","",VLOOKUP(D341,契約台帳!$A$3:$X$700,12,FALSE))</f>
        <v/>
      </c>
      <c r="L341" s="37" t="str">
        <f>IF(D341="","",VLOOKUP(F341,製品マスタ!$G$5:$Q$1005,11,FALSE))</f>
        <v/>
      </c>
      <c r="M341" s="49"/>
      <c r="N341" s="49"/>
      <c r="O341" s="184"/>
      <c r="P341" s="60"/>
      <c r="Q341" s="74"/>
      <c r="R341" s="54" t="str">
        <f>IF(D341="","",IF(D340&lt;&gt;"","",IF(OR(J341="リード付け",J341="巻足し",J341="巻返しリード付け"),M341,VLOOKUP(D341,契約台帳!$A$3:$X$700,14,FALSE))))</f>
        <v/>
      </c>
      <c r="S341" s="51" t="str">
        <f>IF(D341="","",IF(D340&lt;&gt;"","",IF(OR(J341="リード付け",J341="巻足し",J341="巻返しリード付け"),M341,VLOOKUP(D341,契約台帳!$A$3:$X$700,15,FALSE))))</f>
        <v/>
      </c>
      <c r="T341" s="51" t="str">
        <f>IF(D341="","",IF(D340&lt;&gt;"","",IF(J341="リード付け",N341,IF(J341="巻返しリード付け",N341,IF(J341="巻足し",N341*P341+N342*P342,VLOOKUP(D341,契約台帳!$A$3:$X$700,16,FALSE))))))</f>
        <v/>
      </c>
      <c r="U341" s="50"/>
      <c r="V341" s="50" t="str">
        <f>IF(D341="","",IF(D339=D341,"",VLOOKUP(D341,契約台帳!$A$2:$X$700,18,FALSE)))</f>
        <v/>
      </c>
      <c r="W341" s="35" t="str">
        <f>IF(D341="","",IF(T341="","",IF(J341="巻足し","",IF(J341="巻返し",VLOOKUP(F341&amp;K341&amp;M341,製品マスタ!$M$5:$AE$1005,18,FALSE),IF(OR(J341="リード付け",J341="巻返しリード付け"),"原反コア",IF(J341="スリット",VLOOKUP(F341&amp;K341&amp;R341,製品マスタ!$N$5:$AE$1005,17,FALSE),""))))))</f>
        <v/>
      </c>
      <c r="X341" s="35" t="str">
        <f>IF(D341="","",IF(T341="","",IF(J341="巻足し","",IF(J341="巻返し",VLOOKUP(F341&amp;K341&amp;M341,製品マスタ!$M$5:$AE$1005,19,FALSE),IF(OR(J341="リード付け",J341="巻返しリード付け"),"",IF(J341="スリット",VLOOKUP(F341&amp;K341&amp;R341,製品マスタ!$N$5:$AE$1005,18,FALSE),""))))))</f>
        <v/>
      </c>
      <c r="Y341" s="40" t="str">
        <f>IF(D341="","",IF(T341="","",VLOOKUP(D341,契約台帳!$A$3:$X$700,17,FALSE)))</f>
        <v/>
      </c>
      <c r="Z341" s="35" t="str">
        <f>IF(D341="","",IF(T341="","",VLOOKUP(D341,契約台帳!$A$3:$X$700,5,FALSE)))</f>
        <v/>
      </c>
      <c r="AA341" s="74"/>
      <c r="AB341" s="266" t="str">
        <f>IFERROR(VLOOKUP(F341&amp;K341&amp;M341,製品マスタ!$M$5:$AM$1003,27,FALSE),"")</f>
        <v/>
      </c>
      <c r="AC341" s="41"/>
      <c r="AD341" s="244"/>
      <c r="AE341" s="67"/>
      <c r="AF341" s="71"/>
      <c r="AG341" s="60"/>
      <c r="AH341" s="34"/>
      <c r="AI341" s="34"/>
      <c r="AJ341" s="34"/>
      <c r="AK341" s="34"/>
      <c r="AL341" s="13"/>
      <c r="AM341" s="13"/>
      <c r="AN341" s="13"/>
      <c r="AO341" s="13"/>
      <c r="AP341" s="13"/>
      <c r="AQ341" s="14"/>
      <c r="AR341" s="15"/>
    </row>
    <row r="342" spans="1:44" s="17" customFormat="1" ht="30.95" customHeight="1" x14ac:dyDescent="0.2">
      <c r="A342" s="47"/>
      <c r="B342" s="48"/>
      <c r="C342" s="56"/>
      <c r="D342" s="35"/>
      <c r="E342" s="35"/>
      <c r="F342" s="36" t="str">
        <f>IF(D342="","",VLOOKUP(D342,契約台帳!$A$3:$X$9998,6,FALSE))&amp;IF(D342="","",VLOOKUP(D342,契約台帳!$A$3:$X$9998,7,FALSE))&amp;IF(D342="","",VLOOKUP(D342,契約台帳!$A$3:$X$9998,8,FALSE))&amp;IF(D342="","",VLOOKUP(D342,契約台帳!$A$3:$X$9998,9,FALSE))&amp;IF(D342="","",VLOOKUP(D342,契約台帳!$A$3:$X$9998,11,FALSE))</f>
        <v/>
      </c>
      <c r="G342" s="35" t="str">
        <f>IF(D342="","",VLOOKUP(F342,製品マスタ!$G$5:$H$1005,2,FALSE))</f>
        <v/>
      </c>
      <c r="H342" s="35" t="str">
        <f>IF(D342="","",VLOOKUP(F342,製品マスタ!$G$5:$K$1005,5,FALSE))</f>
        <v/>
      </c>
      <c r="I342" s="37" t="str">
        <f>IF(D342="","",VLOOKUP(F342,製品マスタ!$G$5:$L$1005,6,FALSE))</f>
        <v/>
      </c>
      <c r="J342" s="271"/>
      <c r="K342" s="37" t="str">
        <f>IF(D342="","",VLOOKUP(D342,契約台帳!$A$3:$X$700,12,FALSE))</f>
        <v/>
      </c>
      <c r="L342" s="37" t="str">
        <f>IF(D342="","",VLOOKUP(F342,製品マスタ!$G$5:$Q$1005,11,FALSE))</f>
        <v/>
      </c>
      <c r="M342" s="49"/>
      <c r="N342" s="49"/>
      <c r="O342" s="184"/>
      <c r="P342" s="60"/>
      <c r="Q342" s="74"/>
      <c r="R342" s="54" t="str">
        <f>IF(D342="","",IF(D341&lt;&gt;"","",IF(OR(J342="リード付け",J342="巻足し",J342="巻返しリード付け"),M342,VLOOKUP(D342,契約台帳!$A$3:$X$700,14,FALSE))))</f>
        <v/>
      </c>
      <c r="S342" s="51" t="str">
        <f>IF(D342="","",IF(D341&lt;&gt;"","",IF(OR(J342="リード付け",J342="巻足し",J342="巻返しリード付け"),M342,VLOOKUP(D342,契約台帳!$A$3:$X$700,15,FALSE))))</f>
        <v/>
      </c>
      <c r="T342" s="51" t="str">
        <f>IF(D342="","",IF(D341&lt;&gt;"","",IF(J342="リード付け",N342,IF(J342="巻返しリード付け",N342,IF(J342="巻足し",N342*P342+N343*P343,VLOOKUP(D342,契約台帳!$A$3:$X$700,16,FALSE))))))</f>
        <v/>
      </c>
      <c r="U342" s="50"/>
      <c r="V342" s="50" t="str">
        <f>IF(D342="","",IF(D340=D342,"",VLOOKUP(D342,契約台帳!$A$2:$X$700,18,FALSE)))</f>
        <v/>
      </c>
      <c r="W342" s="35" t="str">
        <f>IF(D342="","",IF(T342="","",IF(J342="巻足し","",IF(J342="巻返し",VLOOKUP(F342&amp;K342&amp;M342,製品マスタ!$M$5:$AE$1005,18,FALSE),IF(OR(J342="リード付け",J342="巻返しリード付け"),"原反コア",IF(J342="スリット",VLOOKUP(F342&amp;K342&amp;R342,製品マスタ!$N$5:$AE$1005,17,FALSE),""))))))</f>
        <v/>
      </c>
      <c r="X342" s="35" t="str">
        <f>IF(D342="","",IF(T342="","",IF(J342="巻足し","",IF(J342="巻返し",VLOOKUP(F342&amp;K342&amp;M342,製品マスタ!$M$5:$AE$1005,19,FALSE),IF(OR(J342="リード付け",J342="巻返しリード付け"),"",IF(J342="スリット",VLOOKUP(F342&amp;K342&amp;R342,製品マスタ!$N$5:$AE$1005,18,FALSE),""))))))</f>
        <v/>
      </c>
      <c r="Y342" s="40" t="str">
        <f>IF(D342="","",IF(T342="","",VLOOKUP(D342,契約台帳!$A$3:$X$700,17,FALSE)))</f>
        <v/>
      </c>
      <c r="Z342" s="35" t="str">
        <f>IF(D342="","",IF(T342="","",VLOOKUP(D342,契約台帳!$A$3:$X$700,5,FALSE)))</f>
        <v/>
      </c>
      <c r="AA342" s="74"/>
      <c r="AB342" s="266" t="str">
        <f>IFERROR(VLOOKUP(F342&amp;K342&amp;M342,製品マスタ!$M$5:$AM$1003,27,FALSE),"")</f>
        <v/>
      </c>
      <c r="AC342" s="41"/>
      <c r="AD342" s="244"/>
      <c r="AE342" s="67"/>
      <c r="AF342" s="71"/>
      <c r="AG342" s="60"/>
      <c r="AH342" s="34"/>
      <c r="AI342" s="34"/>
      <c r="AJ342" s="34"/>
      <c r="AK342" s="34"/>
      <c r="AL342" s="13"/>
      <c r="AM342" s="13"/>
      <c r="AN342" s="13"/>
      <c r="AO342" s="13"/>
      <c r="AP342" s="13"/>
      <c r="AQ342" s="14"/>
      <c r="AR342" s="15"/>
    </row>
    <row r="343" spans="1:44" s="17" customFormat="1" ht="30.95" customHeight="1" x14ac:dyDescent="0.2">
      <c r="A343" s="47"/>
      <c r="B343" s="48"/>
      <c r="C343" s="56"/>
      <c r="D343" s="35"/>
      <c r="E343" s="35"/>
      <c r="F343" s="36" t="str">
        <f>IF(D343="","",VLOOKUP(D343,契約台帳!$A$3:$X$9998,6,FALSE))&amp;IF(D343="","",VLOOKUP(D343,契約台帳!$A$3:$X$9998,7,FALSE))&amp;IF(D343="","",VLOOKUP(D343,契約台帳!$A$3:$X$9998,8,FALSE))&amp;IF(D343="","",VLOOKUP(D343,契約台帳!$A$3:$X$9998,9,FALSE))&amp;IF(D343="","",VLOOKUP(D343,契約台帳!$A$3:$X$9998,11,FALSE))</f>
        <v/>
      </c>
      <c r="G343" s="35" t="str">
        <f>IF(D343="","",VLOOKUP(F343,製品マスタ!$G$5:$H$1005,2,FALSE))</f>
        <v/>
      </c>
      <c r="H343" s="35" t="str">
        <f>IF(D343="","",VLOOKUP(F343,製品マスタ!$G$5:$K$1005,5,FALSE))</f>
        <v/>
      </c>
      <c r="I343" s="37" t="str">
        <f>IF(D343="","",VLOOKUP(F343,製品マスタ!$G$5:$L$1005,6,FALSE))</f>
        <v/>
      </c>
      <c r="J343" s="271"/>
      <c r="K343" s="37" t="str">
        <f>IF(D343="","",VLOOKUP(D343,契約台帳!$A$3:$X$700,12,FALSE))</f>
        <v/>
      </c>
      <c r="L343" s="37" t="str">
        <f>IF(D343="","",VLOOKUP(F343,製品マスタ!$G$5:$Q$1005,11,FALSE))</f>
        <v/>
      </c>
      <c r="M343" s="49"/>
      <c r="N343" s="49"/>
      <c r="O343" s="184"/>
      <c r="P343" s="60"/>
      <c r="Q343" s="74"/>
      <c r="R343" s="54" t="str">
        <f>IF(D343="","",IF(D342&lt;&gt;"","",IF(OR(J343="リード付け",J343="巻足し",J343="巻返しリード付け"),M343,VLOOKUP(D343,契約台帳!$A$3:$X$700,14,FALSE))))</f>
        <v/>
      </c>
      <c r="S343" s="51" t="str">
        <f>IF(D343="","",IF(D342&lt;&gt;"","",IF(OR(J343="リード付け",J343="巻足し",J343="巻返しリード付け"),M343,VLOOKUP(D343,契約台帳!$A$3:$X$700,15,FALSE))))</f>
        <v/>
      </c>
      <c r="T343" s="51" t="str">
        <f>IF(D343="","",IF(D342&lt;&gt;"","",IF(J343="リード付け",N343,IF(J343="巻返しリード付け",N343,IF(J343="巻足し",N343*P343+N344*P344,VLOOKUP(D343,契約台帳!$A$3:$X$700,16,FALSE))))))</f>
        <v/>
      </c>
      <c r="U343" s="50"/>
      <c r="V343" s="50" t="str">
        <f>IF(D343="","",IF(D341=D343,"",VLOOKUP(D343,契約台帳!$A$2:$X$700,18,FALSE)))</f>
        <v/>
      </c>
      <c r="W343" s="35" t="str">
        <f>IF(D343="","",IF(T343="","",IF(J343="巻足し","",IF(J343="巻返し",VLOOKUP(F343&amp;K343&amp;M343,製品マスタ!$M$5:$AE$1005,18,FALSE),IF(OR(J343="リード付け",J343="巻返しリード付け"),"原反コア",IF(J343="スリット",VLOOKUP(F343&amp;K343&amp;R343,製品マスタ!$N$5:$AE$1005,17,FALSE),""))))))</f>
        <v/>
      </c>
      <c r="X343" s="35" t="str">
        <f>IF(D343="","",IF(T343="","",IF(J343="巻足し","",IF(J343="巻返し",VLOOKUP(F343&amp;K343&amp;M343,製品マスタ!$M$5:$AE$1005,19,FALSE),IF(OR(J343="リード付け",J343="巻返しリード付け"),"",IF(J343="スリット",VLOOKUP(F343&amp;K343&amp;R343,製品マスタ!$N$5:$AE$1005,18,FALSE),""))))))</f>
        <v/>
      </c>
      <c r="Y343" s="40" t="str">
        <f>IF(D343="","",IF(T343="","",VLOOKUP(D343,契約台帳!$A$3:$X$700,17,FALSE)))</f>
        <v/>
      </c>
      <c r="Z343" s="35" t="str">
        <f>IF(D343="","",IF(T343="","",VLOOKUP(D343,契約台帳!$A$3:$X$700,5,FALSE)))</f>
        <v/>
      </c>
      <c r="AA343" s="74"/>
      <c r="AB343" s="266" t="str">
        <f>IFERROR(VLOOKUP(F343&amp;K343&amp;M343,製品マスタ!$M$5:$AM$1003,27,FALSE),"")</f>
        <v/>
      </c>
      <c r="AC343" s="41"/>
      <c r="AD343" s="244"/>
      <c r="AE343" s="67"/>
      <c r="AF343" s="71"/>
      <c r="AG343" s="60"/>
      <c r="AH343" s="34"/>
      <c r="AI343" s="34"/>
      <c r="AJ343" s="34"/>
      <c r="AK343" s="34"/>
      <c r="AL343" s="13"/>
      <c r="AM343" s="13"/>
      <c r="AN343" s="13"/>
      <c r="AO343" s="13"/>
      <c r="AP343" s="13"/>
      <c r="AQ343" s="14"/>
      <c r="AR343" s="15"/>
    </row>
    <row r="344" spans="1:44" s="17" customFormat="1" ht="30.95" customHeight="1" x14ac:dyDescent="0.2">
      <c r="A344" s="47"/>
      <c r="B344" s="48"/>
      <c r="C344" s="56"/>
      <c r="D344" s="35"/>
      <c r="E344" s="35"/>
      <c r="F344" s="36" t="str">
        <f>IF(D344="","",VLOOKUP(D344,契約台帳!$A$3:$X$9998,6,FALSE))&amp;IF(D344="","",VLOOKUP(D344,契約台帳!$A$3:$X$9998,7,FALSE))&amp;IF(D344="","",VLOOKUP(D344,契約台帳!$A$3:$X$9998,8,FALSE))&amp;IF(D344="","",VLOOKUP(D344,契約台帳!$A$3:$X$9998,9,FALSE))&amp;IF(D344="","",VLOOKUP(D344,契約台帳!$A$3:$X$9998,11,FALSE))</f>
        <v/>
      </c>
      <c r="G344" s="35" t="str">
        <f>IF(D344="","",VLOOKUP(F344,製品マスタ!$G$5:$H$1005,2,FALSE))</f>
        <v/>
      </c>
      <c r="H344" s="35" t="str">
        <f>IF(D344="","",VLOOKUP(F344,製品マスタ!$G$5:$K$1005,5,FALSE))</f>
        <v/>
      </c>
      <c r="I344" s="37" t="str">
        <f>IF(D344="","",VLOOKUP(F344,製品マスタ!$G$5:$L$1005,6,FALSE))</f>
        <v/>
      </c>
      <c r="J344" s="271"/>
      <c r="K344" s="37" t="str">
        <f>IF(D344="","",VLOOKUP(D344,契約台帳!$A$3:$X$700,12,FALSE))</f>
        <v/>
      </c>
      <c r="L344" s="37" t="str">
        <f>IF(D344="","",VLOOKUP(F344,製品マスタ!$G$5:$Q$1005,11,FALSE))</f>
        <v/>
      </c>
      <c r="M344" s="49"/>
      <c r="N344" s="49"/>
      <c r="O344" s="184"/>
      <c r="P344" s="60"/>
      <c r="Q344" s="74"/>
      <c r="R344" s="54" t="str">
        <f>IF(D344="","",IF(D343&lt;&gt;"","",IF(OR(J344="リード付け",J344="巻足し",J344="巻返しリード付け"),M344,VLOOKUP(D344,契約台帳!$A$3:$X$700,14,FALSE))))</f>
        <v/>
      </c>
      <c r="S344" s="51" t="str">
        <f>IF(D344="","",IF(D343&lt;&gt;"","",IF(OR(J344="リード付け",J344="巻足し",J344="巻返しリード付け"),M344,VLOOKUP(D344,契約台帳!$A$3:$X$700,15,FALSE))))</f>
        <v/>
      </c>
      <c r="T344" s="51" t="str">
        <f>IF(D344="","",IF(D343&lt;&gt;"","",IF(J344="リード付け",N344,IF(J344="巻返しリード付け",N344,IF(J344="巻足し",N344*P344+N345*P345,VLOOKUP(D344,契約台帳!$A$3:$X$700,16,FALSE))))))</f>
        <v/>
      </c>
      <c r="U344" s="50"/>
      <c r="V344" s="50" t="str">
        <f>IF(D344="","",IF(D342=D344,"",VLOOKUP(D344,契約台帳!$A$2:$X$700,18,FALSE)))</f>
        <v/>
      </c>
      <c r="W344" s="35" t="str">
        <f>IF(D344="","",IF(T344="","",IF(J344="巻足し","",IF(J344="巻返し",VLOOKUP(F344&amp;K344&amp;M344,製品マスタ!$M$5:$AE$1005,18,FALSE),IF(OR(J344="リード付け",J344="巻返しリード付け"),"原反コア",IF(J344="スリット",VLOOKUP(F344&amp;K344&amp;R344,製品マスタ!$N$5:$AE$1005,17,FALSE),""))))))</f>
        <v/>
      </c>
      <c r="X344" s="35" t="str">
        <f>IF(D344="","",IF(T344="","",IF(J344="巻足し","",IF(J344="巻返し",VLOOKUP(F344&amp;K344&amp;M344,製品マスタ!$M$5:$AE$1005,19,FALSE),IF(OR(J344="リード付け",J344="巻返しリード付け"),"",IF(J344="スリット",VLOOKUP(F344&amp;K344&amp;R344,製品マスタ!$N$5:$AE$1005,18,FALSE),""))))))</f>
        <v/>
      </c>
      <c r="Y344" s="40" t="str">
        <f>IF(D344="","",IF(T344="","",VLOOKUP(D344,契約台帳!$A$3:$X$700,17,FALSE)))</f>
        <v/>
      </c>
      <c r="Z344" s="35" t="str">
        <f>IF(D344="","",IF(T344="","",VLOOKUP(D344,契約台帳!$A$3:$X$700,5,FALSE)))</f>
        <v/>
      </c>
      <c r="AA344" s="74"/>
      <c r="AB344" s="266" t="str">
        <f>IFERROR(VLOOKUP(F344&amp;K344&amp;M344,製品マスタ!$M$5:$AM$1003,27,FALSE),"")</f>
        <v/>
      </c>
      <c r="AC344" s="41"/>
      <c r="AD344" s="244"/>
      <c r="AE344" s="67"/>
      <c r="AF344" s="71"/>
      <c r="AG344" s="60"/>
      <c r="AH344" s="34"/>
      <c r="AI344" s="34"/>
      <c r="AJ344" s="34"/>
      <c r="AK344" s="34"/>
      <c r="AL344" s="13"/>
      <c r="AM344" s="13"/>
      <c r="AN344" s="13"/>
      <c r="AO344" s="13"/>
      <c r="AP344" s="13"/>
      <c r="AQ344" s="14"/>
      <c r="AR344" s="15"/>
    </row>
    <row r="345" spans="1:44" s="17" customFormat="1" ht="30.95" customHeight="1" x14ac:dyDescent="0.2">
      <c r="A345" s="47"/>
      <c r="B345" s="48"/>
      <c r="C345" s="56"/>
      <c r="D345" s="35"/>
      <c r="E345" s="35"/>
      <c r="F345" s="36" t="str">
        <f>IF(D345="","",VLOOKUP(D345,契約台帳!$A$3:$X$9998,6,FALSE))&amp;IF(D345="","",VLOOKUP(D345,契約台帳!$A$3:$X$9998,7,FALSE))&amp;IF(D345="","",VLOOKUP(D345,契約台帳!$A$3:$X$9998,8,FALSE))&amp;IF(D345="","",VLOOKUP(D345,契約台帳!$A$3:$X$9998,9,FALSE))&amp;IF(D345="","",VLOOKUP(D345,契約台帳!$A$3:$X$9998,11,FALSE))</f>
        <v/>
      </c>
      <c r="G345" s="35" t="str">
        <f>IF(D345="","",VLOOKUP(F345,製品マスタ!$G$5:$H$1005,2,FALSE))</f>
        <v/>
      </c>
      <c r="H345" s="35" t="str">
        <f>IF(D345="","",VLOOKUP(F345,製品マスタ!$G$5:$K$1005,5,FALSE))</f>
        <v/>
      </c>
      <c r="I345" s="37" t="str">
        <f>IF(D345="","",VLOOKUP(F345,製品マスタ!$G$5:$L$1005,6,FALSE))</f>
        <v/>
      </c>
      <c r="J345" s="271"/>
      <c r="K345" s="37" t="str">
        <f>IF(D345="","",VLOOKUP(D345,契約台帳!$A$3:$X$700,12,FALSE))</f>
        <v/>
      </c>
      <c r="L345" s="37" t="str">
        <f>IF(D345="","",VLOOKUP(F345,製品マスタ!$G$5:$Q$1005,11,FALSE))</f>
        <v/>
      </c>
      <c r="M345" s="49"/>
      <c r="N345" s="49"/>
      <c r="O345" s="184"/>
      <c r="P345" s="60"/>
      <c r="Q345" s="74"/>
      <c r="R345" s="54" t="str">
        <f>IF(D345="","",IF(D344&lt;&gt;"","",IF(OR(J345="リード付け",J345="巻足し",J345="巻返しリード付け"),M345,VLOOKUP(D345,契約台帳!$A$3:$X$700,14,FALSE))))</f>
        <v/>
      </c>
      <c r="S345" s="51" t="str">
        <f>IF(D345="","",IF(D344&lt;&gt;"","",IF(OR(J345="リード付け",J345="巻足し",J345="巻返しリード付け"),M345,VLOOKUP(D345,契約台帳!$A$3:$X$700,15,FALSE))))</f>
        <v/>
      </c>
      <c r="T345" s="51" t="str">
        <f>IF(D345="","",IF(D344&lt;&gt;"","",IF(J345="リード付け",N345,IF(J345="巻返しリード付け",N345,IF(J345="巻足し",N345*P345+N346*P346,VLOOKUP(D345,契約台帳!$A$3:$X$700,16,FALSE))))))</f>
        <v/>
      </c>
      <c r="U345" s="50"/>
      <c r="V345" s="50" t="str">
        <f>IF(D345="","",IF(D343=D345,"",VLOOKUP(D345,契約台帳!$A$2:$X$700,18,FALSE)))</f>
        <v/>
      </c>
      <c r="W345" s="35" t="str">
        <f>IF(D345="","",IF(T345="","",IF(J345="巻足し","",IF(J345="巻返し",VLOOKUP(F345&amp;K345&amp;M345,製品マスタ!$M$5:$AE$1005,18,FALSE),IF(OR(J345="リード付け",J345="巻返しリード付け"),"原反コア",IF(J345="スリット",VLOOKUP(F345&amp;K345&amp;R345,製品マスタ!$N$5:$AE$1005,17,FALSE),""))))))</f>
        <v/>
      </c>
      <c r="X345" s="35" t="str">
        <f>IF(D345="","",IF(T345="","",IF(J345="巻足し","",IF(J345="巻返し",VLOOKUP(F345&amp;K345&amp;M345,製品マスタ!$M$5:$AE$1005,19,FALSE),IF(OR(J345="リード付け",J345="巻返しリード付け"),"",IF(J345="スリット",VLOOKUP(F345&amp;K345&amp;R345,製品マスタ!$N$5:$AE$1005,18,FALSE),""))))))</f>
        <v/>
      </c>
      <c r="Y345" s="40" t="str">
        <f>IF(D345="","",IF(T345="","",VLOOKUP(D345,契約台帳!$A$3:$X$700,17,FALSE)))</f>
        <v/>
      </c>
      <c r="Z345" s="35" t="str">
        <f>IF(D345="","",IF(T345="","",VLOOKUP(D345,契約台帳!$A$3:$X$700,5,FALSE)))</f>
        <v/>
      </c>
      <c r="AA345" s="74"/>
      <c r="AB345" s="266" t="str">
        <f>IFERROR(VLOOKUP(F345&amp;K345&amp;M345,製品マスタ!$M$5:$AM$1003,27,FALSE),"")</f>
        <v/>
      </c>
      <c r="AC345" s="41"/>
      <c r="AD345" s="246"/>
      <c r="AE345" s="69"/>
      <c r="AF345" s="71"/>
      <c r="AG345" s="60"/>
      <c r="AH345" s="34"/>
      <c r="AI345" s="34"/>
      <c r="AJ345" s="34"/>
      <c r="AK345" s="34"/>
      <c r="AL345" s="13"/>
      <c r="AM345" s="13"/>
      <c r="AN345" s="13"/>
      <c r="AO345" s="13"/>
      <c r="AP345" s="13"/>
      <c r="AQ345" s="14"/>
      <c r="AR345" s="15"/>
    </row>
    <row r="346" spans="1:44" s="17" customFormat="1" ht="30.95" customHeight="1" x14ac:dyDescent="0.2">
      <c r="A346" s="47"/>
      <c r="B346" s="48"/>
      <c r="C346" s="56"/>
      <c r="D346" s="35"/>
      <c r="E346" s="35"/>
      <c r="F346" s="36" t="str">
        <f>IF(D346="","",VLOOKUP(D346,契約台帳!$A$3:$X$9998,6,FALSE))&amp;IF(D346="","",VLOOKUP(D346,契約台帳!$A$3:$X$9998,7,FALSE))&amp;IF(D346="","",VLOOKUP(D346,契約台帳!$A$3:$X$9998,8,FALSE))&amp;IF(D346="","",VLOOKUP(D346,契約台帳!$A$3:$X$9998,9,FALSE))&amp;IF(D346="","",VLOOKUP(D346,契約台帳!$A$3:$X$9998,11,FALSE))</f>
        <v/>
      </c>
      <c r="G346" s="35" t="str">
        <f>IF(D346="","",VLOOKUP(F346,製品マスタ!$G$5:$H$1005,2,FALSE))</f>
        <v/>
      </c>
      <c r="H346" s="35" t="str">
        <f>IF(D346="","",VLOOKUP(F346,製品マスタ!$G$5:$K$1005,5,FALSE))</f>
        <v/>
      </c>
      <c r="I346" s="37" t="str">
        <f>IF(D346="","",VLOOKUP(F346,製品マスタ!$G$5:$L$1005,6,FALSE))</f>
        <v/>
      </c>
      <c r="J346" s="271"/>
      <c r="K346" s="37" t="str">
        <f>IF(D346="","",VLOOKUP(D346,契約台帳!$A$3:$X$700,12,FALSE))</f>
        <v/>
      </c>
      <c r="L346" s="37" t="str">
        <f>IF(D346="","",VLOOKUP(F346,製品マスタ!$G$5:$Q$1005,11,FALSE))</f>
        <v/>
      </c>
      <c r="M346" s="49"/>
      <c r="N346" s="49"/>
      <c r="O346" s="184"/>
      <c r="P346" s="60"/>
      <c r="Q346" s="74"/>
      <c r="R346" s="54" t="str">
        <f>IF(D346="","",IF(D345&lt;&gt;"","",IF(OR(J346="リード付け",J346="巻足し",J346="巻返しリード付け"),M346,VLOOKUP(D346,契約台帳!$A$3:$X$700,14,FALSE))))</f>
        <v/>
      </c>
      <c r="S346" s="51" t="str">
        <f>IF(D346="","",IF(D345&lt;&gt;"","",IF(OR(J346="リード付け",J346="巻足し",J346="巻返しリード付け"),M346,VLOOKUP(D346,契約台帳!$A$3:$X$700,15,FALSE))))</f>
        <v/>
      </c>
      <c r="T346" s="51" t="str">
        <f>IF(D346="","",IF(D345&lt;&gt;"","",IF(J346="リード付け",N346,IF(J346="巻返しリード付け",N346,IF(J346="巻足し",N346*P346+N347*P347,VLOOKUP(D346,契約台帳!$A$3:$X$700,16,FALSE))))))</f>
        <v/>
      </c>
      <c r="U346" s="50"/>
      <c r="V346" s="50" t="str">
        <f>IF(D346="","",IF(D344=D346,"",VLOOKUP(D346,契約台帳!$A$2:$X$700,18,FALSE)))</f>
        <v/>
      </c>
      <c r="W346" s="35" t="str">
        <f>IF(D346="","",IF(T346="","",IF(J346="巻足し","",IF(J346="巻返し",VLOOKUP(F346&amp;K346&amp;M346,製品マスタ!$M$5:$AE$1005,18,FALSE),IF(OR(J346="リード付け",J346="巻返しリード付け"),"原反コア",IF(J346="スリット",VLOOKUP(F346&amp;K346&amp;R346,製品マスタ!$N$5:$AE$1005,17,FALSE),""))))))</f>
        <v/>
      </c>
      <c r="X346" s="35" t="str">
        <f>IF(D346="","",IF(T346="","",IF(J346="巻足し","",IF(J346="巻返し",VLOOKUP(F346&amp;K346&amp;M346,製品マスタ!$M$5:$AE$1005,19,FALSE),IF(OR(J346="リード付け",J346="巻返しリード付け"),"",IF(J346="スリット",VLOOKUP(F346&amp;K346&amp;R346,製品マスタ!$N$5:$AE$1005,18,FALSE),""))))))</f>
        <v/>
      </c>
      <c r="Y346" s="40" t="str">
        <f>IF(D346="","",IF(T346="","",VLOOKUP(D346,契約台帳!$A$3:$X$700,17,FALSE)))</f>
        <v/>
      </c>
      <c r="Z346" s="35" t="str">
        <f>IF(D346="","",IF(T346="","",VLOOKUP(D346,契約台帳!$A$3:$X$700,5,FALSE)))</f>
        <v/>
      </c>
      <c r="AA346" s="74"/>
      <c r="AB346" s="266" t="str">
        <f>IFERROR(VLOOKUP(F346&amp;K346&amp;M346,製品マスタ!$M$5:$AM$1003,27,FALSE),"")</f>
        <v/>
      </c>
      <c r="AC346" s="41"/>
      <c r="AD346" s="244"/>
      <c r="AE346" s="67"/>
      <c r="AF346" s="71"/>
      <c r="AG346" s="60"/>
      <c r="AH346" s="34"/>
      <c r="AI346" s="34"/>
      <c r="AJ346" s="34"/>
      <c r="AK346" s="34"/>
      <c r="AL346" s="13"/>
      <c r="AM346" s="13"/>
      <c r="AN346" s="13"/>
      <c r="AO346" s="13"/>
      <c r="AP346" s="13"/>
      <c r="AQ346" s="14"/>
      <c r="AR346" s="15"/>
    </row>
    <row r="347" spans="1:44" s="17" customFormat="1" ht="30.95" customHeight="1" x14ac:dyDescent="0.2">
      <c r="A347" s="47"/>
      <c r="B347" s="48"/>
      <c r="C347" s="56"/>
      <c r="D347" s="35"/>
      <c r="E347" s="35"/>
      <c r="F347" s="36" t="str">
        <f>IF(D347="","",VLOOKUP(D347,契約台帳!$A$3:$X$9998,6,FALSE))&amp;IF(D347="","",VLOOKUP(D347,契約台帳!$A$3:$X$9998,7,FALSE))&amp;IF(D347="","",VLOOKUP(D347,契約台帳!$A$3:$X$9998,8,FALSE))&amp;IF(D347="","",VLOOKUP(D347,契約台帳!$A$3:$X$9998,9,FALSE))&amp;IF(D347="","",VLOOKUP(D347,契約台帳!$A$3:$X$9998,11,FALSE))</f>
        <v/>
      </c>
      <c r="G347" s="35" t="str">
        <f>IF(D347="","",VLOOKUP(F347,製品マスタ!$G$5:$H$1005,2,FALSE))</f>
        <v/>
      </c>
      <c r="H347" s="35" t="str">
        <f>IF(D347="","",VLOOKUP(F347,製品マスタ!$G$5:$K$1005,5,FALSE))</f>
        <v/>
      </c>
      <c r="I347" s="37" t="str">
        <f>IF(D347="","",VLOOKUP(F347,製品マスタ!$G$5:$L$1005,6,FALSE))</f>
        <v/>
      </c>
      <c r="J347" s="271"/>
      <c r="K347" s="37" t="str">
        <f>IF(D347="","",VLOOKUP(D347,契約台帳!$A$3:$X$700,12,FALSE))</f>
        <v/>
      </c>
      <c r="L347" s="37" t="str">
        <f>IF(D347="","",VLOOKUP(F347,製品マスタ!$G$5:$Q$1005,11,FALSE))</f>
        <v/>
      </c>
      <c r="M347" s="49"/>
      <c r="N347" s="49"/>
      <c r="O347" s="184"/>
      <c r="P347" s="60"/>
      <c r="Q347" s="74"/>
      <c r="R347" s="54" t="str">
        <f>IF(D347="","",IF(D346&lt;&gt;"","",IF(OR(J347="リード付け",J347="巻足し",J347="巻返しリード付け"),M347,VLOOKUP(D347,契約台帳!$A$3:$X$700,14,FALSE))))</f>
        <v/>
      </c>
      <c r="S347" s="51" t="str">
        <f>IF(D347="","",IF(D346&lt;&gt;"","",IF(OR(J347="リード付け",J347="巻足し",J347="巻返しリード付け"),M347,VLOOKUP(D347,契約台帳!$A$3:$X$700,15,FALSE))))</f>
        <v/>
      </c>
      <c r="T347" s="51" t="str">
        <f>IF(D347="","",IF(D346&lt;&gt;"","",IF(J347="リード付け",N347,IF(J347="巻返しリード付け",N347,IF(J347="巻足し",N347*P347+N348*P348,VLOOKUP(D347,契約台帳!$A$3:$X$700,16,FALSE))))))</f>
        <v/>
      </c>
      <c r="U347" s="50"/>
      <c r="V347" s="50" t="str">
        <f>IF(D347="","",IF(D345=D347,"",VLOOKUP(D347,契約台帳!$A$2:$X$700,18,FALSE)))</f>
        <v/>
      </c>
      <c r="W347" s="35" t="str">
        <f>IF(D347="","",IF(T347="","",IF(J347="巻足し","",IF(J347="巻返し",VLOOKUP(F347&amp;K347&amp;M347,製品マスタ!$M$5:$AE$1005,18,FALSE),IF(OR(J347="リード付け",J347="巻返しリード付け"),"原反コア",IF(J347="スリット",VLOOKUP(F347&amp;K347&amp;R347,製品マスタ!$N$5:$AE$1005,17,FALSE),""))))))</f>
        <v/>
      </c>
      <c r="X347" s="35" t="str">
        <f>IF(D347="","",IF(T347="","",IF(J347="巻足し","",IF(J347="巻返し",VLOOKUP(F347&amp;K347&amp;M347,製品マスタ!$M$5:$AE$1005,19,FALSE),IF(OR(J347="リード付け",J347="巻返しリード付け"),"",IF(J347="スリット",VLOOKUP(F347&amp;K347&amp;R347,製品マスタ!$N$5:$AE$1005,18,FALSE),""))))))</f>
        <v/>
      </c>
      <c r="Y347" s="40" t="str">
        <f>IF(D347="","",IF(T347="","",VLOOKUP(D347,契約台帳!$A$3:$X$700,17,FALSE)))</f>
        <v/>
      </c>
      <c r="Z347" s="35" t="str">
        <f>IF(D347="","",IF(T347="","",VLOOKUP(D347,契約台帳!$A$3:$X$700,5,FALSE)))</f>
        <v/>
      </c>
      <c r="AA347" s="74"/>
      <c r="AB347" s="266" t="str">
        <f>IFERROR(VLOOKUP(F347&amp;K347&amp;M347,製品マスタ!$M$5:$AM$1003,27,FALSE),"")</f>
        <v/>
      </c>
      <c r="AC347" s="41"/>
      <c r="AD347" s="244"/>
      <c r="AE347" s="67"/>
      <c r="AF347" s="71"/>
      <c r="AG347" s="60"/>
      <c r="AH347" s="34"/>
      <c r="AI347" s="34"/>
      <c r="AJ347" s="34"/>
      <c r="AK347" s="34"/>
      <c r="AL347" s="13"/>
      <c r="AM347" s="13"/>
      <c r="AN347" s="13"/>
      <c r="AO347" s="13"/>
      <c r="AP347" s="13"/>
      <c r="AQ347" s="14"/>
      <c r="AR347" s="15"/>
    </row>
    <row r="348" spans="1:44" s="17" customFormat="1" ht="30.95" customHeight="1" x14ac:dyDescent="0.2">
      <c r="A348" s="47"/>
      <c r="B348" s="48"/>
      <c r="C348" s="56"/>
      <c r="D348" s="35"/>
      <c r="E348" s="35"/>
      <c r="F348" s="36" t="str">
        <f>IF(D348="","",VLOOKUP(D348,契約台帳!$A$3:$X$9998,6,FALSE))&amp;IF(D348="","",VLOOKUP(D348,契約台帳!$A$3:$X$9998,7,FALSE))&amp;IF(D348="","",VLOOKUP(D348,契約台帳!$A$3:$X$9998,8,FALSE))&amp;IF(D348="","",VLOOKUP(D348,契約台帳!$A$3:$X$9998,9,FALSE))&amp;IF(D348="","",VLOOKUP(D348,契約台帳!$A$3:$X$9998,11,FALSE))</f>
        <v/>
      </c>
      <c r="G348" s="35" t="str">
        <f>IF(D348="","",VLOOKUP(F348,製品マスタ!$G$5:$H$1005,2,FALSE))</f>
        <v/>
      </c>
      <c r="H348" s="35" t="str">
        <f>IF(D348="","",VLOOKUP(F348,製品マスタ!$G$5:$K$1005,5,FALSE))</f>
        <v/>
      </c>
      <c r="I348" s="37" t="str">
        <f>IF(D348="","",VLOOKUP(F348,製品マスタ!$G$5:$L$1005,6,FALSE))</f>
        <v/>
      </c>
      <c r="J348" s="271"/>
      <c r="K348" s="37" t="str">
        <f>IF(D348="","",VLOOKUP(D348,契約台帳!$A$3:$X$700,12,FALSE))</f>
        <v/>
      </c>
      <c r="L348" s="37" t="str">
        <f>IF(D348="","",VLOOKUP(F348,製品マスタ!$G$5:$Q$1005,11,FALSE))</f>
        <v/>
      </c>
      <c r="M348" s="49"/>
      <c r="N348" s="49"/>
      <c r="O348" s="184"/>
      <c r="P348" s="60"/>
      <c r="Q348" s="74"/>
      <c r="R348" s="54" t="str">
        <f>IF(D348="","",IF(D347&lt;&gt;"","",IF(OR(J348="リード付け",J348="巻足し",J348="巻返しリード付け"),M348,VLOOKUP(D348,契約台帳!$A$3:$X$700,14,FALSE))))</f>
        <v/>
      </c>
      <c r="S348" s="51" t="str">
        <f>IF(D348="","",IF(D347&lt;&gt;"","",IF(OR(J348="リード付け",J348="巻足し",J348="巻返しリード付け"),M348,VLOOKUP(D348,契約台帳!$A$3:$X$700,15,FALSE))))</f>
        <v/>
      </c>
      <c r="T348" s="51" t="str">
        <f>IF(D348="","",IF(D347&lt;&gt;"","",IF(J348="リード付け",N348,IF(J348="巻返しリード付け",N348,IF(J348="巻足し",N348*P348+N349*P349,VLOOKUP(D348,契約台帳!$A$3:$X$700,16,FALSE))))))</f>
        <v/>
      </c>
      <c r="U348" s="50"/>
      <c r="V348" s="50" t="str">
        <f>IF(D348="","",IF(D346=D348,"",VLOOKUP(D348,契約台帳!$A$2:$X$700,18,FALSE)))</f>
        <v/>
      </c>
      <c r="W348" s="35" t="str">
        <f>IF(D348="","",IF(T348="","",IF(J348="巻足し","",IF(J348="巻返し",VLOOKUP(F348&amp;K348&amp;M348,製品マスタ!$M$5:$AE$1005,18,FALSE),IF(OR(J348="リード付け",J348="巻返しリード付け"),"原反コア",IF(J348="スリット",VLOOKUP(F348&amp;K348&amp;R348,製品マスタ!$N$5:$AE$1005,17,FALSE),""))))))</f>
        <v/>
      </c>
      <c r="X348" s="35" t="str">
        <f>IF(D348="","",IF(T348="","",IF(J348="巻足し","",IF(J348="巻返し",VLOOKUP(F348&amp;K348&amp;M348,製品マスタ!$M$5:$AE$1005,19,FALSE),IF(OR(J348="リード付け",J348="巻返しリード付け"),"",IF(J348="スリット",VLOOKUP(F348&amp;K348&amp;R348,製品マスタ!$N$5:$AE$1005,18,FALSE),""))))))</f>
        <v/>
      </c>
      <c r="Y348" s="40" t="str">
        <f>IF(D348="","",IF(T348="","",VLOOKUP(D348,契約台帳!$A$3:$X$700,17,FALSE)))</f>
        <v/>
      </c>
      <c r="Z348" s="35" t="str">
        <f>IF(D348="","",IF(T348="","",VLOOKUP(D348,契約台帳!$A$3:$X$700,5,FALSE)))</f>
        <v/>
      </c>
      <c r="AA348" s="74"/>
      <c r="AB348" s="266" t="str">
        <f>IFERROR(VLOOKUP(F348&amp;K348&amp;M348,製品マスタ!$M$5:$AM$1003,27,FALSE),"")</f>
        <v/>
      </c>
      <c r="AC348" s="41"/>
      <c r="AD348" s="244"/>
      <c r="AE348" s="67"/>
      <c r="AF348" s="71"/>
      <c r="AG348" s="60"/>
      <c r="AH348" s="34"/>
      <c r="AI348" s="34"/>
      <c r="AJ348" s="34"/>
      <c r="AK348" s="34"/>
      <c r="AL348" s="13"/>
      <c r="AM348" s="13"/>
      <c r="AN348" s="13"/>
      <c r="AO348" s="13"/>
      <c r="AP348" s="13"/>
      <c r="AQ348" s="14"/>
      <c r="AR348" s="15"/>
    </row>
    <row r="349" spans="1:44" s="17" customFormat="1" ht="30.95" customHeight="1" x14ac:dyDescent="0.2">
      <c r="A349" s="47"/>
      <c r="B349" s="48"/>
      <c r="C349" s="56"/>
      <c r="D349" s="35"/>
      <c r="E349" s="35"/>
      <c r="F349" s="36" t="str">
        <f>IF(D349="","",VLOOKUP(D349,契約台帳!$A$3:$X$9998,6,FALSE))&amp;IF(D349="","",VLOOKUP(D349,契約台帳!$A$3:$X$9998,7,FALSE))&amp;IF(D349="","",VLOOKUP(D349,契約台帳!$A$3:$X$9998,8,FALSE))&amp;IF(D349="","",VLOOKUP(D349,契約台帳!$A$3:$X$9998,9,FALSE))&amp;IF(D349="","",VLOOKUP(D349,契約台帳!$A$3:$X$9998,11,FALSE))</f>
        <v/>
      </c>
      <c r="G349" s="35" t="str">
        <f>IF(D349="","",VLOOKUP(F349,製品マスタ!$G$5:$H$1005,2,FALSE))</f>
        <v/>
      </c>
      <c r="H349" s="35" t="str">
        <f>IF(D349="","",VLOOKUP(F349,製品マスタ!$G$5:$K$1005,5,FALSE))</f>
        <v/>
      </c>
      <c r="I349" s="37" t="str">
        <f>IF(D349="","",VLOOKUP(F349,製品マスタ!$G$5:$L$1005,6,FALSE))</f>
        <v/>
      </c>
      <c r="J349" s="271"/>
      <c r="K349" s="37" t="str">
        <f>IF(D349="","",VLOOKUP(D349,契約台帳!$A$3:$X$700,12,FALSE))</f>
        <v/>
      </c>
      <c r="L349" s="37" t="str">
        <f>IF(D349="","",VLOOKUP(F349,製品マスタ!$G$5:$Q$1005,11,FALSE))</f>
        <v/>
      </c>
      <c r="M349" s="49"/>
      <c r="N349" s="49"/>
      <c r="O349" s="184"/>
      <c r="P349" s="60"/>
      <c r="Q349" s="74"/>
      <c r="R349" s="54" t="str">
        <f>IF(D349="","",IF(D348&lt;&gt;"","",IF(OR(J349="リード付け",J349="巻足し",J349="巻返しリード付け"),M349,VLOOKUP(D349,契約台帳!$A$3:$X$700,14,FALSE))))</f>
        <v/>
      </c>
      <c r="S349" s="51" t="str">
        <f>IF(D349="","",IF(D348&lt;&gt;"","",IF(OR(J349="リード付け",J349="巻足し",J349="巻返しリード付け"),M349,VLOOKUP(D349,契約台帳!$A$3:$X$700,15,FALSE))))</f>
        <v/>
      </c>
      <c r="T349" s="51" t="str">
        <f>IF(D349="","",IF(D348&lt;&gt;"","",IF(J349="リード付け",N349,IF(J349="巻返しリード付け",N349,IF(J349="巻足し",N349*P349+N350*P350,VLOOKUP(D349,契約台帳!$A$3:$X$700,16,FALSE))))))</f>
        <v/>
      </c>
      <c r="U349" s="50"/>
      <c r="V349" s="50" t="str">
        <f>IF(D349="","",IF(D347=D349,"",VLOOKUP(D349,契約台帳!$A$2:$X$700,18,FALSE)))</f>
        <v/>
      </c>
      <c r="W349" s="35" t="str">
        <f>IF(D349="","",IF(T349="","",IF(J349="巻足し","",IF(J349="巻返し",VLOOKUP(F349&amp;K349&amp;M349,製品マスタ!$M$5:$AE$1005,18,FALSE),IF(OR(J349="リード付け",J349="巻返しリード付け"),"原反コア",IF(J349="スリット",VLOOKUP(F349&amp;K349&amp;R349,製品マスタ!$N$5:$AE$1005,17,FALSE),""))))))</f>
        <v/>
      </c>
      <c r="X349" s="35" t="str">
        <f>IF(D349="","",IF(T349="","",IF(J349="巻足し","",IF(J349="巻返し",VLOOKUP(F349&amp;K349&amp;M349,製品マスタ!$M$5:$AE$1005,19,FALSE),IF(OR(J349="リード付け",J349="巻返しリード付け"),"",IF(J349="スリット",VLOOKUP(F349&amp;K349&amp;R349,製品マスタ!$N$5:$AE$1005,18,FALSE),""))))))</f>
        <v/>
      </c>
      <c r="Y349" s="40" t="str">
        <f>IF(D349="","",IF(T349="","",VLOOKUP(D349,契約台帳!$A$3:$X$700,17,FALSE)))</f>
        <v/>
      </c>
      <c r="Z349" s="35" t="str">
        <f>IF(D349="","",IF(T349="","",VLOOKUP(D349,契約台帳!$A$3:$X$700,5,FALSE)))</f>
        <v/>
      </c>
      <c r="AA349" s="74"/>
      <c r="AB349" s="266" t="str">
        <f>IFERROR(VLOOKUP(F349&amp;K349&amp;M349,製品マスタ!$M$5:$AM$1003,27,FALSE),"")</f>
        <v/>
      </c>
      <c r="AC349" s="41"/>
      <c r="AD349" s="244"/>
      <c r="AE349" s="67"/>
      <c r="AF349" s="71"/>
      <c r="AG349" s="60"/>
      <c r="AH349" s="34"/>
      <c r="AI349" s="34"/>
      <c r="AJ349" s="34"/>
      <c r="AK349" s="34"/>
      <c r="AL349" s="13"/>
      <c r="AM349" s="13"/>
      <c r="AN349" s="13"/>
      <c r="AO349" s="13"/>
      <c r="AP349" s="13"/>
      <c r="AQ349" s="14"/>
      <c r="AR349" s="15"/>
    </row>
    <row r="350" spans="1:44" s="17" customFormat="1" ht="30.95" customHeight="1" x14ac:dyDescent="0.2">
      <c r="A350" s="47"/>
      <c r="B350" s="48"/>
      <c r="C350" s="56"/>
      <c r="D350" s="35"/>
      <c r="E350" s="35"/>
      <c r="F350" s="36" t="str">
        <f>IF(D350="","",VLOOKUP(D350,契約台帳!$A$3:$X$9998,6,FALSE))&amp;IF(D350="","",VLOOKUP(D350,契約台帳!$A$3:$X$9998,7,FALSE))&amp;IF(D350="","",VLOOKUP(D350,契約台帳!$A$3:$X$9998,8,FALSE))&amp;IF(D350="","",VLOOKUP(D350,契約台帳!$A$3:$X$9998,9,FALSE))&amp;IF(D350="","",VLOOKUP(D350,契約台帳!$A$3:$X$9998,11,FALSE))</f>
        <v/>
      </c>
      <c r="G350" s="35" t="str">
        <f>IF(D350="","",VLOOKUP(F350,製品マスタ!$G$5:$H$1005,2,FALSE))</f>
        <v/>
      </c>
      <c r="H350" s="35" t="str">
        <f>IF(D350="","",VLOOKUP(F350,製品マスタ!$G$5:$K$1005,5,FALSE))</f>
        <v/>
      </c>
      <c r="I350" s="37" t="str">
        <f>IF(D350="","",VLOOKUP(F350,製品マスタ!$G$5:$L$1005,6,FALSE))</f>
        <v/>
      </c>
      <c r="J350" s="271"/>
      <c r="K350" s="37" t="str">
        <f>IF(D350="","",VLOOKUP(D350,契約台帳!$A$3:$X$700,12,FALSE))</f>
        <v/>
      </c>
      <c r="L350" s="37" t="str">
        <f>IF(D350="","",VLOOKUP(F350,製品マスタ!$G$5:$Q$1005,11,FALSE))</f>
        <v/>
      </c>
      <c r="M350" s="49"/>
      <c r="N350" s="49"/>
      <c r="O350" s="184"/>
      <c r="P350" s="60"/>
      <c r="Q350" s="74"/>
      <c r="R350" s="54" t="str">
        <f>IF(D350="","",IF(D349&lt;&gt;"","",IF(OR(J350="リード付け",J350="巻足し",J350="巻返しリード付け"),M350,VLOOKUP(D350,契約台帳!$A$3:$X$700,14,FALSE))))</f>
        <v/>
      </c>
      <c r="S350" s="51" t="str">
        <f>IF(D350="","",IF(D349&lt;&gt;"","",IF(OR(J350="リード付け",J350="巻足し",J350="巻返しリード付け"),M350,VLOOKUP(D350,契約台帳!$A$3:$X$700,15,FALSE))))</f>
        <v/>
      </c>
      <c r="T350" s="51" t="str">
        <f>IF(D350="","",IF(D349&lt;&gt;"","",IF(J350="リード付け",N350,IF(J350="巻返しリード付け",N350,IF(J350="巻足し",N350*P350+N351*P351,VLOOKUP(D350,契約台帳!$A$3:$X$700,16,FALSE))))))</f>
        <v/>
      </c>
      <c r="U350" s="50"/>
      <c r="V350" s="50" t="str">
        <f>IF(D350="","",IF(D348=D350,"",VLOOKUP(D350,契約台帳!$A$2:$X$700,18,FALSE)))</f>
        <v/>
      </c>
      <c r="W350" s="35" t="str">
        <f>IF(D350="","",IF(T350="","",IF(J350="巻足し","",IF(J350="巻返し",VLOOKUP(F350&amp;K350&amp;M350,製品マスタ!$M$5:$AE$1005,18,FALSE),IF(OR(J350="リード付け",J350="巻返しリード付け"),"原反コア",IF(J350="スリット",VLOOKUP(F350&amp;K350&amp;R350,製品マスタ!$N$5:$AE$1005,17,FALSE),""))))))</f>
        <v/>
      </c>
      <c r="X350" s="35" t="str">
        <f>IF(D350="","",IF(T350="","",IF(J350="巻足し","",IF(J350="巻返し",VLOOKUP(F350&amp;K350&amp;M350,製品マスタ!$M$5:$AE$1005,19,FALSE),IF(OR(J350="リード付け",J350="巻返しリード付け"),"",IF(J350="スリット",VLOOKUP(F350&amp;K350&amp;R350,製品マスタ!$N$5:$AE$1005,18,FALSE),""))))))</f>
        <v/>
      </c>
      <c r="Y350" s="40" t="str">
        <f>IF(D350="","",IF(T350="","",VLOOKUP(D350,契約台帳!$A$3:$X$700,17,FALSE)))</f>
        <v/>
      </c>
      <c r="Z350" s="35" t="str">
        <f>IF(D350="","",IF(T350="","",VLOOKUP(D350,契約台帳!$A$3:$X$700,5,FALSE)))</f>
        <v/>
      </c>
      <c r="AA350" s="74"/>
      <c r="AB350" s="266" t="str">
        <f>IFERROR(VLOOKUP(F350&amp;K350&amp;M350,製品マスタ!$M$5:$AM$1003,27,FALSE),"")</f>
        <v/>
      </c>
      <c r="AC350" s="41"/>
      <c r="AD350" s="244"/>
      <c r="AE350" s="67"/>
      <c r="AF350" s="71"/>
      <c r="AG350" s="60"/>
      <c r="AH350" s="34"/>
      <c r="AI350" s="34"/>
      <c r="AJ350" s="34"/>
      <c r="AK350" s="34"/>
      <c r="AL350" s="13"/>
      <c r="AM350" s="13"/>
      <c r="AN350" s="13"/>
      <c r="AO350" s="13"/>
      <c r="AP350" s="13"/>
      <c r="AQ350" s="14"/>
      <c r="AR350" s="15"/>
    </row>
    <row r="351" spans="1:44" s="17" customFormat="1" ht="30.95" customHeight="1" x14ac:dyDescent="0.2">
      <c r="A351" s="47"/>
      <c r="B351" s="48"/>
      <c r="C351" s="56"/>
      <c r="D351" s="35"/>
      <c r="E351" s="35"/>
      <c r="F351" s="36" t="str">
        <f>IF(D351="","",VLOOKUP(D351,契約台帳!$A$3:$X$9998,6,FALSE))&amp;IF(D351="","",VLOOKUP(D351,契約台帳!$A$3:$X$9998,7,FALSE))&amp;IF(D351="","",VLOOKUP(D351,契約台帳!$A$3:$X$9998,8,FALSE))&amp;IF(D351="","",VLOOKUP(D351,契約台帳!$A$3:$X$9998,9,FALSE))&amp;IF(D351="","",VLOOKUP(D351,契約台帳!$A$3:$X$9998,11,FALSE))</f>
        <v/>
      </c>
      <c r="G351" s="35" t="str">
        <f>IF(D351="","",VLOOKUP(F351,製品マスタ!$G$5:$H$1005,2,FALSE))</f>
        <v/>
      </c>
      <c r="H351" s="35" t="str">
        <f>IF(D351="","",VLOOKUP(F351,製品マスタ!$G$5:$K$1005,5,FALSE))</f>
        <v/>
      </c>
      <c r="I351" s="37" t="str">
        <f>IF(D351="","",VLOOKUP(F351,製品マスタ!$G$5:$L$1005,6,FALSE))</f>
        <v/>
      </c>
      <c r="J351" s="271"/>
      <c r="K351" s="37" t="str">
        <f>IF(D351="","",VLOOKUP(D351,契約台帳!$A$3:$X$700,12,FALSE))</f>
        <v/>
      </c>
      <c r="L351" s="37" t="str">
        <f>IF(D351="","",VLOOKUP(F351,製品マスタ!$G$5:$Q$1005,11,FALSE))</f>
        <v/>
      </c>
      <c r="M351" s="49"/>
      <c r="N351" s="49"/>
      <c r="O351" s="184"/>
      <c r="P351" s="60"/>
      <c r="Q351" s="74"/>
      <c r="R351" s="54" t="str">
        <f>IF(D351="","",IF(D350&lt;&gt;"","",IF(OR(J351="リード付け",J351="巻足し",J351="巻返しリード付け"),M351,VLOOKUP(D351,契約台帳!$A$3:$X$700,14,FALSE))))</f>
        <v/>
      </c>
      <c r="S351" s="51" t="str">
        <f>IF(D351="","",IF(D350&lt;&gt;"","",IF(OR(J351="リード付け",J351="巻足し",J351="巻返しリード付け"),M351,VLOOKUP(D351,契約台帳!$A$3:$X$700,15,FALSE))))</f>
        <v/>
      </c>
      <c r="T351" s="51" t="str">
        <f>IF(D351="","",IF(D350&lt;&gt;"","",IF(J351="リード付け",N351,IF(J351="巻返しリード付け",N351,IF(J351="巻足し",N351*P351+N352*P352,VLOOKUP(D351,契約台帳!$A$3:$X$700,16,FALSE))))))</f>
        <v/>
      </c>
      <c r="U351" s="50"/>
      <c r="V351" s="50" t="str">
        <f>IF(D351="","",IF(D349=D351,"",VLOOKUP(D351,契約台帳!$A$2:$X$700,18,FALSE)))</f>
        <v/>
      </c>
      <c r="W351" s="35" t="str">
        <f>IF(D351="","",IF(T351="","",IF(J351="巻足し","",IF(J351="巻返し",VLOOKUP(F351&amp;K351&amp;M351,製品マスタ!$M$5:$AE$1005,18,FALSE),IF(OR(J351="リード付け",J351="巻返しリード付け"),"原反コア",IF(J351="スリット",VLOOKUP(F351&amp;K351&amp;R351,製品マスタ!$N$5:$AE$1005,17,FALSE),""))))))</f>
        <v/>
      </c>
      <c r="X351" s="35" t="str">
        <f>IF(D351="","",IF(T351="","",IF(J351="巻足し","",IF(J351="巻返し",VLOOKUP(F351&amp;K351&amp;M351,製品マスタ!$M$5:$AE$1005,19,FALSE),IF(OR(J351="リード付け",J351="巻返しリード付け"),"",IF(J351="スリット",VLOOKUP(F351&amp;K351&amp;R351,製品マスタ!$N$5:$AE$1005,18,FALSE),""))))))</f>
        <v/>
      </c>
      <c r="Y351" s="40" t="str">
        <f>IF(D351="","",IF(T351="","",VLOOKUP(D351,契約台帳!$A$3:$X$700,17,FALSE)))</f>
        <v/>
      </c>
      <c r="Z351" s="35" t="str">
        <f>IF(D351="","",IF(T351="","",VLOOKUP(D351,契約台帳!$A$3:$X$700,5,FALSE)))</f>
        <v/>
      </c>
      <c r="AA351" s="74"/>
      <c r="AB351" s="266" t="str">
        <f>IFERROR(VLOOKUP(F351&amp;K351&amp;M351,製品マスタ!$M$5:$AM$1003,27,FALSE),"")</f>
        <v/>
      </c>
      <c r="AC351" s="41"/>
      <c r="AD351" s="244"/>
      <c r="AE351" s="67"/>
      <c r="AF351" s="71"/>
      <c r="AG351" s="60"/>
      <c r="AH351" s="34"/>
      <c r="AI351" s="34"/>
      <c r="AJ351" s="34"/>
      <c r="AK351" s="34"/>
      <c r="AL351" s="13"/>
      <c r="AM351" s="13"/>
      <c r="AN351" s="13"/>
      <c r="AO351" s="13"/>
      <c r="AP351" s="13"/>
      <c r="AQ351" s="14"/>
      <c r="AR351" s="15"/>
    </row>
    <row r="352" spans="1:44" s="17" customFormat="1" ht="30.95" customHeight="1" x14ac:dyDescent="0.2">
      <c r="A352" s="47"/>
      <c r="B352" s="48"/>
      <c r="C352" s="56"/>
      <c r="D352" s="35"/>
      <c r="E352" s="35"/>
      <c r="F352" s="36" t="str">
        <f>IF(D352="","",VLOOKUP(D352,契約台帳!$A$3:$X$9998,6,FALSE))&amp;IF(D352="","",VLOOKUP(D352,契約台帳!$A$3:$X$9998,7,FALSE))&amp;IF(D352="","",VLOOKUP(D352,契約台帳!$A$3:$X$9998,8,FALSE))&amp;IF(D352="","",VLOOKUP(D352,契約台帳!$A$3:$X$9998,9,FALSE))&amp;IF(D352="","",VLOOKUP(D352,契約台帳!$A$3:$X$9998,11,FALSE))</f>
        <v/>
      </c>
      <c r="G352" s="35" t="str">
        <f>IF(D352="","",VLOOKUP(F352,製品マスタ!$G$5:$H$1005,2,FALSE))</f>
        <v/>
      </c>
      <c r="H352" s="35" t="str">
        <f>IF(D352="","",VLOOKUP(F352,製品マスタ!$G$5:$K$1005,5,FALSE))</f>
        <v/>
      </c>
      <c r="I352" s="37" t="str">
        <f>IF(D352="","",VLOOKUP(F352,製品マスタ!$G$5:$L$1005,6,FALSE))</f>
        <v/>
      </c>
      <c r="J352" s="271"/>
      <c r="K352" s="37" t="str">
        <f>IF(D352="","",VLOOKUP(D352,契約台帳!$A$3:$X$700,12,FALSE))</f>
        <v/>
      </c>
      <c r="L352" s="37" t="str">
        <f>IF(D352="","",VLOOKUP(F352,製品マスタ!$G$5:$Q$1005,11,FALSE))</f>
        <v/>
      </c>
      <c r="M352" s="49"/>
      <c r="N352" s="49"/>
      <c r="O352" s="184"/>
      <c r="P352" s="60"/>
      <c r="Q352" s="74"/>
      <c r="R352" s="54" t="str">
        <f>IF(D352="","",IF(D351&lt;&gt;"","",IF(OR(J352="リード付け",J352="巻足し",J352="巻返しリード付け"),M352,VLOOKUP(D352,契約台帳!$A$3:$X$700,14,FALSE))))</f>
        <v/>
      </c>
      <c r="S352" s="51" t="str">
        <f>IF(D352="","",IF(D351&lt;&gt;"","",IF(OR(J352="リード付け",J352="巻足し",J352="巻返しリード付け"),M352,VLOOKUP(D352,契約台帳!$A$3:$X$700,15,FALSE))))</f>
        <v/>
      </c>
      <c r="T352" s="51" t="str">
        <f>IF(D352="","",IF(D351&lt;&gt;"","",IF(J352="リード付け",N352,IF(J352="巻返しリード付け",N352,IF(J352="巻足し",N352*P352+N353*P353,VLOOKUP(D352,契約台帳!$A$3:$X$700,16,FALSE))))))</f>
        <v/>
      </c>
      <c r="U352" s="50"/>
      <c r="V352" s="50" t="str">
        <f>IF(D352="","",IF(D350=D352,"",VLOOKUP(D352,契約台帳!$A$2:$X$700,18,FALSE)))</f>
        <v/>
      </c>
      <c r="W352" s="35" t="str">
        <f>IF(D352="","",IF(T352="","",IF(J352="巻足し","",IF(J352="巻返し",VLOOKUP(F352&amp;K352&amp;M352,製品マスタ!$M$5:$AE$1005,18,FALSE),IF(OR(J352="リード付け",J352="巻返しリード付け"),"原反コア",IF(J352="スリット",VLOOKUP(F352&amp;K352&amp;R352,製品マスタ!$N$5:$AE$1005,17,FALSE),""))))))</f>
        <v/>
      </c>
      <c r="X352" s="35" t="str">
        <f>IF(D352="","",IF(T352="","",IF(J352="巻足し","",IF(J352="巻返し",VLOOKUP(F352&amp;K352&amp;M352,製品マスタ!$M$5:$AE$1005,19,FALSE),IF(OR(J352="リード付け",J352="巻返しリード付け"),"",IF(J352="スリット",VLOOKUP(F352&amp;K352&amp;R352,製品マスタ!$N$5:$AE$1005,18,FALSE),""))))))</f>
        <v/>
      </c>
      <c r="Y352" s="40" t="str">
        <f>IF(D352="","",IF(T352="","",VLOOKUP(D352,契約台帳!$A$3:$X$700,17,FALSE)))</f>
        <v/>
      </c>
      <c r="Z352" s="35" t="str">
        <f>IF(D352="","",IF(T352="","",VLOOKUP(D352,契約台帳!$A$3:$X$700,5,FALSE)))</f>
        <v/>
      </c>
      <c r="AA352" s="74"/>
      <c r="AB352" s="266" t="str">
        <f>IFERROR(VLOOKUP(F352&amp;K352&amp;M352,製品マスタ!$M$5:$AM$1003,27,FALSE),"")</f>
        <v/>
      </c>
      <c r="AC352" s="41"/>
      <c r="AD352" s="244"/>
      <c r="AE352" s="67"/>
      <c r="AF352" s="71"/>
      <c r="AG352" s="60"/>
      <c r="AH352" s="34"/>
      <c r="AI352" s="34"/>
      <c r="AJ352" s="34"/>
      <c r="AK352" s="34"/>
      <c r="AL352" s="13"/>
      <c r="AM352" s="13"/>
      <c r="AN352" s="13"/>
      <c r="AO352" s="13"/>
      <c r="AP352" s="13"/>
      <c r="AQ352" s="14"/>
      <c r="AR352" s="15"/>
    </row>
    <row r="353" spans="1:44" s="17" customFormat="1" ht="30.95" customHeight="1" x14ac:dyDescent="0.2">
      <c r="A353" s="47"/>
      <c r="B353" s="48"/>
      <c r="C353" s="56"/>
      <c r="D353" s="35"/>
      <c r="E353" s="35"/>
      <c r="F353" s="36" t="str">
        <f>IF(D353="","",VLOOKUP(D353,契約台帳!$A$3:$X$9998,6,FALSE))&amp;IF(D353="","",VLOOKUP(D353,契約台帳!$A$3:$X$9998,7,FALSE))&amp;IF(D353="","",VLOOKUP(D353,契約台帳!$A$3:$X$9998,8,FALSE))&amp;IF(D353="","",VLOOKUP(D353,契約台帳!$A$3:$X$9998,9,FALSE))&amp;IF(D353="","",VLOOKUP(D353,契約台帳!$A$3:$X$9998,11,FALSE))</f>
        <v/>
      </c>
      <c r="G353" s="35" t="str">
        <f>IF(D353="","",VLOOKUP(F353,製品マスタ!$G$5:$H$1005,2,FALSE))</f>
        <v/>
      </c>
      <c r="H353" s="35" t="str">
        <f>IF(D353="","",VLOOKUP(F353,製品マスタ!$G$5:$K$1005,5,FALSE))</f>
        <v/>
      </c>
      <c r="I353" s="37" t="str">
        <f>IF(D353="","",VLOOKUP(F353,製品マスタ!$G$5:$L$1005,6,FALSE))</f>
        <v/>
      </c>
      <c r="J353" s="271"/>
      <c r="K353" s="37" t="str">
        <f>IF(D353="","",VLOOKUP(D353,契約台帳!$A$3:$X$700,12,FALSE))</f>
        <v/>
      </c>
      <c r="L353" s="37" t="str">
        <f>IF(D353="","",VLOOKUP(F353,製品マスタ!$G$5:$Q$1005,11,FALSE))</f>
        <v/>
      </c>
      <c r="M353" s="49"/>
      <c r="N353" s="49"/>
      <c r="O353" s="184"/>
      <c r="P353" s="60"/>
      <c r="Q353" s="74"/>
      <c r="R353" s="54" t="str">
        <f>IF(D353="","",IF(D352&lt;&gt;"","",IF(OR(J353="リード付け",J353="巻足し",J353="巻返しリード付け"),M353,VLOOKUP(D353,契約台帳!$A$3:$X$700,14,FALSE))))</f>
        <v/>
      </c>
      <c r="S353" s="51" t="str">
        <f>IF(D353="","",IF(D352&lt;&gt;"","",IF(OR(J353="リード付け",J353="巻足し",J353="巻返しリード付け"),M353,VLOOKUP(D353,契約台帳!$A$3:$X$700,15,FALSE))))</f>
        <v/>
      </c>
      <c r="T353" s="51" t="str">
        <f>IF(D353="","",IF(D352&lt;&gt;"","",IF(J353="リード付け",N353,IF(J353="巻返しリード付け",N353,IF(J353="巻足し",N353*P353+N354*P354,VLOOKUP(D353,契約台帳!$A$3:$X$700,16,FALSE))))))</f>
        <v/>
      </c>
      <c r="U353" s="50"/>
      <c r="V353" s="50" t="str">
        <f>IF(D353="","",IF(D351=D353,"",VLOOKUP(D353,契約台帳!$A$2:$X$700,18,FALSE)))</f>
        <v/>
      </c>
      <c r="W353" s="35" t="str">
        <f>IF(D353="","",IF(T353="","",IF(J353="巻足し","",IF(J353="巻返し",VLOOKUP(F353&amp;K353&amp;M353,製品マスタ!$M$5:$AE$1005,18,FALSE),IF(OR(J353="リード付け",J353="巻返しリード付け"),"原反コア",IF(J353="スリット",VLOOKUP(F353&amp;K353&amp;R353,製品マスタ!$N$5:$AE$1005,17,FALSE),""))))))</f>
        <v/>
      </c>
      <c r="X353" s="35" t="str">
        <f>IF(D353="","",IF(T353="","",IF(J353="巻足し","",IF(J353="巻返し",VLOOKUP(F353&amp;K353&amp;M353,製品マスタ!$M$5:$AE$1005,19,FALSE),IF(OR(J353="リード付け",J353="巻返しリード付け"),"",IF(J353="スリット",VLOOKUP(F353&amp;K353&amp;R353,製品マスタ!$N$5:$AE$1005,18,FALSE),""))))))</f>
        <v/>
      </c>
      <c r="Y353" s="40" t="str">
        <f>IF(D353="","",IF(T353="","",VLOOKUP(D353,契約台帳!$A$3:$X$700,17,FALSE)))</f>
        <v/>
      </c>
      <c r="Z353" s="35" t="str">
        <f>IF(D353="","",IF(T353="","",VLOOKUP(D353,契約台帳!$A$3:$X$700,5,FALSE)))</f>
        <v/>
      </c>
      <c r="AA353" s="74"/>
      <c r="AB353" s="266" t="str">
        <f>IFERROR(VLOOKUP(F353&amp;K353&amp;M353,製品マスタ!$M$5:$AM$1003,27,FALSE),"")</f>
        <v/>
      </c>
      <c r="AC353" s="41"/>
      <c r="AD353" s="244"/>
      <c r="AE353" s="67"/>
      <c r="AF353" s="71"/>
      <c r="AG353" s="60"/>
      <c r="AH353" s="34"/>
      <c r="AI353" s="34"/>
      <c r="AJ353" s="34"/>
      <c r="AK353" s="34"/>
      <c r="AL353" s="13"/>
      <c r="AM353" s="13"/>
      <c r="AN353" s="13"/>
      <c r="AO353" s="13"/>
      <c r="AP353" s="13"/>
      <c r="AQ353" s="14"/>
      <c r="AR353" s="15"/>
    </row>
    <row r="354" spans="1:44" s="17" customFormat="1" ht="30.95" customHeight="1" x14ac:dyDescent="0.2">
      <c r="A354" s="47"/>
      <c r="B354" s="48"/>
      <c r="C354" s="56"/>
      <c r="D354" s="35"/>
      <c r="E354" s="35"/>
      <c r="F354" s="36" t="str">
        <f>IF(D354="","",VLOOKUP(D354,契約台帳!$A$3:$X$9998,6,FALSE))&amp;IF(D354="","",VLOOKUP(D354,契約台帳!$A$3:$X$9998,7,FALSE))&amp;IF(D354="","",VLOOKUP(D354,契約台帳!$A$3:$X$9998,8,FALSE))&amp;IF(D354="","",VLOOKUP(D354,契約台帳!$A$3:$X$9998,9,FALSE))&amp;IF(D354="","",VLOOKUP(D354,契約台帳!$A$3:$X$9998,11,FALSE))</f>
        <v/>
      </c>
      <c r="G354" s="35" t="str">
        <f>IF(D354="","",VLOOKUP(F354,製品マスタ!$G$5:$H$1005,2,FALSE))</f>
        <v/>
      </c>
      <c r="H354" s="35" t="str">
        <f>IF(D354="","",VLOOKUP(F354,製品マスタ!$G$5:$K$1005,5,FALSE))</f>
        <v/>
      </c>
      <c r="I354" s="37" t="str">
        <f>IF(D354="","",VLOOKUP(F354,製品マスタ!$G$5:$L$1005,6,FALSE))</f>
        <v/>
      </c>
      <c r="J354" s="271"/>
      <c r="K354" s="37" t="str">
        <f>IF(D354="","",VLOOKUP(D354,契約台帳!$A$3:$X$700,12,FALSE))</f>
        <v/>
      </c>
      <c r="L354" s="37" t="str">
        <f>IF(D354="","",VLOOKUP(F354,製品マスタ!$G$5:$Q$1005,11,FALSE))</f>
        <v/>
      </c>
      <c r="M354" s="49"/>
      <c r="N354" s="49"/>
      <c r="O354" s="184"/>
      <c r="P354" s="60"/>
      <c r="Q354" s="74"/>
      <c r="R354" s="54" t="str">
        <f>IF(D354="","",IF(D353&lt;&gt;"","",IF(OR(J354="リード付け",J354="巻足し",J354="巻返しリード付け"),M354,VLOOKUP(D354,契約台帳!$A$3:$X$700,14,FALSE))))</f>
        <v/>
      </c>
      <c r="S354" s="51" t="str">
        <f>IF(D354="","",IF(D353&lt;&gt;"","",IF(OR(J354="リード付け",J354="巻足し",J354="巻返しリード付け"),M354,VLOOKUP(D354,契約台帳!$A$3:$X$700,15,FALSE))))</f>
        <v/>
      </c>
      <c r="T354" s="51" t="str">
        <f>IF(D354="","",IF(D353&lt;&gt;"","",IF(J354="リード付け",N354,IF(J354="巻返しリード付け",N354,IF(J354="巻足し",N354*P354+N355*P355,VLOOKUP(D354,契約台帳!$A$3:$X$700,16,FALSE))))))</f>
        <v/>
      </c>
      <c r="U354" s="50"/>
      <c r="V354" s="50" t="str">
        <f>IF(D354="","",IF(D352=D354,"",VLOOKUP(D354,契約台帳!$A$2:$X$700,18,FALSE)))</f>
        <v/>
      </c>
      <c r="W354" s="35" t="str">
        <f>IF(D354="","",IF(T354="","",IF(J354="巻足し","",IF(J354="巻返し",VLOOKUP(F354&amp;K354&amp;M354,製品マスタ!$M$5:$AE$1005,18,FALSE),IF(OR(J354="リード付け",J354="巻返しリード付け"),"原反コア",IF(J354="スリット",VLOOKUP(F354&amp;K354&amp;R354,製品マスタ!$N$5:$AE$1005,17,FALSE),""))))))</f>
        <v/>
      </c>
      <c r="X354" s="35" t="str">
        <f>IF(D354="","",IF(T354="","",IF(J354="巻足し","",IF(J354="巻返し",VLOOKUP(F354&amp;K354&amp;M354,製品マスタ!$M$5:$AE$1005,19,FALSE),IF(OR(J354="リード付け",J354="巻返しリード付け"),"",IF(J354="スリット",VLOOKUP(F354&amp;K354&amp;R354,製品マスタ!$N$5:$AE$1005,18,FALSE),""))))))</f>
        <v/>
      </c>
      <c r="Y354" s="40" t="str">
        <f>IF(D354="","",IF(T354="","",VLOOKUP(D354,契約台帳!$A$3:$X$700,17,FALSE)))</f>
        <v/>
      </c>
      <c r="Z354" s="35" t="str">
        <f>IF(D354="","",IF(T354="","",VLOOKUP(D354,契約台帳!$A$3:$X$700,5,FALSE)))</f>
        <v/>
      </c>
      <c r="AA354" s="74"/>
      <c r="AB354" s="266" t="str">
        <f>IFERROR(VLOOKUP(F354&amp;K354&amp;M354,製品マスタ!$M$5:$AM$1003,27,FALSE),"")</f>
        <v/>
      </c>
      <c r="AC354" s="41"/>
      <c r="AD354" s="244"/>
      <c r="AE354" s="67"/>
      <c r="AF354" s="71"/>
      <c r="AG354" s="60"/>
      <c r="AH354" s="34"/>
      <c r="AI354" s="34"/>
      <c r="AJ354" s="34"/>
      <c r="AK354" s="34"/>
      <c r="AL354" s="13"/>
      <c r="AM354" s="13"/>
      <c r="AN354" s="13"/>
      <c r="AO354" s="13"/>
      <c r="AP354" s="13"/>
      <c r="AQ354" s="14"/>
      <c r="AR354" s="15"/>
    </row>
    <row r="355" spans="1:44" s="17" customFormat="1" ht="30.95" customHeight="1" x14ac:dyDescent="0.2">
      <c r="A355" s="47"/>
      <c r="B355" s="48"/>
      <c r="C355" s="56"/>
      <c r="D355" s="35"/>
      <c r="E355" s="35"/>
      <c r="F355" s="36" t="str">
        <f>IF(D355="","",VLOOKUP(D355,契約台帳!$A$3:$X$9998,6,FALSE))&amp;IF(D355="","",VLOOKUP(D355,契約台帳!$A$3:$X$9998,7,FALSE))&amp;IF(D355="","",VLOOKUP(D355,契約台帳!$A$3:$X$9998,8,FALSE))&amp;IF(D355="","",VLOOKUP(D355,契約台帳!$A$3:$X$9998,9,FALSE))&amp;IF(D355="","",VLOOKUP(D355,契約台帳!$A$3:$X$9998,11,FALSE))</f>
        <v/>
      </c>
      <c r="G355" s="35" t="str">
        <f>IF(D355="","",VLOOKUP(F355,製品マスタ!$G$5:$H$1005,2,FALSE))</f>
        <v/>
      </c>
      <c r="H355" s="35" t="str">
        <f>IF(D355="","",VLOOKUP(F355,製品マスタ!$G$5:$K$1005,5,FALSE))</f>
        <v/>
      </c>
      <c r="I355" s="37" t="str">
        <f>IF(D355="","",VLOOKUP(F355,製品マスタ!$G$5:$L$1005,6,FALSE))</f>
        <v/>
      </c>
      <c r="J355" s="271"/>
      <c r="K355" s="37" t="str">
        <f>IF(D355="","",VLOOKUP(D355,契約台帳!$A$3:$X$700,12,FALSE))</f>
        <v/>
      </c>
      <c r="L355" s="37" t="str">
        <f>IF(D355="","",VLOOKUP(F355,製品マスタ!$G$5:$Q$1005,11,FALSE))</f>
        <v/>
      </c>
      <c r="M355" s="49"/>
      <c r="N355" s="49"/>
      <c r="O355" s="184"/>
      <c r="P355" s="60"/>
      <c r="Q355" s="74"/>
      <c r="R355" s="54" t="str">
        <f>IF(D355="","",IF(D354&lt;&gt;"","",IF(OR(J355="リード付け",J355="巻足し",J355="巻返しリード付け"),M355,VLOOKUP(D355,契約台帳!$A$3:$X$700,14,FALSE))))</f>
        <v/>
      </c>
      <c r="S355" s="51" t="str">
        <f>IF(D355="","",IF(D354&lt;&gt;"","",IF(OR(J355="リード付け",J355="巻足し",J355="巻返しリード付け"),M355,VLOOKUP(D355,契約台帳!$A$3:$X$700,15,FALSE))))</f>
        <v/>
      </c>
      <c r="T355" s="51" t="str">
        <f>IF(D355="","",IF(D354&lt;&gt;"","",IF(J355="リード付け",N355,IF(J355="巻返しリード付け",N355,IF(J355="巻足し",N355*P355+N356*P356,VLOOKUP(D355,契約台帳!$A$3:$X$700,16,FALSE))))))</f>
        <v/>
      </c>
      <c r="U355" s="50"/>
      <c r="V355" s="50" t="str">
        <f>IF(D355="","",IF(D353=D355,"",VLOOKUP(D355,契約台帳!$A$2:$X$700,18,FALSE)))</f>
        <v/>
      </c>
      <c r="W355" s="35" t="str">
        <f>IF(D355="","",IF(T355="","",IF(J355="巻足し","",IF(J355="巻返し",VLOOKUP(F355&amp;K355&amp;M355,製品マスタ!$M$5:$AE$1005,18,FALSE),IF(OR(J355="リード付け",J355="巻返しリード付け"),"原反コア",IF(J355="スリット",VLOOKUP(F355&amp;K355&amp;R355,製品マスタ!$N$5:$AE$1005,17,FALSE),""))))))</f>
        <v/>
      </c>
      <c r="X355" s="35" t="str">
        <f>IF(D355="","",IF(T355="","",IF(J355="巻足し","",IF(J355="巻返し",VLOOKUP(F355&amp;K355&amp;M355,製品マスタ!$M$5:$AE$1005,19,FALSE),IF(OR(J355="リード付け",J355="巻返しリード付け"),"",IF(J355="スリット",VLOOKUP(F355&amp;K355&amp;R355,製品マスタ!$N$5:$AE$1005,18,FALSE),""))))))</f>
        <v/>
      </c>
      <c r="Y355" s="40" t="str">
        <f>IF(D355="","",IF(T355="","",VLOOKUP(D355,契約台帳!$A$3:$X$700,17,FALSE)))</f>
        <v/>
      </c>
      <c r="Z355" s="35" t="str">
        <f>IF(D355="","",IF(T355="","",VLOOKUP(D355,契約台帳!$A$3:$X$700,5,FALSE)))</f>
        <v/>
      </c>
      <c r="AA355" s="74"/>
      <c r="AB355" s="266" t="str">
        <f>IFERROR(VLOOKUP(F355&amp;K355&amp;M355,製品マスタ!$M$5:$AM$1003,27,FALSE),"")</f>
        <v/>
      </c>
      <c r="AC355" s="41"/>
      <c r="AD355" s="244"/>
      <c r="AE355" s="67"/>
      <c r="AF355" s="71"/>
      <c r="AG355" s="60"/>
      <c r="AH355" s="34"/>
      <c r="AI355" s="34"/>
      <c r="AJ355" s="34"/>
      <c r="AK355" s="34"/>
      <c r="AL355" s="13"/>
      <c r="AM355" s="13"/>
      <c r="AN355" s="13"/>
      <c r="AO355" s="13"/>
      <c r="AP355" s="13"/>
      <c r="AQ355" s="14"/>
      <c r="AR355" s="15"/>
    </row>
    <row r="356" spans="1:44" s="17" customFormat="1" ht="30.95" customHeight="1" x14ac:dyDescent="0.2">
      <c r="A356" s="47"/>
      <c r="B356" s="48"/>
      <c r="C356" s="56"/>
      <c r="D356" s="35"/>
      <c r="E356" s="35"/>
      <c r="F356" s="36" t="str">
        <f>IF(D356="","",VLOOKUP(D356,契約台帳!$A$3:$X$9998,6,FALSE))&amp;IF(D356="","",VLOOKUP(D356,契約台帳!$A$3:$X$9998,7,FALSE))&amp;IF(D356="","",VLOOKUP(D356,契約台帳!$A$3:$X$9998,8,FALSE))&amp;IF(D356="","",VLOOKUP(D356,契約台帳!$A$3:$X$9998,9,FALSE))&amp;IF(D356="","",VLOOKUP(D356,契約台帳!$A$3:$X$9998,11,FALSE))</f>
        <v/>
      </c>
      <c r="G356" s="35" t="str">
        <f>IF(D356="","",VLOOKUP(F356,製品マスタ!$G$5:$H$1005,2,FALSE))</f>
        <v/>
      </c>
      <c r="H356" s="35" t="str">
        <f>IF(D356="","",VLOOKUP(F356,製品マスタ!$G$5:$K$1005,5,FALSE))</f>
        <v/>
      </c>
      <c r="I356" s="37" t="str">
        <f>IF(D356="","",VLOOKUP(F356,製品マスタ!$G$5:$L$1005,6,FALSE))</f>
        <v/>
      </c>
      <c r="J356" s="271"/>
      <c r="K356" s="37" t="str">
        <f>IF(D356="","",VLOOKUP(D356,契約台帳!$A$3:$X$700,12,FALSE))</f>
        <v/>
      </c>
      <c r="L356" s="37" t="str">
        <f>IF(D356="","",VLOOKUP(F356,製品マスタ!$G$5:$Q$1005,11,FALSE))</f>
        <v/>
      </c>
      <c r="M356" s="49"/>
      <c r="N356" s="49"/>
      <c r="O356" s="184"/>
      <c r="P356" s="60"/>
      <c r="Q356" s="74"/>
      <c r="R356" s="54" t="str">
        <f>IF(D356="","",IF(D355&lt;&gt;"","",IF(OR(J356="リード付け",J356="巻足し",J356="巻返しリード付け"),M356,VLOOKUP(D356,契約台帳!$A$3:$X$700,14,FALSE))))</f>
        <v/>
      </c>
      <c r="S356" s="51" t="str">
        <f>IF(D356="","",IF(D355&lt;&gt;"","",IF(OR(J356="リード付け",J356="巻足し",J356="巻返しリード付け"),M356,VLOOKUP(D356,契約台帳!$A$3:$X$700,15,FALSE))))</f>
        <v/>
      </c>
      <c r="T356" s="51" t="str">
        <f>IF(D356="","",IF(D355&lt;&gt;"","",IF(J356="リード付け",N356,IF(J356="巻返しリード付け",N356,IF(J356="巻足し",N356*P356+N357*P357,VLOOKUP(D356,契約台帳!$A$3:$X$700,16,FALSE))))))</f>
        <v/>
      </c>
      <c r="U356" s="50"/>
      <c r="V356" s="50" t="str">
        <f>IF(D356="","",IF(D354=D356,"",VLOOKUP(D356,契約台帳!$A$2:$X$700,18,FALSE)))</f>
        <v/>
      </c>
      <c r="W356" s="35" t="str">
        <f>IF(D356="","",IF(T356="","",IF(J356="巻足し","",IF(J356="巻返し",VLOOKUP(F356&amp;K356&amp;M356,製品マスタ!$M$5:$AE$1005,18,FALSE),IF(OR(J356="リード付け",J356="巻返しリード付け"),"原反コア",IF(J356="スリット",VLOOKUP(F356&amp;K356&amp;R356,製品マスタ!$N$5:$AE$1005,17,FALSE),""))))))</f>
        <v/>
      </c>
      <c r="X356" s="35" t="str">
        <f>IF(D356="","",IF(T356="","",IF(J356="巻足し","",IF(J356="巻返し",VLOOKUP(F356&amp;K356&amp;M356,製品マスタ!$M$5:$AE$1005,19,FALSE),IF(OR(J356="リード付け",J356="巻返しリード付け"),"",IF(J356="スリット",VLOOKUP(F356&amp;K356&amp;R356,製品マスタ!$N$5:$AE$1005,18,FALSE),""))))))</f>
        <v/>
      </c>
      <c r="Y356" s="40" t="str">
        <f>IF(D356="","",IF(T356="","",VLOOKUP(D356,契約台帳!$A$3:$X$700,17,FALSE)))</f>
        <v/>
      </c>
      <c r="Z356" s="35" t="str">
        <f>IF(D356="","",IF(T356="","",VLOOKUP(D356,契約台帳!$A$3:$X$700,5,FALSE)))</f>
        <v/>
      </c>
      <c r="AA356" s="74"/>
      <c r="AB356" s="266" t="str">
        <f>IFERROR(VLOOKUP(F356&amp;K356&amp;M356,製品マスタ!$M$5:$AM$1003,27,FALSE),"")</f>
        <v/>
      </c>
      <c r="AC356" s="41"/>
      <c r="AD356" s="244"/>
      <c r="AE356" s="67"/>
      <c r="AF356" s="71"/>
      <c r="AG356" s="60"/>
      <c r="AH356" s="34"/>
      <c r="AI356" s="34"/>
      <c r="AJ356" s="34"/>
      <c r="AK356" s="34"/>
      <c r="AL356" s="13"/>
      <c r="AM356" s="13"/>
      <c r="AN356" s="13"/>
      <c r="AO356" s="13"/>
      <c r="AP356" s="13"/>
      <c r="AQ356" s="14"/>
      <c r="AR356" s="15"/>
    </row>
    <row r="357" spans="1:44" s="17" customFormat="1" ht="30.95" customHeight="1" x14ac:dyDescent="0.2">
      <c r="A357" s="47"/>
      <c r="B357" s="48"/>
      <c r="C357" s="56"/>
      <c r="D357" s="35"/>
      <c r="E357" s="35"/>
      <c r="F357" s="36" t="str">
        <f>IF(D357="","",VLOOKUP(D357,契約台帳!$A$3:$X$9998,6,FALSE))&amp;IF(D357="","",VLOOKUP(D357,契約台帳!$A$3:$X$9998,7,FALSE))&amp;IF(D357="","",VLOOKUP(D357,契約台帳!$A$3:$X$9998,8,FALSE))&amp;IF(D357="","",VLOOKUP(D357,契約台帳!$A$3:$X$9998,9,FALSE))&amp;IF(D357="","",VLOOKUP(D357,契約台帳!$A$3:$X$9998,11,FALSE))</f>
        <v/>
      </c>
      <c r="G357" s="35" t="str">
        <f>IF(D357="","",VLOOKUP(F357,製品マスタ!$G$5:$H$1005,2,FALSE))</f>
        <v/>
      </c>
      <c r="H357" s="35" t="str">
        <f>IF(D357="","",VLOOKUP(F357,製品マスタ!$G$5:$K$1005,5,FALSE))</f>
        <v/>
      </c>
      <c r="I357" s="37" t="str">
        <f>IF(D357="","",VLOOKUP(F357,製品マスタ!$G$5:$L$1005,6,FALSE))</f>
        <v/>
      </c>
      <c r="J357" s="271"/>
      <c r="K357" s="37" t="str">
        <f>IF(D357="","",VLOOKUP(D357,契約台帳!$A$3:$X$700,12,FALSE))</f>
        <v/>
      </c>
      <c r="L357" s="37" t="str">
        <f>IF(D357="","",VLOOKUP(F357,製品マスタ!$G$5:$Q$1005,11,FALSE))</f>
        <v/>
      </c>
      <c r="M357" s="49"/>
      <c r="N357" s="49"/>
      <c r="O357" s="184"/>
      <c r="P357" s="60"/>
      <c r="Q357" s="74"/>
      <c r="R357" s="54" t="str">
        <f>IF(D357="","",IF(D356&lt;&gt;"","",IF(OR(J357="リード付け",J357="巻足し",J357="巻返しリード付け"),M357,VLOOKUP(D357,契約台帳!$A$3:$X$700,14,FALSE))))</f>
        <v/>
      </c>
      <c r="S357" s="51" t="str">
        <f>IF(D357="","",IF(D356&lt;&gt;"","",IF(OR(J357="リード付け",J357="巻足し",J357="巻返しリード付け"),M357,VLOOKUP(D357,契約台帳!$A$3:$X$700,15,FALSE))))</f>
        <v/>
      </c>
      <c r="T357" s="51" t="str">
        <f>IF(D357="","",IF(D356&lt;&gt;"","",IF(J357="リード付け",N357,IF(J357="巻返しリード付け",N357,IF(J357="巻足し",N357*P357+N358*P358,VLOOKUP(D357,契約台帳!$A$3:$X$700,16,FALSE))))))</f>
        <v/>
      </c>
      <c r="U357" s="50"/>
      <c r="V357" s="50" t="str">
        <f>IF(D357="","",IF(D355=D357,"",VLOOKUP(D357,契約台帳!$A$2:$X$700,18,FALSE)))</f>
        <v/>
      </c>
      <c r="W357" s="35" t="str">
        <f>IF(D357="","",IF(T357="","",IF(J357="巻足し","",IF(J357="巻返し",VLOOKUP(F357&amp;K357&amp;M357,製品マスタ!$M$5:$AE$1005,18,FALSE),IF(OR(J357="リード付け",J357="巻返しリード付け"),"原反コア",IF(J357="スリット",VLOOKUP(F357&amp;K357&amp;R357,製品マスタ!$N$5:$AE$1005,17,FALSE),""))))))</f>
        <v/>
      </c>
      <c r="X357" s="35" t="str">
        <f>IF(D357="","",IF(T357="","",IF(J357="巻足し","",IF(J357="巻返し",VLOOKUP(F357&amp;K357&amp;M357,製品マスタ!$M$5:$AE$1005,19,FALSE),IF(OR(J357="リード付け",J357="巻返しリード付け"),"",IF(J357="スリット",VLOOKUP(F357&amp;K357&amp;R357,製品マスタ!$N$5:$AE$1005,18,FALSE),""))))))</f>
        <v/>
      </c>
      <c r="Y357" s="40" t="str">
        <f>IF(D357="","",IF(T357="","",VLOOKUP(D357,契約台帳!$A$3:$X$700,17,FALSE)))</f>
        <v/>
      </c>
      <c r="Z357" s="35" t="str">
        <f>IF(D357="","",IF(T357="","",VLOOKUP(D357,契約台帳!$A$3:$X$700,5,FALSE)))</f>
        <v/>
      </c>
      <c r="AA357" s="74"/>
      <c r="AB357" s="266" t="str">
        <f>IFERROR(VLOOKUP(F357&amp;K357&amp;M357,製品マスタ!$M$5:$AM$1003,27,FALSE),"")</f>
        <v/>
      </c>
      <c r="AC357" s="41"/>
      <c r="AD357" s="244"/>
      <c r="AE357" s="67"/>
      <c r="AF357" s="71"/>
      <c r="AG357" s="60"/>
      <c r="AH357" s="34"/>
      <c r="AI357" s="34"/>
      <c r="AJ357" s="34"/>
      <c r="AK357" s="34"/>
      <c r="AL357" s="13"/>
      <c r="AM357" s="13"/>
      <c r="AN357" s="13"/>
      <c r="AO357" s="13"/>
      <c r="AP357" s="13"/>
      <c r="AQ357" s="14"/>
      <c r="AR357" s="15"/>
    </row>
    <row r="358" spans="1:44" s="17" customFormat="1" ht="30.95" customHeight="1" x14ac:dyDescent="0.2">
      <c r="A358" s="47"/>
      <c r="B358" s="48"/>
      <c r="C358" s="56"/>
      <c r="D358" s="35"/>
      <c r="E358" s="35"/>
      <c r="F358" s="36" t="str">
        <f>IF(D358="","",VLOOKUP(D358,契約台帳!$A$3:$X$9998,6,FALSE))&amp;IF(D358="","",VLOOKUP(D358,契約台帳!$A$3:$X$9998,7,FALSE))&amp;IF(D358="","",VLOOKUP(D358,契約台帳!$A$3:$X$9998,8,FALSE))&amp;IF(D358="","",VLOOKUP(D358,契約台帳!$A$3:$X$9998,9,FALSE))&amp;IF(D358="","",VLOOKUP(D358,契約台帳!$A$3:$X$9998,11,FALSE))</f>
        <v/>
      </c>
      <c r="G358" s="35" t="str">
        <f>IF(D358="","",VLOOKUP(F358,製品マスタ!$G$5:$H$1005,2,FALSE))</f>
        <v/>
      </c>
      <c r="H358" s="35" t="str">
        <f>IF(D358="","",VLOOKUP(F358,製品マスタ!$G$5:$K$1005,5,FALSE))</f>
        <v/>
      </c>
      <c r="I358" s="37" t="str">
        <f>IF(D358="","",VLOOKUP(F358,製品マスタ!$G$5:$L$1005,6,FALSE))</f>
        <v/>
      </c>
      <c r="J358" s="271"/>
      <c r="K358" s="37" t="str">
        <f>IF(D358="","",VLOOKUP(D358,契約台帳!$A$3:$X$700,12,FALSE))</f>
        <v/>
      </c>
      <c r="L358" s="37" t="str">
        <f>IF(D358="","",VLOOKUP(F358,製品マスタ!$G$5:$Q$1005,11,FALSE))</f>
        <v/>
      </c>
      <c r="M358" s="49"/>
      <c r="N358" s="49"/>
      <c r="O358" s="184"/>
      <c r="P358" s="60"/>
      <c r="Q358" s="74"/>
      <c r="R358" s="54" t="str">
        <f>IF(D358="","",IF(D357&lt;&gt;"","",IF(OR(J358="リード付け",J358="巻足し",J358="巻返しリード付け"),M358,VLOOKUP(D358,契約台帳!$A$3:$X$700,14,FALSE))))</f>
        <v/>
      </c>
      <c r="S358" s="51" t="str">
        <f>IF(D358="","",IF(D357&lt;&gt;"","",IF(OR(J358="リード付け",J358="巻足し",J358="巻返しリード付け"),M358,VLOOKUP(D358,契約台帳!$A$3:$X$700,15,FALSE))))</f>
        <v/>
      </c>
      <c r="T358" s="51" t="str">
        <f>IF(D358="","",IF(D357&lt;&gt;"","",IF(J358="リード付け",N358,IF(J358="巻返しリード付け",N358,IF(J358="巻足し",N358*P358+N359*P359,VLOOKUP(D358,契約台帳!$A$3:$X$700,16,FALSE))))))</f>
        <v/>
      </c>
      <c r="U358" s="50"/>
      <c r="V358" s="50" t="str">
        <f>IF(D358="","",IF(D356=D358,"",VLOOKUP(D358,契約台帳!$A$2:$X$700,18,FALSE)))</f>
        <v/>
      </c>
      <c r="W358" s="35" t="str">
        <f>IF(D358="","",IF(T358="","",IF(J358="巻足し","",IF(J358="巻返し",VLOOKUP(F358&amp;K358&amp;M358,製品マスタ!$M$5:$AE$1005,18,FALSE),IF(OR(J358="リード付け",J358="巻返しリード付け"),"原反コア",IF(J358="スリット",VLOOKUP(F358&amp;K358&amp;R358,製品マスタ!$N$5:$AE$1005,17,FALSE),""))))))</f>
        <v/>
      </c>
      <c r="X358" s="35" t="str">
        <f>IF(D358="","",IF(T358="","",IF(J358="巻足し","",IF(J358="巻返し",VLOOKUP(F358&amp;K358&amp;M358,製品マスタ!$M$5:$AE$1005,19,FALSE),IF(OR(J358="リード付け",J358="巻返しリード付け"),"",IF(J358="スリット",VLOOKUP(F358&amp;K358&amp;R358,製品マスタ!$N$5:$AE$1005,18,FALSE),""))))))</f>
        <v/>
      </c>
      <c r="Y358" s="40" t="str">
        <f>IF(D358="","",IF(T358="","",VLOOKUP(D358,契約台帳!$A$3:$X$700,17,FALSE)))</f>
        <v/>
      </c>
      <c r="Z358" s="35" t="str">
        <f>IF(D358="","",IF(T358="","",VLOOKUP(D358,契約台帳!$A$3:$X$700,5,FALSE)))</f>
        <v/>
      </c>
      <c r="AA358" s="74"/>
      <c r="AB358" s="266" t="str">
        <f>IFERROR(VLOOKUP(F358&amp;K358&amp;M358,製品マスタ!$M$5:$AM$1003,27,FALSE),"")</f>
        <v/>
      </c>
      <c r="AC358" s="41"/>
      <c r="AD358" s="244"/>
      <c r="AE358" s="67"/>
      <c r="AF358" s="71"/>
      <c r="AG358" s="60"/>
      <c r="AH358" s="34"/>
      <c r="AI358" s="34"/>
      <c r="AJ358" s="34"/>
      <c r="AK358" s="34"/>
      <c r="AL358" s="13"/>
      <c r="AM358" s="13"/>
      <c r="AN358" s="13"/>
      <c r="AO358" s="13"/>
      <c r="AP358" s="13"/>
      <c r="AQ358" s="14"/>
      <c r="AR358" s="15"/>
    </row>
    <row r="359" spans="1:44" s="17" customFormat="1" ht="30.95" customHeight="1" x14ac:dyDescent="0.2">
      <c r="A359" s="47"/>
      <c r="B359" s="48"/>
      <c r="C359" s="56"/>
      <c r="D359" s="35"/>
      <c r="E359" s="35"/>
      <c r="F359" s="36" t="str">
        <f>IF(D359="","",VLOOKUP(D359,契約台帳!$A$3:$X$9998,6,FALSE))&amp;IF(D359="","",VLOOKUP(D359,契約台帳!$A$3:$X$9998,7,FALSE))&amp;IF(D359="","",VLOOKUP(D359,契約台帳!$A$3:$X$9998,8,FALSE))&amp;IF(D359="","",VLOOKUP(D359,契約台帳!$A$3:$X$9998,9,FALSE))&amp;IF(D359="","",VLOOKUP(D359,契約台帳!$A$3:$X$9998,11,FALSE))</f>
        <v/>
      </c>
      <c r="G359" s="35" t="str">
        <f>IF(D359="","",VLOOKUP(F359,製品マスタ!$G$5:$H$1005,2,FALSE))</f>
        <v/>
      </c>
      <c r="H359" s="35" t="str">
        <f>IF(D359="","",VLOOKUP(F359,製品マスタ!$G$5:$K$1005,5,FALSE))</f>
        <v/>
      </c>
      <c r="I359" s="37" t="str">
        <f>IF(D359="","",VLOOKUP(F359,製品マスタ!$G$5:$L$1005,6,FALSE))</f>
        <v/>
      </c>
      <c r="J359" s="271"/>
      <c r="K359" s="37" t="str">
        <f>IF(D359="","",VLOOKUP(D359,契約台帳!$A$3:$X$700,12,FALSE))</f>
        <v/>
      </c>
      <c r="L359" s="37" t="str">
        <f>IF(D359="","",VLOOKUP(F359,製品マスタ!$G$5:$Q$1005,11,FALSE))</f>
        <v/>
      </c>
      <c r="M359" s="49"/>
      <c r="N359" s="49"/>
      <c r="O359" s="184"/>
      <c r="P359" s="60"/>
      <c r="Q359" s="74"/>
      <c r="R359" s="54" t="str">
        <f>IF(D359="","",IF(D358&lt;&gt;"","",IF(OR(J359="リード付け",J359="巻足し",J359="巻返しリード付け"),M359,VLOOKUP(D359,契約台帳!$A$3:$X$700,14,FALSE))))</f>
        <v/>
      </c>
      <c r="S359" s="51" t="str">
        <f>IF(D359="","",IF(D358&lt;&gt;"","",IF(OR(J359="リード付け",J359="巻足し",J359="巻返しリード付け"),M359,VLOOKUP(D359,契約台帳!$A$3:$X$700,15,FALSE))))</f>
        <v/>
      </c>
      <c r="T359" s="51" t="str">
        <f>IF(D359="","",IF(D358&lt;&gt;"","",IF(J359="リード付け",N359,IF(J359="巻返しリード付け",N359,IF(J359="巻足し",N359*P359+N360*P360,VLOOKUP(D359,契約台帳!$A$3:$X$700,16,FALSE))))))</f>
        <v/>
      </c>
      <c r="U359" s="50"/>
      <c r="V359" s="50" t="str">
        <f>IF(D359="","",IF(D357=D359,"",VLOOKUP(D359,契約台帳!$A$2:$X$700,18,FALSE)))</f>
        <v/>
      </c>
      <c r="W359" s="35" t="str">
        <f>IF(D359="","",IF(T359="","",IF(J359="巻足し","",IF(J359="巻返し",VLOOKUP(F359&amp;K359&amp;M359,製品マスタ!$M$5:$AE$1005,18,FALSE),IF(OR(J359="リード付け",J359="巻返しリード付け"),"原反コア",IF(J359="スリット",VLOOKUP(F359&amp;K359&amp;R359,製品マスタ!$N$5:$AE$1005,17,FALSE),""))))))</f>
        <v/>
      </c>
      <c r="X359" s="35" t="str">
        <f>IF(D359="","",IF(T359="","",IF(J359="巻足し","",IF(J359="巻返し",VLOOKUP(F359&amp;K359&amp;M359,製品マスタ!$M$5:$AE$1005,19,FALSE),IF(OR(J359="リード付け",J359="巻返しリード付け"),"",IF(J359="スリット",VLOOKUP(F359&amp;K359&amp;R359,製品マスタ!$N$5:$AE$1005,18,FALSE),""))))))</f>
        <v/>
      </c>
      <c r="Y359" s="40" t="str">
        <f>IF(D359="","",IF(T359="","",VLOOKUP(D359,契約台帳!$A$3:$X$700,17,FALSE)))</f>
        <v/>
      </c>
      <c r="Z359" s="35" t="str">
        <f>IF(D359="","",IF(T359="","",VLOOKUP(D359,契約台帳!$A$3:$X$700,5,FALSE)))</f>
        <v/>
      </c>
      <c r="AA359" s="74"/>
      <c r="AB359" s="266" t="str">
        <f>IFERROR(VLOOKUP(F359&amp;K359&amp;M359,製品マスタ!$M$5:$AM$1003,27,FALSE),"")</f>
        <v/>
      </c>
      <c r="AC359" s="41"/>
      <c r="AD359" s="244"/>
      <c r="AE359" s="67"/>
      <c r="AF359" s="71"/>
      <c r="AG359" s="60"/>
      <c r="AH359" s="34"/>
      <c r="AI359" s="34"/>
      <c r="AJ359" s="34"/>
      <c r="AK359" s="34"/>
      <c r="AL359" s="13"/>
      <c r="AM359" s="13"/>
      <c r="AN359" s="13"/>
      <c r="AO359" s="13"/>
      <c r="AP359" s="13"/>
      <c r="AQ359" s="14"/>
      <c r="AR359" s="15"/>
    </row>
    <row r="360" spans="1:44" s="17" customFormat="1" ht="30.95" customHeight="1" x14ac:dyDescent="0.2">
      <c r="A360" s="47"/>
      <c r="B360" s="48"/>
      <c r="C360" s="56"/>
      <c r="D360" s="35"/>
      <c r="E360" s="35"/>
      <c r="F360" s="36" t="str">
        <f>IF(D360="","",VLOOKUP(D360,契約台帳!$A$3:$X$9998,6,FALSE))&amp;IF(D360="","",VLOOKUP(D360,契約台帳!$A$3:$X$9998,7,FALSE))&amp;IF(D360="","",VLOOKUP(D360,契約台帳!$A$3:$X$9998,8,FALSE))&amp;IF(D360="","",VLOOKUP(D360,契約台帳!$A$3:$X$9998,9,FALSE))&amp;IF(D360="","",VLOOKUP(D360,契約台帳!$A$3:$X$9998,11,FALSE))</f>
        <v/>
      </c>
      <c r="G360" s="35" t="str">
        <f>IF(D360="","",VLOOKUP(F360,製品マスタ!$G$5:$H$1005,2,FALSE))</f>
        <v/>
      </c>
      <c r="H360" s="35" t="str">
        <f>IF(D360="","",VLOOKUP(F360,製品マスタ!$G$5:$K$1005,5,FALSE))</f>
        <v/>
      </c>
      <c r="I360" s="37" t="str">
        <f>IF(D360="","",VLOOKUP(F360,製品マスタ!$G$5:$L$1005,6,FALSE))</f>
        <v/>
      </c>
      <c r="J360" s="271"/>
      <c r="K360" s="37" t="str">
        <f>IF(D360="","",VLOOKUP(D360,契約台帳!$A$3:$X$700,12,FALSE))</f>
        <v/>
      </c>
      <c r="L360" s="37" t="str">
        <f>IF(D360="","",VLOOKUP(F360,製品マスタ!$G$5:$Q$1005,11,FALSE))</f>
        <v/>
      </c>
      <c r="M360" s="49"/>
      <c r="N360" s="49"/>
      <c r="O360" s="184"/>
      <c r="P360" s="60"/>
      <c r="Q360" s="74"/>
      <c r="R360" s="54" t="str">
        <f>IF(D360="","",IF(D359&lt;&gt;"","",IF(OR(J360="リード付け",J360="巻足し",J360="巻返しリード付け"),M360,VLOOKUP(D360,契約台帳!$A$3:$X$700,14,FALSE))))</f>
        <v/>
      </c>
      <c r="S360" s="51" t="str">
        <f>IF(D360="","",IF(D359&lt;&gt;"","",IF(OR(J360="リード付け",J360="巻足し",J360="巻返しリード付け"),M360,VLOOKUP(D360,契約台帳!$A$3:$X$700,15,FALSE))))</f>
        <v/>
      </c>
      <c r="T360" s="51" t="str">
        <f>IF(D360="","",IF(D359&lt;&gt;"","",IF(J360="リード付け",N360,IF(J360="巻返しリード付け",N360,IF(J360="巻足し",N360*P360+N361*P361,VLOOKUP(D360,契約台帳!$A$3:$X$700,16,FALSE))))))</f>
        <v/>
      </c>
      <c r="U360" s="50"/>
      <c r="V360" s="50" t="str">
        <f>IF(D360="","",IF(D358=D360,"",VLOOKUP(D360,契約台帳!$A$2:$X$700,18,FALSE)))</f>
        <v/>
      </c>
      <c r="W360" s="35" t="str">
        <f>IF(D360="","",IF(T360="","",IF(J360="巻足し","",IF(J360="巻返し",VLOOKUP(F360&amp;K360&amp;M360,製品マスタ!$M$5:$AE$1005,18,FALSE),IF(OR(J360="リード付け",J360="巻返しリード付け"),"原反コア",IF(J360="スリット",VLOOKUP(F360&amp;K360&amp;R360,製品マスタ!$N$5:$AE$1005,17,FALSE),""))))))</f>
        <v/>
      </c>
      <c r="X360" s="35" t="str">
        <f>IF(D360="","",IF(T360="","",IF(J360="巻足し","",IF(J360="巻返し",VLOOKUP(F360&amp;K360&amp;M360,製品マスタ!$M$5:$AE$1005,19,FALSE),IF(OR(J360="リード付け",J360="巻返しリード付け"),"",IF(J360="スリット",VLOOKUP(F360&amp;K360&amp;R360,製品マスタ!$N$5:$AE$1005,18,FALSE),""))))))</f>
        <v/>
      </c>
      <c r="Y360" s="40" t="str">
        <f>IF(D360="","",IF(T360="","",VLOOKUP(D360,契約台帳!$A$3:$X$700,17,FALSE)))</f>
        <v/>
      </c>
      <c r="Z360" s="35" t="str">
        <f>IF(D360="","",IF(T360="","",VLOOKUP(D360,契約台帳!$A$3:$X$700,5,FALSE)))</f>
        <v/>
      </c>
      <c r="AA360" s="74"/>
      <c r="AB360" s="266" t="str">
        <f>IFERROR(VLOOKUP(F360&amp;K360&amp;M360,製品マスタ!$M$5:$AM$1003,27,FALSE),"")</f>
        <v/>
      </c>
      <c r="AC360" s="41"/>
      <c r="AD360" s="244"/>
      <c r="AE360" s="67"/>
      <c r="AF360" s="71"/>
      <c r="AG360" s="60"/>
      <c r="AH360" s="34"/>
      <c r="AI360" s="34"/>
      <c r="AJ360" s="34"/>
      <c r="AK360" s="34"/>
      <c r="AL360" s="13"/>
      <c r="AM360" s="13"/>
      <c r="AN360" s="13"/>
      <c r="AO360" s="13"/>
      <c r="AP360" s="13"/>
      <c r="AQ360" s="14"/>
      <c r="AR360" s="15"/>
    </row>
    <row r="361" spans="1:44" s="17" customFormat="1" ht="30.95" customHeight="1" x14ac:dyDescent="0.2">
      <c r="A361" s="47"/>
      <c r="B361" s="48"/>
      <c r="C361" s="56"/>
      <c r="D361" s="35"/>
      <c r="E361" s="35"/>
      <c r="F361" s="36" t="str">
        <f>IF(D361="","",VLOOKUP(D361,契約台帳!$A$3:$X$9998,6,FALSE))&amp;IF(D361="","",VLOOKUP(D361,契約台帳!$A$3:$X$9998,7,FALSE))&amp;IF(D361="","",VLOOKUP(D361,契約台帳!$A$3:$X$9998,8,FALSE))&amp;IF(D361="","",VLOOKUP(D361,契約台帳!$A$3:$X$9998,9,FALSE))&amp;IF(D361="","",VLOOKUP(D361,契約台帳!$A$3:$X$9998,11,FALSE))</f>
        <v/>
      </c>
      <c r="G361" s="35" t="str">
        <f>IF(D361="","",VLOOKUP(F361,製品マスタ!$G$5:$H$1005,2,FALSE))</f>
        <v/>
      </c>
      <c r="H361" s="35" t="str">
        <f>IF(D361="","",VLOOKUP(F361,製品マスタ!$G$5:$K$1005,5,FALSE))</f>
        <v/>
      </c>
      <c r="I361" s="37" t="str">
        <f>IF(D361="","",VLOOKUP(F361,製品マスタ!$G$5:$L$1005,6,FALSE))</f>
        <v/>
      </c>
      <c r="J361" s="271"/>
      <c r="K361" s="37" t="str">
        <f>IF(D361="","",VLOOKUP(D361,契約台帳!$A$3:$X$700,12,FALSE))</f>
        <v/>
      </c>
      <c r="L361" s="37" t="str">
        <f>IF(D361="","",VLOOKUP(F361,製品マスタ!$G$5:$Q$1005,11,FALSE))</f>
        <v/>
      </c>
      <c r="M361" s="49"/>
      <c r="N361" s="49"/>
      <c r="O361" s="184"/>
      <c r="P361" s="60"/>
      <c r="Q361" s="74"/>
      <c r="R361" s="54" t="str">
        <f>IF(D361="","",IF(D360&lt;&gt;"","",IF(OR(J361="リード付け",J361="巻足し",J361="巻返しリード付け"),M361,VLOOKUP(D361,契約台帳!$A$3:$X$700,14,FALSE))))</f>
        <v/>
      </c>
      <c r="S361" s="51" t="str">
        <f>IF(D361="","",IF(D360&lt;&gt;"","",IF(OR(J361="リード付け",J361="巻足し",J361="巻返しリード付け"),M361,VLOOKUP(D361,契約台帳!$A$3:$X$700,15,FALSE))))</f>
        <v/>
      </c>
      <c r="T361" s="51" t="str">
        <f>IF(D361="","",IF(D360&lt;&gt;"","",IF(J361="リード付け",N361,IF(J361="巻返しリード付け",N361,IF(J361="巻足し",N361*P361+N362*P362,VLOOKUP(D361,契約台帳!$A$3:$X$700,16,FALSE))))))</f>
        <v/>
      </c>
      <c r="U361" s="50"/>
      <c r="V361" s="50" t="str">
        <f>IF(D361="","",IF(D359=D361,"",VLOOKUP(D361,契約台帳!$A$2:$X$700,18,FALSE)))</f>
        <v/>
      </c>
      <c r="W361" s="35" t="str">
        <f>IF(D361="","",IF(T361="","",IF(J361="巻足し","",IF(J361="巻返し",VLOOKUP(F361&amp;K361&amp;M361,製品マスタ!$M$5:$AE$1005,18,FALSE),IF(OR(J361="リード付け",J361="巻返しリード付け"),"原反コア",IF(J361="スリット",VLOOKUP(F361&amp;K361&amp;R361,製品マスタ!$N$5:$AE$1005,17,FALSE),""))))))</f>
        <v/>
      </c>
      <c r="X361" s="35" t="str">
        <f>IF(D361="","",IF(T361="","",IF(J361="巻足し","",IF(J361="巻返し",VLOOKUP(F361&amp;K361&amp;M361,製品マスタ!$M$5:$AE$1005,19,FALSE),IF(OR(J361="リード付け",J361="巻返しリード付け"),"",IF(J361="スリット",VLOOKUP(F361&amp;K361&amp;R361,製品マスタ!$N$5:$AE$1005,18,FALSE),""))))))</f>
        <v/>
      </c>
      <c r="Y361" s="40" t="str">
        <f>IF(D361="","",IF(T361="","",VLOOKUP(D361,契約台帳!$A$3:$X$700,17,FALSE)))</f>
        <v/>
      </c>
      <c r="Z361" s="35" t="str">
        <f>IF(D361="","",IF(T361="","",VLOOKUP(D361,契約台帳!$A$3:$X$700,5,FALSE)))</f>
        <v/>
      </c>
      <c r="AA361" s="74"/>
      <c r="AB361" s="266" t="str">
        <f>IFERROR(VLOOKUP(F361&amp;K361&amp;M361,製品マスタ!$M$5:$AM$1003,27,FALSE),"")</f>
        <v/>
      </c>
      <c r="AC361" s="41"/>
      <c r="AD361" s="244"/>
      <c r="AE361" s="67"/>
      <c r="AF361" s="71"/>
      <c r="AG361" s="60"/>
      <c r="AH361" s="34"/>
      <c r="AI361" s="34"/>
      <c r="AJ361" s="34"/>
      <c r="AK361" s="34"/>
      <c r="AL361" s="13"/>
      <c r="AM361" s="13"/>
      <c r="AN361" s="13"/>
      <c r="AO361" s="13"/>
      <c r="AP361" s="13"/>
      <c r="AQ361" s="14"/>
      <c r="AR361" s="15"/>
    </row>
    <row r="362" spans="1:44" s="17" customFormat="1" ht="30.95" customHeight="1" x14ac:dyDescent="0.2">
      <c r="A362" s="47"/>
      <c r="B362" s="48"/>
      <c r="C362" s="56"/>
      <c r="D362" s="35"/>
      <c r="E362" s="35"/>
      <c r="F362" s="36" t="str">
        <f>IF(D362="","",VLOOKUP(D362,契約台帳!$A$3:$X$9998,6,FALSE))&amp;IF(D362="","",VLOOKUP(D362,契約台帳!$A$3:$X$9998,7,FALSE))&amp;IF(D362="","",VLOOKUP(D362,契約台帳!$A$3:$X$9998,8,FALSE))&amp;IF(D362="","",VLOOKUP(D362,契約台帳!$A$3:$X$9998,9,FALSE))&amp;IF(D362="","",VLOOKUP(D362,契約台帳!$A$3:$X$9998,11,FALSE))</f>
        <v/>
      </c>
      <c r="G362" s="35" t="str">
        <f>IF(D362="","",VLOOKUP(F362,製品マスタ!$G$5:$H$1005,2,FALSE))</f>
        <v/>
      </c>
      <c r="H362" s="35" t="str">
        <f>IF(D362="","",VLOOKUP(F362,製品マスタ!$G$5:$K$1005,5,FALSE))</f>
        <v/>
      </c>
      <c r="I362" s="37" t="str">
        <f>IF(D362="","",VLOOKUP(F362,製品マスタ!$G$5:$L$1005,6,FALSE))</f>
        <v/>
      </c>
      <c r="J362" s="271"/>
      <c r="K362" s="37" t="str">
        <f>IF(D362="","",VLOOKUP(D362,契約台帳!$A$3:$X$700,12,FALSE))</f>
        <v/>
      </c>
      <c r="L362" s="37" t="str">
        <f>IF(D362="","",VLOOKUP(F362,製品マスタ!$G$5:$Q$1005,11,FALSE))</f>
        <v/>
      </c>
      <c r="M362" s="49"/>
      <c r="N362" s="49"/>
      <c r="O362" s="184"/>
      <c r="P362" s="60"/>
      <c r="Q362" s="74"/>
      <c r="R362" s="54" t="str">
        <f>IF(D362="","",IF(D361&lt;&gt;"","",IF(OR(J362="リード付け",J362="巻足し",J362="巻返しリード付け"),M362,VLOOKUP(D362,契約台帳!$A$3:$X$700,14,FALSE))))</f>
        <v/>
      </c>
      <c r="S362" s="51" t="str">
        <f>IF(D362="","",IF(D361&lt;&gt;"","",IF(OR(J362="リード付け",J362="巻足し",J362="巻返しリード付け"),M362,VLOOKUP(D362,契約台帳!$A$3:$X$700,15,FALSE))))</f>
        <v/>
      </c>
      <c r="T362" s="51" t="str">
        <f>IF(D362="","",IF(D361&lt;&gt;"","",IF(J362="リード付け",N362,IF(J362="巻返しリード付け",N362,IF(J362="巻足し",N362*P362+N363*P363,VLOOKUP(D362,契約台帳!$A$3:$X$700,16,FALSE))))))</f>
        <v/>
      </c>
      <c r="U362" s="50"/>
      <c r="V362" s="50" t="str">
        <f>IF(D362="","",IF(D360=D362,"",VLOOKUP(D362,契約台帳!$A$2:$X$700,18,FALSE)))</f>
        <v/>
      </c>
      <c r="W362" s="35" t="str">
        <f>IF(D362="","",IF(T362="","",IF(J362="巻足し","",IF(J362="巻返し",VLOOKUP(F362&amp;K362&amp;M362,製品マスタ!$M$5:$AE$1005,18,FALSE),IF(OR(J362="リード付け",J362="巻返しリード付け"),"原反コア",IF(J362="スリット",VLOOKUP(F362&amp;K362&amp;R362,製品マスタ!$N$5:$AE$1005,17,FALSE),""))))))</f>
        <v/>
      </c>
      <c r="X362" s="35" t="str">
        <f>IF(D362="","",IF(T362="","",IF(J362="巻足し","",IF(J362="巻返し",VLOOKUP(F362&amp;K362&amp;M362,製品マスタ!$M$5:$AE$1005,19,FALSE),IF(OR(J362="リード付け",J362="巻返しリード付け"),"",IF(J362="スリット",VLOOKUP(F362&amp;K362&amp;R362,製品マスタ!$N$5:$AE$1005,18,FALSE),""))))))</f>
        <v/>
      </c>
      <c r="Y362" s="40" t="str">
        <f>IF(D362="","",IF(T362="","",VLOOKUP(D362,契約台帳!$A$3:$X$700,17,FALSE)))</f>
        <v/>
      </c>
      <c r="Z362" s="35" t="str">
        <f>IF(D362="","",IF(T362="","",VLOOKUP(D362,契約台帳!$A$3:$X$700,5,FALSE)))</f>
        <v/>
      </c>
      <c r="AA362" s="74"/>
      <c r="AB362" s="266" t="str">
        <f>IFERROR(VLOOKUP(F362&amp;K362&amp;M362,製品マスタ!$M$5:$AM$1003,27,FALSE),"")</f>
        <v/>
      </c>
      <c r="AC362" s="41"/>
      <c r="AD362" s="244"/>
      <c r="AE362" s="67"/>
      <c r="AF362" s="71"/>
      <c r="AG362" s="60"/>
      <c r="AH362" s="34"/>
      <c r="AI362" s="34"/>
      <c r="AJ362" s="34"/>
      <c r="AK362" s="34"/>
      <c r="AL362" s="13"/>
      <c r="AM362" s="13"/>
      <c r="AN362" s="13"/>
      <c r="AO362" s="13"/>
      <c r="AP362" s="13"/>
      <c r="AQ362" s="14"/>
      <c r="AR362" s="15"/>
    </row>
    <row r="363" spans="1:44" s="17" customFormat="1" ht="30.95" customHeight="1" x14ac:dyDescent="0.2">
      <c r="A363" s="47"/>
      <c r="B363" s="48"/>
      <c r="C363" s="56"/>
      <c r="D363" s="35"/>
      <c r="E363" s="35"/>
      <c r="F363" s="36" t="str">
        <f>IF(D363="","",VLOOKUP(D363,契約台帳!$A$3:$X$9998,6,FALSE))&amp;IF(D363="","",VLOOKUP(D363,契約台帳!$A$3:$X$9998,7,FALSE))&amp;IF(D363="","",VLOOKUP(D363,契約台帳!$A$3:$X$9998,8,FALSE))&amp;IF(D363="","",VLOOKUP(D363,契約台帳!$A$3:$X$9998,9,FALSE))&amp;IF(D363="","",VLOOKUP(D363,契約台帳!$A$3:$X$9998,11,FALSE))</f>
        <v/>
      </c>
      <c r="G363" s="35" t="str">
        <f>IF(D363="","",VLOOKUP(F363,製品マスタ!$G$5:$H$1005,2,FALSE))</f>
        <v/>
      </c>
      <c r="H363" s="35" t="str">
        <f>IF(D363="","",VLOOKUP(F363,製品マスタ!$G$5:$K$1005,5,FALSE))</f>
        <v/>
      </c>
      <c r="I363" s="37" t="str">
        <f>IF(D363="","",VLOOKUP(F363,製品マスタ!$G$5:$L$1005,6,FALSE))</f>
        <v/>
      </c>
      <c r="J363" s="271"/>
      <c r="K363" s="37" t="str">
        <f>IF(D363="","",VLOOKUP(D363,契約台帳!$A$3:$X$700,12,FALSE))</f>
        <v/>
      </c>
      <c r="L363" s="37" t="str">
        <f>IF(D363="","",VLOOKUP(F363,製品マスタ!$G$5:$Q$1005,11,FALSE))</f>
        <v/>
      </c>
      <c r="M363" s="49"/>
      <c r="N363" s="49"/>
      <c r="O363" s="184"/>
      <c r="P363" s="60"/>
      <c r="Q363" s="74"/>
      <c r="R363" s="54" t="str">
        <f>IF(D363="","",IF(D362&lt;&gt;"","",IF(OR(J363="リード付け",J363="巻足し",J363="巻返しリード付け"),M363,VLOOKUP(D363,契約台帳!$A$3:$X$700,14,FALSE))))</f>
        <v/>
      </c>
      <c r="S363" s="51" t="str">
        <f>IF(D363="","",IF(D362&lt;&gt;"","",IF(OR(J363="リード付け",J363="巻足し",J363="巻返しリード付け"),M363,VLOOKUP(D363,契約台帳!$A$3:$X$700,15,FALSE))))</f>
        <v/>
      </c>
      <c r="T363" s="51" t="str">
        <f>IF(D363="","",IF(D362&lt;&gt;"","",IF(J363="リード付け",N363,IF(J363="巻返しリード付け",N363,IF(J363="巻足し",N363*P363+N364*P364,VLOOKUP(D363,契約台帳!$A$3:$X$700,16,FALSE))))))</f>
        <v/>
      </c>
      <c r="U363" s="50"/>
      <c r="V363" s="50" t="str">
        <f>IF(D363="","",IF(D361=D363,"",VLOOKUP(D363,契約台帳!$A$2:$X$700,18,FALSE)))</f>
        <v/>
      </c>
      <c r="W363" s="35" t="str">
        <f>IF(D363="","",IF(T363="","",IF(J363="巻足し","",IF(J363="巻返し",VLOOKUP(F363&amp;K363&amp;M363,製品マスタ!$M$5:$AE$1005,18,FALSE),IF(OR(J363="リード付け",J363="巻返しリード付け"),"原反コア",IF(J363="スリット",VLOOKUP(F363&amp;K363&amp;R363,製品マスタ!$N$5:$AE$1005,17,FALSE),""))))))</f>
        <v/>
      </c>
      <c r="X363" s="35" t="str">
        <f>IF(D363="","",IF(T363="","",IF(J363="巻足し","",IF(J363="巻返し",VLOOKUP(F363&amp;K363&amp;M363,製品マスタ!$M$5:$AE$1005,19,FALSE),IF(OR(J363="リード付け",J363="巻返しリード付け"),"",IF(J363="スリット",VLOOKUP(F363&amp;K363&amp;R363,製品マスタ!$N$5:$AE$1005,18,FALSE),""))))))</f>
        <v/>
      </c>
      <c r="Y363" s="40" t="str">
        <f>IF(D363="","",IF(T363="","",VLOOKUP(D363,契約台帳!$A$3:$X$700,17,FALSE)))</f>
        <v/>
      </c>
      <c r="Z363" s="35" t="str">
        <f>IF(D363="","",IF(T363="","",VLOOKUP(D363,契約台帳!$A$3:$X$700,5,FALSE)))</f>
        <v/>
      </c>
      <c r="AA363" s="74"/>
      <c r="AB363" s="266" t="str">
        <f>IFERROR(VLOOKUP(F363&amp;K363&amp;M363,製品マスタ!$M$5:$AM$1003,27,FALSE),"")</f>
        <v/>
      </c>
      <c r="AC363" s="41"/>
      <c r="AD363" s="244"/>
      <c r="AE363" s="67"/>
      <c r="AF363" s="71"/>
      <c r="AG363" s="60"/>
      <c r="AH363" s="34"/>
      <c r="AI363" s="34"/>
      <c r="AJ363" s="34"/>
      <c r="AK363" s="34"/>
      <c r="AL363" s="13"/>
      <c r="AM363" s="13"/>
      <c r="AN363" s="13"/>
      <c r="AO363" s="13"/>
      <c r="AP363" s="13"/>
      <c r="AQ363" s="14"/>
      <c r="AR363" s="15"/>
    </row>
    <row r="364" spans="1:44" s="17" customFormat="1" ht="30.95" customHeight="1" x14ac:dyDescent="0.2">
      <c r="A364" s="47"/>
      <c r="B364" s="48"/>
      <c r="C364" s="56"/>
      <c r="D364" s="35"/>
      <c r="E364" s="35"/>
      <c r="F364" s="36" t="str">
        <f>IF(D364="","",VLOOKUP(D364,契約台帳!$A$3:$X$9998,6,FALSE))&amp;IF(D364="","",VLOOKUP(D364,契約台帳!$A$3:$X$9998,7,FALSE))&amp;IF(D364="","",VLOOKUP(D364,契約台帳!$A$3:$X$9998,8,FALSE))&amp;IF(D364="","",VLOOKUP(D364,契約台帳!$A$3:$X$9998,9,FALSE))&amp;IF(D364="","",VLOOKUP(D364,契約台帳!$A$3:$X$9998,11,FALSE))</f>
        <v/>
      </c>
      <c r="G364" s="35" t="str">
        <f>IF(D364="","",VLOOKUP(F364,製品マスタ!$G$5:$H$1005,2,FALSE))</f>
        <v/>
      </c>
      <c r="H364" s="35" t="str">
        <f>IF(D364="","",VLOOKUP(F364,製品マスタ!$G$5:$K$1005,5,FALSE))</f>
        <v/>
      </c>
      <c r="I364" s="37" t="str">
        <f>IF(D364="","",VLOOKUP(F364,製品マスタ!$G$5:$L$1005,6,FALSE))</f>
        <v/>
      </c>
      <c r="J364" s="271"/>
      <c r="K364" s="37" t="str">
        <f>IF(D364="","",VLOOKUP(D364,契約台帳!$A$3:$X$700,12,FALSE))</f>
        <v/>
      </c>
      <c r="L364" s="37" t="str">
        <f>IF(D364="","",VLOOKUP(F364,製品マスタ!$G$5:$Q$1005,11,FALSE))</f>
        <v/>
      </c>
      <c r="M364" s="49"/>
      <c r="N364" s="49"/>
      <c r="O364" s="184"/>
      <c r="P364" s="60"/>
      <c r="Q364" s="74"/>
      <c r="R364" s="54" t="str">
        <f>IF(D364="","",IF(D363&lt;&gt;"","",IF(OR(J364="リード付け",J364="巻足し",J364="巻返しリード付け"),M364,VLOOKUP(D364,契約台帳!$A$3:$X$700,14,FALSE))))</f>
        <v/>
      </c>
      <c r="S364" s="51" t="str">
        <f>IF(D364="","",IF(D363&lt;&gt;"","",IF(OR(J364="リード付け",J364="巻足し",J364="巻返しリード付け"),M364,VLOOKUP(D364,契約台帳!$A$3:$X$700,15,FALSE))))</f>
        <v/>
      </c>
      <c r="T364" s="51" t="str">
        <f>IF(D364="","",IF(D363&lt;&gt;"","",IF(J364="リード付け",N364,IF(J364="巻返しリード付け",N364,IF(J364="巻足し",N364*P364+N365*P365,VLOOKUP(D364,契約台帳!$A$3:$X$700,16,FALSE))))))</f>
        <v/>
      </c>
      <c r="U364" s="50"/>
      <c r="V364" s="50" t="str">
        <f>IF(D364="","",IF(D362=D364,"",VLOOKUP(D364,契約台帳!$A$2:$X$700,18,FALSE)))</f>
        <v/>
      </c>
      <c r="W364" s="35" t="str">
        <f>IF(D364="","",IF(T364="","",IF(J364="巻足し","",IF(J364="巻返し",VLOOKUP(F364&amp;K364&amp;M364,製品マスタ!$M$5:$AE$1005,18,FALSE),IF(OR(J364="リード付け",J364="巻返しリード付け"),"原反コア",IF(J364="スリット",VLOOKUP(F364&amp;K364&amp;R364,製品マスタ!$N$5:$AE$1005,17,FALSE),""))))))</f>
        <v/>
      </c>
      <c r="X364" s="35" t="str">
        <f>IF(D364="","",IF(T364="","",IF(J364="巻足し","",IF(J364="巻返し",VLOOKUP(F364&amp;K364&amp;M364,製品マスタ!$M$5:$AE$1005,19,FALSE),IF(OR(J364="リード付け",J364="巻返しリード付け"),"",IF(J364="スリット",VLOOKUP(F364&amp;K364&amp;R364,製品マスタ!$N$5:$AE$1005,18,FALSE),""))))))</f>
        <v/>
      </c>
      <c r="Y364" s="40" t="str">
        <f>IF(D364="","",IF(T364="","",VLOOKUP(D364,契約台帳!$A$3:$X$700,17,FALSE)))</f>
        <v/>
      </c>
      <c r="Z364" s="35" t="str">
        <f>IF(D364="","",IF(T364="","",VLOOKUP(D364,契約台帳!$A$3:$X$700,5,FALSE)))</f>
        <v/>
      </c>
      <c r="AA364" s="74"/>
      <c r="AB364" s="266" t="str">
        <f>IFERROR(VLOOKUP(F364&amp;K364&amp;M364,製品マスタ!$M$5:$AM$1003,27,FALSE),"")</f>
        <v/>
      </c>
      <c r="AC364" s="41"/>
      <c r="AD364" s="244"/>
      <c r="AE364" s="67"/>
      <c r="AF364" s="71"/>
      <c r="AG364" s="60"/>
      <c r="AH364" s="34"/>
      <c r="AI364" s="34"/>
      <c r="AJ364" s="34"/>
      <c r="AK364" s="34"/>
      <c r="AL364" s="13"/>
      <c r="AM364" s="13"/>
      <c r="AN364" s="13"/>
      <c r="AO364" s="13"/>
      <c r="AP364" s="13"/>
      <c r="AQ364" s="14"/>
      <c r="AR364" s="15"/>
    </row>
    <row r="365" spans="1:44" s="17" customFormat="1" ht="30.95" customHeight="1" x14ac:dyDescent="0.2">
      <c r="A365" s="47"/>
      <c r="B365" s="48"/>
      <c r="C365" s="56"/>
      <c r="D365" s="35"/>
      <c r="E365" s="35"/>
      <c r="F365" s="36" t="str">
        <f>IF(D365="","",VLOOKUP(D365,契約台帳!$A$3:$X$9998,6,FALSE))&amp;IF(D365="","",VLOOKUP(D365,契約台帳!$A$3:$X$9998,7,FALSE))&amp;IF(D365="","",VLOOKUP(D365,契約台帳!$A$3:$X$9998,8,FALSE))&amp;IF(D365="","",VLOOKUP(D365,契約台帳!$A$3:$X$9998,9,FALSE))&amp;IF(D365="","",VLOOKUP(D365,契約台帳!$A$3:$X$9998,11,FALSE))</f>
        <v/>
      </c>
      <c r="G365" s="35" t="str">
        <f>IF(D365="","",VLOOKUP(F365,製品マスタ!$G$5:$H$1005,2,FALSE))</f>
        <v/>
      </c>
      <c r="H365" s="35" t="str">
        <f>IF(D365="","",VLOOKUP(F365,製品マスタ!$G$5:$K$1005,5,FALSE))</f>
        <v/>
      </c>
      <c r="I365" s="37" t="str">
        <f>IF(D365="","",VLOOKUP(F365,製品マスタ!$G$5:$L$1005,6,FALSE))</f>
        <v/>
      </c>
      <c r="J365" s="271"/>
      <c r="K365" s="37" t="str">
        <f>IF(D365="","",VLOOKUP(D365,契約台帳!$A$3:$X$700,12,FALSE))</f>
        <v/>
      </c>
      <c r="L365" s="37" t="str">
        <f>IF(D365="","",VLOOKUP(F365,製品マスタ!$G$5:$Q$1005,11,FALSE))</f>
        <v/>
      </c>
      <c r="M365" s="49"/>
      <c r="N365" s="49"/>
      <c r="O365" s="184"/>
      <c r="P365" s="60"/>
      <c r="Q365" s="74"/>
      <c r="R365" s="54" t="str">
        <f>IF(D365="","",IF(D364&lt;&gt;"","",IF(OR(J365="リード付け",J365="巻足し",J365="巻返しリード付け"),M365,VLOOKUP(D365,契約台帳!$A$3:$X$700,14,FALSE))))</f>
        <v/>
      </c>
      <c r="S365" s="51" t="str">
        <f>IF(D365="","",IF(D364&lt;&gt;"","",IF(OR(J365="リード付け",J365="巻足し",J365="巻返しリード付け"),M365,VLOOKUP(D365,契約台帳!$A$3:$X$700,15,FALSE))))</f>
        <v/>
      </c>
      <c r="T365" s="51" t="str">
        <f>IF(D365="","",IF(D364&lt;&gt;"","",IF(J365="リード付け",N365,IF(J365="巻返しリード付け",N365,IF(J365="巻足し",N365*P365+N366*P366,VLOOKUP(D365,契約台帳!$A$3:$X$700,16,FALSE))))))</f>
        <v/>
      </c>
      <c r="U365" s="50"/>
      <c r="V365" s="50" t="str">
        <f>IF(D365="","",IF(D363=D365,"",VLOOKUP(D365,契約台帳!$A$2:$X$700,18,FALSE)))</f>
        <v/>
      </c>
      <c r="W365" s="35" t="str">
        <f>IF(D365="","",IF(T365="","",IF(J365="巻足し","",IF(J365="巻返し",VLOOKUP(F365&amp;K365&amp;M365,製品マスタ!$M$5:$AE$1005,18,FALSE),IF(OR(J365="リード付け",J365="巻返しリード付け"),"原反コア",IF(J365="スリット",VLOOKUP(F365&amp;K365&amp;R365,製品マスタ!$N$5:$AE$1005,17,FALSE),""))))))</f>
        <v/>
      </c>
      <c r="X365" s="35" t="str">
        <f>IF(D365="","",IF(T365="","",IF(J365="巻足し","",IF(J365="巻返し",VLOOKUP(F365&amp;K365&amp;M365,製品マスタ!$M$5:$AE$1005,19,FALSE),IF(OR(J365="リード付け",J365="巻返しリード付け"),"",IF(J365="スリット",VLOOKUP(F365&amp;K365&amp;R365,製品マスタ!$N$5:$AE$1005,18,FALSE),""))))))</f>
        <v/>
      </c>
      <c r="Y365" s="40" t="str">
        <f>IF(D365="","",IF(T365="","",VLOOKUP(D365,契約台帳!$A$3:$X$700,17,FALSE)))</f>
        <v/>
      </c>
      <c r="Z365" s="35" t="str">
        <f>IF(D365="","",IF(T365="","",VLOOKUP(D365,契約台帳!$A$3:$X$700,5,FALSE)))</f>
        <v/>
      </c>
      <c r="AA365" s="74"/>
      <c r="AB365" s="266" t="str">
        <f>IFERROR(VLOOKUP(F365&amp;K365&amp;M365,製品マスタ!$M$5:$AM$1003,27,FALSE),"")</f>
        <v/>
      </c>
      <c r="AC365" s="41"/>
      <c r="AD365" s="244"/>
      <c r="AE365" s="67"/>
      <c r="AF365" s="71"/>
      <c r="AG365" s="60"/>
      <c r="AH365" s="34"/>
      <c r="AI365" s="34"/>
      <c r="AJ365" s="34"/>
      <c r="AK365" s="34"/>
      <c r="AL365" s="13"/>
      <c r="AM365" s="13"/>
      <c r="AN365" s="13"/>
      <c r="AO365" s="13"/>
      <c r="AP365" s="13"/>
      <c r="AQ365" s="14"/>
      <c r="AR365" s="15"/>
    </row>
    <row r="366" spans="1:44" s="17" customFormat="1" ht="30.95" customHeight="1" x14ac:dyDescent="0.2">
      <c r="A366" s="47"/>
      <c r="B366" s="48"/>
      <c r="C366" s="56"/>
      <c r="D366" s="35"/>
      <c r="E366" s="35"/>
      <c r="F366" s="36" t="str">
        <f>IF(D366="","",VLOOKUP(D366,契約台帳!$A$3:$X$9998,6,FALSE))&amp;IF(D366="","",VLOOKUP(D366,契約台帳!$A$3:$X$9998,7,FALSE))&amp;IF(D366="","",VLOOKUP(D366,契約台帳!$A$3:$X$9998,8,FALSE))&amp;IF(D366="","",VLOOKUP(D366,契約台帳!$A$3:$X$9998,9,FALSE))&amp;IF(D366="","",VLOOKUP(D366,契約台帳!$A$3:$X$9998,11,FALSE))</f>
        <v/>
      </c>
      <c r="G366" s="35" t="str">
        <f>IF(D366="","",VLOOKUP(F366,製品マスタ!$G$5:$H$1005,2,FALSE))</f>
        <v/>
      </c>
      <c r="H366" s="35" t="str">
        <f>IF(D366="","",VLOOKUP(F366,製品マスタ!$G$5:$K$1005,5,FALSE))</f>
        <v/>
      </c>
      <c r="I366" s="37" t="str">
        <f>IF(D366="","",VLOOKUP(F366,製品マスタ!$G$5:$L$1005,6,FALSE))</f>
        <v/>
      </c>
      <c r="J366" s="271"/>
      <c r="K366" s="37" t="str">
        <f>IF(D366="","",VLOOKUP(D366,契約台帳!$A$3:$X$700,12,FALSE))</f>
        <v/>
      </c>
      <c r="L366" s="37" t="str">
        <f>IF(D366="","",VLOOKUP(F366,製品マスタ!$G$5:$Q$1005,11,FALSE))</f>
        <v/>
      </c>
      <c r="M366" s="49"/>
      <c r="N366" s="49"/>
      <c r="O366" s="184"/>
      <c r="P366" s="60"/>
      <c r="Q366" s="74"/>
      <c r="R366" s="54" t="str">
        <f>IF(D366="","",IF(D365&lt;&gt;"","",IF(OR(J366="リード付け",J366="巻足し",J366="巻返しリード付け"),M366,VLOOKUP(D366,契約台帳!$A$3:$X$700,14,FALSE))))</f>
        <v/>
      </c>
      <c r="S366" s="51" t="str">
        <f>IF(D366="","",IF(D365&lt;&gt;"","",IF(OR(J366="リード付け",J366="巻足し",J366="巻返しリード付け"),M366,VLOOKUP(D366,契約台帳!$A$3:$X$700,15,FALSE))))</f>
        <v/>
      </c>
      <c r="T366" s="51" t="str">
        <f>IF(D366="","",IF(D365&lt;&gt;"","",IF(J366="リード付け",N366,IF(J366="巻返しリード付け",N366,IF(J366="巻足し",N366*P366+N367*P367,VLOOKUP(D366,契約台帳!$A$3:$X$700,16,FALSE))))))</f>
        <v/>
      </c>
      <c r="U366" s="50"/>
      <c r="V366" s="50" t="str">
        <f>IF(D366="","",IF(D364=D366,"",VLOOKUP(D366,契約台帳!$A$2:$X$700,18,FALSE)))</f>
        <v/>
      </c>
      <c r="W366" s="35" t="str">
        <f>IF(D366="","",IF(T366="","",IF(J366="巻足し","",IF(J366="巻返し",VLOOKUP(F366&amp;K366&amp;M366,製品マスタ!$M$5:$AE$1005,18,FALSE),IF(OR(J366="リード付け",J366="巻返しリード付け"),"原反コア",IF(J366="スリット",VLOOKUP(F366&amp;K366&amp;R366,製品マスタ!$N$5:$AE$1005,17,FALSE),""))))))</f>
        <v/>
      </c>
      <c r="X366" s="35" t="str">
        <f>IF(D366="","",IF(T366="","",IF(J366="巻足し","",IF(J366="巻返し",VLOOKUP(F366&amp;K366&amp;M366,製品マスタ!$M$5:$AE$1005,19,FALSE),IF(OR(J366="リード付け",J366="巻返しリード付け"),"",IF(J366="スリット",VLOOKUP(F366&amp;K366&amp;R366,製品マスタ!$N$5:$AE$1005,18,FALSE),""))))))</f>
        <v/>
      </c>
      <c r="Y366" s="40" t="str">
        <f>IF(D366="","",IF(T366="","",VLOOKUP(D366,契約台帳!$A$3:$X$700,17,FALSE)))</f>
        <v/>
      </c>
      <c r="Z366" s="35" t="str">
        <f>IF(D366="","",IF(T366="","",VLOOKUP(D366,契約台帳!$A$3:$X$700,5,FALSE)))</f>
        <v/>
      </c>
      <c r="AA366" s="74"/>
      <c r="AB366" s="266" t="str">
        <f>IFERROR(VLOOKUP(F366&amp;K366&amp;M366,製品マスタ!$M$5:$AM$1003,27,FALSE),"")</f>
        <v/>
      </c>
      <c r="AC366" s="41"/>
      <c r="AD366" s="244"/>
      <c r="AE366" s="67"/>
      <c r="AF366" s="71"/>
      <c r="AG366" s="60"/>
      <c r="AH366" s="34"/>
      <c r="AI366" s="34"/>
      <c r="AJ366" s="34"/>
      <c r="AK366" s="34"/>
      <c r="AL366" s="13"/>
      <c r="AM366" s="13"/>
      <c r="AN366" s="13"/>
      <c r="AO366" s="13"/>
      <c r="AP366" s="13"/>
      <c r="AQ366" s="14"/>
      <c r="AR366" s="15"/>
    </row>
    <row r="367" spans="1:44" s="17" customFormat="1" ht="30.95" customHeight="1" x14ac:dyDescent="0.2">
      <c r="A367" s="47"/>
      <c r="B367" s="48"/>
      <c r="C367" s="56"/>
      <c r="D367" s="35"/>
      <c r="E367" s="35"/>
      <c r="F367" s="36" t="str">
        <f>IF(D367="","",VLOOKUP(D367,契約台帳!$A$3:$X$9998,6,FALSE))&amp;IF(D367="","",VLOOKUP(D367,契約台帳!$A$3:$X$9998,7,FALSE))&amp;IF(D367="","",VLOOKUP(D367,契約台帳!$A$3:$X$9998,8,FALSE))&amp;IF(D367="","",VLOOKUP(D367,契約台帳!$A$3:$X$9998,9,FALSE))&amp;IF(D367="","",VLOOKUP(D367,契約台帳!$A$3:$X$9998,11,FALSE))</f>
        <v/>
      </c>
      <c r="G367" s="35" t="str">
        <f>IF(D367="","",VLOOKUP(F367,製品マスタ!$G$5:$H$1005,2,FALSE))</f>
        <v/>
      </c>
      <c r="H367" s="35" t="str">
        <f>IF(D367="","",VLOOKUP(F367,製品マスタ!$G$5:$K$1005,5,FALSE))</f>
        <v/>
      </c>
      <c r="I367" s="37" t="str">
        <f>IF(D367="","",VLOOKUP(F367,製品マスタ!$G$5:$L$1005,6,FALSE))</f>
        <v/>
      </c>
      <c r="J367" s="271"/>
      <c r="K367" s="37" t="str">
        <f>IF(D367="","",VLOOKUP(D367,契約台帳!$A$3:$X$700,12,FALSE))</f>
        <v/>
      </c>
      <c r="L367" s="37" t="str">
        <f>IF(D367="","",VLOOKUP(F367,製品マスタ!$G$5:$Q$1005,11,FALSE))</f>
        <v/>
      </c>
      <c r="M367" s="49"/>
      <c r="N367" s="49"/>
      <c r="O367" s="184"/>
      <c r="P367" s="60"/>
      <c r="Q367" s="74"/>
      <c r="R367" s="54" t="str">
        <f>IF(D367="","",IF(D366&lt;&gt;"","",IF(OR(J367="リード付け",J367="巻足し",J367="巻返しリード付け"),M367,VLOOKUP(D367,契約台帳!$A$3:$X$700,14,FALSE))))</f>
        <v/>
      </c>
      <c r="S367" s="51" t="str">
        <f>IF(D367="","",IF(D366&lt;&gt;"","",IF(OR(J367="リード付け",J367="巻足し",J367="巻返しリード付け"),M367,VLOOKUP(D367,契約台帳!$A$3:$X$700,15,FALSE))))</f>
        <v/>
      </c>
      <c r="T367" s="51" t="str">
        <f>IF(D367="","",IF(D366&lt;&gt;"","",IF(J367="リード付け",N367,IF(J367="巻返しリード付け",N367,IF(J367="巻足し",N367*P367+N368*P368,VLOOKUP(D367,契約台帳!$A$3:$X$700,16,FALSE))))))</f>
        <v/>
      </c>
      <c r="U367" s="50"/>
      <c r="V367" s="50" t="str">
        <f>IF(D367="","",IF(D365=D367,"",VLOOKUP(D367,契約台帳!$A$2:$X$700,18,FALSE)))</f>
        <v/>
      </c>
      <c r="W367" s="35" t="str">
        <f>IF(D367="","",IF(T367="","",IF(J367="巻足し","",IF(J367="巻返し",VLOOKUP(F367&amp;K367&amp;M367,製品マスタ!$M$5:$AE$1005,18,FALSE),IF(OR(J367="リード付け",J367="巻返しリード付け"),"原反コア",IF(J367="スリット",VLOOKUP(F367&amp;K367&amp;R367,製品マスタ!$N$5:$AE$1005,17,FALSE),""))))))</f>
        <v/>
      </c>
      <c r="X367" s="35" t="str">
        <f>IF(D367="","",IF(T367="","",IF(J367="巻足し","",IF(J367="巻返し",VLOOKUP(F367&amp;K367&amp;M367,製品マスタ!$M$5:$AE$1005,19,FALSE),IF(OR(J367="リード付け",J367="巻返しリード付け"),"",IF(J367="スリット",VLOOKUP(F367&amp;K367&amp;R367,製品マスタ!$N$5:$AE$1005,18,FALSE),""))))))</f>
        <v/>
      </c>
      <c r="Y367" s="40" t="str">
        <f>IF(D367="","",IF(T367="","",VLOOKUP(D367,契約台帳!$A$3:$X$700,17,FALSE)))</f>
        <v/>
      </c>
      <c r="Z367" s="35" t="str">
        <f>IF(D367="","",IF(T367="","",VLOOKUP(D367,契約台帳!$A$3:$X$700,5,FALSE)))</f>
        <v/>
      </c>
      <c r="AA367" s="74"/>
      <c r="AB367" s="266" t="str">
        <f>IFERROR(VLOOKUP(F367&amp;K367&amp;M367,製品マスタ!$M$5:$AM$1003,27,FALSE),"")</f>
        <v/>
      </c>
      <c r="AC367" s="41"/>
      <c r="AD367" s="244"/>
      <c r="AE367" s="67"/>
      <c r="AF367" s="71"/>
      <c r="AG367" s="60"/>
      <c r="AH367" s="34"/>
      <c r="AI367" s="34"/>
      <c r="AJ367" s="34"/>
      <c r="AK367" s="34"/>
      <c r="AL367" s="13"/>
      <c r="AM367" s="13"/>
      <c r="AN367" s="13"/>
      <c r="AO367" s="13"/>
      <c r="AP367" s="13"/>
      <c r="AQ367" s="14"/>
      <c r="AR367" s="15"/>
    </row>
    <row r="368" spans="1:44" s="17" customFormat="1" ht="30.95" customHeight="1" x14ac:dyDescent="0.2">
      <c r="A368" s="47"/>
      <c r="B368" s="48"/>
      <c r="C368" s="56"/>
      <c r="D368" s="35"/>
      <c r="E368" s="35"/>
      <c r="F368" s="36" t="str">
        <f>IF(D368="","",VLOOKUP(D368,契約台帳!$A$3:$X$9998,6,FALSE))&amp;IF(D368="","",VLOOKUP(D368,契約台帳!$A$3:$X$9998,7,FALSE))&amp;IF(D368="","",VLOOKUP(D368,契約台帳!$A$3:$X$9998,8,FALSE))&amp;IF(D368="","",VLOOKUP(D368,契約台帳!$A$3:$X$9998,9,FALSE))&amp;IF(D368="","",VLOOKUP(D368,契約台帳!$A$3:$X$9998,11,FALSE))</f>
        <v/>
      </c>
      <c r="G368" s="35" t="str">
        <f>IF(D368="","",VLOOKUP(F368,製品マスタ!$G$5:$H$1005,2,FALSE))</f>
        <v/>
      </c>
      <c r="H368" s="35" t="str">
        <f>IF(D368="","",VLOOKUP(F368,製品マスタ!$G$5:$K$1005,5,FALSE))</f>
        <v/>
      </c>
      <c r="I368" s="37" t="str">
        <f>IF(D368="","",VLOOKUP(F368,製品マスタ!$G$5:$L$1005,6,FALSE))</f>
        <v/>
      </c>
      <c r="J368" s="271"/>
      <c r="K368" s="37" t="str">
        <f>IF(D368="","",VLOOKUP(D368,契約台帳!$A$3:$X$700,12,FALSE))</f>
        <v/>
      </c>
      <c r="L368" s="37" t="str">
        <f>IF(D368="","",VLOOKUP(F368,製品マスタ!$G$5:$Q$1005,11,FALSE))</f>
        <v/>
      </c>
      <c r="M368" s="49"/>
      <c r="N368" s="49"/>
      <c r="O368" s="184"/>
      <c r="P368" s="60"/>
      <c r="Q368" s="74"/>
      <c r="R368" s="54" t="str">
        <f>IF(D368="","",IF(D367&lt;&gt;"","",IF(OR(J368="リード付け",J368="巻足し",J368="巻返しリード付け"),M368,VLOOKUP(D368,契約台帳!$A$3:$X$700,14,FALSE))))</f>
        <v/>
      </c>
      <c r="S368" s="51" t="str">
        <f>IF(D368="","",IF(D367&lt;&gt;"","",IF(OR(J368="リード付け",J368="巻足し",J368="巻返しリード付け"),M368,VLOOKUP(D368,契約台帳!$A$3:$X$700,15,FALSE))))</f>
        <v/>
      </c>
      <c r="T368" s="51" t="str">
        <f>IF(D368="","",IF(D367&lt;&gt;"","",IF(J368="リード付け",N368,IF(J368="巻返しリード付け",N368,IF(J368="巻足し",N368*P368+N369*P369,VLOOKUP(D368,契約台帳!$A$3:$X$700,16,FALSE))))))</f>
        <v/>
      </c>
      <c r="U368" s="50"/>
      <c r="V368" s="50" t="str">
        <f>IF(D368="","",IF(D366=D368,"",VLOOKUP(D368,契約台帳!$A$2:$X$700,18,FALSE)))</f>
        <v/>
      </c>
      <c r="W368" s="35" t="str">
        <f>IF(D368="","",IF(T368="","",IF(J368="巻足し","",IF(J368="巻返し",VLOOKUP(F368&amp;K368&amp;M368,製品マスタ!$M$5:$AE$1005,18,FALSE),IF(OR(J368="リード付け",J368="巻返しリード付け"),"原反コア",IF(J368="スリット",VLOOKUP(F368&amp;K368&amp;R368,製品マスタ!$N$5:$AE$1005,17,FALSE),""))))))</f>
        <v/>
      </c>
      <c r="X368" s="35" t="str">
        <f>IF(D368="","",IF(T368="","",IF(J368="巻足し","",IF(J368="巻返し",VLOOKUP(F368&amp;K368&amp;M368,製品マスタ!$M$5:$AE$1005,19,FALSE),IF(OR(J368="リード付け",J368="巻返しリード付け"),"",IF(J368="スリット",VLOOKUP(F368&amp;K368&amp;R368,製品マスタ!$N$5:$AE$1005,18,FALSE),""))))))</f>
        <v/>
      </c>
      <c r="Y368" s="40" t="str">
        <f>IF(D368="","",IF(T368="","",VLOOKUP(D368,契約台帳!$A$3:$X$700,17,FALSE)))</f>
        <v/>
      </c>
      <c r="Z368" s="35" t="str">
        <f>IF(D368="","",IF(T368="","",VLOOKUP(D368,契約台帳!$A$3:$X$700,5,FALSE)))</f>
        <v/>
      </c>
      <c r="AA368" s="74"/>
      <c r="AB368" s="266" t="str">
        <f>IFERROR(VLOOKUP(F368&amp;K368&amp;M368,製品マスタ!$M$5:$AM$1003,27,FALSE),"")</f>
        <v/>
      </c>
      <c r="AC368" s="41"/>
      <c r="AD368" s="244"/>
      <c r="AE368" s="67"/>
      <c r="AF368" s="71"/>
      <c r="AG368" s="60"/>
      <c r="AH368" s="34"/>
      <c r="AI368" s="34"/>
      <c r="AJ368" s="34"/>
      <c r="AK368" s="34"/>
      <c r="AL368" s="13"/>
      <c r="AM368" s="13"/>
      <c r="AN368" s="13"/>
      <c r="AO368" s="13"/>
      <c r="AP368" s="13"/>
      <c r="AQ368" s="14"/>
      <c r="AR368" s="15"/>
    </row>
    <row r="369" spans="1:44" s="17" customFormat="1" ht="30.95" customHeight="1" x14ac:dyDescent="0.2">
      <c r="A369" s="47"/>
      <c r="B369" s="48"/>
      <c r="C369" s="56"/>
      <c r="D369" s="35"/>
      <c r="E369" s="35"/>
      <c r="F369" s="36" t="str">
        <f>IF(D369="","",VLOOKUP(D369,契約台帳!$A$3:$X$9998,6,FALSE))&amp;IF(D369="","",VLOOKUP(D369,契約台帳!$A$3:$X$9998,7,FALSE))&amp;IF(D369="","",VLOOKUP(D369,契約台帳!$A$3:$X$9998,8,FALSE))&amp;IF(D369="","",VLOOKUP(D369,契約台帳!$A$3:$X$9998,9,FALSE))&amp;IF(D369="","",VLOOKUP(D369,契約台帳!$A$3:$X$9998,11,FALSE))</f>
        <v/>
      </c>
      <c r="G369" s="35" t="str">
        <f>IF(D369="","",VLOOKUP(F369,製品マスタ!$G$5:$H$1005,2,FALSE))</f>
        <v/>
      </c>
      <c r="H369" s="35" t="str">
        <f>IF(D369="","",VLOOKUP(F369,製品マスタ!$G$5:$K$1005,5,FALSE))</f>
        <v/>
      </c>
      <c r="I369" s="37" t="str">
        <f>IF(D369="","",VLOOKUP(F369,製品マスタ!$G$5:$L$1005,6,FALSE))</f>
        <v/>
      </c>
      <c r="J369" s="271"/>
      <c r="K369" s="37" t="str">
        <f>IF(D369="","",VLOOKUP(D369,契約台帳!$A$3:$X$700,12,FALSE))</f>
        <v/>
      </c>
      <c r="L369" s="37" t="str">
        <f>IF(D369="","",VLOOKUP(F369,製品マスタ!$G$5:$Q$1005,11,FALSE))</f>
        <v/>
      </c>
      <c r="M369" s="49"/>
      <c r="N369" s="49"/>
      <c r="O369" s="184"/>
      <c r="P369" s="60"/>
      <c r="Q369" s="74"/>
      <c r="R369" s="54" t="str">
        <f>IF(D369="","",IF(D368&lt;&gt;"","",IF(OR(J369="リード付け",J369="巻足し",J369="巻返しリード付け"),M369,VLOOKUP(D369,契約台帳!$A$3:$X$700,14,FALSE))))</f>
        <v/>
      </c>
      <c r="S369" s="51" t="str">
        <f>IF(D369="","",IF(D368&lt;&gt;"","",IF(OR(J369="リード付け",J369="巻足し",J369="巻返しリード付け"),M369,VLOOKUP(D369,契約台帳!$A$3:$X$700,15,FALSE))))</f>
        <v/>
      </c>
      <c r="T369" s="51" t="str">
        <f>IF(D369="","",IF(D368&lt;&gt;"","",IF(J369="リード付け",N369,IF(J369="巻返しリード付け",N369,IF(J369="巻足し",N369*P369+N370*P370,VLOOKUP(D369,契約台帳!$A$3:$X$700,16,FALSE))))))</f>
        <v/>
      </c>
      <c r="U369" s="50"/>
      <c r="V369" s="50" t="str">
        <f>IF(D369="","",IF(D367=D369,"",VLOOKUP(D369,契約台帳!$A$2:$X$700,18,FALSE)))</f>
        <v/>
      </c>
      <c r="W369" s="35" t="str">
        <f>IF(D369="","",IF(T369="","",IF(J369="巻足し","",IF(J369="巻返し",VLOOKUP(F369&amp;K369&amp;M369,製品マスタ!$M$5:$AE$1005,18,FALSE),IF(OR(J369="リード付け",J369="巻返しリード付け"),"原反コア",IF(J369="スリット",VLOOKUP(F369&amp;K369&amp;R369,製品マスタ!$N$5:$AE$1005,17,FALSE),""))))))</f>
        <v/>
      </c>
      <c r="X369" s="35" t="str">
        <f>IF(D369="","",IF(T369="","",IF(J369="巻足し","",IF(J369="巻返し",VLOOKUP(F369&amp;K369&amp;M369,製品マスタ!$M$5:$AE$1005,19,FALSE),IF(OR(J369="リード付け",J369="巻返しリード付け"),"",IF(J369="スリット",VLOOKUP(F369&amp;K369&amp;R369,製品マスタ!$N$5:$AE$1005,18,FALSE),""))))))</f>
        <v/>
      </c>
      <c r="Y369" s="40" t="str">
        <f>IF(D369="","",IF(T369="","",VLOOKUP(D369,契約台帳!$A$3:$X$700,17,FALSE)))</f>
        <v/>
      </c>
      <c r="Z369" s="35" t="str">
        <f>IF(D369="","",IF(T369="","",VLOOKUP(D369,契約台帳!$A$3:$X$700,5,FALSE)))</f>
        <v/>
      </c>
      <c r="AA369" s="74"/>
      <c r="AB369" s="266" t="str">
        <f>IFERROR(VLOOKUP(F369&amp;K369&amp;M369,製品マスタ!$M$5:$AM$1003,27,FALSE),"")</f>
        <v/>
      </c>
      <c r="AC369" s="41"/>
      <c r="AD369" s="244"/>
      <c r="AE369" s="67"/>
      <c r="AF369" s="71"/>
      <c r="AG369" s="60"/>
      <c r="AH369" s="34"/>
      <c r="AI369" s="34"/>
      <c r="AJ369" s="34"/>
      <c r="AK369" s="34"/>
      <c r="AL369" s="13"/>
      <c r="AM369" s="13"/>
      <c r="AN369" s="13"/>
      <c r="AO369" s="13"/>
      <c r="AP369" s="13"/>
      <c r="AQ369" s="14"/>
      <c r="AR369" s="15"/>
    </row>
    <row r="370" spans="1:44" s="17" customFormat="1" ht="30.95" customHeight="1" x14ac:dyDescent="0.2">
      <c r="A370" s="47"/>
      <c r="B370" s="48"/>
      <c r="C370" s="56"/>
      <c r="D370" s="35"/>
      <c r="E370" s="35"/>
      <c r="F370" s="36" t="str">
        <f>IF(D370="","",VLOOKUP(D370,契約台帳!$A$3:$X$9998,6,FALSE))&amp;IF(D370="","",VLOOKUP(D370,契約台帳!$A$3:$X$9998,7,FALSE))&amp;IF(D370="","",VLOOKUP(D370,契約台帳!$A$3:$X$9998,8,FALSE))&amp;IF(D370="","",VLOOKUP(D370,契約台帳!$A$3:$X$9998,9,FALSE))&amp;IF(D370="","",VLOOKUP(D370,契約台帳!$A$3:$X$9998,11,FALSE))</f>
        <v/>
      </c>
      <c r="G370" s="35" t="str">
        <f>IF(D370="","",VLOOKUP(F370,製品マスタ!$G$5:$H$1005,2,FALSE))</f>
        <v/>
      </c>
      <c r="H370" s="35" t="str">
        <f>IF(D370="","",VLOOKUP(F370,製品マスタ!$G$5:$K$1005,5,FALSE))</f>
        <v/>
      </c>
      <c r="I370" s="37" t="str">
        <f>IF(D370="","",VLOOKUP(F370,製品マスタ!$G$5:$L$1005,6,FALSE))</f>
        <v/>
      </c>
      <c r="J370" s="271"/>
      <c r="K370" s="37" t="str">
        <f>IF(D370="","",VLOOKUP(D370,契約台帳!$A$3:$X$700,12,FALSE))</f>
        <v/>
      </c>
      <c r="L370" s="37" t="str">
        <f>IF(D370="","",VLOOKUP(F370,製品マスタ!$G$5:$Q$1005,11,FALSE))</f>
        <v/>
      </c>
      <c r="M370" s="49"/>
      <c r="N370" s="49"/>
      <c r="O370" s="184"/>
      <c r="P370" s="60"/>
      <c r="Q370" s="74"/>
      <c r="R370" s="54" t="str">
        <f>IF(D370="","",IF(D369&lt;&gt;"","",IF(OR(J370="リード付け",J370="巻足し",J370="巻返しリード付け"),M370,VLOOKUP(D370,契約台帳!$A$3:$X$700,14,FALSE))))</f>
        <v/>
      </c>
      <c r="S370" s="51" t="str">
        <f>IF(D370="","",IF(D369&lt;&gt;"","",IF(OR(J370="リード付け",J370="巻足し",J370="巻返しリード付け"),M370,VLOOKUP(D370,契約台帳!$A$3:$X$700,15,FALSE))))</f>
        <v/>
      </c>
      <c r="T370" s="51" t="str">
        <f>IF(D370="","",IF(D369&lt;&gt;"","",IF(J370="リード付け",N370,IF(J370="巻返しリード付け",N370,IF(J370="巻足し",N370*P370+N371*P371,VLOOKUP(D370,契約台帳!$A$3:$X$700,16,FALSE))))))</f>
        <v/>
      </c>
      <c r="U370" s="50"/>
      <c r="V370" s="50" t="str">
        <f>IF(D370="","",IF(D368=D370,"",VLOOKUP(D370,契約台帳!$A$2:$X$700,18,FALSE)))</f>
        <v/>
      </c>
      <c r="W370" s="35" t="str">
        <f>IF(D370="","",IF(T370="","",IF(J370="巻足し","",IF(J370="巻返し",VLOOKUP(F370&amp;K370&amp;M370,製品マスタ!$M$5:$AE$1005,18,FALSE),IF(OR(J370="リード付け",J370="巻返しリード付け"),"原反コア",IF(J370="スリット",VLOOKUP(F370&amp;K370&amp;R370,製品マスタ!$N$5:$AE$1005,17,FALSE),""))))))</f>
        <v/>
      </c>
      <c r="X370" s="35" t="str">
        <f>IF(D370="","",IF(T370="","",IF(J370="巻足し","",IF(J370="巻返し",VLOOKUP(F370&amp;K370&amp;M370,製品マスタ!$M$5:$AE$1005,19,FALSE),IF(OR(J370="リード付け",J370="巻返しリード付け"),"",IF(J370="スリット",VLOOKUP(F370&amp;K370&amp;R370,製品マスタ!$N$5:$AE$1005,18,FALSE),""))))))</f>
        <v/>
      </c>
      <c r="Y370" s="40" t="str">
        <f>IF(D370="","",IF(T370="","",VLOOKUP(D370,契約台帳!$A$3:$X$700,17,FALSE)))</f>
        <v/>
      </c>
      <c r="Z370" s="35" t="str">
        <f>IF(D370="","",IF(T370="","",VLOOKUP(D370,契約台帳!$A$3:$X$700,5,FALSE)))</f>
        <v/>
      </c>
      <c r="AA370" s="74"/>
      <c r="AB370" s="266" t="str">
        <f>IFERROR(VLOOKUP(F370&amp;K370&amp;M370,製品マスタ!$M$5:$AM$1003,27,FALSE),"")</f>
        <v/>
      </c>
      <c r="AC370" s="41"/>
      <c r="AD370" s="244"/>
      <c r="AE370" s="67"/>
      <c r="AF370" s="71"/>
      <c r="AG370" s="60"/>
      <c r="AH370" s="34"/>
      <c r="AI370" s="34"/>
      <c r="AJ370" s="34"/>
      <c r="AK370" s="34"/>
      <c r="AL370" s="13"/>
      <c r="AM370" s="13"/>
      <c r="AN370" s="13"/>
      <c r="AO370" s="13"/>
      <c r="AP370" s="13"/>
      <c r="AQ370" s="14"/>
      <c r="AR370" s="15"/>
    </row>
    <row r="371" spans="1:44" s="17" customFormat="1" ht="30.95" customHeight="1" x14ac:dyDescent="0.2">
      <c r="A371" s="47"/>
      <c r="B371" s="48"/>
      <c r="C371" s="56"/>
      <c r="D371" s="35"/>
      <c r="E371" s="35"/>
      <c r="F371" s="36" t="str">
        <f>IF(D371="","",VLOOKUP(D371,契約台帳!$A$3:$X$9998,6,FALSE))&amp;IF(D371="","",VLOOKUP(D371,契約台帳!$A$3:$X$9998,7,FALSE))&amp;IF(D371="","",VLOOKUP(D371,契約台帳!$A$3:$X$9998,8,FALSE))&amp;IF(D371="","",VLOOKUP(D371,契約台帳!$A$3:$X$9998,9,FALSE))&amp;IF(D371="","",VLOOKUP(D371,契約台帳!$A$3:$X$9998,11,FALSE))</f>
        <v/>
      </c>
      <c r="G371" s="35" t="str">
        <f>IF(D371="","",VLOOKUP(F371,製品マスタ!$G$5:$H$1005,2,FALSE))</f>
        <v/>
      </c>
      <c r="H371" s="35" t="str">
        <f>IF(D371="","",VLOOKUP(F371,製品マスタ!$G$5:$K$1005,5,FALSE))</f>
        <v/>
      </c>
      <c r="I371" s="37" t="str">
        <f>IF(D371="","",VLOOKUP(F371,製品マスタ!$G$5:$L$1005,6,FALSE))</f>
        <v/>
      </c>
      <c r="J371" s="271"/>
      <c r="K371" s="37" t="str">
        <f>IF(D371="","",VLOOKUP(D371,契約台帳!$A$3:$X$700,12,FALSE))</f>
        <v/>
      </c>
      <c r="L371" s="37" t="str">
        <f>IF(D371="","",VLOOKUP(F371,製品マスタ!$G$5:$Q$1005,11,FALSE))</f>
        <v/>
      </c>
      <c r="M371" s="49"/>
      <c r="N371" s="49"/>
      <c r="O371" s="184"/>
      <c r="P371" s="60"/>
      <c r="Q371" s="74"/>
      <c r="R371" s="54" t="str">
        <f>IF(D371="","",IF(D370&lt;&gt;"","",IF(OR(J371="リード付け",J371="巻足し",J371="巻返しリード付け"),M371,VLOOKUP(D371,契約台帳!$A$3:$X$700,14,FALSE))))</f>
        <v/>
      </c>
      <c r="S371" s="51" t="str">
        <f>IF(D371="","",IF(D370&lt;&gt;"","",IF(OR(J371="リード付け",J371="巻足し",J371="巻返しリード付け"),M371,VLOOKUP(D371,契約台帳!$A$3:$X$700,15,FALSE))))</f>
        <v/>
      </c>
      <c r="T371" s="51" t="str">
        <f>IF(D371="","",IF(D370&lt;&gt;"","",IF(J371="リード付け",N371,IF(J371="巻返しリード付け",N371,IF(J371="巻足し",N371*P371+N372*P372,VLOOKUP(D371,契約台帳!$A$3:$X$700,16,FALSE))))))</f>
        <v/>
      </c>
      <c r="U371" s="50"/>
      <c r="V371" s="50" t="str">
        <f>IF(D371="","",IF(D369=D371,"",VLOOKUP(D371,契約台帳!$A$2:$X$700,18,FALSE)))</f>
        <v/>
      </c>
      <c r="W371" s="35" t="str">
        <f>IF(D371="","",IF(T371="","",IF(J371="巻足し","",IF(J371="巻返し",VLOOKUP(F371&amp;K371&amp;M371,製品マスタ!$M$5:$AE$1005,18,FALSE),IF(OR(J371="リード付け",J371="巻返しリード付け"),"原反コア",IF(J371="スリット",VLOOKUP(F371&amp;K371&amp;R371,製品マスタ!$N$5:$AE$1005,17,FALSE),""))))))</f>
        <v/>
      </c>
      <c r="X371" s="35" t="str">
        <f>IF(D371="","",IF(T371="","",IF(J371="巻足し","",IF(J371="巻返し",VLOOKUP(F371&amp;K371&amp;M371,製品マスタ!$M$5:$AE$1005,19,FALSE),IF(OR(J371="リード付け",J371="巻返しリード付け"),"",IF(J371="スリット",VLOOKUP(F371&amp;K371&amp;R371,製品マスタ!$N$5:$AE$1005,18,FALSE),""))))))</f>
        <v/>
      </c>
      <c r="Y371" s="40" t="str">
        <f>IF(D371="","",IF(T371="","",VLOOKUP(D371,契約台帳!$A$3:$X$700,17,FALSE)))</f>
        <v/>
      </c>
      <c r="Z371" s="35" t="str">
        <f>IF(D371="","",IF(T371="","",VLOOKUP(D371,契約台帳!$A$3:$X$700,5,FALSE)))</f>
        <v/>
      </c>
      <c r="AA371" s="74"/>
      <c r="AB371" s="266" t="str">
        <f>IFERROR(VLOOKUP(F371&amp;K371&amp;M371,製品マスタ!$M$5:$AM$1003,27,FALSE),"")</f>
        <v/>
      </c>
      <c r="AC371" s="41"/>
      <c r="AD371" s="244"/>
      <c r="AE371" s="67"/>
      <c r="AF371" s="71"/>
      <c r="AG371" s="60"/>
      <c r="AH371" s="34"/>
      <c r="AI371" s="34"/>
      <c r="AJ371" s="34"/>
      <c r="AK371" s="34"/>
      <c r="AL371" s="13"/>
      <c r="AM371" s="13"/>
      <c r="AN371" s="13"/>
      <c r="AO371" s="13"/>
      <c r="AP371" s="13"/>
      <c r="AQ371" s="14"/>
      <c r="AR371" s="15"/>
    </row>
    <row r="372" spans="1:44" s="17" customFormat="1" ht="30.95" customHeight="1" x14ac:dyDescent="0.2">
      <c r="A372" s="47"/>
      <c r="B372" s="48"/>
      <c r="C372" s="56"/>
      <c r="D372" s="35"/>
      <c r="E372" s="35"/>
      <c r="F372" s="36" t="str">
        <f>IF(D372="","",VLOOKUP(D372,契約台帳!$A$3:$X$9998,6,FALSE))&amp;IF(D372="","",VLOOKUP(D372,契約台帳!$A$3:$X$9998,7,FALSE))&amp;IF(D372="","",VLOOKUP(D372,契約台帳!$A$3:$X$9998,8,FALSE))&amp;IF(D372="","",VLOOKUP(D372,契約台帳!$A$3:$X$9998,9,FALSE))&amp;IF(D372="","",VLOOKUP(D372,契約台帳!$A$3:$X$9998,11,FALSE))</f>
        <v/>
      </c>
      <c r="G372" s="35" t="str">
        <f>IF(D372="","",VLOOKUP(F372,製品マスタ!$G$5:$H$1005,2,FALSE))</f>
        <v/>
      </c>
      <c r="H372" s="35" t="str">
        <f>IF(D372="","",VLOOKUP(F372,製品マスタ!$G$5:$K$1005,5,FALSE))</f>
        <v/>
      </c>
      <c r="I372" s="37" t="str">
        <f>IF(D372="","",VLOOKUP(F372,製品マスタ!$G$5:$L$1005,6,FALSE))</f>
        <v/>
      </c>
      <c r="J372" s="271"/>
      <c r="K372" s="37" t="str">
        <f>IF(D372="","",VLOOKUP(D372,契約台帳!$A$3:$X$700,12,FALSE))</f>
        <v/>
      </c>
      <c r="L372" s="37" t="str">
        <f>IF(D372="","",VLOOKUP(F372,製品マスタ!$G$5:$Q$1005,11,FALSE))</f>
        <v/>
      </c>
      <c r="M372" s="49"/>
      <c r="N372" s="49"/>
      <c r="O372" s="184"/>
      <c r="P372" s="60"/>
      <c r="Q372" s="74"/>
      <c r="R372" s="54" t="str">
        <f>IF(D372="","",IF(D371&lt;&gt;"","",IF(OR(J372="リード付け",J372="巻足し",J372="巻返しリード付け"),M372,VLOOKUP(D372,契約台帳!$A$3:$X$700,14,FALSE))))</f>
        <v/>
      </c>
      <c r="S372" s="51" t="str">
        <f>IF(D372="","",IF(D371&lt;&gt;"","",IF(OR(J372="リード付け",J372="巻足し",J372="巻返しリード付け"),M372,VLOOKUP(D372,契約台帳!$A$3:$X$700,15,FALSE))))</f>
        <v/>
      </c>
      <c r="T372" s="51" t="str">
        <f>IF(D372="","",IF(D371&lt;&gt;"","",IF(J372="リード付け",N372,IF(J372="巻返しリード付け",N372,IF(J372="巻足し",N372*P372+N373*P373,VLOOKUP(D372,契約台帳!$A$3:$X$700,16,FALSE))))))</f>
        <v/>
      </c>
      <c r="U372" s="50"/>
      <c r="V372" s="50" t="str">
        <f>IF(D372="","",IF(D370=D372,"",VLOOKUP(D372,契約台帳!$A$2:$X$700,18,FALSE)))</f>
        <v/>
      </c>
      <c r="W372" s="35" t="str">
        <f>IF(D372="","",IF(T372="","",IF(J372="巻足し","",IF(J372="巻返し",VLOOKUP(F372&amp;K372&amp;M372,製品マスタ!$M$5:$AE$1005,18,FALSE),IF(OR(J372="リード付け",J372="巻返しリード付け"),"原反コア",IF(J372="スリット",VLOOKUP(F372&amp;K372&amp;R372,製品マスタ!$N$5:$AE$1005,17,FALSE),""))))))</f>
        <v/>
      </c>
      <c r="X372" s="35" t="str">
        <f>IF(D372="","",IF(T372="","",IF(J372="巻足し","",IF(J372="巻返し",VLOOKUP(F372&amp;K372&amp;M372,製品マスタ!$M$5:$AE$1005,19,FALSE),IF(OR(J372="リード付け",J372="巻返しリード付け"),"",IF(J372="スリット",VLOOKUP(F372&amp;K372&amp;R372,製品マスタ!$N$5:$AE$1005,18,FALSE),""))))))</f>
        <v/>
      </c>
      <c r="Y372" s="40" t="str">
        <f>IF(D372="","",IF(T372="","",VLOOKUP(D372,契約台帳!$A$3:$X$700,17,FALSE)))</f>
        <v/>
      </c>
      <c r="Z372" s="35" t="str">
        <f>IF(D372="","",IF(T372="","",VLOOKUP(D372,契約台帳!$A$3:$X$700,5,FALSE)))</f>
        <v/>
      </c>
      <c r="AA372" s="74"/>
      <c r="AB372" s="266" t="str">
        <f>IFERROR(VLOOKUP(F372&amp;K372&amp;M372,製品マスタ!$M$5:$AM$1003,27,FALSE),"")</f>
        <v/>
      </c>
      <c r="AC372" s="41"/>
      <c r="AD372" s="244"/>
      <c r="AE372" s="67"/>
      <c r="AF372" s="71"/>
      <c r="AG372" s="60"/>
      <c r="AH372" s="34"/>
      <c r="AI372" s="34"/>
      <c r="AJ372" s="34"/>
      <c r="AK372" s="34"/>
      <c r="AL372" s="13"/>
      <c r="AM372" s="13"/>
      <c r="AN372" s="13"/>
      <c r="AO372" s="13"/>
      <c r="AP372" s="13"/>
      <c r="AQ372" s="14"/>
      <c r="AR372" s="15"/>
    </row>
    <row r="373" spans="1:44" s="17" customFormat="1" ht="30.95" customHeight="1" x14ac:dyDescent="0.2">
      <c r="A373" s="47"/>
      <c r="B373" s="48"/>
      <c r="C373" s="56"/>
      <c r="D373" s="35"/>
      <c r="E373" s="35"/>
      <c r="F373" s="36" t="str">
        <f>IF(D373="","",VLOOKUP(D373,契約台帳!$A$3:$X$9998,6,FALSE))&amp;IF(D373="","",VLOOKUP(D373,契約台帳!$A$3:$X$9998,7,FALSE))&amp;IF(D373="","",VLOOKUP(D373,契約台帳!$A$3:$X$9998,8,FALSE))&amp;IF(D373="","",VLOOKUP(D373,契約台帳!$A$3:$X$9998,9,FALSE))&amp;IF(D373="","",VLOOKUP(D373,契約台帳!$A$3:$X$9998,11,FALSE))</f>
        <v/>
      </c>
      <c r="G373" s="35" t="str">
        <f>IF(D373="","",VLOOKUP(F373,製品マスタ!$G$5:$H$1005,2,FALSE))</f>
        <v/>
      </c>
      <c r="H373" s="35" t="str">
        <f>IF(D373="","",VLOOKUP(F373,製品マスタ!$G$5:$K$1005,5,FALSE))</f>
        <v/>
      </c>
      <c r="I373" s="37" t="str">
        <f>IF(D373="","",VLOOKUP(F373,製品マスタ!$G$5:$L$1005,6,FALSE))</f>
        <v/>
      </c>
      <c r="J373" s="271"/>
      <c r="K373" s="37" t="str">
        <f>IF(D373="","",VLOOKUP(D373,契約台帳!$A$3:$X$700,12,FALSE))</f>
        <v/>
      </c>
      <c r="L373" s="37" t="str">
        <f>IF(D373="","",VLOOKUP(F373,製品マスタ!$G$5:$Q$1005,11,FALSE))</f>
        <v/>
      </c>
      <c r="M373" s="49"/>
      <c r="N373" s="49"/>
      <c r="O373" s="184"/>
      <c r="P373" s="60"/>
      <c r="Q373" s="74"/>
      <c r="R373" s="54" t="str">
        <f>IF(D373="","",IF(D372&lt;&gt;"","",IF(OR(J373="リード付け",J373="巻足し",J373="巻返しリード付け"),M373,VLOOKUP(D373,契約台帳!$A$3:$X$700,14,FALSE))))</f>
        <v/>
      </c>
      <c r="S373" s="51" t="str">
        <f>IF(D373="","",IF(D372&lt;&gt;"","",IF(OR(J373="リード付け",J373="巻足し",J373="巻返しリード付け"),M373,VLOOKUP(D373,契約台帳!$A$3:$X$700,15,FALSE))))</f>
        <v/>
      </c>
      <c r="T373" s="51" t="str">
        <f>IF(D373="","",IF(D372&lt;&gt;"","",IF(J373="リード付け",N373,IF(J373="巻返しリード付け",N373,IF(J373="巻足し",N373*P373+N374*P374,VLOOKUP(D373,契約台帳!$A$3:$X$700,16,FALSE))))))</f>
        <v/>
      </c>
      <c r="U373" s="50"/>
      <c r="V373" s="50" t="str">
        <f>IF(D373="","",IF(D371=D373,"",VLOOKUP(D373,契約台帳!$A$2:$X$700,18,FALSE)))</f>
        <v/>
      </c>
      <c r="W373" s="35" t="str">
        <f>IF(D373="","",IF(T373="","",IF(J373="巻足し","",IF(J373="巻返し",VLOOKUP(F373&amp;K373&amp;M373,製品マスタ!$M$5:$AE$1005,18,FALSE),IF(OR(J373="リード付け",J373="巻返しリード付け"),"原反コア",IF(J373="スリット",VLOOKUP(F373&amp;K373&amp;R373,製品マスタ!$N$5:$AE$1005,17,FALSE),""))))))</f>
        <v/>
      </c>
      <c r="X373" s="35" t="str">
        <f>IF(D373="","",IF(T373="","",IF(J373="巻足し","",IF(J373="巻返し",VLOOKUP(F373&amp;K373&amp;M373,製品マスタ!$M$5:$AE$1005,19,FALSE),IF(OR(J373="リード付け",J373="巻返しリード付け"),"",IF(J373="スリット",VLOOKUP(F373&amp;K373&amp;R373,製品マスタ!$N$5:$AE$1005,18,FALSE),""))))))</f>
        <v/>
      </c>
      <c r="Y373" s="40" t="str">
        <f>IF(D373="","",IF(T373="","",VLOOKUP(D373,契約台帳!$A$3:$X$700,17,FALSE)))</f>
        <v/>
      </c>
      <c r="Z373" s="35" t="str">
        <f>IF(D373="","",IF(T373="","",VLOOKUP(D373,契約台帳!$A$3:$X$700,5,FALSE)))</f>
        <v/>
      </c>
      <c r="AA373" s="74"/>
      <c r="AB373" s="266" t="str">
        <f>IFERROR(VLOOKUP(F373&amp;K373&amp;M373,製品マスタ!$M$5:$AM$1003,27,FALSE),"")</f>
        <v/>
      </c>
      <c r="AC373" s="41"/>
      <c r="AD373" s="244"/>
      <c r="AE373" s="67"/>
      <c r="AF373" s="71"/>
      <c r="AG373" s="60"/>
      <c r="AH373" s="34"/>
      <c r="AI373" s="34"/>
      <c r="AJ373" s="34"/>
      <c r="AK373" s="34"/>
      <c r="AL373" s="13"/>
      <c r="AM373" s="13"/>
      <c r="AN373" s="13"/>
      <c r="AO373" s="13"/>
      <c r="AP373" s="13"/>
      <c r="AQ373" s="14"/>
      <c r="AR373" s="15"/>
    </row>
    <row r="374" spans="1:44" s="17" customFormat="1" ht="30.95" customHeight="1" x14ac:dyDescent="0.2">
      <c r="A374" s="47"/>
      <c r="B374" s="48"/>
      <c r="C374" s="56"/>
      <c r="D374" s="35"/>
      <c r="E374" s="35"/>
      <c r="F374" s="36" t="str">
        <f>IF(D374="","",VLOOKUP(D374,契約台帳!$A$3:$X$9998,6,FALSE))&amp;IF(D374="","",VLOOKUP(D374,契約台帳!$A$3:$X$9998,7,FALSE))&amp;IF(D374="","",VLOOKUP(D374,契約台帳!$A$3:$X$9998,8,FALSE))&amp;IF(D374="","",VLOOKUP(D374,契約台帳!$A$3:$X$9998,9,FALSE))&amp;IF(D374="","",VLOOKUP(D374,契約台帳!$A$3:$X$9998,11,FALSE))</f>
        <v/>
      </c>
      <c r="G374" s="35" t="str">
        <f>IF(D374="","",VLOOKUP(F374,製品マスタ!$G$5:$H$1005,2,FALSE))</f>
        <v/>
      </c>
      <c r="H374" s="35" t="str">
        <f>IF(D374="","",VLOOKUP(F374,製品マスタ!$G$5:$K$1005,5,FALSE))</f>
        <v/>
      </c>
      <c r="I374" s="37" t="str">
        <f>IF(D374="","",VLOOKUP(F374,製品マスタ!$G$5:$L$1005,6,FALSE))</f>
        <v/>
      </c>
      <c r="J374" s="271"/>
      <c r="K374" s="37" t="str">
        <f>IF(D374="","",VLOOKUP(D374,契約台帳!$A$3:$X$700,12,FALSE))</f>
        <v/>
      </c>
      <c r="L374" s="37" t="str">
        <f>IF(D374="","",VLOOKUP(F374,製品マスタ!$G$5:$Q$1005,11,FALSE))</f>
        <v/>
      </c>
      <c r="M374" s="49"/>
      <c r="N374" s="49"/>
      <c r="O374" s="184"/>
      <c r="P374" s="60"/>
      <c r="Q374" s="74"/>
      <c r="R374" s="54" t="str">
        <f>IF(D374="","",IF(D373&lt;&gt;"","",IF(OR(J374="リード付け",J374="巻足し",J374="巻返しリード付け"),M374,VLOOKUP(D374,契約台帳!$A$3:$X$700,14,FALSE))))</f>
        <v/>
      </c>
      <c r="S374" s="51" t="str">
        <f>IF(D374="","",IF(D373&lt;&gt;"","",IF(OR(J374="リード付け",J374="巻足し",J374="巻返しリード付け"),M374,VLOOKUP(D374,契約台帳!$A$3:$X$700,15,FALSE))))</f>
        <v/>
      </c>
      <c r="T374" s="51" t="str">
        <f>IF(D374="","",IF(D373&lt;&gt;"","",IF(J374="リード付け",N374,IF(J374="巻返しリード付け",N374,IF(J374="巻足し",N374*P374+N375*P375,VLOOKUP(D374,契約台帳!$A$3:$X$700,16,FALSE))))))</f>
        <v/>
      </c>
      <c r="U374" s="50"/>
      <c r="V374" s="50" t="str">
        <f>IF(D374="","",IF(D372=D374,"",VLOOKUP(D374,契約台帳!$A$2:$X$700,18,FALSE)))</f>
        <v/>
      </c>
      <c r="W374" s="35" t="str">
        <f>IF(D374="","",IF(T374="","",IF(J374="巻足し","",IF(J374="巻返し",VLOOKUP(F374&amp;K374&amp;M374,製品マスタ!$M$5:$AE$1005,18,FALSE),IF(OR(J374="リード付け",J374="巻返しリード付け"),"原反コア",IF(J374="スリット",VLOOKUP(F374&amp;K374&amp;R374,製品マスタ!$N$5:$AE$1005,17,FALSE),""))))))</f>
        <v/>
      </c>
      <c r="X374" s="35" t="str">
        <f>IF(D374="","",IF(T374="","",IF(J374="巻足し","",IF(J374="巻返し",VLOOKUP(F374&amp;K374&amp;M374,製品マスタ!$M$5:$AE$1005,19,FALSE),IF(OR(J374="リード付け",J374="巻返しリード付け"),"",IF(J374="スリット",VLOOKUP(F374&amp;K374&amp;R374,製品マスタ!$N$5:$AE$1005,18,FALSE),""))))))</f>
        <v/>
      </c>
      <c r="Y374" s="40" t="str">
        <f>IF(D374="","",IF(T374="","",VLOOKUP(D374,契約台帳!$A$3:$X$700,17,FALSE)))</f>
        <v/>
      </c>
      <c r="Z374" s="35" t="str">
        <f>IF(D374="","",IF(T374="","",VLOOKUP(D374,契約台帳!$A$3:$X$700,5,FALSE)))</f>
        <v/>
      </c>
      <c r="AA374" s="74"/>
      <c r="AB374" s="266" t="str">
        <f>IFERROR(VLOOKUP(F374&amp;K374&amp;M374,製品マスタ!$M$5:$AM$1003,27,FALSE),"")</f>
        <v/>
      </c>
      <c r="AC374" s="41"/>
      <c r="AD374" s="244"/>
      <c r="AE374" s="67"/>
      <c r="AF374" s="71"/>
      <c r="AG374" s="60"/>
      <c r="AH374" s="34"/>
      <c r="AI374" s="34"/>
      <c r="AJ374" s="34"/>
      <c r="AK374" s="34"/>
      <c r="AL374" s="13"/>
      <c r="AM374" s="13"/>
      <c r="AN374" s="13"/>
      <c r="AO374" s="13"/>
      <c r="AP374" s="13"/>
      <c r="AQ374" s="14"/>
      <c r="AR374" s="15"/>
    </row>
    <row r="375" spans="1:44" s="17" customFormat="1" ht="30.95" customHeight="1" x14ac:dyDescent="0.2">
      <c r="A375" s="47"/>
      <c r="B375" s="48"/>
      <c r="C375" s="56"/>
      <c r="D375" s="35"/>
      <c r="E375" s="35"/>
      <c r="F375" s="36" t="str">
        <f>IF(D375="","",VLOOKUP(D375,契約台帳!$A$3:$X$9998,6,FALSE))&amp;IF(D375="","",VLOOKUP(D375,契約台帳!$A$3:$X$9998,7,FALSE))&amp;IF(D375="","",VLOOKUP(D375,契約台帳!$A$3:$X$9998,8,FALSE))&amp;IF(D375="","",VLOOKUP(D375,契約台帳!$A$3:$X$9998,9,FALSE))&amp;IF(D375="","",VLOOKUP(D375,契約台帳!$A$3:$X$9998,11,FALSE))</f>
        <v/>
      </c>
      <c r="G375" s="35" t="str">
        <f>IF(D375="","",VLOOKUP(F375,製品マスタ!$G$5:$H$1005,2,FALSE))</f>
        <v/>
      </c>
      <c r="H375" s="35" t="str">
        <f>IF(D375="","",VLOOKUP(F375,製品マスタ!$G$5:$K$1005,5,FALSE))</f>
        <v/>
      </c>
      <c r="I375" s="37" t="str">
        <f>IF(D375="","",VLOOKUP(F375,製品マスタ!$G$5:$L$1005,6,FALSE))</f>
        <v/>
      </c>
      <c r="J375" s="271"/>
      <c r="K375" s="37" t="str">
        <f>IF(D375="","",VLOOKUP(D375,契約台帳!$A$3:$X$700,12,FALSE))</f>
        <v/>
      </c>
      <c r="L375" s="37" t="str">
        <f>IF(D375="","",VLOOKUP(F375,製品マスタ!$G$5:$Q$1005,11,FALSE))</f>
        <v/>
      </c>
      <c r="M375" s="49"/>
      <c r="N375" s="49"/>
      <c r="O375" s="184"/>
      <c r="P375" s="60"/>
      <c r="Q375" s="74"/>
      <c r="R375" s="54" t="str">
        <f>IF(D375="","",IF(D374&lt;&gt;"","",IF(OR(J375="リード付け",J375="巻足し",J375="巻返しリード付け"),M375,VLOOKUP(D375,契約台帳!$A$3:$X$700,14,FALSE))))</f>
        <v/>
      </c>
      <c r="S375" s="51" t="str">
        <f>IF(D375="","",IF(D374&lt;&gt;"","",IF(OR(J375="リード付け",J375="巻足し",J375="巻返しリード付け"),M375,VLOOKUP(D375,契約台帳!$A$3:$X$700,15,FALSE))))</f>
        <v/>
      </c>
      <c r="T375" s="51" t="str">
        <f>IF(D375="","",IF(D374&lt;&gt;"","",IF(J375="リード付け",N375,IF(J375="巻返しリード付け",N375,IF(J375="巻足し",N375*P375+N376*P376,VLOOKUP(D375,契約台帳!$A$3:$X$700,16,FALSE))))))</f>
        <v/>
      </c>
      <c r="U375" s="50"/>
      <c r="V375" s="50" t="str">
        <f>IF(D375="","",IF(D373=D375,"",VLOOKUP(D375,契約台帳!$A$2:$X$700,18,FALSE)))</f>
        <v/>
      </c>
      <c r="W375" s="35" t="str">
        <f>IF(D375="","",IF(T375="","",IF(J375="巻足し","",IF(J375="巻返し",VLOOKUP(F375&amp;K375&amp;M375,製品マスタ!$M$5:$AE$1005,18,FALSE),IF(OR(J375="リード付け",J375="巻返しリード付け"),"原反コア",IF(J375="スリット",VLOOKUP(F375&amp;K375&amp;R375,製品マスタ!$N$5:$AE$1005,17,FALSE),""))))))</f>
        <v/>
      </c>
      <c r="X375" s="35" t="str">
        <f>IF(D375="","",IF(T375="","",IF(J375="巻足し","",IF(J375="巻返し",VLOOKUP(F375&amp;K375&amp;M375,製品マスタ!$M$5:$AE$1005,19,FALSE),IF(OR(J375="リード付け",J375="巻返しリード付け"),"",IF(J375="スリット",VLOOKUP(F375&amp;K375&amp;R375,製品マスタ!$N$5:$AE$1005,18,FALSE),""))))))</f>
        <v/>
      </c>
      <c r="Y375" s="40" t="str">
        <f>IF(D375="","",IF(T375="","",VLOOKUP(D375,契約台帳!$A$3:$X$700,17,FALSE)))</f>
        <v/>
      </c>
      <c r="Z375" s="35" t="str">
        <f>IF(D375="","",IF(T375="","",VLOOKUP(D375,契約台帳!$A$3:$X$700,5,FALSE)))</f>
        <v/>
      </c>
      <c r="AA375" s="74"/>
      <c r="AB375" s="266" t="str">
        <f>IFERROR(VLOOKUP(F375&amp;K375&amp;M375,製品マスタ!$M$5:$AM$1003,27,FALSE),"")</f>
        <v/>
      </c>
      <c r="AC375" s="41"/>
      <c r="AD375" s="244"/>
      <c r="AE375" s="67"/>
      <c r="AF375" s="71"/>
      <c r="AG375" s="60"/>
      <c r="AH375" s="34"/>
      <c r="AI375" s="34"/>
      <c r="AJ375" s="34"/>
      <c r="AK375" s="34"/>
      <c r="AL375" s="13"/>
      <c r="AM375" s="13"/>
      <c r="AN375" s="13"/>
      <c r="AO375" s="13"/>
      <c r="AP375" s="13"/>
      <c r="AQ375" s="14"/>
      <c r="AR375" s="15"/>
    </row>
    <row r="376" spans="1:44" s="17" customFormat="1" ht="30.95" customHeight="1" x14ac:dyDescent="0.2">
      <c r="A376" s="47"/>
      <c r="B376" s="48"/>
      <c r="C376" s="56"/>
      <c r="D376" s="35"/>
      <c r="E376" s="35"/>
      <c r="F376" s="36" t="str">
        <f>IF(D376="","",VLOOKUP(D376,契約台帳!$A$3:$X$9998,6,FALSE))&amp;IF(D376="","",VLOOKUP(D376,契約台帳!$A$3:$X$9998,7,FALSE))&amp;IF(D376="","",VLOOKUP(D376,契約台帳!$A$3:$X$9998,8,FALSE))&amp;IF(D376="","",VLOOKUP(D376,契約台帳!$A$3:$X$9998,9,FALSE))&amp;IF(D376="","",VLOOKUP(D376,契約台帳!$A$3:$X$9998,11,FALSE))</f>
        <v/>
      </c>
      <c r="G376" s="35" t="str">
        <f>IF(D376="","",VLOOKUP(F376,製品マスタ!$G$5:$H$1005,2,FALSE))</f>
        <v/>
      </c>
      <c r="H376" s="35" t="str">
        <f>IF(D376="","",VLOOKUP(F376,製品マスタ!$G$5:$K$1005,5,FALSE))</f>
        <v/>
      </c>
      <c r="I376" s="37" t="str">
        <f>IF(D376="","",VLOOKUP(F376,製品マスタ!$G$5:$L$1005,6,FALSE))</f>
        <v/>
      </c>
      <c r="J376" s="271"/>
      <c r="K376" s="37" t="str">
        <f>IF(D376="","",VLOOKUP(D376,契約台帳!$A$3:$X$700,12,FALSE))</f>
        <v/>
      </c>
      <c r="L376" s="37" t="str">
        <f>IF(D376="","",VLOOKUP(F376,製品マスタ!$G$5:$Q$1005,11,FALSE))</f>
        <v/>
      </c>
      <c r="M376" s="49"/>
      <c r="N376" s="49"/>
      <c r="O376" s="184"/>
      <c r="P376" s="60"/>
      <c r="Q376" s="74"/>
      <c r="R376" s="54" t="str">
        <f>IF(D376="","",IF(D375&lt;&gt;"","",IF(OR(J376="リード付け",J376="巻足し",J376="巻返しリード付け"),M376,VLOOKUP(D376,契約台帳!$A$3:$X$700,14,FALSE))))</f>
        <v/>
      </c>
      <c r="S376" s="51" t="str">
        <f>IF(D376="","",IF(D375&lt;&gt;"","",IF(OR(J376="リード付け",J376="巻足し",J376="巻返しリード付け"),M376,VLOOKUP(D376,契約台帳!$A$3:$X$700,15,FALSE))))</f>
        <v/>
      </c>
      <c r="T376" s="51" t="str">
        <f>IF(D376="","",IF(D375&lt;&gt;"","",IF(J376="リード付け",N376,IF(J376="巻返しリード付け",N376,IF(J376="巻足し",N376*P376+N377*P377,VLOOKUP(D376,契約台帳!$A$3:$X$700,16,FALSE))))))</f>
        <v/>
      </c>
      <c r="U376" s="50"/>
      <c r="V376" s="50" t="str">
        <f>IF(D376="","",IF(D374=D376,"",VLOOKUP(D376,契約台帳!$A$2:$X$700,18,FALSE)))</f>
        <v/>
      </c>
      <c r="W376" s="35" t="str">
        <f>IF(D376="","",IF(T376="","",IF(J376="巻足し","",IF(J376="巻返し",VLOOKUP(F376&amp;K376&amp;M376,製品マスタ!$M$5:$AE$1005,18,FALSE),IF(OR(J376="リード付け",J376="巻返しリード付け"),"原反コア",IF(J376="スリット",VLOOKUP(F376&amp;K376&amp;R376,製品マスタ!$N$5:$AE$1005,17,FALSE),""))))))</f>
        <v/>
      </c>
      <c r="X376" s="35" t="str">
        <f>IF(D376="","",IF(T376="","",IF(J376="巻足し","",IF(J376="巻返し",VLOOKUP(F376&amp;K376&amp;M376,製品マスタ!$M$5:$AE$1005,19,FALSE),IF(OR(J376="リード付け",J376="巻返しリード付け"),"",IF(J376="スリット",VLOOKUP(F376&amp;K376&amp;R376,製品マスタ!$N$5:$AE$1005,18,FALSE),""))))))</f>
        <v/>
      </c>
      <c r="Y376" s="40" t="str">
        <f>IF(D376="","",IF(T376="","",VLOOKUP(D376,契約台帳!$A$3:$X$700,17,FALSE)))</f>
        <v/>
      </c>
      <c r="Z376" s="35" t="str">
        <f>IF(D376="","",IF(T376="","",VLOOKUP(D376,契約台帳!$A$3:$X$700,5,FALSE)))</f>
        <v/>
      </c>
      <c r="AA376" s="74"/>
      <c r="AB376" s="266" t="str">
        <f>IFERROR(VLOOKUP(F376&amp;K376&amp;M376,製品マスタ!$M$5:$AM$1003,27,FALSE),"")</f>
        <v/>
      </c>
      <c r="AC376" s="41"/>
      <c r="AD376" s="244"/>
      <c r="AE376" s="67"/>
      <c r="AF376" s="71"/>
      <c r="AG376" s="60"/>
      <c r="AH376" s="34"/>
      <c r="AI376" s="34"/>
      <c r="AJ376" s="34"/>
      <c r="AK376" s="34"/>
      <c r="AL376" s="13"/>
      <c r="AM376" s="13"/>
      <c r="AN376" s="13"/>
      <c r="AO376" s="13"/>
      <c r="AP376" s="13"/>
      <c r="AQ376" s="14"/>
      <c r="AR376" s="15"/>
    </row>
    <row r="377" spans="1:44" s="17" customFormat="1" ht="30.95" customHeight="1" x14ac:dyDescent="0.2">
      <c r="A377" s="47"/>
      <c r="B377" s="48"/>
      <c r="C377" s="56"/>
      <c r="D377" s="35"/>
      <c r="E377" s="35"/>
      <c r="F377" s="36" t="str">
        <f>IF(D377="","",VLOOKUP(D377,契約台帳!$A$3:$X$9998,6,FALSE))&amp;IF(D377="","",VLOOKUP(D377,契約台帳!$A$3:$X$9998,7,FALSE))&amp;IF(D377="","",VLOOKUP(D377,契約台帳!$A$3:$X$9998,8,FALSE))&amp;IF(D377="","",VLOOKUP(D377,契約台帳!$A$3:$X$9998,9,FALSE))&amp;IF(D377="","",VLOOKUP(D377,契約台帳!$A$3:$X$9998,11,FALSE))</f>
        <v/>
      </c>
      <c r="G377" s="35" t="str">
        <f>IF(D377="","",VLOOKUP(F377,製品マスタ!$G$5:$H$1005,2,FALSE))</f>
        <v/>
      </c>
      <c r="H377" s="35" t="str">
        <f>IF(D377="","",VLOOKUP(F377,製品マスタ!$G$5:$K$1005,5,FALSE))</f>
        <v/>
      </c>
      <c r="I377" s="37" t="str">
        <f>IF(D377="","",VLOOKUP(F377,製品マスタ!$G$5:$L$1005,6,FALSE))</f>
        <v/>
      </c>
      <c r="J377" s="271"/>
      <c r="K377" s="37" t="str">
        <f>IF(D377="","",VLOOKUP(D377,契約台帳!$A$3:$X$700,12,FALSE))</f>
        <v/>
      </c>
      <c r="L377" s="37" t="str">
        <f>IF(D377="","",VLOOKUP(F377,製品マスタ!$G$5:$Q$1005,11,FALSE))</f>
        <v/>
      </c>
      <c r="M377" s="49"/>
      <c r="N377" s="49"/>
      <c r="O377" s="184"/>
      <c r="P377" s="60"/>
      <c r="Q377" s="74"/>
      <c r="R377" s="54" t="str">
        <f>IF(D377="","",IF(D376&lt;&gt;"","",IF(OR(J377="リード付け",J377="巻足し",J377="巻返しリード付け"),M377,VLOOKUP(D377,契約台帳!$A$3:$X$700,14,FALSE))))</f>
        <v/>
      </c>
      <c r="S377" s="51" t="str">
        <f>IF(D377="","",IF(D376&lt;&gt;"","",IF(OR(J377="リード付け",J377="巻足し",J377="巻返しリード付け"),M377,VLOOKUP(D377,契約台帳!$A$3:$X$700,15,FALSE))))</f>
        <v/>
      </c>
      <c r="T377" s="51" t="str">
        <f>IF(D377="","",IF(D376&lt;&gt;"","",IF(J377="リード付け",N377,IF(J377="巻返しリード付け",N377,IF(J377="巻足し",N377*P377+N378*P378,VLOOKUP(D377,契約台帳!$A$3:$X$700,16,FALSE))))))</f>
        <v/>
      </c>
      <c r="U377" s="50"/>
      <c r="V377" s="50" t="str">
        <f>IF(D377="","",IF(D375=D377,"",VLOOKUP(D377,契約台帳!$A$2:$X$700,18,FALSE)))</f>
        <v/>
      </c>
      <c r="W377" s="35" t="str">
        <f>IF(D377="","",IF(T377="","",IF(J377="巻足し","",IF(J377="巻返し",VLOOKUP(F377&amp;K377&amp;M377,製品マスタ!$M$5:$AE$1005,18,FALSE),IF(OR(J377="リード付け",J377="巻返しリード付け"),"原反コア",IF(J377="スリット",VLOOKUP(F377&amp;K377&amp;R377,製品マスタ!$N$5:$AE$1005,17,FALSE),""))))))</f>
        <v/>
      </c>
      <c r="X377" s="35" t="str">
        <f>IF(D377="","",IF(T377="","",IF(J377="巻足し","",IF(J377="巻返し",VLOOKUP(F377&amp;K377&amp;M377,製品マスタ!$M$5:$AE$1005,19,FALSE),IF(OR(J377="リード付け",J377="巻返しリード付け"),"",IF(J377="スリット",VLOOKUP(F377&amp;K377&amp;R377,製品マスタ!$N$5:$AE$1005,18,FALSE),""))))))</f>
        <v/>
      </c>
      <c r="Y377" s="40" t="str">
        <f>IF(D377="","",IF(T377="","",VLOOKUP(D377,契約台帳!$A$3:$X$700,17,FALSE)))</f>
        <v/>
      </c>
      <c r="Z377" s="35" t="str">
        <f>IF(D377="","",IF(T377="","",VLOOKUP(D377,契約台帳!$A$3:$X$700,5,FALSE)))</f>
        <v/>
      </c>
      <c r="AA377" s="74"/>
      <c r="AB377" s="266" t="str">
        <f>IFERROR(VLOOKUP(F377&amp;K377&amp;M377,製品マスタ!$M$5:$AM$1003,27,FALSE),"")</f>
        <v/>
      </c>
      <c r="AC377" s="41"/>
      <c r="AD377" s="244"/>
      <c r="AE377" s="67"/>
      <c r="AF377" s="71"/>
      <c r="AG377" s="60"/>
      <c r="AH377" s="34"/>
      <c r="AI377" s="34"/>
      <c r="AJ377" s="34"/>
      <c r="AK377" s="34"/>
      <c r="AL377" s="13"/>
      <c r="AM377" s="13"/>
      <c r="AN377" s="13"/>
      <c r="AO377" s="13"/>
      <c r="AP377" s="13"/>
      <c r="AQ377" s="14"/>
      <c r="AR377" s="15"/>
    </row>
    <row r="378" spans="1:44" s="17" customFormat="1" ht="30.95" customHeight="1" x14ac:dyDescent="0.2">
      <c r="A378" s="47"/>
      <c r="B378" s="48"/>
      <c r="C378" s="56"/>
      <c r="D378" s="35"/>
      <c r="E378" s="35"/>
      <c r="F378" s="36" t="str">
        <f>IF(D378="","",VLOOKUP(D378,契約台帳!$A$3:$X$9998,6,FALSE))&amp;IF(D378="","",VLOOKUP(D378,契約台帳!$A$3:$X$9998,7,FALSE))&amp;IF(D378="","",VLOOKUP(D378,契約台帳!$A$3:$X$9998,8,FALSE))&amp;IF(D378="","",VLOOKUP(D378,契約台帳!$A$3:$X$9998,9,FALSE))&amp;IF(D378="","",VLOOKUP(D378,契約台帳!$A$3:$X$9998,11,FALSE))</f>
        <v/>
      </c>
      <c r="G378" s="35" t="str">
        <f>IF(D378="","",VLOOKUP(F378,製品マスタ!$G$5:$H$1005,2,FALSE))</f>
        <v/>
      </c>
      <c r="H378" s="35" t="str">
        <f>IF(D378="","",VLOOKUP(F378,製品マスタ!$G$5:$K$1005,5,FALSE))</f>
        <v/>
      </c>
      <c r="I378" s="37" t="str">
        <f>IF(D378="","",VLOOKUP(F378,製品マスタ!$G$5:$L$1005,6,FALSE))</f>
        <v/>
      </c>
      <c r="J378" s="271"/>
      <c r="K378" s="37" t="str">
        <f>IF(D378="","",VLOOKUP(D378,契約台帳!$A$3:$X$700,12,FALSE))</f>
        <v/>
      </c>
      <c r="L378" s="37" t="str">
        <f>IF(D378="","",VLOOKUP(F378,製品マスタ!$G$5:$Q$1005,11,FALSE))</f>
        <v/>
      </c>
      <c r="M378" s="49"/>
      <c r="N378" s="49"/>
      <c r="O378" s="184"/>
      <c r="P378" s="60"/>
      <c r="Q378" s="74"/>
      <c r="R378" s="54" t="str">
        <f>IF(D378="","",IF(D377&lt;&gt;"","",IF(OR(J378="リード付け",J378="巻足し",J378="巻返しリード付け"),M378,VLOOKUP(D378,契約台帳!$A$3:$X$700,14,FALSE))))</f>
        <v/>
      </c>
      <c r="S378" s="51" t="str">
        <f>IF(D378="","",IF(D377&lt;&gt;"","",IF(OR(J378="リード付け",J378="巻足し",J378="巻返しリード付け"),M378,VLOOKUP(D378,契約台帳!$A$3:$X$700,15,FALSE))))</f>
        <v/>
      </c>
      <c r="T378" s="51" t="str">
        <f>IF(D378="","",IF(D377&lt;&gt;"","",IF(J378="リード付け",N378,IF(J378="巻返しリード付け",N378,IF(J378="巻足し",N378*P378+N379*P379,VLOOKUP(D378,契約台帳!$A$3:$X$700,16,FALSE))))))</f>
        <v/>
      </c>
      <c r="U378" s="50"/>
      <c r="V378" s="50" t="str">
        <f>IF(D378="","",IF(D376=D378,"",VLOOKUP(D378,契約台帳!$A$2:$X$700,18,FALSE)))</f>
        <v/>
      </c>
      <c r="W378" s="35" t="str">
        <f>IF(D378="","",IF(T378="","",IF(J378="巻足し","",IF(J378="巻返し",VLOOKUP(F378&amp;K378&amp;M378,製品マスタ!$M$5:$AE$1005,18,FALSE),IF(OR(J378="リード付け",J378="巻返しリード付け"),"原反コア",IF(J378="スリット",VLOOKUP(F378&amp;K378&amp;R378,製品マスタ!$N$5:$AE$1005,17,FALSE),""))))))</f>
        <v/>
      </c>
      <c r="X378" s="35" t="str">
        <f>IF(D378="","",IF(T378="","",IF(J378="巻足し","",IF(J378="巻返し",VLOOKUP(F378&amp;K378&amp;M378,製品マスタ!$M$5:$AE$1005,19,FALSE),IF(OR(J378="リード付け",J378="巻返しリード付け"),"",IF(J378="スリット",VLOOKUP(F378&amp;K378&amp;R378,製品マスタ!$N$5:$AE$1005,18,FALSE),""))))))</f>
        <v/>
      </c>
      <c r="Y378" s="40" t="str">
        <f>IF(D378="","",IF(T378="","",VLOOKUP(D378,契約台帳!$A$3:$X$700,17,FALSE)))</f>
        <v/>
      </c>
      <c r="Z378" s="35" t="str">
        <f>IF(D378="","",IF(T378="","",VLOOKUP(D378,契約台帳!$A$3:$X$700,5,FALSE)))</f>
        <v/>
      </c>
      <c r="AA378" s="74"/>
      <c r="AB378" s="266" t="str">
        <f>IFERROR(VLOOKUP(F378&amp;K378&amp;M378,製品マスタ!$M$5:$AM$1003,27,FALSE),"")</f>
        <v/>
      </c>
      <c r="AC378" s="41"/>
      <c r="AD378" s="244"/>
      <c r="AE378" s="67"/>
      <c r="AF378" s="71"/>
      <c r="AG378" s="60"/>
      <c r="AH378" s="34"/>
      <c r="AI378" s="34"/>
      <c r="AJ378" s="34"/>
      <c r="AK378" s="34"/>
      <c r="AL378" s="13"/>
      <c r="AM378" s="13"/>
      <c r="AN378" s="13"/>
      <c r="AO378" s="13"/>
      <c r="AP378" s="13"/>
      <c r="AQ378" s="14"/>
      <c r="AR378" s="15"/>
    </row>
    <row r="379" spans="1:44" s="17" customFormat="1" ht="30.95" customHeight="1" x14ac:dyDescent="0.2">
      <c r="A379" s="47"/>
      <c r="B379" s="48"/>
      <c r="C379" s="56"/>
      <c r="D379" s="35"/>
      <c r="E379" s="35"/>
      <c r="F379" s="36" t="str">
        <f>IF(D379="","",VLOOKUP(D379,契約台帳!$A$3:$X$9998,6,FALSE))&amp;IF(D379="","",VLOOKUP(D379,契約台帳!$A$3:$X$9998,7,FALSE))&amp;IF(D379="","",VLOOKUP(D379,契約台帳!$A$3:$X$9998,8,FALSE))&amp;IF(D379="","",VLOOKUP(D379,契約台帳!$A$3:$X$9998,9,FALSE))&amp;IF(D379="","",VLOOKUP(D379,契約台帳!$A$3:$X$9998,11,FALSE))</f>
        <v/>
      </c>
      <c r="G379" s="35" t="str">
        <f>IF(D379="","",VLOOKUP(F379,製品マスタ!$G$5:$H$1005,2,FALSE))</f>
        <v/>
      </c>
      <c r="H379" s="35" t="str">
        <f>IF(D379="","",VLOOKUP(F379,製品マスタ!$G$5:$K$1005,5,FALSE))</f>
        <v/>
      </c>
      <c r="I379" s="37" t="str">
        <f>IF(D379="","",VLOOKUP(F379,製品マスタ!$G$5:$L$1005,6,FALSE))</f>
        <v/>
      </c>
      <c r="J379" s="271"/>
      <c r="K379" s="37" t="str">
        <f>IF(D379="","",VLOOKUP(D379,契約台帳!$A$3:$X$700,12,FALSE))</f>
        <v/>
      </c>
      <c r="L379" s="37" t="str">
        <f>IF(D379="","",VLOOKUP(F379,製品マスタ!$G$5:$Q$1005,11,FALSE))</f>
        <v/>
      </c>
      <c r="M379" s="49"/>
      <c r="N379" s="49"/>
      <c r="O379" s="184"/>
      <c r="P379" s="60"/>
      <c r="Q379" s="74"/>
      <c r="R379" s="54" t="str">
        <f>IF(D379="","",IF(D378&lt;&gt;"","",IF(OR(J379="リード付け",J379="巻足し",J379="巻返しリード付け"),M379,VLOOKUP(D379,契約台帳!$A$3:$X$700,14,FALSE))))</f>
        <v/>
      </c>
      <c r="S379" s="51" t="str">
        <f>IF(D379="","",IF(D378&lt;&gt;"","",IF(OR(J379="リード付け",J379="巻足し",J379="巻返しリード付け"),M379,VLOOKUP(D379,契約台帳!$A$3:$X$700,15,FALSE))))</f>
        <v/>
      </c>
      <c r="T379" s="51" t="str">
        <f>IF(D379="","",IF(D378&lt;&gt;"","",IF(J379="リード付け",N379,IF(J379="巻返しリード付け",N379,IF(J379="巻足し",N379*P379+N380*P380,VLOOKUP(D379,契約台帳!$A$3:$X$700,16,FALSE))))))</f>
        <v/>
      </c>
      <c r="U379" s="50"/>
      <c r="V379" s="50" t="str">
        <f>IF(D379="","",IF(D377=D379,"",VLOOKUP(D379,契約台帳!$A$2:$X$700,18,FALSE)))</f>
        <v/>
      </c>
      <c r="W379" s="35" t="str">
        <f>IF(D379="","",IF(T379="","",IF(J379="巻足し","",IF(J379="巻返し",VLOOKUP(F379&amp;K379&amp;M379,製品マスタ!$M$5:$AE$1005,18,FALSE),IF(OR(J379="リード付け",J379="巻返しリード付け"),"原反コア",IF(J379="スリット",VLOOKUP(F379&amp;K379&amp;R379,製品マスタ!$N$5:$AE$1005,17,FALSE),""))))))</f>
        <v/>
      </c>
      <c r="X379" s="35" t="str">
        <f>IF(D379="","",IF(T379="","",IF(J379="巻足し","",IF(J379="巻返し",VLOOKUP(F379&amp;K379&amp;M379,製品マスタ!$M$5:$AE$1005,19,FALSE),IF(OR(J379="リード付け",J379="巻返しリード付け"),"",IF(J379="スリット",VLOOKUP(F379&amp;K379&amp;R379,製品マスタ!$N$5:$AE$1005,18,FALSE),""))))))</f>
        <v/>
      </c>
      <c r="Y379" s="40" t="str">
        <f>IF(D379="","",IF(T379="","",VLOOKUP(D379,契約台帳!$A$3:$X$700,17,FALSE)))</f>
        <v/>
      </c>
      <c r="Z379" s="35" t="str">
        <f>IF(D379="","",IF(T379="","",VLOOKUP(D379,契約台帳!$A$3:$X$700,5,FALSE)))</f>
        <v/>
      </c>
      <c r="AA379" s="74"/>
      <c r="AB379" s="266" t="str">
        <f>IFERROR(VLOOKUP(F379&amp;K379&amp;M379,製品マスタ!$M$5:$AM$1003,27,FALSE),"")</f>
        <v/>
      </c>
      <c r="AC379" s="41"/>
      <c r="AD379" s="244"/>
      <c r="AE379" s="67"/>
      <c r="AF379" s="71"/>
      <c r="AG379" s="60"/>
      <c r="AH379" s="34"/>
      <c r="AI379" s="34"/>
      <c r="AJ379" s="34"/>
      <c r="AK379" s="34"/>
      <c r="AL379" s="13"/>
      <c r="AM379" s="13"/>
      <c r="AN379" s="13"/>
      <c r="AO379" s="13"/>
      <c r="AP379" s="13"/>
      <c r="AQ379" s="14"/>
      <c r="AR379" s="15"/>
    </row>
    <row r="380" spans="1:44" s="17" customFormat="1" ht="30.75" customHeight="1" x14ac:dyDescent="0.2">
      <c r="A380" s="47"/>
      <c r="B380" s="48"/>
      <c r="C380" s="56"/>
      <c r="D380" s="35"/>
      <c r="E380" s="35"/>
      <c r="F380" s="36" t="str">
        <f>IF(D380="","",VLOOKUP(D380,契約台帳!$A$3:$X$9998,6,FALSE))&amp;IF(D380="","",VLOOKUP(D380,契約台帳!$A$3:$X$9998,7,FALSE))&amp;IF(D380="","",VLOOKUP(D380,契約台帳!$A$3:$X$9998,8,FALSE))&amp;IF(D380="","",VLOOKUP(D380,契約台帳!$A$3:$X$9998,9,FALSE))&amp;IF(D380="","",VLOOKUP(D380,契約台帳!$A$3:$X$9998,11,FALSE))</f>
        <v/>
      </c>
      <c r="G380" s="35" t="str">
        <f>IF(D380="","",VLOOKUP(F380,製品マスタ!$G$5:$H$1005,2,FALSE))</f>
        <v/>
      </c>
      <c r="H380" s="35" t="str">
        <f>IF(D380="","",VLOOKUP(F380,製品マスタ!$G$5:$K$1005,5,FALSE))</f>
        <v/>
      </c>
      <c r="I380" s="37" t="str">
        <f>IF(D380="","",VLOOKUP(F380,製品マスタ!$G$5:$L$1005,6,FALSE))</f>
        <v/>
      </c>
      <c r="J380" s="271"/>
      <c r="K380" s="37" t="str">
        <f>IF(D380="","",VLOOKUP(D380,契約台帳!$A$3:$X$700,12,FALSE))</f>
        <v/>
      </c>
      <c r="L380" s="37" t="str">
        <f>IF(D380="","",VLOOKUP(F380,製品マスタ!$G$5:$Q$1005,11,FALSE))</f>
        <v/>
      </c>
      <c r="M380" s="49"/>
      <c r="N380" s="49"/>
      <c r="O380" s="184"/>
      <c r="P380" s="60"/>
      <c r="Q380" s="74"/>
      <c r="R380" s="54" t="str">
        <f>IF(D380="","",IF(D379&lt;&gt;"","",IF(OR(J380="リード付け",J380="巻足し",J380="巻返しリード付け"),M380,VLOOKUP(D380,契約台帳!$A$3:$X$700,14,FALSE))))</f>
        <v/>
      </c>
      <c r="S380" s="51" t="str">
        <f>IF(D380="","",IF(D379&lt;&gt;"","",IF(OR(J380="リード付け",J380="巻足し",J380="巻返しリード付け"),M380,VLOOKUP(D380,契約台帳!$A$3:$X$700,15,FALSE))))</f>
        <v/>
      </c>
      <c r="T380" s="51" t="str">
        <f>IF(D380="","",IF(D379&lt;&gt;"","",IF(J380="リード付け",N380,IF(J380="巻返しリード付け",N380,IF(J380="巻足し",N380*P380+N381*P381,VLOOKUP(D380,契約台帳!$A$3:$X$700,16,FALSE))))))</f>
        <v/>
      </c>
      <c r="U380" s="50"/>
      <c r="V380" s="50" t="str">
        <f>IF(D380="","",IF(D378=D380,"",VLOOKUP(D380,契約台帳!$A$2:$X$700,18,FALSE)))</f>
        <v/>
      </c>
      <c r="W380" s="35" t="str">
        <f>IF(D380="","",IF(T380="","",IF(J380="巻足し","",IF(J380="巻返し",VLOOKUP(F380&amp;K380&amp;M380,製品マスタ!$M$5:$AE$1005,18,FALSE),IF(OR(J380="リード付け",J380="巻返しリード付け"),"原反コア",IF(J380="スリット",VLOOKUP(F380&amp;K380&amp;R380,製品マスタ!$N$5:$AE$1005,17,FALSE),""))))))</f>
        <v/>
      </c>
      <c r="X380" s="35" t="str">
        <f>IF(D380="","",IF(T380="","",IF(J380="巻足し","",IF(J380="巻返し",VLOOKUP(F380&amp;K380&amp;M380,製品マスタ!$M$5:$AE$1005,19,FALSE),IF(OR(J380="リード付け",J380="巻返しリード付け"),"",IF(J380="スリット",VLOOKUP(F380&amp;K380&amp;R380,製品マスタ!$N$5:$AE$1005,18,FALSE),""))))))</f>
        <v/>
      </c>
      <c r="Y380" s="40" t="str">
        <f>IF(D380="","",IF(T380="","",VLOOKUP(D380,契約台帳!$A$3:$X$700,17,FALSE)))</f>
        <v/>
      </c>
      <c r="Z380" s="35" t="str">
        <f>IF(D380="","",IF(T380="","",VLOOKUP(D380,契約台帳!$A$3:$X$700,5,FALSE)))</f>
        <v/>
      </c>
      <c r="AA380" s="74"/>
      <c r="AB380" s="266" t="str">
        <f>IFERROR(VLOOKUP(F380&amp;K380&amp;M380,製品マスタ!$M$5:$AM$1003,27,FALSE),"")</f>
        <v/>
      </c>
      <c r="AC380" s="41"/>
      <c r="AD380" s="244"/>
      <c r="AE380" s="67"/>
      <c r="AF380" s="71"/>
      <c r="AG380" s="60"/>
      <c r="AH380" s="34"/>
      <c r="AI380" s="34"/>
      <c r="AJ380" s="34"/>
      <c r="AK380" s="34"/>
      <c r="AL380" s="13"/>
      <c r="AM380" s="13"/>
      <c r="AN380" s="13"/>
      <c r="AO380" s="13"/>
      <c r="AP380" s="13"/>
      <c r="AQ380" s="14"/>
      <c r="AR380" s="15"/>
    </row>
    <row r="381" spans="1:44" s="17" customFormat="1" ht="30.95" customHeight="1" x14ac:dyDescent="0.2">
      <c r="A381" s="47"/>
      <c r="B381" s="48"/>
      <c r="C381" s="56"/>
      <c r="D381" s="35"/>
      <c r="E381" s="35"/>
      <c r="F381" s="36" t="str">
        <f>IF(D381="","",VLOOKUP(D381,契約台帳!$A$3:$X$9998,6,FALSE))&amp;IF(D381="","",VLOOKUP(D381,契約台帳!$A$3:$X$9998,7,FALSE))&amp;IF(D381="","",VLOOKUP(D381,契約台帳!$A$3:$X$9998,8,FALSE))&amp;IF(D381="","",VLOOKUP(D381,契約台帳!$A$3:$X$9998,9,FALSE))&amp;IF(D381="","",VLOOKUP(D381,契約台帳!$A$3:$X$9998,11,FALSE))</f>
        <v/>
      </c>
      <c r="G381" s="35" t="str">
        <f>IF(D381="","",VLOOKUP(F381,製品マスタ!$G$5:$H$1005,2,FALSE))</f>
        <v/>
      </c>
      <c r="H381" s="35" t="str">
        <f>IF(D381="","",VLOOKUP(F381,製品マスタ!$G$5:$K$1005,5,FALSE))</f>
        <v/>
      </c>
      <c r="I381" s="37" t="str">
        <f>IF(D381="","",VLOOKUP(F381,製品マスタ!$G$5:$L$1005,6,FALSE))</f>
        <v/>
      </c>
      <c r="J381" s="271"/>
      <c r="K381" s="37" t="str">
        <f>IF(D381="","",VLOOKUP(D381,契約台帳!$A$3:$X$700,12,FALSE))</f>
        <v/>
      </c>
      <c r="L381" s="37" t="str">
        <f>IF(D381="","",VLOOKUP(F381,製品マスタ!$G$5:$Q$1005,11,FALSE))</f>
        <v/>
      </c>
      <c r="M381" s="49"/>
      <c r="N381" s="49"/>
      <c r="O381" s="184"/>
      <c r="P381" s="60"/>
      <c r="Q381" s="74"/>
      <c r="R381" s="54" t="str">
        <f>IF(D381="","",IF(D380&lt;&gt;"","",IF(OR(J381="リード付け",J381="巻足し",J381="巻返しリード付け"),M381,VLOOKUP(D381,契約台帳!$A$3:$X$700,14,FALSE))))</f>
        <v/>
      </c>
      <c r="S381" s="51" t="str">
        <f>IF(D381="","",IF(D380&lt;&gt;"","",IF(OR(J381="リード付け",J381="巻足し",J381="巻返しリード付け"),M381,VLOOKUP(D381,契約台帳!$A$3:$X$700,15,FALSE))))</f>
        <v/>
      </c>
      <c r="T381" s="51" t="str">
        <f>IF(D381="","",IF(D380&lt;&gt;"","",IF(J381="リード付け",N381,IF(J381="巻返しリード付け",N381,IF(J381="巻足し",N381*P381+N382*P382,VLOOKUP(D381,契約台帳!$A$3:$X$700,16,FALSE))))))</f>
        <v/>
      </c>
      <c r="U381" s="50"/>
      <c r="V381" s="50" t="str">
        <f>IF(D381="","",IF(D379=D381,"",VLOOKUP(D381,契約台帳!$A$2:$X$700,18,FALSE)))</f>
        <v/>
      </c>
      <c r="W381" s="35" t="str">
        <f>IF(D381="","",IF(T381="","",IF(J381="巻足し","",IF(J381="巻返し",VLOOKUP(F381&amp;K381&amp;M381,製品マスタ!$M$5:$AE$1005,18,FALSE),IF(OR(J381="リード付け",J381="巻返しリード付け"),"原反コア",IF(J381="スリット",VLOOKUP(F381&amp;K381&amp;R381,製品マスタ!$N$5:$AE$1005,17,FALSE),""))))))</f>
        <v/>
      </c>
      <c r="X381" s="35" t="str">
        <f>IF(D381="","",IF(T381="","",IF(J381="巻足し","",IF(J381="巻返し",VLOOKUP(F381&amp;K381&amp;M381,製品マスタ!$M$5:$AE$1005,19,FALSE),IF(OR(J381="リード付け",J381="巻返しリード付け"),"",IF(J381="スリット",VLOOKUP(F381&amp;K381&amp;R381,製品マスタ!$N$5:$AE$1005,18,FALSE),""))))))</f>
        <v/>
      </c>
      <c r="Y381" s="40" t="str">
        <f>IF(D381="","",IF(T381="","",VLOOKUP(D381,契約台帳!$A$3:$X$700,17,FALSE)))</f>
        <v/>
      </c>
      <c r="Z381" s="35" t="str">
        <f>IF(D381="","",IF(T381="","",VLOOKUP(D381,契約台帳!$A$3:$X$700,5,FALSE)))</f>
        <v/>
      </c>
      <c r="AA381" s="74"/>
      <c r="AB381" s="266" t="str">
        <f>IFERROR(VLOOKUP(F381&amp;K381&amp;M381,製品マスタ!$M$5:$AM$1003,27,FALSE),"")</f>
        <v/>
      </c>
      <c r="AC381" s="41"/>
      <c r="AD381" s="244"/>
      <c r="AE381" s="67"/>
      <c r="AF381" s="71"/>
      <c r="AG381" s="60"/>
      <c r="AH381" s="34"/>
      <c r="AI381" s="34"/>
      <c r="AJ381" s="34"/>
      <c r="AK381" s="34"/>
      <c r="AL381" s="13"/>
      <c r="AM381" s="13"/>
      <c r="AN381" s="13"/>
      <c r="AO381" s="13"/>
      <c r="AP381" s="13"/>
      <c r="AQ381" s="14"/>
      <c r="AR381" s="15"/>
    </row>
    <row r="382" spans="1:44" s="17" customFormat="1" ht="30.95" customHeight="1" x14ac:dyDescent="0.2">
      <c r="A382" s="47"/>
      <c r="B382" s="48"/>
      <c r="C382" s="56"/>
      <c r="D382" s="35"/>
      <c r="E382" s="35"/>
      <c r="F382" s="36" t="str">
        <f>IF(D382="","",VLOOKUP(D382,契約台帳!$A$3:$X$9998,6,FALSE))&amp;IF(D382="","",VLOOKUP(D382,契約台帳!$A$3:$X$9998,7,FALSE))&amp;IF(D382="","",VLOOKUP(D382,契約台帳!$A$3:$X$9998,8,FALSE))&amp;IF(D382="","",VLOOKUP(D382,契約台帳!$A$3:$X$9998,9,FALSE))&amp;IF(D382="","",VLOOKUP(D382,契約台帳!$A$3:$X$9998,11,FALSE))</f>
        <v/>
      </c>
      <c r="G382" s="35" t="str">
        <f>IF(D382="","",VLOOKUP(F382,製品マスタ!$G$5:$H$1005,2,FALSE))</f>
        <v/>
      </c>
      <c r="H382" s="35" t="str">
        <f>IF(D382="","",VLOOKUP(F382,製品マスタ!$G$5:$K$1005,5,FALSE))</f>
        <v/>
      </c>
      <c r="I382" s="37" t="str">
        <f>IF(D382="","",VLOOKUP(F382,製品マスタ!$G$5:$L$1005,6,FALSE))</f>
        <v/>
      </c>
      <c r="J382" s="271"/>
      <c r="K382" s="37" t="str">
        <f>IF(D382="","",VLOOKUP(D382,契約台帳!$A$3:$X$700,12,FALSE))</f>
        <v/>
      </c>
      <c r="L382" s="37" t="str">
        <f>IF(D382="","",VLOOKUP(F382,製品マスタ!$G$5:$Q$1005,11,FALSE))</f>
        <v/>
      </c>
      <c r="M382" s="49"/>
      <c r="N382" s="49"/>
      <c r="O382" s="184"/>
      <c r="P382" s="60"/>
      <c r="Q382" s="74"/>
      <c r="R382" s="54" t="str">
        <f>IF(D382="","",IF(D381&lt;&gt;"","",IF(OR(J382="リード付け",J382="巻足し",J382="巻返しリード付け"),M382,VLOOKUP(D382,契約台帳!$A$3:$X$700,14,FALSE))))</f>
        <v/>
      </c>
      <c r="S382" s="51" t="str">
        <f>IF(D382="","",IF(D381&lt;&gt;"","",IF(OR(J382="リード付け",J382="巻足し",J382="巻返しリード付け"),M382,VLOOKUP(D382,契約台帳!$A$3:$X$700,15,FALSE))))</f>
        <v/>
      </c>
      <c r="T382" s="51" t="str">
        <f>IF(D382="","",IF(D381&lt;&gt;"","",IF(J382="リード付け",N382,IF(J382="巻返しリード付け",N382,IF(J382="巻足し",N382*P382+N383*P383,VLOOKUP(D382,契約台帳!$A$3:$X$700,16,FALSE))))))</f>
        <v/>
      </c>
      <c r="U382" s="50"/>
      <c r="V382" s="50" t="str">
        <f>IF(D382="","",IF(D380=D382,"",VLOOKUP(D382,契約台帳!$A$2:$X$700,18,FALSE)))</f>
        <v/>
      </c>
      <c r="W382" s="35" t="str">
        <f>IF(D382="","",IF(T382="","",IF(J382="巻足し","",IF(J382="巻返し",VLOOKUP(F382&amp;K382&amp;M382,製品マスタ!$M$5:$AE$1005,18,FALSE),IF(OR(J382="リード付け",J382="巻返しリード付け"),"原反コア",IF(J382="スリット",VLOOKUP(F382&amp;K382&amp;R382,製品マスタ!$N$5:$AE$1005,17,FALSE),""))))))</f>
        <v/>
      </c>
      <c r="X382" s="35" t="str">
        <f>IF(D382="","",IF(T382="","",IF(J382="巻足し","",IF(J382="巻返し",VLOOKUP(F382&amp;K382&amp;M382,製品マスタ!$M$5:$AE$1005,19,FALSE),IF(OR(J382="リード付け",J382="巻返しリード付け"),"",IF(J382="スリット",VLOOKUP(F382&amp;K382&amp;R382,製品マスタ!$N$5:$AE$1005,18,FALSE),""))))))</f>
        <v/>
      </c>
      <c r="Y382" s="40" t="str">
        <f>IF(D382="","",IF(T382="","",VLOOKUP(D382,契約台帳!$A$3:$X$700,17,FALSE)))</f>
        <v/>
      </c>
      <c r="Z382" s="35" t="str">
        <f>IF(D382="","",IF(T382="","",VLOOKUP(D382,契約台帳!$A$3:$X$700,5,FALSE)))</f>
        <v/>
      </c>
      <c r="AA382" s="74"/>
      <c r="AB382" s="266" t="str">
        <f>IFERROR(VLOOKUP(F382&amp;K382&amp;M382,製品マスタ!$M$5:$AM$1003,27,FALSE),"")</f>
        <v/>
      </c>
      <c r="AC382" s="41"/>
      <c r="AD382" s="244"/>
      <c r="AE382" s="67"/>
      <c r="AF382" s="71"/>
      <c r="AG382" s="60"/>
      <c r="AH382" s="34"/>
      <c r="AI382" s="34"/>
      <c r="AJ382" s="34"/>
      <c r="AK382" s="34"/>
      <c r="AL382" s="13"/>
      <c r="AM382" s="13"/>
      <c r="AN382" s="13"/>
      <c r="AO382" s="13"/>
      <c r="AP382" s="13"/>
      <c r="AQ382" s="14"/>
      <c r="AR382" s="15"/>
    </row>
    <row r="383" spans="1:44" s="17" customFormat="1" ht="30.95" customHeight="1" x14ac:dyDescent="0.2">
      <c r="A383" s="47"/>
      <c r="B383" s="48"/>
      <c r="C383" s="56"/>
      <c r="D383" s="35"/>
      <c r="E383" s="35"/>
      <c r="F383" s="36" t="str">
        <f>IF(D383="","",VLOOKUP(D383,契約台帳!$A$3:$X$9998,6,FALSE))&amp;IF(D383="","",VLOOKUP(D383,契約台帳!$A$3:$X$9998,7,FALSE))&amp;IF(D383="","",VLOOKUP(D383,契約台帳!$A$3:$X$9998,8,FALSE))&amp;IF(D383="","",VLOOKUP(D383,契約台帳!$A$3:$X$9998,9,FALSE))&amp;IF(D383="","",VLOOKUP(D383,契約台帳!$A$3:$X$9998,11,FALSE))</f>
        <v/>
      </c>
      <c r="G383" s="35" t="str">
        <f>IF(D383="","",VLOOKUP(F383,製品マスタ!$G$5:$H$1005,2,FALSE))</f>
        <v/>
      </c>
      <c r="H383" s="35" t="str">
        <f>IF(D383="","",VLOOKUP(F383,製品マスタ!$G$5:$K$1005,5,FALSE))</f>
        <v/>
      </c>
      <c r="I383" s="37" t="str">
        <f>IF(D383="","",VLOOKUP(F383,製品マスタ!$G$5:$L$1005,6,FALSE))</f>
        <v/>
      </c>
      <c r="J383" s="271"/>
      <c r="K383" s="37" t="str">
        <f>IF(D383="","",VLOOKUP(D383,契約台帳!$A$3:$X$700,12,FALSE))</f>
        <v/>
      </c>
      <c r="L383" s="37" t="str">
        <f>IF(D383="","",VLOOKUP(F383,製品マスタ!$G$5:$Q$1005,11,FALSE))</f>
        <v/>
      </c>
      <c r="M383" s="49"/>
      <c r="N383" s="49"/>
      <c r="O383" s="184"/>
      <c r="P383" s="60"/>
      <c r="Q383" s="74"/>
      <c r="R383" s="54" t="str">
        <f>IF(D383="","",IF(D382&lt;&gt;"","",IF(OR(J383="リード付け",J383="巻足し",J383="巻返しリード付け"),M383,VLOOKUP(D383,契約台帳!$A$3:$X$700,14,FALSE))))</f>
        <v/>
      </c>
      <c r="S383" s="51" t="str">
        <f>IF(D383="","",IF(D382&lt;&gt;"","",IF(OR(J383="リード付け",J383="巻足し",J383="巻返しリード付け"),M383,VLOOKUP(D383,契約台帳!$A$3:$X$700,15,FALSE))))</f>
        <v/>
      </c>
      <c r="T383" s="51" t="str">
        <f>IF(D383="","",IF(D382&lt;&gt;"","",IF(J383="リード付け",N383,IF(J383="巻返しリード付け",N383,IF(J383="巻足し",N383*P383+N384*P384,VLOOKUP(D383,契約台帳!$A$3:$X$700,16,FALSE))))))</f>
        <v/>
      </c>
      <c r="U383" s="50"/>
      <c r="V383" s="50" t="str">
        <f>IF(D383="","",IF(D381=D383,"",VLOOKUP(D383,契約台帳!$A$2:$X$700,18,FALSE)))</f>
        <v/>
      </c>
      <c r="W383" s="35" t="str">
        <f>IF(D383="","",IF(T383="","",IF(J383="巻足し","",IF(J383="巻返し",VLOOKUP(F383&amp;K383&amp;M383,製品マスタ!$M$5:$AE$1005,18,FALSE),IF(OR(J383="リード付け",J383="巻返しリード付け"),"原反コア",IF(J383="スリット",VLOOKUP(F383&amp;K383&amp;R383,製品マスタ!$N$5:$AE$1005,17,FALSE),""))))))</f>
        <v/>
      </c>
      <c r="X383" s="35" t="str">
        <f>IF(D383="","",IF(T383="","",IF(J383="巻足し","",IF(J383="巻返し",VLOOKUP(F383&amp;K383&amp;M383,製品マスタ!$M$5:$AE$1005,19,FALSE),IF(OR(J383="リード付け",J383="巻返しリード付け"),"",IF(J383="スリット",VLOOKUP(F383&amp;K383&amp;R383,製品マスタ!$N$5:$AE$1005,18,FALSE),""))))))</f>
        <v/>
      </c>
      <c r="Y383" s="40" t="str">
        <f>IF(D383="","",IF(T383="","",VLOOKUP(D383,契約台帳!$A$3:$X$700,17,FALSE)))</f>
        <v/>
      </c>
      <c r="Z383" s="35" t="str">
        <f>IF(D383="","",IF(T383="","",VLOOKUP(D383,契約台帳!$A$3:$X$700,5,FALSE)))</f>
        <v/>
      </c>
      <c r="AA383" s="74"/>
      <c r="AB383" s="266" t="str">
        <f>IFERROR(VLOOKUP(F383&amp;K383&amp;M383,製品マスタ!$M$5:$AM$1003,27,FALSE),"")</f>
        <v/>
      </c>
      <c r="AC383" s="41"/>
      <c r="AD383" s="244"/>
      <c r="AE383" s="67"/>
      <c r="AF383" s="71"/>
      <c r="AG383" s="60"/>
      <c r="AH383" s="34"/>
      <c r="AI383" s="34"/>
      <c r="AJ383" s="34"/>
      <c r="AK383" s="34"/>
      <c r="AL383" s="13"/>
      <c r="AM383" s="13"/>
      <c r="AN383" s="13"/>
      <c r="AO383" s="13"/>
      <c r="AP383" s="13"/>
      <c r="AQ383" s="14"/>
      <c r="AR383" s="15"/>
    </row>
    <row r="384" spans="1:44" s="17" customFormat="1" ht="30.95" customHeight="1" x14ac:dyDescent="0.2">
      <c r="A384" s="47"/>
      <c r="B384" s="48"/>
      <c r="C384" s="56"/>
      <c r="D384" s="35"/>
      <c r="E384" s="35"/>
      <c r="F384" s="36" t="str">
        <f>IF(D384="","",VLOOKUP(D384,契約台帳!$A$3:$X$9998,6,FALSE))&amp;IF(D384="","",VLOOKUP(D384,契約台帳!$A$3:$X$9998,7,FALSE))&amp;IF(D384="","",VLOOKUP(D384,契約台帳!$A$3:$X$9998,8,FALSE))&amp;IF(D384="","",VLOOKUP(D384,契約台帳!$A$3:$X$9998,9,FALSE))&amp;IF(D384="","",VLOOKUP(D384,契約台帳!$A$3:$X$9998,11,FALSE))</f>
        <v/>
      </c>
      <c r="G384" s="35" t="str">
        <f>IF(D384="","",VLOOKUP(F384,製品マスタ!$G$5:$H$1005,2,FALSE))</f>
        <v/>
      </c>
      <c r="H384" s="35" t="str">
        <f>IF(D384="","",VLOOKUP(F384,製品マスタ!$G$5:$K$1005,5,FALSE))</f>
        <v/>
      </c>
      <c r="I384" s="37" t="str">
        <f>IF(D384="","",VLOOKUP(F384,製品マスタ!$G$5:$L$1005,6,FALSE))</f>
        <v/>
      </c>
      <c r="J384" s="271"/>
      <c r="K384" s="37" t="str">
        <f>IF(D384="","",VLOOKUP(D384,契約台帳!$A$3:$X$700,12,FALSE))</f>
        <v/>
      </c>
      <c r="L384" s="37" t="str">
        <f>IF(D384="","",VLOOKUP(F384,製品マスタ!$G$5:$Q$1005,11,FALSE))</f>
        <v/>
      </c>
      <c r="M384" s="49"/>
      <c r="N384" s="49"/>
      <c r="O384" s="184"/>
      <c r="P384" s="60"/>
      <c r="Q384" s="74"/>
      <c r="R384" s="54" t="str">
        <f>IF(D384="","",IF(D383&lt;&gt;"","",IF(OR(J384="リード付け",J384="巻足し",J384="巻返しリード付け"),M384,VLOOKUP(D384,契約台帳!$A$3:$X$700,14,FALSE))))</f>
        <v/>
      </c>
      <c r="S384" s="51" t="str">
        <f>IF(D384="","",IF(D383&lt;&gt;"","",IF(OR(J384="リード付け",J384="巻足し",J384="巻返しリード付け"),M384,VLOOKUP(D384,契約台帳!$A$3:$X$700,15,FALSE))))</f>
        <v/>
      </c>
      <c r="T384" s="51" t="str">
        <f>IF(D384="","",IF(D383&lt;&gt;"","",IF(J384="リード付け",N384,IF(J384="巻返しリード付け",N384,IF(J384="巻足し",N384*P384+N385*P385,VLOOKUP(D384,契約台帳!$A$3:$X$700,16,FALSE))))))</f>
        <v/>
      </c>
      <c r="U384" s="50"/>
      <c r="V384" s="50" t="str">
        <f>IF(D384="","",IF(D382=D384,"",VLOOKUP(D384,契約台帳!$A$2:$X$700,18,FALSE)))</f>
        <v/>
      </c>
      <c r="W384" s="35" t="str">
        <f>IF(D384="","",IF(T384="","",IF(J384="巻足し","",IF(J384="巻返し",VLOOKUP(F384&amp;K384&amp;M384,製品マスタ!$M$5:$AE$1005,18,FALSE),IF(OR(J384="リード付け",J384="巻返しリード付け"),"原反コア",IF(J384="スリット",VLOOKUP(F384&amp;K384&amp;R384,製品マスタ!$N$5:$AE$1005,17,FALSE),""))))))</f>
        <v/>
      </c>
      <c r="X384" s="35" t="str">
        <f>IF(D384="","",IF(T384="","",IF(J384="巻足し","",IF(J384="巻返し",VLOOKUP(F384&amp;K384&amp;M384,製品マスタ!$M$5:$AE$1005,19,FALSE),IF(OR(J384="リード付け",J384="巻返しリード付け"),"",IF(J384="スリット",VLOOKUP(F384&amp;K384&amp;R384,製品マスタ!$N$5:$AE$1005,18,FALSE),""))))))</f>
        <v/>
      </c>
      <c r="Y384" s="40" t="str">
        <f>IF(D384="","",IF(T384="","",VLOOKUP(D384,契約台帳!$A$3:$X$700,17,FALSE)))</f>
        <v/>
      </c>
      <c r="Z384" s="35" t="str">
        <f>IF(D384="","",IF(T384="","",VLOOKUP(D384,契約台帳!$A$3:$X$700,5,FALSE)))</f>
        <v/>
      </c>
      <c r="AA384" s="74"/>
      <c r="AB384" s="266" t="str">
        <f>IFERROR(VLOOKUP(F384&amp;K384&amp;M384,製品マスタ!$M$5:$AM$1003,27,FALSE),"")</f>
        <v/>
      </c>
      <c r="AC384" s="41"/>
      <c r="AD384" s="244"/>
      <c r="AE384" s="67"/>
      <c r="AF384" s="71"/>
      <c r="AG384" s="60"/>
      <c r="AH384" s="34"/>
      <c r="AI384" s="34"/>
      <c r="AJ384" s="34"/>
      <c r="AK384" s="34"/>
      <c r="AL384" s="13"/>
      <c r="AM384" s="13"/>
      <c r="AN384" s="13"/>
      <c r="AO384" s="13"/>
      <c r="AP384" s="13"/>
      <c r="AQ384" s="14"/>
      <c r="AR384" s="15"/>
    </row>
    <row r="385" spans="1:44" s="17" customFormat="1" ht="30.95" customHeight="1" x14ac:dyDescent="0.2">
      <c r="A385" s="47"/>
      <c r="B385" s="48"/>
      <c r="C385" s="56"/>
      <c r="D385" s="35"/>
      <c r="E385" s="35"/>
      <c r="F385" s="36" t="str">
        <f>IF(D385="","",VLOOKUP(D385,契約台帳!$A$3:$X$9998,6,FALSE))&amp;IF(D385="","",VLOOKUP(D385,契約台帳!$A$3:$X$9998,7,FALSE))&amp;IF(D385="","",VLOOKUP(D385,契約台帳!$A$3:$X$9998,8,FALSE))&amp;IF(D385="","",VLOOKUP(D385,契約台帳!$A$3:$X$9998,9,FALSE))&amp;IF(D385="","",VLOOKUP(D385,契約台帳!$A$3:$X$9998,11,FALSE))</f>
        <v/>
      </c>
      <c r="G385" s="35" t="str">
        <f>IF(D385="","",VLOOKUP(F385,製品マスタ!$G$5:$H$1005,2,FALSE))</f>
        <v/>
      </c>
      <c r="H385" s="35" t="str">
        <f>IF(D385="","",VLOOKUP(F385,製品マスタ!$G$5:$K$1005,5,FALSE))</f>
        <v/>
      </c>
      <c r="I385" s="37" t="str">
        <f>IF(D385="","",VLOOKUP(F385,製品マスタ!$G$5:$L$1005,6,FALSE))</f>
        <v/>
      </c>
      <c r="J385" s="271"/>
      <c r="K385" s="37" t="str">
        <f>IF(D385="","",VLOOKUP(D385,契約台帳!$A$3:$X$700,12,FALSE))</f>
        <v/>
      </c>
      <c r="L385" s="37" t="str">
        <f>IF(D385="","",VLOOKUP(F385,製品マスタ!$G$5:$Q$1005,11,FALSE))</f>
        <v/>
      </c>
      <c r="M385" s="49"/>
      <c r="N385" s="49"/>
      <c r="O385" s="184"/>
      <c r="P385" s="60"/>
      <c r="Q385" s="74"/>
      <c r="R385" s="54" t="str">
        <f>IF(D385="","",IF(D384&lt;&gt;"","",IF(OR(J385="リード付け",J385="巻足し",J385="巻返しリード付け"),M385,VLOOKUP(D385,契約台帳!$A$3:$X$700,14,FALSE))))</f>
        <v/>
      </c>
      <c r="S385" s="51" t="str">
        <f>IF(D385="","",IF(D384&lt;&gt;"","",IF(OR(J385="リード付け",J385="巻足し",J385="巻返しリード付け"),M385,VLOOKUP(D385,契約台帳!$A$3:$X$700,15,FALSE))))</f>
        <v/>
      </c>
      <c r="T385" s="51" t="str">
        <f>IF(D385="","",IF(D384&lt;&gt;"","",IF(J385="リード付け",N385,IF(J385="巻返しリード付け",N385,IF(J385="巻足し",N385*P385+N386*P386,VLOOKUP(D385,契約台帳!$A$3:$X$700,16,FALSE))))))</f>
        <v/>
      </c>
      <c r="U385" s="50"/>
      <c r="V385" s="50" t="str">
        <f>IF(D385="","",IF(D383=D385,"",VLOOKUP(D385,契約台帳!$A$2:$X$700,18,FALSE)))</f>
        <v/>
      </c>
      <c r="W385" s="35" t="str">
        <f>IF(D385="","",IF(T385="","",IF(J385="巻足し","",IF(J385="巻返し",VLOOKUP(F385&amp;K385&amp;M385,製品マスタ!$M$5:$AE$1005,18,FALSE),IF(OR(J385="リード付け",J385="巻返しリード付け"),"原反コア",IF(J385="スリット",VLOOKUP(F385&amp;K385&amp;R385,製品マスタ!$N$5:$AE$1005,17,FALSE),""))))))</f>
        <v/>
      </c>
      <c r="X385" s="35" t="str">
        <f>IF(D385="","",IF(T385="","",IF(J385="巻足し","",IF(J385="巻返し",VLOOKUP(F385&amp;K385&amp;M385,製品マスタ!$M$5:$AE$1005,19,FALSE),IF(OR(J385="リード付け",J385="巻返しリード付け"),"",IF(J385="スリット",VLOOKUP(F385&amp;K385&amp;R385,製品マスタ!$N$5:$AE$1005,18,FALSE),""))))))</f>
        <v/>
      </c>
      <c r="Y385" s="40" t="str">
        <f>IF(D385="","",IF(T385="","",VLOOKUP(D385,契約台帳!$A$3:$X$700,17,FALSE)))</f>
        <v/>
      </c>
      <c r="Z385" s="35" t="str">
        <f>IF(D385="","",IF(T385="","",VLOOKUP(D385,契約台帳!$A$3:$X$700,5,FALSE)))</f>
        <v/>
      </c>
      <c r="AA385" s="74"/>
      <c r="AB385" s="266" t="str">
        <f>IFERROR(VLOOKUP(F385&amp;K385&amp;M385,製品マスタ!$M$5:$AM$1003,27,FALSE),"")</f>
        <v/>
      </c>
      <c r="AC385" s="41"/>
      <c r="AD385" s="244"/>
      <c r="AE385" s="67"/>
      <c r="AF385" s="71"/>
      <c r="AG385" s="60"/>
      <c r="AH385" s="34"/>
      <c r="AI385" s="34"/>
      <c r="AJ385" s="34"/>
      <c r="AK385" s="34"/>
      <c r="AL385" s="13"/>
      <c r="AM385" s="13"/>
      <c r="AN385" s="13"/>
      <c r="AO385" s="13"/>
      <c r="AP385" s="13"/>
      <c r="AQ385" s="14"/>
      <c r="AR385" s="15"/>
    </row>
    <row r="386" spans="1:44" s="17" customFormat="1" ht="30.95" customHeight="1" x14ac:dyDescent="0.2">
      <c r="A386" s="47"/>
      <c r="B386" s="48"/>
      <c r="C386" s="56"/>
      <c r="D386" s="35"/>
      <c r="E386" s="35"/>
      <c r="F386" s="36" t="str">
        <f>IF(D386="","",VLOOKUP(D386,契約台帳!$A$3:$X$9998,6,FALSE))&amp;IF(D386="","",VLOOKUP(D386,契約台帳!$A$3:$X$9998,7,FALSE))&amp;IF(D386="","",VLOOKUP(D386,契約台帳!$A$3:$X$9998,8,FALSE))&amp;IF(D386="","",VLOOKUP(D386,契約台帳!$A$3:$X$9998,9,FALSE))&amp;IF(D386="","",VLOOKUP(D386,契約台帳!$A$3:$X$9998,11,FALSE))</f>
        <v/>
      </c>
      <c r="G386" s="35" t="str">
        <f>IF(D386="","",VLOOKUP(F386,製品マスタ!$G$5:$H$1005,2,FALSE))</f>
        <v/>
      </c>
      <c r="H386" s="35" t="str">
        <f>IF(D386="","",VLOOKUP(F386,製品マスタ!$G$5:$K$1005,5,FALSE))</f>
        <v/>
      </c>
      <c r="I386" s="37" t="str">
        <f>IF(D386="","",VLOOKUP(F386,製品マスタ!$G$5:$L$1005,6,FALSE))</f>
        <v/>
      </c>
      <c r="J386" s="271"/>
      <c r="K386" s="37" t="str">
        <f>IF(D386="","",VLOOKUP(D386,契約台帳!$A$3:$X$700,12,FALSE))</f>
        <v/>
      </c>
      <c r="L386" s="37" t="str">
        <f>IF(D386="","",VLOOKUP(F386,製品マスタ!$G$5:$Q$1005,11,FALSE))</f>
        <v/>
      </c>
      <c r="M386" s="49"/>
      <c r="N386" s="49"/>
      <c r="O386" s="184"/>
      <c r="P386" s="60"/>
      <c r="Q386" s="74"/>
      <c r="R386" s="54" t="str">
        <f>IF(D386="","",IF(D385&lt;&gt;"","",IF(OR(J386="リード付け",J386="巻足し",J386="巻返しリード付け"),M386,VLOOKUP(D386,契約台帳!$A$3:$X$700,14,FALSE))))</f>
        <v/>
      </c>
      <c r="S386" s="51" t="str">
        <f>IF(D386="","",IF(D385&lt;&gt;"","",IF(OR(J386="リード付け",J386="巻足し",J386="巻返しリード付け"),M386,VLOOKUP(D386,契約台帳!$A$3:$X$700,15,FALSE))))</f>
        <v/>
      </c>
      <c r="T386" s="51" t="str">
        <f>IF(D386="","",IF(D385&lt;&gt;"","",IF(J386="リード付け",N386,IF(J386="巻返しリード付け",N386,IF(J386="巻足し",N386*P386+N387*P387,VLOOKUP(D386,契約台帳!$A$3:$X$700,16,FALSE))))))</f>
        <v/>
      </c>
      <c r="U386" s="50"/>
      <c r="V386" s="50" t="str">
        <f>IF(D386="","",IF(D384=D386,"",VLOOKUP(D386,契約台帳!$A$2:$X$700,18,FALSE)))</f>
        <v/>
      </c>
      <c r="W386" s="35" t="str">
        <f>IF(D386="","",IF(T386="","",IF(J386="巻足し","",IF(J386="巻返し",VLOOKUP(F386&amp;K386&amp;M386,製品マスタ!$M$5:$AE$1005,18,FALSE),IF(OR(J386="リード付け",J386="巻返しリード付け"),"原反コア",IF(J386="スリット",VLOOKUP(F386&amp;K386&amp;R386,製品マスタ!$N$5:$AE$1005,17,FALSE),""))))))</f>
        <v/>
      </c>
      <c r="X386" s="35" t="str">
        <f>IF(D386="","",IF(T386="","",IF(J386="巻足し","",IF(J386="巻返し",VLOOKUP(F386&amp;K386&amp;M386,製品マスタ!$M$5:$AE$1005,19,FALSE),IF(OR(J386="リード付け",J386="巻返しリード付け"),"",IF(J386="スリット",VLOOKUP(F386&amp;K386&amp;R386,製品マスタ!$N$5:$AE$1005,18,FALSE),""))))))</f>
        <v/>
      </c>
      <c r="Y386" s="40" t="str">
        <f>IF(D386="","",IF(T386="","",VLOOKUP(D386,契約台帳!$A$3:$X$700,17,FALSE)))</f>
        <v/>
      </c>
      <c r="Z386" s="35" t="str">
        <f>IF(D386="","",IF(T386="","",VLOOKUP(D386,契約台帳!$A$3:$X$700,5,FALSE)))</f>
        <v/>
      </c>
      <c r="AA386" s="74"/>
      <c r="AB386" s="266" t="str">
        <f>IFERROR(VLOOKUP(F386&amp;K386&amp;M386,製品マスタ!$M$5:$AM$1003,27,FALSE),"")</f>
        <v/>
      </c>
      <c r="AC386" s="41"/>
      <c r="AD386" s="244"/>
      <c r="AE386" s="67"/>
      <c r="AF386" s="71"/>
      <c r="AG386" s="60"/>
      <c r="AH386" s="34"/>
      <c r="AI386" s="34"/>
      <c r="AJ386" s="34"/>
      <c r="AK386" s="34"/>
      <c r="AL386" s="13"/>
      <c r="AM386" s="13"/>
      <c r="AN386" s="13"/>
      <c r="AO386" s="13"/>
      <c r="AP386" s="13"/>
      <c r="AQ386" s="14"/>
      <c r="AR386" s="15"/>
    </row>
    <row r="387" spans="1:44" s="17" customFormat="1" ht="30.95" customHeight="1" x14ac:dyDescent="0.2">
      <c r="A387" s="47"/>
      <c r="B387" s="48"/>
      <c r="C387" s="56"/>
      <c r="D387" s="35"/>
      <c r="E387" s="35"/>
      <c r="F387" s="36" t="str">
        <f>IF(D387="","",VLOOKUP(D387,契約台帳!$A$3:$X$9998,6,FALSE))&amp;IF(D387="","",VLOOKUP(D387,契約台帳!$A$3:$X$9998,7,FALSE))&amp;IF(D387="","",VLOOKUP(D387,契約台帳!$A$3:$X$9998,8,FALSE))&amp;IF(D387="","",VLOOKUP(D387,契約台帳!$A$3:$X$9998,9,FALSE))&amp;IF(D387="","",VLOOKUP(D387,契約台帳!$A$3:$X$9998,11,FALSE))</f>
        <v/>
      </c>
      <c r="G387" s="35" t="str">
        <f>IF(D387="","",VLOOKUP(F387,製品マスタ!$G$5:$H$1005,2,FALSE))</f>
        <v/>
      </c>
      <c r="H387" s="35" t="str">
        <f>IF(D387="","",VLOOKUP(F387,製品マスタ!$G$5:$K$1005,5,FALSE))</f>
        <v/>
      </c>
      <c r="I387" s="37" t="str">
        <f>IF(D387="","",VLOOKUP(F387,製品マスタ!$G$5:$L$1005,6,FALSE))</f>
        <v/>
      </c>
      <c r="J387" s="271"/>
      <c r="K387" s="37" t="str">
        <f>IF(D387="","",VLOOKUP(D387,契約台帳!$A$3:$X$700,12,FALSE))</f>
        <v/>
      </c>
      <c r="L387" s="37" t="str">
        <f>IF(D387="","",VLOOKUP(F387,製品マスタ!$G$5:$Q$1005,11,FALSE))</f>
        <v/>
      </c>
      <c r="M387" s="49"/>
      <c r="N387" s="49"/>
      <c r="O387" s="184"/>
      <c r="P387" s="60"/>
      <c r="Q387" s="74"/>
      <c r="R387" s="54" t="str">
        <f>IF(D387="","",IF(D386&lt;&gt;"","",IF(OR(J387="リード付け",J387="巻足し",J387="巻返しリード付け"),M387,VLOOKUP(D387,契約台帳!$A$3:$X$700,14,FALSE))))</f>
        <v/>
      </c>
      <c r="S387" s="51" t="str">
        <f>IF(D387="","",IF(D386&lt;&gt;"","",IF(OR(J387="リード付け",J387="巻足し",J387="巻返しリード付け"),M387,VLOOKUP(D387,契約台帳!$A$3:$X$700,15,FALSE))))</f>
        <v/>
      </c>
      <c r="T387" s="51" t="str">
        <f>IF(D387="","",IF(D386&lt;&gt;"","",IF(J387="リード付け",N387,IF(J387="巻返しリード付け",N387,IF(J387="巻足し",N387*P387+N388*P388,VLOOKUP(D387,契約台帳!$A$3:$X$700,16,FALSE))))))</f>
        <v/>
      </c>
      <c r="U387" s="50"/>
      <c r="V387" s="50" t="str">
        <f>IF(D387="","",IF(D385=D387,"",VLOOKUP(D387,契約台帳!$A$2:$X$700,18,FALSE)))</f>
        <v/>
      </c>
      <c r="W387" s="35" t="str">
        <f>IF(D387="","",IF(T387="","",IF(J387="巻足し","",IF(J387="巻返し",VLOOKUP(F387&amp;K387&amp;M387,製品マスタ!$M$5:$AE$1005,18,FALSE),IF(OR(J387="リード付け",J387="巻返しリード付け"),"原反コア",IF(J387="スリット",VLOOKUP(F387&amp;K387&amp;R387,製品マスタ!$N$5:$AE$1005,17,FALSE),""))))))</f>
        <v/>
      </c>
      <c r="X387" s="35" t="str">
        <f>IF(D387="","",IF(T387="","",IF(J387="巻足し","",IF(J387="巻返し",VLOOKUP(F387&amp;K387&amp;M387,製品マスタ!$M$5:$AE$1005,19,FALSE),IF(OR(J387="リード付け",J387="巻返しリード付け"),"",IF(J387="スリット",VLOOKUP(F387&amp;K387&amp;R387,製品マスタ!$N$5:$AE$1005,18,FALSE),""))))))</f>
        <v/>
      </c>
      <c r="Y387" s="40" t="str">
        <f>IF(D387="","",IF(T387="","",VLOOKUP(D387,契約台帳!$A$3:$X$700,17,FALSE)))</f>
        <v/>
      </c>
      <c r="Z387" s="35" t="str">
        <f>IF(D387="","",IF(T387="","",VLOOKUP(D387,契約台帳!$A$3:$X$700,5,FALSE)))</f>
        <v/>
      </c>
      <c r="AA387" s="74"/>
      <c r="AB387" s="266" t="str">
        <f>IFERROR(VLOOKUP(F387&amp;K387&amp;M387,製品マスタ!$M$5:$AM$1003,27,FALSE),"")</f>
        <v/>
      </c>
      <c r="AC387" s="41"/>
      <c r="AD387" s="244"/>
      <c r="AE387" s="67"/>
      <c r="AF387" s="71"/>
      <c r="AG387" s="60"/>
      <c r="AH387" s="34"/>
      <c r="AI387" s="34"/>
      <c r="AJ387" s="34"/>
      <c r="AK387" s="34"/>
      <c r="AL387" s="13"/>
      <c r="AM387" s="13"/>
      <c r="AN387" s="13"/>
      <c r="AO387" s="13"/>
      <c r="AP387" s="13"/>
      <c r="AQ387" s="14"/>
      <c r="AR387" s="15"/>
    </row>
    <row r="388" spans="1:44" s="17" customFormat="1" ht="30.95" customHeight="1" x14ac:dyDescent="0.2">
      <c r="A388" s="47"/>
      <c r="B388" s="48"/>
      <c r="C388" s="56"/>
      <c r="D388" s="35"/>
      <c r="E388" s="35"/>
      <c r="F388" s="36" t="str">
        <f>IF(D388="","",VLOOKUP(D388,契約台帳!$A$3:$X$9998,6,FALSE))&amp;IF(D388="","",VLOOKUP(D388,契約台帳!$A$3:$X$9998,7,FALSE))&amp;IF(D388="","",VLOOKUP(D388,契約台帳!$A$3:$X$9998,8,FALSE))&amp;IF(D388="","",VLOOKUP(D388,契約台帳!$A$3:$X$9998,9,FALSE))&amp;IF(D388="","",VLOOKUP(D388,契約台帳!$A$3:$X$9998,11,FALSE))</f>
        <v/>
      </c>
      <c r="G388" s="35" t="str">
        <f>IF(D388="","",VLOOKUP(F388,製品マスタ!$G$5:$H$1005,2,FALSE))</f>
        <v/>
      </c>
      <c r="H388" s="35" t="str">
        <f>IF(D388="","",VLOOKUP(F388,製品マスタ!$G$5:$K$1005,5,FALSE))</f>
        <v/>
      </c>
      <c r="I388" s="37" t="str">
        <f>IF(D388="","",VLOOKUP(F388,製品マスタ!$G$5:$L$1005,6,FALSE))</f>
        <v/>
      </c>
      <c r="J388" s="271"/>
      <c r="K388" s="37" t="str">
        <f>IF(D388="","",VLOOKUP(D388,契約台帳!$A$3:$X$700,12,FALSE))</f>
        <v/>
      </c>
      <c r="L388" s="37" t="str">
        <f>IF(D388="","",VLOOKUP(F388,製品マスタ!$G$5:$Q$1005,11,FALSE))</f>
        <v/>
      </c>
      <c r="M388" s="49"/>
      <c r="N388" s="49"/>
      <c r="O388" s="184"/>
      <c r="P388" s="60"/>
      <c r="Q388" s="74"/>
      <c r="R388" s="54" t="str">
        <f>IF(D388="","",IF(D387&lt;&gt;"","",IF(OR(J388="リード付け",J388="巻足し",J388="巻返しリード付け"),M388,VLOOKUP(D388,契約台帳!$A$3:$X$700,14,FALSE))))</f>
        <v/>
      </c>
      <c r="S388" s="51" t="str">
        <f>IF(D388="","",IF(D387&lt;&gt;"","",IF(OR(J388="リード付け",J388="巻足し",J388="巻返しリード付け"),M388,VLOOKUP(D388,契約台帳!$A$3:$X$700,15,FALSE))))</f>
        <v/>
      </c>
      <c r="T388" s="51" t="str">
        <f>IF(D388="","",IF(D387&lt;&gt;"","",IF(J388="リード付け",N388,IF(J388="巻返しリード付け",N388,IF(J388="巻足し",N388*P388+N389*P389,VLOOKUP(D388,契約台帳!$A$3:$X$700,16,FALSE))))))</f>
        <v/>
      </c>
      <c r="U388" s="50"/>
      <c r="V388" s="50" t="str">
        <f>IF(D388="","",IF(D386=D388,"",VLOOKUP(D388,契約台帳!$A$2:$X$700,18,FALSE)))</f>
        <v/>
      </c>
      <c r="W388" s="35" t="str">
        <f>IF(D388="","",IF(T388="","",IF(J388="巻足し","",IF(J388="巻返し",VLOOKUP(F388&amp;K388&amp;M388,製品マスタ!$M$5:$AE$1005,18,FALSE),IF(OR(J388="リード付け",J388="巻返しリード付け"),"原反コア",IF(J388="スリット",VLOOKUP(F388&amp;K388&amp;R388,製品マスタ!$N$5:$AE$1005,17,FALSE),""))))))</f>
        <v/>
      </c>
      <c r="X388" s="35" t="str">
        <f>IF(D388="","",IF(T388="","",IF(J388="巻足し","",IF(J388="巻返し",VLOOKUP(F388&amp;K388&amp;M388,製品マスタ!$M$5:$AE$1005,19,FALSE),IF(OR(J388="リード付け",J388="巻返しリード付け"),"",IF(J388="スリット",VLOOKUP(F388&amp;K388&amp;R388,製品マスタ!$N$5:$AE$1005,18,FALSE),""))))))</f>
        <v/>
      </c>
      <c r="Y388" s="40" t="str">
        <f>IF(D388="","",IF(T388="","",VLOOKUP(D388,契約台帳!$A$3:$X$700,17,FALSE)))</f>
        <v/>
      </c>
      <c r="Z388" s="35" t="str">
        <f>IF(D388="","",IF(T388="","",VLOOKUP(D388,契約台帳!$A$3:$X$700,5,FALSE)))</f>
        <v/>
      </c>
      <c r="AA388" s="74"/>
      <c r="AB388" s="266" t="str">
        <f>IFERROR(VLOOKUP(F388&amp;K388&amp;M388,製品マスタ!$M$5:$AM$1003,27,FALSE),"")</f>
        <v/>
      </c>
      <c r="AC388" s="41"/>
      <c r="AD388" s="244"/>
      <c r="AE388" s="67"/>
      <c r="AF388" s="71"/>
      <c r="AG388" s="60"/>
      <c r="AH388" s="34"/>
      <c r="AI388" s="34"/>
      <c r="AJ388" s="34"/>
      <c r="AK388" s="34"/>
      <c r="AL388" s="13"/>
      <c r="AM388" s="13"/>
      <c r="AN388" s="13"/>
      <c r="AO388" s="13"/>
      <c r="AP388" s="13"/>
      <c r="AQ388" s="14"/>
      <c r="AR388" s="15"/>
    </row>
    <row r="389" spans="1:44" s="17" customFormat="1" ht="30.95" customHeight="1" x14ac:dyDescent="0.2">
      <c r="A389" s="47"/>
      <c r="B389" s="48"/>
      <c r="C389" s="56"/>
      <c r="D389" s="35"/>
      <c r="E389" s="35"/>
      <c r="F389" s="36" t="str">
        <f>IF(D389="","",VLOOKUP(D389,契約台帳!$A$3:$X$9998,6,FALSE))&amp;IF(D389="","",VLOOKUP(D389,契約台帳!$A$3:$X$9998,7,FALSE))&amp;IF(D389="","",VLOOKUP(D389,契約台帳!$A$3:$X$9998,8,FALSE))&amp;IF(D389="","",VLOOKUP(D389,契約台帳!$A$3:$X$9998,9,FALSE))&amp;IF(D389="","",VLOOKUP(D389,契約台帳!$A$3:$X$9998,11,FALSE))</f>
        <v/>
      </c>
      <c r="G389" s="35" t="str">
        <f>IF(D389="","",VLOOKUP(F389,製品マスタ!$G$5:$H$1005,2,FALSE))</f>
        <v/>
      </c>
      <c r="H389" s="35" t="str">
        <f>IF(D389="","",VLOOKUP(F389,製品マスタ!$G$5:$K$1005,5,FALSE))</f>
        <v/>
      </c>
      <c r="I389" s="37" t="str">
        <f>IF(D389="","",VLOOKUP(F389,製品マスタ!$G$5:$L$1005,6,FALSE))</f>
        <v/>
      </c>
      <c r="J389" s="271"/>
      <c r="K389" s="37" t="str">
        <f>IF(D389="","",VLOOKUP(D389,契約台帳!$A$3:$X$700,12,FALSE))</f>
        <v/>
      </c>
      <c r="L389" s="37" t="str">
        <f>IF(D389="","",VLOOKUP(F389,製品マスタ!$G$5:$Q$1005,11,FALSE))</f>
        <v/>
      </c>
      <c r="M389" s="49"/>
      <c r="N389" s="49"/>
      <c r="O389" s="184"/>
      <c r="P389" s="60"/>
      <c r="Q389" s="74"/>
      <c r="R389" s="54" t="str">
        <f>IF(D389="","",IF(D388&lt;&gt;"","",IF(OR(J389="リード付け",J389="巻足し",J389="巻返しリード付け"),M389,VLOOKUP(D389,契約台帳!$A$3:$X$700,14,FALSE))))</f>
        <v/>
      </c>
      <c r="S389" s="51" t="str">
        <f>IF(D389="","",IF(D388&lt;&gt;"","",IF(OR(J389="リード付け",J389="巻足し",J389="巻返しリード付け"),M389,VLOOKUP(D389,契約台帳!$A$3:$X$700,15,FALSE))))</f>
        <v/>
      </c>
      <c r="T389" s="51" t="str">
        <f>IF(D389="","",IF(D388&lt;&gt;"","",IF(J389="リード付け",N389,IF(J389="巻返しリード付け",N389,IF(J389="巻足し",N389*P389+N390*P390,VLOOKUP(D389,契約台帳!$A$3:$X$700,16,FALSE))))))</f>
        <v/>
      </c>
      <c r="U389" s="50"/>
      <c r="V389" s="50" t="str">
        <f>IF(D389="","",IF(D387=D389,"",VLOOKUP(D389,契約台帳!$A$2:$X$700,18,FALSE)))</f>
        <v/>
      </c>
      <c r="W389" s="35" t="str">
        <f>IF(D389="","",IF(T389="","",IF(J389="巻足し","",IF(J389="巻返し",VLOOKUP(F389&amp;K389&amp;M389,製品マスタ!$M$5:$AE$1005,18,FALSE),IF(OR(J389="リード付け",J389="巻返しリード付け"),"原反コア",IF(J389="スリット",VLOOKUP(F389&amp;K389&amp;R389,製品マスタ!$N$5:$AE$1005,17,FALSE),""))))))</f>
        <v/>
      </c>
      <c r="X389" s="35" t="str">
        <f>IF(D389="","",IF(T389="","",IF(J389="巻足し","",IF(J389="巻返し",VLOOKUP(F389&amp;K389&amp;M389,製品マスタ!$M$5:$AE$1005,19,FALSE),IF(OR(J389="リード付け",J389="巻返しリード付け"),"",IF(J389="スリット",VLOOKUP(F389&amp;K389&amp;R389,製品マスタ!$N$5:$AE$1005,18,FALSE),""))))))</f>
        <v/>
      </c>
      <c r="Y389" s="40" t="str">
        <f>IF(D389="","",IF(T389="","",VLOOKUP(D389,契約台帳!$A$3:$X$700,17,FALSE)))</f>
        <v/>
      </c>
      <c r="Z389" s="35" t="str">
        <f>IF(D389="","",IF(T389="","",VLOOKUP(D389,契約台帳!$A$3:$X$700,5,FALSE)))</f>
        <v/>
      </c>
      <c r="AA389" s="74"/>
      <c r="AB389" s="266" t="str">
        <f>IFERROR(VLOOKUP(F389&amp;K389&amp;M389,製品マスタ!$M$5:$AM$1003,27,FALSE),"")</f>
        <v/>
      </c>
      <c r="AC389" s="41"/>
      <c r="AD389" s="244"/>
      <c r="AE389" s="67"/>
      <c r="AF389" s="71"/>
      <c r="AG389" s="60"/>
      <c r="AH389" s="34"/>
      <c r="AI389" s="34"/>
      <c r="AJ389" s="34"/>
      <c r="AK389" s="34"/>
      <c r="AL389" s="13"/>
      <c r="AM389" s="13"/>
      <c r="AN389" s="13"/>
      <c r="AO389" s="13"/>
      <c r="AP389" s="13"/>
      <c r="AQ389" s="14"/>
      <c r="AR389" s="15"/>
    </row>
    <row r="390" spans="1:44" s="17" customFormat="1" ht="30.95" customHeight="1" x14ac:dyDescent="0.2">
      <c r="A390" s="47"/>
      <c r="B390" s="48"/>
      <c r="C390" s="56"/>
      <c r="D390" s="35"/>
      <c r="E390" s="35"/>
      <c r="F390" s="36" t="str">
        <f>IF(D390="","",VLOOKUP(D390,契約台帳!$A$3:$X$9998,6,FALSE))&amp;IF(D390="","",VLOOKUP(D390,契約台帳!$A$3:$X$9998,7,FALSE))&amp;IF(D390="","",VLOOKUP(D390,契約台帳!$A$3:$X$9998,8,FALSE))&amp;IF(D390="","",VLOOKUP(D390,契約台帳!$A$3:$X$9998,9,FALSE))&amp;IF(D390="","",VLOOKUP(D390,契約台帳!$A$3:$X$9998,11,FALSE))</f>
        <v/>
      </c>
      <c r="G390" s="35" t="str">
        <f>IF(D390="","",VLOOKUP(F390,製品マスタ!$G$5:$H$1005,2,FALSE))</f>
        <v/>
      </c>
      <c r="H390" s="35" t="str">
        <f>IF(D390="","",VLOOKUP(F390,製品マスタ!$G$5:$K$1005,5,FALSE))</f>
        <v/>
      </c>
      <c r="I390" s="37" t="str">
        <f>IF(D390="","",VLOOKUP(F390,製品マスタ!$G$5:$L$1005,6,FALSE))</f>
        <v/>
      </c>
      <c r="J390" s="271"/>
      <c r="K390" s="37" t="str">
        <f>IF(D390="","",VLOOKUP(D390,契約台帳!$A$3:$X$700,12,FALSE))</f>
        <v/>
      </c>
      <c r="L390" s="37" t="str">
        <f>IF(D390="","",VLOOKUP(F390,製品マスタ!$G$5:$Q$1005,11,FALSE))</f>
        <v/>
      </c>
      <c r="M390" s="49"/>
      <c r="N390" s="49"/>
      <c r="O390" s="184"/>
      <c r="P390" s="60"/>
      <c r="Q390" s="74"/>
      <c r="R390" s="54" t="str">
        <f>IF(D390="","",IF(D389&lt;&gt;"","",IF(OR(J390="リード付け",J390="巻足し",J390="巻返しリード付け"),M390,VLOOKUP(D390,契約台帳!$A$3:$X$700,14,FALSE))))</f>
        <v/>
      </c>
      <c r="S390" s="51" t="str">
        <f>IF(D390="","",IF(D389&lt;&gt;"","",IF(OR(J390="リード付け",J390="巻足し",J390="巻返しリード付け"),M390,VLOOKUP(D390,契約台帳!$A$3:$X$700,15,FALSE))))</f>
        <v/>
      </c>
      <c r="T390" s="51" t="str">
        <f>IF(D390="","",IF(D389&lt;&gt;"","",IF(J390="リード付け",N390,IF(J390="巻返しリード付け",N390,IF(J390="巻足し",N390*P390+N391*P391,VLOOKUP(D390,契約台帳!$A$3:$X$700,16,FALSE))))))</f>
        <v/>
      </c>
      <c r="U390" s="50"/>
      <c r="V390" s="50" t="str">
        <f>IF(D390="","",IF(D388=D390,"",VLOOKUP(D390,契約台帳!$A$2:$X$700,18,FALSE)))</f>
        <v/>
      </c>
      <c r="W390" s="35" t="str">
        <f>IF(D390="","",IF(T390="","",IF(J390="巻足し","",IF(J390="巻返し",VLOOKUP(F390&amp;K390&amp;M390,製品マスタ!$M$5:$AE$1005,18,FALSE),IF(OR(J390="リード付け",J390="巻返しリード付け"),"原反コア",IF(J390="スリット",VLOOKUP(F390&amp;K390&amp;R390,製品マスタ!$N$5:$AE$1005,17,FALSE),""))))))</f>
        <v/>
      </c>
      <c r="X390" s="35" t="str">
        <f>IF(D390="","",IF(T390="","",IF(J390="巻足し","",IF(J390="巻返し",VLOOKUP(F390&amp;K390&amp;M390,製品マスタ!$M$5:$AE$1005,19,FALSE),IF(OR(J390="リード付け",J390="巻返しリード付け"),"",IF(J390="スリット",VLOOKUP(F390&amp;K390&amp;R390,製品マスタ!$N$5:$AE$1005,18,FALSE),""))))))</f>
        <v/>
      </c>
      <c r="Y390" s="40" t="str">
        <f>IF(D390="","",IF(T390="","",VLOOKUP(D390,契約台帳!$A$3:$X$700,17,FALSE)))</f>
        <v/>
      </c>
      <c r="Z390" s="35" t="str">
        <f>IF(D390="","",IF(T390="","",VLOOKUP(D390,契約台帳!$A$3:$X$700,5,FALSE)))</f>
        <v/>
      </c>
      <c r="AA390" s="74"/>
      <c r="AB390" s="266" t="str">
        <f>IFERROR(VLOOKUP(F390&amp;K390&amp;M390,製品マスタ!$M$5:$AM$1003,27,FALSE),"")</f>
        <v/>
      </c>
      <c r="AC390" s="41"/>
      <c r="AD390" s="244"/>
      <c r="AE390" s="67"/>
      <c r="AF390" s="71"/>
      <c r="AG390" s="60"/>
      <c r="AH390" s="34"/>
      <c r="AI390" s="34"/>
      <c r="AJ390" s="34"/>
      <c r="AK390" s="34"/>
      <c r="AL390" s="13"/>
      <c r="AM390" s="13"/>
      <c r="AN390" s="13"/>
      <c r="AO390" s="13"/>
      <c r="AP390" s="13"/>
      <c r="AQ390" s="14"/>
      <c r="AR390" s="15"/>
    </row>
    <row r="391" spans="1:44" s="17" customFormat="1" ht="30.95" customHeight="1" x14ac:dyDescent="0.2">
      <c r="A391" s="47"/>
      <c r="B391" s="48"/>
      <c r="C391" s="56"/>
      <c r="D391" s="35"/>
      <c r="E391" s="35"/>
      <c r="F391" s="36" t="str">
        <f>IF(D391="","",VLOOKUP(D391,契約台帳!$A$3:$X$9998,6,FALSE))&amp;IF(D391="","",VLOOKUP(D391,契約台帳!$A$3:$X$9998,7,FALSE))&amp;IF(D391="","",VLOOKUP(D391,契約台帳!$A$3:$X$9998,8,FALSE))&amp;IF(D391="","",VLOOKUP(D391,契約台帳!$A$3:$X$9998,9,FALSE))&amp;IF(D391="","",VLOOKUP(D391,契約台帳!$A$3:$X$9998,11,FALSE))</f>
        <v/>
      </c>
      <c r="G391" s="35" t="str">
        <f>IF(D391="","",VLOOKUP(F391,製品マスタ!$G$5:$H$1005,2,FALSE))</f>
        <v/>
      </c>
      <c r="H391" s="35" t="str">
        <f>IF(D391="","",VLOOKUP(F391,製品マスタ!$G$5:$K$1005,5,FALSE))</f>
        <v/>
      </c>
      <c r="I391" s="37" t="str">
        <f>IF(D391="","",VLOOKUP(F391,製品マスタ!$G$5:$L$1005,6,FALSE))</f>
        <v/>
      </c>
      <c r="J391" s="271"/>
      <c r="K391" s="37" t="str">
        <f>IF(D391="","",VLOOKUP(D391,契約台帳!$A$3:$X$700,12,FALSE))</f>
        <v/>
      </c>
      <c r="L391" s="37" t="str">
        <f>IF(D391="","",VLOOKUP(F391,製品マスタ!$G$5:$Q$1005,11,FALSE))</f>
        <v/>
      </c>
      <c r="M391" s="49"/>
      <c r="N391" s="49"/>
      <c r="O391" s="184"/>
      <c r="P391" s="60"/>
      <c r="Q391" s="74"/>
      <c r="R391" s="54" t="str">
        <f>IF(D391="","",IF(D390&lt;&gt;"","",IF(OR(J391="リード付け",J391="巻足し",J391="巻返しリード付け"),M391,VLOOKUP(D391,契約台帳!$A$3:$X$700,14,FALSE))))</f>
        <v/>
      </c>
      <c r="S391" s="51" t="str">
        <f>IF(D391="","",IF(D390&lt;&gt;"","",IF(OR(J391="リード付け",J391="巻足し",J391="巻返しリード付け"),M391,VLOOKUP(D391,契約台帳!$A$3:$X$700,15,FALSE))))</f>
        <v/>
      </c>
      <c r="T391" s="51" t="str">
        <f>IF(D391="","",IF(D390&lt;&gt;"","",IF(J391="リード付け",N391,IF(J391="巻返しリード付け",N391,IF(J391="巻足し",N391*P391+N392*P392,VLOOKUP(D391,契約台帳!$A$3:$X$700,16,FALSE))))))</f>
        <v/>
      </c>
      <c r="U391" s="50"/>
      <c r="V391" s="50" t="str">
        <f>IF(D391="","",IF(D389=D391,"",VLOOKUP(D391,契約台帳!$A$2:$X$700,18,FALSE)))</f>
        <v/>
      </c>
      <c r="W391" s="35" t="str">
        <f>IF(D391="","",IF(T391="","",IF(J391="巻足し","",IF(J391="巻返し",VLOOKUP(F391&amp;K391&amp;M391,製品マスタ!$M$5:$AE$1005,18,FALSE),IF(OR(J391="リード付け",J391="巻返しリード付け"),"原反コア",IF(J391="スリット",VLOOKUP(F391&amp;K391&amp;R391,製品マスタ!$N$5:$AE$1005,17,FALSE),""))))))</f>
        <v/>
      </c>
      <c r="X391" s="35" t="str">
        <f>IF(D391="","",IF(T391="","",IF(J391="巻足し","",IF(J391="巻返し",VLOOKUP(F391&amp;K391&amp;M391,製品マスタ!$M$5:$AE$1005,19,FALSE),IF(OR(J391="リード付け",J391="巻返しリード付け"),"",IF(J391="スリット",VLOOKUP(F391&amp;K391&amp;R391,製品マスタ!$N$5:$AE$1005,18,FALSE),""))))))</f>
        <v/>
      </c>
      <c r="Y391" s="40" t="str">
        <f>IF(D391="","",IF(T391="","",VLOOKUP(D391,契約台帳!$A$3:$X$700,17,FALSE)))</f>
        <v/>
      </c>
      <c r="Z391" s="35" t="str">
        <f>IF(D391="","",IF(T391="","",VLOOKUP(D391,契約台帳!$A$3:$X$700,5,FALSE)))</f>
        <v/>
      </c>
      <c r="AA391" s="74"/>
      <c r="AB391" s="266" t="str">
        <f>IFERROR(VLOOKUP(F391&amp;K391&amp;M391,製品マスタ!$M$5:$AM$1003,27,FALSE),"")</f>
        <v/>
      </c>
      <c r="AC391" s="41"/>
      <c r="AD391" s="244"/>
      <c r="AE391" s="67"/>
      <c r="AF391" s="71"/>
      <c r="AG391" s="60"/>
      <c r="AH391" s="34"/>
      <c r="AI391" s="34"/>
      <c r="AJ391" s="34"/>
      <c r="AK391" s="34"/>
      <c r="AL391" s="13"/>
      <c r="AM391" s="13"/>
      <c r="AN391" s="13"/>
      <c r="AO391" s="13"/>
      <c r="AP391" s="13"/>
      <c r="AQ391" s="14"/>
      <c r="AR391" s="15"/>
    </row>
    <row r="392" spans="1:44" s="17" customFormat="1" ht="30.95" customHeight="1" x14ac:dyDescent="0.2">
      <c r="A392" s="47"/>
      <c r="B392" s="48"/>
      <c r="C392" s="56"/>
      <c r="D392" s="35"/>
      <c r="E392" s="35"/>
      <c r="F392" s="36" t="str">
        <f>IF(D392="","",VLOOKUP(D392,契約台帳!$A$3:$X$9998,6,FALSE))&amp;IF(D392="","",VLOOKUP(D392,契約台帳!$A$3:$X$9998,7,FALSE))&amp;IF(D392="","",VLOOKUP(D392,契約台帳!$A$3:$X$9998,8,FALSE))&amp;IF(D392="","",VLOOKUP(D392,契約台帳!$A$3:$X$9998,9,FALSE))&amp;IF(D392="","",VLOOKUP(D392,契約台帳!$A$3:$X$9998,11,FALSE))</f>
        <v/>
      </c>
      <c r="G392" s="35" t="str">
        <f>IF(D392="","",VLOOKUP(F392,製品マスタ!$G$5:$H$1005,2,FALSE))</f>
        <v/>
      </c>
      <c r="H392" s="35" t="str">
        <f>IF(D392="","",VLOOKUP(F392,製品マスタ!$G$5:$K$1005,5,FALSE))</f>
        <v/>
      </c>
      <c r="I392" s="37" t="str">
        <f>IF(D392="","",VLOOKUP(F392,製品マスタ!$G$5:$L$1005,6,FALSE))</f>
        <v/>
      </c>
      <c r="J392" s="271"/>
      <c r="K392" s="37" t="str">
        <f>IF(D392="","",VLOOKUP(D392,契約台帳!$A$3:$X$700,12,FALSE))</f>
        <v/>
      </c>
      <c r="L392" s="37" t="str">
        <f>IF(D392="","",VLOOKUP(F392,製品マスタ!$G$5:$Q$1005,11,FALSE))</f>
        <v/>
      </c>
      <c r="M392" s="49"/>
      <c r="N392" s="49"/>
      <c r="O392" s="184"/>
      <c r="P392" s="60"/>
      <c r="Q392" s="74"/>
      <c r="R392" s="54" t="str">
        <f>IF(D392="","",IF(D391&lt;&gt;"","",IF(OR(J392="リード付け",J392="巻足し",J392="巻返しリード付け"),M392,VLOOKUP(D392,契約台帳!$A$3:$X$700,14,FALSE))))</f>
        <v/>
      </c>
      <c r="S392" s="51" t="str">
        <f>IF(D392="","",IF(D391&lt;&gt;"","",IF(OR(J392="リード付け",J392="巻足し",J392="巻返しリード付け"),M392,VLOOKUP(D392,契約台帳!$A$3:$X$700,15,FALSE))))</f>
        <v/>
      </c>
      <c r="T392" s="51" t="str">
        <f>IF(D392="","",IF(D391&lt;&gt;"","",IF(J392="リード付け",N392,IF(J392="巻返しリード付け",N392,IF(J392="巻足し",N392*P392+N393*P393,VLOOKUP(D392,契約台帳!$A$3:$X$700,16,FALSE))))))</f>
        <v/>
      </c>
      <c r="U392" s="50"/>
      <c r="V392" s="50" t="str">
        <f>IF(D392="","",IF(D390=D392,"",VLOOKUP(D392,契約台帳!$A$2:$X$700,18,FALSE)))</f>
        <v/>
      </c>
      <c r="W392" s="35" t="str">
        <f>IF(D392="","",IF(T392="","",IF(J392="巻足し","",IF(J392="巻返し",VLOOKUP(F392&amp;K392&amp;M392,製品マスタ!$M$5:$AE$1005,18,FALSE),IF(OR(J392="リード付け",J392="巻返しリード付け"),"原反コア",IF(J392="スリット",VLOOKUP(F392&amp;K392&amp;R392,製品マスタ!$N$5:$AE$1005,17,FALSE),""))))))</f>
        <v/>
      </c>
      <c r="X392" s="35" t="str">
        <f>IF(D392="","",IF(T392="","",IF(J392="巻足し","",IF(J392="巻返し",VLOOKUP(F392&amp;K392&amp;M392,製品マスタ!$M$5:$AE$1005,19,FALSE),IF(OR(J392="リード付け",J392="巻返しリード付け"),"",IF(J392="スリット",VLOOKUP(F392&amp;K392&amp;R392,製品マスタ!$N$5:$AE$1005,18,FALSE),""))))))</f>
        <v/>
      </c>
      <c r="Y392" s="40" t="str">
        <f>IF(D392="","",IF(T392="","",VLOOKUP(D392,契約台帳!$A$3:$X$700,17,FALSE)))</f>
        <v/>
      </c>
      <c r="Z392" s="35" t="str">
        <f>IF(D392="","",IF(T392="","",VLOOKUP(D392,契約台帳!$A$3:$X$700,5,FALSE)))</f>
        <v/>
      </c>
      <c r="AA392" s="74"/>
      <c r="AB392" s="266" t="str">
        <f>IFERROR(VLOOKUP(F392&amp;K392&amp;M392,製品マスタ!$M$5:$AM$1003,27,FALSE),"")</f>
        <v/>
      </c>
      <c r="AC392" s="41"/>
      <c r="AD392" s="244"/>
      <c r="AE392" s="67"/>
      <c r="AF392" s="71"/>
      <c r="AG392" s="60"/>
      <c r="AH392" s="34"/>
      <c r="AI392" s="34"/>
      <c r="AJ392" s="34"/>
      <c r="AK392" s="34"/>
      <c r="AL392" s="13"/>
      <c r="AM392" s="13"/>
      <c r="AN392" s="13"/>
      <c r="AO392" s="13"/>
      <c r="AP392" s="13"/>
      <c r="AQ392" s="14"/>
      <c r="AR392" s="15"/>
    </row>
    <row r="393" spans="1:44" s="17" customFormat="1" ht="30.95" customHeight="1" x14ac:dyDescent="0.2">
      <c r="A393" s="47"/>
      <c r="B393" s="48"/>
      <c r="C393" s="56"/>
      <c r="D393" s="35"/>
      <c r="E393" s="35"/>
      <c r="F393" s="36" t="str">
        <f>IF(D393="","",VLOOKUP(D393,契約台帳!$A$3:$X$9998,6,FALSE))&amp;IF(D393="","",VLOOKUP(D393,契約台帳!$A$3:$X$9998,7,FALSE))&amp;IF(D393="","",VLOOKUP(D393,契約台帳!$A$3:$X$9998,8,FALSE))&amp;IF(D393="","",VLOOKUP(D393,契約台帳!$A$3:$X$9998,9,FALSE))&amp;IF(D393="","",VLOOKUP(D393,契約台帳!$A$3:$X$9998,11,FALSE))</f>
        <v/>
      </c>
      <c r="G393" s="35" t="str">
        <f>IF(D393="","",VLOOKUP(F393,製品マスタ!$G$5:$H$1005,2,FALSE))</f>
        <v/>
      </c>
      <c r="H393" s="35" t="str">
        <f>IF(D393="","",VLOOKUP(F393,製品マスタ!$G$5:$K$1005,5,FALSE))</f>
        <v/>
      </c>
      <c r="I393" s="37" t="str">
        <f>IF(D393="","",VLOOKUP(F393,製品マスタ!$G$5:$L$1005,6,FALSE))</f>
        <v/>
      </c>
      <c r="J393" s="271"/>
      <c r="K393" s="37" t="str">
        <f>IF(D393="","",VLOOKUP(D393,契約台帳!$A$3:$X$700,12,FALSE))</f>
        <v/>
      </c>
      <c r="L393" s="37" t="str">
        <f>IF(D393="","",VLOOKUP(F393,製品マスタ!$G$5:$Q$1005,11,FALSE))</f>
        <v/>
      </c>
      <c r="M393" s="49"/>
      <c r="N393" s="49"/>
      <c r="O393" s="184"/>
      <c r="P393" s="60"/>
      <c r="Q393" s="74"/>
      <c r="R393" s="54" t="str">
        <f>IF(D393="","",IF(D392&lt;&gt;"","",IF(OR(J393="リード付け",J393="巻足し",J393="巻返しリード付け"),M393,VLOOKUP(D393,契約台帳!$A$3:$X$700,14,FALSE))))</f>
        <v/>
      </c>
      <c r="S393" s="51" t="str">
        <f>IF(D393="","",IF(D392&lt;&gt;"","",IF(OR(J393="リード付け",J393="巻足し",J393="巻返しリード付け"),M393,VLOOKUP(D393,契約台帳!$A$3:$X$700,15,FALSE))))</f>
        <v/>
      </c>
      <c r="T393" s="51" t="str">
        <f>IF(D393="","",IF(D392&lt;&gt;"","",IF(J393="リード付け",N393,IF(J393="巻返しリード付け",N393,IF(J393="巻足し",N393*P393+N394*P394,VLOOKUP(D393,契約台帳!$A$3:$X$700,16,FALSE))))))</f>
        <v/>
      </c>
      <c r="U393" s="50"/>
      <c r="V393" s="50" t="str">
        <f>IF(D393="","",IF(D391=D393,"",VLOOKUP(D393,契約台帳!$A$2:$X$700,18,FALSE)))</f>
        <v/>
      </c>
      <c r="W393" s="35" t="str">
        <f>IF(D393="","",IF(T393="","",IF(J393="巻足し","",IF(J393="巻返し",VLOOKUP(F393&amp;K393&amp;M393,製品マスタ!$M$5:$AE$1005,18,FALSE),IF(OR(J393="リード付け",J393="巻返しリード付け"),"原反コア",IF(J393="スリット",VLOOKUP(F393&amp;K393&amp;R393,製品マスタ!$N$5:$AE$1005,17,FALSE),""))))))</f>
        <v/>
      </c>
      <c r="X393" s="35" t="str">
        <f>IF(D393="","",IF(T393="","",IF(J393="巻足し","",IF(J393="巻返し",VLOOKUP(F393&amp;K393&amp;M393,製品マスタ!$M$5:$AE$1005,19,FALSE),IF(OR(J393="リード付け",J393="巻返しリード付け"),"",IF(J393="スリット",VLOOKUP(F393&amp;K393&amp;R393,製品マスタ!$N$5:$AE$1005,18,FALSE),""))))))</f>
        <v/>
      </c>
      <c r="Y393" s="40" t="str">
        <f>IF(D393="","",IF(T393="","",VLOOKUP(D393,契約台帳!$A$3:$X$700,17,FALSE)))</f>
        <v/>
      </c>
      <c r="Z393" s="35" t="str">
        <f>IF(D393="","",IF(T393="","",VLOOKUP(D393,契約台帳!$A$3:$X$700,5,FALSE)))</f>
        <v/>
      </c>
      <c r="AA393" s="74"/>
      <c r="AB393" s="266" t="str">
        <f>IFERROR(VLOOKUP(F393&amp;K393&amp;M393,製品マスタ!$M$5:$AM$1003,27,FALSE),"")</f>
        <v/>
      </c>
      <c r="AC393" s="41"/>
      <c r="AD393" s="244"/>
      <c r="AE393" s="67"/>
      <c r="AF393" s="71"/>
      <c r="AG393" s="60"/>
      <c r="AH393" s="34"/>
      <c r="AI393" s="34"/>
      <c r="AJ393" s="34"/>
      <c r="AK393" s="34"/>
      <c r="AL393" s="13"/>
      <c r="AM393" s="13"/>
      <c r="AN393" s="13"/>
      <c r="AO393" s="13"/>
      <c r="AP393" s="13"/>
      <c r="AQ393" s="14"/>
      <c r="AR393" s="15"/>
    </row>
    <row r="394" spans="1:44" s="17" customFormat="1" ht="30.95" customHeight="1" x14ac:dyDescent="0.2">
      <c r="A394" s="47"/>
      <c r="B394" s="48"/>
      <c r="C394" s="56"/>
      <c r="D394" s="35"/>
      <c r="E394" s="35"/>
      <c r="F394" s="36" t="str">
        <f>IF(D394="","",VLOOKUP(D394,契約台帳!$A$3:$X$9998,6,FALSE))&amp;IF(D394="","",VLOOKUP(D394,契約台帳!$A$3:$X$9998,7,FALSE))&amp;IF(D394="","",VLOOKUP(D394,契約台帳!$A$3:$X$9998,8,FALSE))&amp;IF(D394="","",VLOOKUP(D394,契約台帳!$A$3:$X$9998,9,FALSE))&amp;IF(D394="","",VLOOKUP(D394,契約台帳!$A$3:$X$9998,11,FALSE))</f>
        <v/>
      </c>
      <c r="G394" s="35" t="str">
        <f>IF(D394="","",VLOOKUP(F394,製品マスタ!$G$5:$H$1005,2,FALSE))</f>
        <v/>
      </c>
      <c r="H394" s="35" t="str">
        <f>IF(D394="","",VLOOKUP(F394,製品マスタ!$G$5:$K$1005,5,FALSE))</f>
        <v/>
      </c>
      <c r="I394" s="37" t="str">
        <f>IF(D394="","",VLOOKUP(F394,製品マスタ!$G$5:$L$1005,6,FALSE))</f>
        <v/>
      </c>
      <c r="J394" s="271"/>
      <c r="K394" s="37" t="str">
        <f>IF(D394="","",VLOOKUP(D394,契約台帳!$A$3:$X$700,12,FALSE))</f>
        <v/>
      </c>
      <c r="L394" s="37" t="str">
        <f>IF(D394="","",VLOOKUP(F394,製品マスタ!$G$5:$Q$1005,11,FALSE))</f>
        <v/>
      </c>
      <c r="M394" s="49"/>
      <c r="N394" s="49"/>
      <c r="O394" s="184"/>
      <c r="P394" s="60"/>
      <c r="Q394" s="74"/>
      <c r="R394" s="54" t="str">
        <f>IF(D394="","",IF(D393&lt;&gt;"","",IF(OR(J394="リード付け",J394="巻足し",J394="巻返しリード付け"),M394,VLOOKUP(D394,契約台帳!$A$3:$X$700,14,FALSE))))</f>
        <v/>
      </c>
      <c r="S394" s="51" t="str">
        <f>IF(D394="","",IF(D393&lt;&gt;"","",IF(OR(J394="リード付け",J394="巻足し",J394="巻返しリード付け"),M394,VLOOKUP(D394,契約台帳!$A$3:$X$700,15,FALSE))))</f>
        <v/>
      </c>
      <c r="T394" s="51" t="str">
        <f>IF(D394="","",IF(D393&lt;&gt;"","",IF(J394="リード付け",N394,IF(J394="巻返しリード付け",N394,IF(J394="巻足し",N394*P394+N395*P395,VLOOKUP(D394,契約台帳!$A$3:$X$700,16,FALSE))))))</f>
        <v/>
      </c>
      <c r="U394" s="50"/>
      <c r="V394" s="50" t="str">
        <f>IF(D394="","",IF(D392=D394,"",VLOOKUP(D394,契約台帳!$A$2:$X$700,18,FALSE)))</f>
        <v/>
      </c>
      <c r="W394" s="35" t="str">
        <f>IF(D394="","",IF(T394="","",IF(J394="巻足し","",IF(J394="巻返し",VLOOKUP(F394&amp;K394&amp;M394,製品マスタ!$M$5:$AE$1005,18,FALSE),IF(OR(J394="リード付け",J394="巻返しリード付け"),"原反コア",IF(J394="スリット",VLOOKUP(F394&amp;K394&amp;R394,製品マスタ!$N$5:$AE$1005,17,FALSE),""))))))</f>
        <v/>
      </c>
      <c r="X394" s="35" t="str">
        <f>IF(D394="","",IF(T394="","",IF(J394="巻足し","",IF(J394="巻返し",VLOOKUP(F394&amp;K394&amp;M394,製品マスタ!$M$5:$AE$1005,19,FALSE),IF(OR(J394="リード付け",J394="巻返しリード付け"),"",IF(J394="スリット",VLOOKUP(F394&amp;K394&amp;R394,製品マスタ!$N$5:$AE$1005,18,FALSE),""))))))</f>
        <v/>
      </c>
      <c r="Y394" s="40" t="str">
        <f>IF(D394="","",IF(T394="","",VLOOKUP(D394,契約台帳!$A$3:$X$700,17,FALSE)))</f>
        <v/>
      </c>
      <c r="Z394" s="35" t="str">
        <f>IF(D394="","",IF(T394="","",VLOOKUP(D394,契約台帳!$A$3:$X$700,5,FALSE)))</f>
        <v/>
      </c>
      <c r="AA394" s="74"/>
      <c r="AB394" s="266" t="str">
        <f>IFERROR(VLOOKUP(F394&amp;K394&amp;M394,製品マスタ!$M$5:$AM$1003,27,FALSE),"")</f>
        <v/>
      </c>
      <c r="AC394" s="41"/>
      <c r="AD394" s="244"/>
      <c r="AE394" s="67"/>
      <c r="AF394" s="71"/>
      <c r="AG394" s="60"/>
      <c r="AH394" s="34"/>
      <c r="AI394" s="34"/>
      <c r="AJ394" s="34"/>
      <c r="AK394" s="34"/>
      <c r="AL394" s="13"/>
      <c r="AM394" s="13"/>
      <c r="AN394" s="13"/>
      <c r="AO394" s="13"/>
      <c r="AP394" s="13"/>
      <c r="AQ394" s="14"/>
      <c r="AR394" s="15"/>
    </row>
    <row r="395" spans="1:44" s="17" customFormat="1" ht="30.95" customHeight="1" x14ac:dyDescent="0.2">
      <c r="A395" s="47"/>
      <c r="B395" s="48"/>
      <c r="C395" s="56"/>
      <c r="D395" s="35"/>
      <c r="E395" s="35"/>
      <c r="F395" s="36" t="str">
        <f>IF(D395="","",VLOOKUP(D395,契約台帳!$A$3:$X$9998,6,FALSE))&amp;IF(D395="","",VLOOKUP(D395,契約台帳!$A$3:$X$9998,7,FALSE))&amp;IF(D395="","",VLOOKUP(D395,契約台帳!$A$3:$X$9998,8,FALSE))&amp;IF(D395="","",VLOOKUP(D395,契約台帳!$A$3:$X$9998,9,FALSE))&amp;IF(D395="","",VLOOKUP(D395,契約台帳!$A$3:$X$9998,11,FALSE))</f>
        <v/>
      </c>
      <c r="G395" s="35" t="str">
        <f>IF(D395="","",VLOOKUP(F395,製品マスタ!$G$5:$H$1005,2,FALSE))</f>
        <v/>
      </c>
      <c r="H395" s="35" t="str">
        <f>IF(D395="","",VLOOKUP(F395,製品マスタ!$G$5:$K$1005,5,FALSE))</f>
        <v/>
      </c>
      <c r="I395" s="37" t="str">
        <f>IF(D395="","",VLOOKUP(F395,製品マスタ!$G$5:$L$1005,6,FALSE))</f>
        <v/>
      </c>
      <c r="J395" s="271"/>
      <c r="K395" s="37" t="str">
        <f>IF(D395="","",VLOOKUP(D395,契約台帳!$A$3:$X$700,12,FALSE))</f>
        <v/>
      </c>
      <c r="L395" s="37" t="str">
        <f>IF(D395="","",VLOOKUP(F395,製品マスタ!$G$5:$Q$1005,11,FALSE))</f>
        <v/>
      </c>
      <c r="M395" s="49"/>
      <c r="N395" s="49"/>
      <c r="O395" s="184"/>
      <c r="P395" s="60"/>
      <c r="Q395" s="74"/>
      <c r="R395" s="54" t="str">
        <f>IF(D395="","",IF(D394&lt;&gt;"","",IF(OR(J395="リード付け",J395="巻足し",J395="巻返しリード付け"),M395,VLOOKUP(D395,契約台帳!$A$3:$X$700,14,FALSE))))</f>
        <v/>
      </c>
      <c r="S395" s="51" t="str">
        <f>IF(D395="","",IF(D394&lt;&gt;"","",IF(OR(J395="リード付け",J395="巻足し",J395="巻返しリード付け"),M395,VLOOKUP(D395,契約台帳!$A$3:$X$700,15,FALSE))))</f>
        <v/>
      </c>
      <c r="T395" s="51" t="str">
        <f>IF(D395="","",IF(D394&lt;&gt;"","",IF(J395="リード付け",N395,IF(J395="巻返しリード付け",N395,IF(J395="巻足し",N395*P395+N396*P396,VLOOKUP(D395,契約台帳!$A$3:$X$700,16,FALSE))))))</f>
        <v/>
      </c>
      <c r="U395" s="50"/>
      <c r="V395" s="50" t="str">
        <f>IF(D395="","",IF(D393=D395,"",VLOOKUP(D395,契約台帳!$A$2:$X$700,18,FALSE)))</f>
        <v/>
      </c>
      <c r="W395" s="35" t="str">
        <f>IF(D395="","",IF(T395="","",IF(J395="巻足し","",IF(J395="巻返し",VLOOKUP(F395&amp;K395&amp;M395,製品マスタ!$M$5:$AE$1005,18,FALSE),IF(OR(J395="リード付け",J395="巻返しリード付け"),"原反コア",IF(J395="スリット",VLOOKUP(F395&amp;K395&amp;R395,製品マスタ!$N$5:$AE$1005,17,FALSE),""))))))</f>
        <v/>
      </c>
      <c r="X395" s="35" t="str">
        <f>IF(D395="","",IF(T395="","",IF(J395="巻足し","",IF(J395="巻返し",VLOOKUP(F395&amp;K395&amp;M395,製品マスタ!$M$5:$AE$1005,19,FALSE),IF(OR(J395="リード付け",J395="巻返しリード付け"),"",IF(J395="スリット",VLOOKUP(F395&amp;K395&amp;R395,製品マスタ!$N$5:$AE$1005,18,FALSE),""))))))</f>
        <v/>
      </c>
      <c r="Y395" s="40" t="str">
        <f>IF(D395="","",IF(T395="","",VLOOKUP(D395,契約台帳!$A$3:$X$700,17,FALSE)))</f>
        <v/>
      </c>
      <c r="Z395" s="35" t="str">
        <f>IF(D395="","",IF(T395="","",VLOOKUP(D395,契約台帳!$A$3:$X$700,5,FALSE)))</f>
        <v/>
      </c>
      <c r="AA395" s="74"/>
      <c r="AB395" s="266" t="str">
        <f>IFERROR(VLOOKUP(F395&amp;K395&amp;M395,製品マスタ!$M$5:$AM$1003,27,FALSE),"")</f>
        <v/>
      </c>
      <c r="AC395" s="41"/>
      <c r="AD395" s="244"/>
      <c r="AE395" s="67"/>
      <c r="AF395" s="71"/>
      <c r="AG395" s="60"/>
      <c r="AH395" s="34"/>
      <c r="AI395" s="34"/>
      <c r="AJ395" s="34"/>
      <c r="AK395" s="34"/>
      <c r="AL395" s="13"/>
      <c r="AM395" s="13"/>
      <c r="AN395" s="13"/>
      <c r="AO395" s="13"/>
      <c r="AP395" s="13"/>
      <c r="AQ395" s="14"/>
      <c r="AR395" s="15"/>
    </row>
    <row r="396" spans="1:44" s="17" customFormat="1" ht="30.95" customHeight="1" x14ac:dyDescent="0.2">
      <c r="A396" s="47"/>
      <c r="B396" s="48"/>
      <c r="C396" s="56"/>
      <c r="D396" s="35"/>
      <c r="E396" s="35"/>
      <c r="F396" s="36" t="str">
        <f>IF(D396="","",VLOOKUP(D396,契約台帳!$A$3:$X$9998,6,FALSE))&amp;IF(D396="","",VLOOKUP(D396,契約台帳!$A$3:$X$9998,7,FALSE))&amp;IF(D396="","",VLOOKUP(D396,契約台帳!$A$3:$X$9998,8,FALSE))&amp;IF(D396="","",VLOOKUP(D396,契約台帳!$A$3:$X$9998,9,FALSE))&amp;IF(D396="","",VLOOKUP(D396,契約台帳!$A$3:$X$9998,11,FALSE))</f>
        <v/>
      </c>
      <c r="G396" s="35" t="str">
        <f>IF(D396="","",VLOOKUP(F396,製品マスタ!$G$5:$H$1005,2,FALSE))</f>
        <v/>
      </c>
      <c r="H396" s="35" t="str">
        <f>IF(D396="","",VLOOKUP(F396,製品マスタ!$G$5:$K$1005,5,FALSE))</f>
        <v/>
      </c>
      <c r="I396" s="37" t="str">
        <f>IF(D396="","",VLOOKUP(F396,製品マスタ!$G$5:$L$1005,6,FALSE))</f>
        <v/>
      </c>
      <c r="J396" s="271"/>
      <c r="K396" s="37" t="str">
        <f>IF(D396="","",VLOOKUP(D396,契約台帳!$A$3:$X$700,12,FALSE))</f>
        <v/>
      </c>
      <c r="L396" s="37" t="str">
        <f>IF(D396="","",VLOOKUP(F396,製品マスタ!$G$5:$Q$1005,11,FALSE))</f>
        <v/>
      </c>
      <c r="M396" s="49"/>
      <c r="N396" s="49"/>
      <c r="O396" s="184"/>
      <c r="P396" s="60"/>
      <c r="Q396" s="74"/>
      <c r="R396" s="54" t="str">
        <f>IF(D396="","",IF(D395&lt;&gt;"","",IF(OR(J396="リード付け",J396="巻足し",J396="巻返しリード付け"),M396,VLOOKUP(D396,契約台帳!$A$3:$X$700,14,FALSE))))</f>
        <v/>
      </c>
      <c r="S396" s="51" t="str">
        <f>IF(D396="","",IF(D395&lt;&gt;"","",IF(OR(J396="リード付け",J396="巻足し",J396="巻返しリード付け"),M396,VLOOKUP(D396,契約台帳!$A$3:$X$700,15,FALSE))))</f>
        <v/>
      </c>
      <c r="T396" s="51" t="str">
        <f>IF(D396="","",IF(D395&lt;&gt;"","",IF(J396="リード付け",N396,IF(J396="巻返しリード付け",N396,IF(J396="巻足し",N396*P396+N397*P397,VLOOKUP(D396,契約台帳!$A$3:$X$700,16,FALSE))))))</f>
        <v/>
      </c>
      <c r="U396" s="50"/>
      <c r="V396" s="50" t="str">
        <f>IF(D396="","",IF(D394=D396,"",VLOOKUP(D396,契約台帳!$A$2:$X$700,18,FALSE)))</f>
        <v/>
      </c>
      <c r="W396" s="35" t="str">
        <f>IF(D396="","",IF(T396="","",IF(J396="巻足し","",IF(J396="巻返し",VLOOKUP(F396&amp;K396&amp;M396,製品マスタ!$M$5:$AE$1005,18,FALSE),IF(OR(J396="リード付け",J396="巻返しリード付け"),"原反コア",IF(J396="スリット",VLOOKUP(F396&amp;K396&amp;R396,製品マスタ!$N$5:$AE$1005,17,FALSE),""))))))</f>
        <v/>
      </c>
      <c r="X396" s="35" t="str">
        <f>IF(D396="","",IF(T396="","",IF(J396="巻足し","",IF(J396="巻返し",VLOOKUP(F396&amp;K396&amp;M396,製品マスタ!$M$5:$AE$1005,19,FALSE),IF(OR(J396="リード付け",J396="巻返しリード付け"),"",IF(J396="スリット",VLOOKUP(F396&amp;K396&amp;R396,製品マスタ!$N$5:$AE$1005,18,FALSE),""))))))</f>
        <v/>
      </c>
      <c r="Y396" s="40" t="str">
        <f>IF(D396="","",IF(T396="","",VLOOKUP(D396,契約台帳!$A$3:$X$700,17,FALSE)))</f>
        <v/>
      </c>
      <c r="Z396" s="35" t="str">
        <f>IF(D396="","",IF(T396="","",VLOOKUP(D396,契約台帳!$A$3:$X$700,5,FALSE)))</f>
        <v/>
      </c>
      <c r="AA396" s="74"/>
      <c r="AB396" s="266" t="str">
        <f>IFERROR(VLOOKUP(F396&amp;K396&amp;M396,製品マスタ!$M$5:$AM$1003,27,FALSE),"")</f>
        <v/>
      </c>
      <c r="AC396" s="41"/>
      <c r="AD396" s="244"/>
      <c r="AE396" s="67"/>
      <c r="AF396" s="71"/>
      <c r="AG396" s="60"/>
      <c r="AH396" s="34"/>
      <c r="AI396" s="34"/>
      <c r="AJ396" s="34"/>
      <c r="AK396" s="34"/>
      <c r="AL396" s="13"/>
      <c r="AM396" s="13"/>
      <c r="AN396" s="13"/>
      <c r="AO396" s="13"/>
      <c r="AP396" s="13"/>
      <c r="AQ396" s="14"/>
      <c r="AR396" s="15"/>
    </row>
    <row r="397" spans="1:44" s="17" customFormat="1" ht="30.95" customHeight="1" x14ac:dyDescent="0.2">
      <c r="A397" s="47"/>
      <c r="B397" s="48"/>
      <c r="C397" s="56"/>
      <c r="D397" s="35"/>
      <c r="E397" s="35"/>
      <c r="F397" s="36" t="str">
        <f>IF(D397="","",VLOOKUP(D397,契約台帳!$A$3:$X$9998,6,FALSE))&amp;IF(D397="","",VLOOKUP(D397,契約台帳!$A$3:$X$9998,7,FALSE))&amp;IF(D397="","",VLOOKUP(D397,契約台帳!$A$3:$X$9998,8,FALSE))&amp;IF(D397="","",VLOOKUP(D397,契約台帳!$A$3:$X$9998,9,FALSE))&amp;IF(D397="","",VLOOKUP(D397,契約台帳!$A$3:$X$9998,11,FALSE))</f>
        <v/>
      </c>
      <c r="G397" s="35" t="str">
        <f>IF(D397="","",VLOOKUP(F397,製品マスタ!$G$5:$H$1005,2,FALSE))</f>
        <v/>
      </c>
      <c r="H397" s="35" t="str">
        <f>IF(D397="","",VLOOKUP(F397,製品マスタ!$G$5:$K$1005,5,FALSE))</f>
        <v/>
      </c>
      <c r="I397" s="37" t="str">
        <f>IF(D397="","",VLOOKUP(F397,製品マスタ!$G$5:$L$1005,6,FALSE))</f>
        <v/>
      </c>
      <c r="J397" s="271"/>
      <c r="K397" s="37" t="str">
        <f>IF(D397="","",VLOOKUP(D397,契約台帳!$A$3:$X$700,12,FALSE))</f>
        <v/>
      </c>
      <c r="L397" s="37" t="str">
        <f>IF(D397="","",VLOOKUP(F397,製品マスタ!$G$5:$Q$1005,11,FALSE))</f>
        <v/>
      </c>
      <c r="M397" s="49"/>
      <c r="N397" s="49"/>
      <c r="O397" s="184"/>
      <c r="P397" s="60"/>
      <c r="Q397" s="74"/>
      <c r="R397" s="54" t="str">
        <f>IF(D397="","",IF(D396&lt;&gt;"","",IF(OR(J397="リード付け",J397="巻足し",J397="巻返しリード付け"),M397,VLOOKUP(D397,契約台帳!$A$3:$X$700,14,FALSE))))</f>
        <v/>
      </c>
      <c r="S397" s="51" t="str">
        <f>IF(D397="","",IF(D396&lt;&gt;"","",IF(OR(J397="リード付け",J397="巻足し",J397="巻返しリード付け"),M397,VLOOKUP(D397,契約台帳!$A$3:$X$700,15,FALSE))))</f>
        <v/>
      </c>
      <c r="T397" s="51" t="str">
        <f>IF(D397="","",IF(D396&lt;&gt;"","",IF(J397="リード付け",N397,IF(J397="巻返しリード付け",N397,IF(J397="巻足し",N397*P397+N398*P398,VLOOKUP(D397,契約台帳!$A$3:$X$700,16,FALSE))))))</f>
        <v/>
      </c>
      <c r="U397" s="50"/>
      <c r="V397" s="50" t="str">
        <f>IF(D397="","",IF(D395=D397,"",VLOOKUP(D397,契約台帳!$A$2:$X$700,18,FALSE)))</f>
        <v/>
      </c>
      <c r="W397" s="35" t="str">
        <f>IF(D397="","",IF(T397="","",IF(J397="巻足し","",IF(J397="巻返し",VLOOKUP(F397&amp;K397&amp;M397,製品マスタ!$M$5:$AE$1005,18,FALSE),IF(OR(J397="リード付け",J397="巻返しリード付け"),"原反コア",IF(J397="スリット",VLOOKUP(F397&amp;K397&amp;R397,製品マスタ!$N$5:$AE$1005,17,FALSE),""))))))</f>
        <v/>
      </c>
      <c r="X397" s="35" t="str">
        <f>IF(D397="","",IF(T397="","",IF(J397="巻足し","",IF(J397="巻返し",VLOOKUP(F397&amp;K397&amp;M397,製品マスタ!$M$5:$AE$1005,19,FALSE),IF(OR(J397="リード付け",J397="巻返しリード付け"),"",IF(J397="スリット",VLOOKUP(F397&amp;K397&amp;R397,製品マスタ!$N$5:$AE$1005,18,FALSE),""))))))</f>
        <v/>
      </c>
      <c r="Y397" s="40" t="str">
        <f>IF(D397="","",IF(T397="","",VLOOKUP(D397,契約台帳!$A$3:$X$700,17,FALSE)))</f>
        <v/>
      </c>
      <c r="Z397" s="35" t="str">
        <f>IF(D397="","",IF(T397="","",VLOOKUP(D397,契約台帳!$A$3:$X$700,5,FALSE)))</f>
        <v/>
      </c>
      <c r="AA397" s="74"/>
      <c r="AB397" s="266" t="str">
        <f>IFERROR(VLOOKUP(F397&amp;K397&amp;M397,製品マスタ!$M$5:$AM$1003,27,FALSE),"")</f>
        <v/>
      </c>
      <c r="AC397" s="41"/>
      <c r="AD397" s="244"/>
      <c r="AE397" s="67"/>
      <c r="AF397" s="71"/>
      <c r="AG397" s="60"/>
      <c r="AH397" s="34"/>
      <c r="AI397" s="34"/>
      <c r="AJ397" s="34"/>
      <c r="AK397" s="34"/>
      <c r="AL397" s="13"/>
      <c r="AM397" s="13"/>
      <c r="AN397" s="13"/>
      <c r="AO397" s="13"/>
      <c r="AP397" s="13"/>
      <c r="AQ397" s="14"/>
      <c r="AR397" s="15"/>
    </row>
    <row r="398" spans="1:44" s="17" customFormat="1" ht="30.95" customHeight="1" x14ac:dyDescent="0.2">
      <c r="A398" s="47"/>
      <c r="B398" s="48"/>
      <c r="C398" s="56"/>
      <c r="D398" s="35"/>
      <c r="E398" s="35"/>
      <c r="F398" s="36" t="str">
        <f>IF(D398="","",VLOOKUP(D398,契約台帳!$A$3:$X$9998,6,FALSE))&amp;IF(D398="","",VLOOKUP(D398,契約台帳!$A$3:$X$9998,7,FALSE))&amp;IF(D398="","",VLOOKUP(D398,契約台帳!$A$3:$X$9998,8,FALSE))&amp;IF(D398="","",VLOOKUP(D398,契約台帳!$A$3:$X$9998,9,FALSE))&amp;IF(D398="","",VLOOKUP(D398,契約台帳!$A$3:$X$9998,11,FALSE))</f>
        <v/>
      </c>
      <c r="G398" s="35" t="str">
        <f>IF(D398="","",VLOOKUP(F398,製品マスタ!$G$5:$H$1005,2,FALSE))</f>
        <v/>
      </c>
      <c r="H398" s="35" t="str">
        <f>IF(D398="","",VLOOKUP(F398,製品マスタ!$G$5:$K$1005,5,FALSE))</f>
        <v/>
      </c>
      <c r="I398" s="37" t="str">
        <f>IF(D398="","",VLOOKUP(F398,製品マスタ!$G$5:$L$1005,6,FALSE))</f>
        <v/>
      </c>
      <c r="J398" s="271"/>
      <c r="K398" s="37" t="str">
        <f>IF(D398="","",VLOOKUP(D398,契約台帳!$A$3:$X$700,12,FALSE))</f>
        <v/>
      </c>
      <c r="L398" s="37" t="str">
        <f>IF(D398="","",VLOOKUP(F398,製品マスタ!$G$5:$Q$1005,11,FALSE))</f>
        <v/>
      </c>
      <c r="M398" s="49"/>
      <c r="N398" s="49"/>
      <c r="O398" s="184"/>
      <c r="P398" s="60"/>
      <c r="Q398" s="74"/>
      <c r="R398" s="54" t="str">
        <f>IF(D398="","",IF(D397&lt;&gt;"","",IF(OR(J398="リード付け",J398="巻足し",J398="巻返しリード付け"),M398,VLOOKUP(D398,契約台帳!$A$3:$X$700,14,FALSE))))</f>
        <v/>
      </c>
      <c r="S398" s="51" t="str">
        <f>IF(D398="","",IF(D397&lt;&gt;"","",IF(OR(J398="リード付け",J398="巻足し",J398="巻返しリード付け"),M398,VLOOKUP(D398,契約台帳!$A$3:$X$700,15,FALSE))))</f>
        <v/>
      </c>
      <c r="T398" s="51" t="str">
        <f>IF(D398="","",IF(D397&lt;&gt;"","",IF(J398="リード付け",N398,IF(J398="巻返しリード付け",N398,IF(J398="巻足し",N398*P398+N399*P399,VLOOKUP(D398,契約台帳!$A$3:$X$700,16,FALSE))))))</f>
        <v/>
      </c>
      <c r="U398" s="50"/>
      <c r="V398" s="50" t="str">
        <f>IF(D398="","",IF(D396=D398,"",VLOOKUP(D398,契約台帳!$A$2:$X$700,18,FALSE)))</f>
        <v/>
      </c>
      <c r="W398" s="35" t="str">
        <f>IF(D398="","",IF(T398="","",IF(J398="巻足し","",IF(J398="巻返し",VLOOKUP(F398&amp;K398&amp;M398,製品マスタ!$M$5:$AE$1005,18,FALSE),IF(OR(J398="リード付け",J398="巻返しリード付け"),"原反コア",IF(J398="スリット",VLOOKUP(F398&amp;K398&amp;R398,製品マスタ!$N$5:$AE$1005,17,FALSE),""))))))</f>
        <v/>
      </c>
      <c r="X398" s="35" t="str">
        <f>IF(D398="","",IF(T398="","",IF(J398="巻足し","",IF(J398="巻返し",VLOOKUP(F398&amp;K398&amp;M398,製品マスタ!$M$5:$AE$1005,19,FALSE),IF(OR(J398="リード付け",J398="巻返しリード付け"),"",IF(J398="スリット",VLOOKUP(F398&amp;K398&amp;R398,製品マスタ!$N$5:$AE$1005,18,FALSE),""))))))</f>
        <v/>
      </c>
      <c r="Y398" s="40" t="str">
        <f>IF(D398="","",IF(T398="","",VLOOKUP(D398,契約台帳!$A$3:$X$700,17,FALSE)))</f>
        <v/>
      </c>
      <c r="Z398" s="35" t="str">
        <f>IF(D398="","",IF(T398="","",VLOOKUP(D398,契約台帳!$A$3:$X$700,5,FALSE)))</f>
        <v/>
      </c>
      <c r="AA398" s="74"/>
      <c r="AB398" s="266" t="str">
        <f>IFERROR(VLOOKUP(F398&amp;K398&amp;M398,製品マスタ!$M$5:$AM$1003,27,FALSE),"")</f>
        <v/>
      </c>
      <c r="AC398" s="41"/>
      <c r="AD398" s="244"/>
      <c r="AE398" s="67"/>
      <c r="AF398" s="71"/>
      <c r="AG398" s="60"/>
      <c r="AH398" s="34"/>
      <c r="AI398" s="34"/>
      <c r="AJ398" s="34"/>
      <c r="AK398" s="34"/>
      <c r="AL398" s="13"/>
      <c r="AM398" s="13"/>
      <c r="AN398" s="13"/>
      <c r="AO398" s="13"/>
      <c r="AP398" s="13"/>
      <c r="AQ398" s="14"/>
      <c r="AR398" s="15"/>
    </row>
    <row r="399" spans="1:44" s="17" customFormat="1" ht="30.95" customHeight="1" x14ac:dyDescent="0.2">
      <c r="A399" s="47"/>
      <c r="B399" s="48"/>
      <c r="C399" s="56"/>
      <c r="D399" s="35"/>
      <c r="E399" s="35"/>
      <c r="F399" s="36" t="str">
        <f>IF(D399="","",VLOOKUP(D399,契約台帳!$A$3:$X$9998,6,FALSE))&amp;IF(D399="","",VLOOKUP(D399,契約台帳!$A$3:$X$9998,7,FALSE))&amp;IF(D399="","",VLOOKUP(D399,契約台帳!$A$3:$X$9998,8,FALSE))&amp;IF(D399="","",VLOOKUP(D399,契約台帳!$A$3:$X$9998,9,FALSE))&amp;IF(D399="","",VLOOKUP(D399,契約台帳!$A$3:$X$9998,11,FALSE))</f>
        <v/>
      </c>
      <c r="G399" s="35" t="str">
        <f>IF(D399="","",VLOOKUP(F399,製品マスタ!$G$5:$H$1005,2,FALSE))</f>
        <v/>
      </c>
      <c r="H399" s="35" t="str">
        <f>IF(D399="","",VLOOKUP(F399,製品マスタ!$G$5:$K$1005,5,FALSE))</f>
        <v/>
      </c>
      <c r="I399" s="37" t="str">
        <f>IF(D399="","",VLOOKUP(F399,製品マスタ!$G$5:$L$1005,6,FALSE))</f>
        <v/>
      </c>
      <c r="J399" s="271"/>
      <c r="K399" s="37" t="str">
        <f>IF(D399="","",VLOOKUP(D399,契約台帳!$A$3:$X$700,12,FALSE))</f>
        <v/>
      </c>
      <c r="L399" s="37" t="str">
        <f>IF(D399="","",VLOOKUP(F399,製品マスタ!$G$5:$Q$1005,11,FALSE))</f>
        <v/>
      </c>
      <c r="M399" s="49"/>
      <c r="N399" s="49"/>
      <c r="O399" s="184"/>
      <c r="P399" s="60"/>
      <c r="Q399" s="74"/>
      <c r="R399" s="54" t="str">
        <f>IF(D399="","",IF(D398&lt;&gt;"","",IF(OR(J399="リード付け",J399="巻足し",J399="巻返しリード付け"),M399,VLOOKUP(D399,契約台帳!$A$3:$X$700,14,FALSE))))</f>
        <v/>
      </c>
      <c r="S399" s="51" t="str">
        <f>IF(D399="","",IF(D398&lt;&gt;"","",IF(OR(J399="リード付け",J399="巻足し",J399="巻返しリード付け"),M399,VLOOKUP(D399,契約台帳!$A$3:$X$700,15,FALSE))))</f>
        <v/>
      </c>
      <c r="T399" s="51" t="str">
        <f>IF(D399="","",IF(D398&lt;&gt;"","",IF(J399="リード付け",N399,IF(J399="巻返しリード付け",N399,IF(J399="巻足し",N399*P399+N400*P400,VLOOKUP(D399,契約台帳!$A$3:$X$700,16,FALSE))))))</f>
        <v/>
      </c>
      <c r="U399" s="50"/>
      <c r="V399" s="50" t="str">
        <f>IF(D399="","",IF(D397=D399,"",VLOOKUP(D399,契約台帳!$A$2:$X$700,18,FALSE)))</f>
        <v/>
      </c>
      <c r="W399" s="35" t="str">
        <f>IF(D399="","",IF(T399="","",IF(J399="巻足し","",IF(J399="巻返し",VLOOKUP(F399&amp;K399&amp;M399,製品マスタ!$M$5:$AE$1005,18,FALSE),IF(OR(J399="リード付け",J399="巻返しリード付け"),"原反コア",IF(J399="スリット",VLOOKUP(F399&amp;K399&amp;R399,製品マスタ!$N$5:$AE$1005,17,FALSE),""))))))</f>
        <v/>
      </c>
      <c r="X399" s="35" t="str">
        <f>IF(D399="","",IF(T399="","",IF(J399="巻足し","",IF(J399="巻返し",VLOOKUP(F399&amp;K399&amp;M399,製品マスタ!$M$5:$AE$1005,19,FALSE),IF(OR(J399="リード付け",J399="巻返しリード付け"),"",IF(J399="スリット",VLOOKUP(F399&amp;K399&amp;R399,製品マスタ!$N$5:$AE$1005,18,FALSE),""))))))</f>
        <v/>
      </c>
      <c r="Y399" s="40" t="str">
        <f>IF(D399="","",IF(T399="","",VLOOKUP(D399,契約台帳!$A$3:$X$700,17,FALSE)))</f>
        <v/>
      </c>
      <c r="Z399" s="35" t="str">
        <f>IF(D399="","",IF(T399="","",VLOOKUP(D399,契約台帳!$A$3:$X$700,5,FALSE)))</f>
        <v/>
      </c>
      <c r="AA399" s="74"/>
      <c r="AB399" s="266" t="str">
        <f>IFERROR(VLOOKUP(F399&amp;K399&amp;M399,製品マスタ!$M$5:$AM$1003,27,FALSE),"")</f>
        <v/>
      </c>
      <c r="AC399" s="41"/>
      <c r="AD399" s="244"/>
      <c r="AE399" s="67"/>
      <c r="AF399" s="71"/>
      <c r="AG399" s="60"/>
      <c r="AH399" s="34"/>
      <c r="AI399" s="34"/>
      <c r="AJ399" s="34"/>
      <c r="AK399" s="34"/>
      <c r="AL399" s="13"/>
      <c r="AM399" s="13"/>
      <c r="AN399" s="13"/>
      <c r="AO399" s="13"/>
      <c r="AP399" s="13"/>
      <c r="AQ399" s="14"/>
      <c r="AR399" s="15"/>
    </row>
    <row r="400" spans="1:44" s="17" customFormat="1" ht="30.95" customHeight="1" x14ac:dyDescent="0.2">
      <c r="A400" s="47"/>
      <c r="B400" s="48"/>
      <c r="C400" s="56"/>
      <c r="D400" s="35"/>
      <c r="E400" s="35"/>
      <c r="F400" s="36" t="str">
        <f>IF(D400="","",VLOOKUP(D400,契約台帳!$A$3:$X$9998,6,FALSE))&amp;IF(D400="","",VLOOKUP(D400,契約台帳!$A$3:$X$9998,7,FALSE))&amp;IF(D400="","",VLOOKUP(D400,契約台帳!$A$3:$X$9998,8,FALSE))&amp;IF(D400="","",VLOOKUP(D400,契約台帳!$A$3:$X$9998,9,FALSE))&amp;IF(D400="","",VLOOKUP(D400,契約台帳!$A$3:$X$9998,11,FALSE))</f>
        <v/>
      </c>
      <c r="G400" s="35" t="str">
        <f>IF(D400="","",VLOOKUP(F400,製品マスタ!$G$5:$H$1005,2,FALSE))</f>
        <v/>
      </c>
      <c r="H400" s="35" t="str">
        <f>IF(D400="","",VLOOKUP(F400,製品マスタ!$G$5:$K$1005,5,FALSE))</f>
        <v/>
      </c>
      <c r="I400" s="37" t="str">
        <f>IF(D400="","",VLOOKUP(F400,製品マスタ!$G$5:$L$1005,6,FALSE))</f>
        <v/>
      </c>
      <c r="J400" s="271"/>
      <c r="K400" s="37" t="str">
        <f>IF(D400="","",VLOOKUP(D400,契約台帳!$A$3:$X$700,12,FALSE))</f>
        <v/>
      </c>
      <c r="L400" s="37" t="str">
        <f>IF(D400="","",VLOOKUP(F400,製品マスタ!$G$5:$Q$1005,11,FALSE))</f>
        <v/>
      </c>
      <c r="M400" s="49"/>
      <c r="N400" s="49"/>
      <c r="O400" s="184"/>
      <c r="P400" s="60"/>
      <c r="Q400" s="74"/>
      <c r="R400" s="54" t="str">
        <f>IF(D400="","",IF(D399&lt;&gt;"","",IF(OR(J400="リード付け",J400="巻足し",J400="巻返しリード付け"),M400,VLOOKUP(D400,契約台帳!$A$3:$X$700,14,FALSE))))</f>
        <v/>
      </c>
      <c r="S400" s="51" t="str">
        <f>IF(D400="","",IF(D399&lt;&gt;"","",IF(OR(J400="リード付け",J400="巻足し",J400="巻返しリード付け"),M400,VLOOKUP(D400,契約台帳!$A$3:$X$700,15,FALSE))))</f>
        <v/>
      </c>
      <c r="T400" s="51" t="str">
        <f>IF(D400="","",IF(D399&lt;&gt;"","",IF(J400="リード付け",N400,IF(J400="巻返しリード付け",N400,IF(J400="巻足し",N400*P400+N401*P401,VLOOKUP(D400,契約台帳!$A$3:$X$700,16,FALSE))))))</f>
        <v/>
      </c>
      <c r="U400" s="50"/>
      <c r="V400" s="50" t="str">
        <f>IF(D400="","",IF(D398=D400,"",VLOOKUP(D400,契約台帳!$A$2:$X$700,18,FALSE)))</f>
        <v/>
      </c>
      <c r="W400" s="35" t="str">
        <f>IF(D400="","",IF(T400="","",IF(J400="巻足し","",IF(J400="巻返し",VLOOKUP(F400&amp;K400&amp;M400,製品マスタ!$M$5:$AE$1005,18,FALSE),IF(OR(J400="リード付け",J400="巻返しリード付け"),"原反コア",IF(J400="スリット",VLOOKUP(F400&amp;K400&amp;R400,製品マスタ!$N$5:$AE$1005,17,FALSE),""))))))</f>
        <v/>
      </c>
      <c r="X400" s="35" t="str">
        <f>IF(D400="","",IF(T400="","",IF(J400="巻足し","",IF(J400="巻返し",VLOOKUP(F400&amp;K400&amp;M400,製品マスタ!$M$5:$AE$1005,19,FALSE),IF(OR(J400="リード付け",J400="巻返しリード付け"),"",IF(J400="スリット",VLOOKUP(F400&amp;K400&amp;R400,製品マスタ!$N$5:$AE$1005,18,FALSE),""))))))</f>
        <v/>
      </c>
      <c r="Y400" s="40" t="str">
        <f>IF(D400="","",IF(T400="","",VLOOKUP(D400,契約台帳!$A$3:$X$700,17,FALSE)))</f>
        <v/>
      </c>
      <c r="Z400" s="35" t="str">
        <f>IF(D400="","",IF(T400="","",VLOOKUP(D400,契約台帳!$A$3:$X$700,5,FALSE)))</f>
        <v/>
      </c>
      <c r="AA400" s="74"/>
      <c r="AB400" s="266" t="str">
        <f>IFERROR(VLOOKUP(F400&amp;K400&amp;M400,製品マスタ!$M$5:$AM$1003,27,FALSE),"")</f>
        <v/>
      </c>
      <c r="AC400" s="41"/>
      <c r="AD400" s="244"/>
      <c r="AE400" s="67"/>
      <c r="AF400" s="71"/>
      <c r="AG400" s="60"/>
      <c r="AH400" s="34"/>
      <c r="AI400" s="34"/>
      <c r="AJ400" s="34"/>
      <c r="AK400" s="34"/>
      <c r="AL400" s="13"/>
      <c r="AM400" s="13"/>
      <c r="AN400" s="13"/>
      <c r="AO400" s="13"/>
      <c r="AP400" s="13"/>
      <c r="AQ400" s="14"/>
      <c r="AR400" s="15"/>
    </row>
    <row r="401" spans="1:44" s="17" customFormat="1" ht="30.95" customHeight="1" x14ac:dyDescent="0.2">
      <c r="A401" s="47"/>
      <c r="B401" s="48"/>
      <c r="C401" s="56"/>
      <c r="D401" s="35"/>
      <c r="E401" s="35"/>
      <c r="F401" s="36" t="str">
        <f>IF(D401="","",VLOOKUP(D401,契約台帳!$A$3:$X$9998,6,FALSE))&amp;IF(D401="","",VLOOKUP(D401,契約台帳!$A$3:$X$9998,7,FALSE))&amp;IF(D401="","",VLOOKUP(D401,契約台帳!$A$3:$X$9998,8,FALSE))&amp;IF(D401="","",VLOOKUP(D401,契約台帳!$A$3:$X$9998,9,FALSE))&amp;IF(D401="","",VLOOKUP(D401,契約台帳!$A$3:$X$9998,11,FALSE))</f>
        <v/>
      </c>
      <c r="G401" s="35" t="str">
        <f>IF(D401="","",VLOOKUP(F401,製品マスタ!$G$5:$H$1005,2,FALSE))</f>
        <v/>
      </c>
      <c r="H401" s="35" t="str">
        <f>IF(D401="","",VLOOKUP(F401,製品マスタ!$G$5:$K$1005,5,FALSE))</f>
        <v/>
      </c>
      <c r="I401" s="37" t="str">
        <f>IF(D401="","",VLOOKUP(F401,製品マスタ!$G$5:$L$1005,6,FALSE))</f>
        <v/>
      </c>
      <c r="J401" s="271"/>
      <c r="K401" s="37" t="str">
        <f>IF(D401="","",VLOOKUP(D401,契約台帳!$A$3:$X$700,12,FALSE))</f>
        <v/>
      </c>
      <c r="L401" s="37" t="str">
        <f>IF(D401="","",VLOOKUP(F401,製品マスタ!$G$5:$Q$1005,11,FALSE))</f>
        <v/>
      </c>
      <c r="M401" s="49"/>
      <c r="N401" s="49"/>
      <c r="O401" s="184"/>
      <c r="P401" s="60"/>
      <c r="Q401" s="74"/>
      <c r="R401" s="54" t="str">
        <f>IF(D401="","",IF(D400&lt;&gt;"","",IF(OR(J401="リード付け",J401="巻足し",J401="巻返しリード付け"),M401,VLOOKUP(D401,契約台帳!$A$3:$X$700,14,FALSE))))</f>
        <v/>
      </c>
      <c r="S401" s="51" t="str">
        <f>IF(D401="","",IF(D400&lt;&gt;"","",IF(OR(J401="リード付け",J401="巻足し",J401="巻返しリード付け"),M401,VLOOKUP(D401,契約台帳!$A$3:$X$700,15,FALSE))))</f>
        <v/>
      </c>
      <c r="T401" s="51" t="str">
        <f>IF(D401="","",IF(D400&lt;&gt;"","",IF(J401="リード付け",N401,IF(J401="巻返しリード付け",N401,IF(J401="巻足し",N401*P401+N402*P402,VLOOKUP(D401,契約台帳!$A$3:$X$700,16,FALSE))))))</f>
        <v/>
      </c>
      <c r="U401" s="50"/>
      <c r="V401" s="50" t="str">
        <f>IF(D401="","",IF(D399=D401,"",VLOOKUP(D401,契約台帳!$A$2:$X$700,18,FALSE)))</f>
        <v/>
      </c>
      <c r="W401" s="35" t="str">
        <f>IF(D401="","",IF(T401="","",IF(J401="巻足し","",IF(J401="巻返し",VLOOKUP(F401&amp;K401&amp;M401,製品マスタ!$M$5:$AE$1005,18,FALSE),IF(OR(J401="リード付け",J401="巻返しリード付け"),"原反コア",IF(J401="スリット",VLOOKUP(F401&amp;K401&amp;R401,製品マスタ!$N$5:$AE$1005,17,FALSE),""))))))</f>
        <v/>
      </c>
      <c r="X401" s="35" t="str">
        <f>IF(D401="","",IF(T401="","",IF(J401="巻足し","",IF(J401="巻返し",VLOOKUP(F401&amp;K401&amp;M401,製品マスタ!$M$5:$AE$1005,19,FALSE),IF(OR(J401="リード付け",J401="巻返しリード付け"),"",IF(J401="スリット",VLOOKUP(F401&amp;K401&amp;R401,製品マスタ!$N$5:$AE$1005,18,FALSE),""))))))</f>
        <v/>
      </c>
      <c r="Y401" s="40" t="str">
        <f>IF(D401="","",IF(T401="","",VLOOKUP(D401,契約台帳!$A$3:$X$700,17,FALSE)))</f>
        <v/>
      </c>
      <c r="Z401" s="35" t="str">
        <f>IF(D401="","",IF(T401="","",VLOOKUP(D401,契約台帳!$A$3:$X$700,5,FALSE)))</f>
        <v/>
      </c>
      <c r="AA401" s="74"/>
      <c r="AB401" s="266" t="str">
        <f>IFERROR(VLOOKUP(F401&amp;K401&amp;M401,製品マスタ!$M$5:$AM$1003,27,FALSE),"")</f>
        <v/>
      </c>
      <c r="AC401" s="41"/>
      <c r="AD401" s="244"/>
      <c r="AE401" s="67"/>
      <c r="AF401" s="71"/>
      <c r="AG401" s="60"/>
      <c r="AH401" s="34"/>
      <c r="AI401" s="34"/>
      <c r="AJ401" s="34"/>
      <c r="AK401" s="34"/>
      <c r="AL401" s="13"/>
      <c r="AM401" s="13"/>
      <c r="AN401" s="13"/>
      <c r="AO401" s="13"/>
      <c r="AP401" s="13"/>
      <c r="AQ401" s="14"/>
      <c r="AR401" s="15"/>
    </row>
    <row r="402" spans="1:44" s="17" customFormat="1" ht="30.95" customHeight="1" x14ac:dyDescent="0.2">
      <c r="A402" s="47"/>
      <c r="B402" s="48"/>
      <c r="C402" s="56"/>
      <c r="D402" s="35"/>
      <c r="E402" s="35"/>
      <c r="F402" s="36" t="str">
        <f>IF(D402="","",VLOOKUP(D402,契約台帳!$A$3:$X$9998,6,FALSE))&amp;IF(D402="","",VLOOKUP(D402,契約台帳!$A$3:$X$9998,7,FALSE))&amp;IF(D402="","",VLOOKUP(D402,契約台帳!$A$3:$X$9998,8,FALSE))&amp;IF(D402="","",VLOOKUP(D402,契約台帳!$A$3:$X$9998,9,FALSE))&amp;IF(D402="","",VLOOKUP(D402,契約台帳!$A$3:$X$9998,11,FALSE))</f>
        <v/>
      </c>
      <c r="G402" s="35" t="str">
        <f>IF(D402="","",VLOOKUP(F402,製品マスタ!$G$5:$H$1005,2,FALSE))</f>
        <v/>
      </c>
      <c r="H402" s="35" t="str">
        <f>IF(D402="","",VLOOKUP(F402,製品マスタ!$G$5:$K$1005,5,FALSE))</f>
        <v/>
      </c>
      <c r="I402" s="37" t="str">
        <f>IF(D402="","",VLOOKUP(F402,製品マスタ!$G$5:$L$1005,6,FALSE))</f>
        <v/>
      </c>
      <c r="J402" s="271"/>
      <c r="K402" s="37" t="str">
        <f>IF(D402="","",VLOOKUP(D402,契約台帳!$A$3:$X$700,12,FALSE))</f>
        <v/>
      </c>
      <c r="L402" s="37" t="str">
        <f>IF(D402="","",VLOOKUP(F402,製品マスタ!$G$5:$Q$1005,11,FALSE))</f>
        <v/>
      </c>
      <c r="M402" s="49"/>
      <c r="N402" s="49"/>
      <c r="O402" s="184"/>
      <c r="P402" s="60"/>
      <c r="Q402" s="74"/>
      <c r="R402" s="54" t="str">
        <f>IF(D402="","",IF(D401&lt;&gt;"","",IF(OR(J402="リード付け",J402="巻足し",J402="巻返しリード付け"),M402,VLOOKUP(D402,契約台帳!$A$3:$X$700,14,FALSE))))</f>
        <v/>
      </c>
      <c r="S402" s="51" t="str">
        <f>IF(D402="","",IF(D401&lt;&gt;"","",IF(OR(J402="リード付け",J402="巻足し",J402="巻返しリード付け"),M402,VLOOKUP(D402,契約台帳!$A$3:$X$700,15,FALSE))))</f>
        <v/>
      </c>
      <c r="T402" s="51" t="str">
        <f>IF(D402="","",IF(D401&lt;&gt;"","",IF(J402="リード付け",N402,IF(J402="巻返しリード付け",N402,IF(J402="巻足し",N402*P402+N403*P403,VLOOKUP(D402,契約台帳!$A$3:$X$700,16,FALSE))))))</f>
        <v/>
      </c>
      <c r="U402" s="50"/>
      <c r="V402" s="50" t="str">
        <f>IF(D402="","",IF(D400=D402,"",VLOOKUP(D402,契約台帳!$A$2:$X$700,18,FALSE)))</f>
        <v/>
      </c>
      <c r="W402" s="35" t="str">
        <f>IF(D402="","",IF(T402="","",IF(J402="巻足し","",IF(J402="巻返し",VLOOKUP(F402&amp;K402&amp;M402,製品マスタ!$M$5:$AE$1005,18,FALSE),IF(OR(J402="リード付け",J402="巻返しリード付け"),"原反コア",IF(J402="スリット",VLOOKUP(F402&amp;K402&amp;R402,製品マスタ!$N$5:$AE$1005,17,FALSE),""))))))</f>
        <v/>
      </c>
      <c r="X402" s="35" t="str">
        <f>IF(D402="","",IF(T402="","",IF(J402="巻足し","",IF(J402="巻返し",VLOOKUP(F402&amp;K402&amp;M402,製品マスタ!$M$5:$AE$1005,19,FALSE),IF(OR(J402="リード付け",J402="巻返しリード付け"),"",IF(J402="スリット",VLOOKUP(F402&amp;K402&amp;R402,製品マスタ!$N$5:$AE$1005,18,FALSE),""))))))</f>
        <v/>
      </c>
      <c r="Y402" s="40" t="str">
        <f>IF(D402="","",IF(T402="","",VLOOKUP(D402,契約台帳!$A$3:$X$700,17,FALSE)))</f>
        <v/>
      </c>
      <c r="Z402" s="35" t="str">
        <f>IF(D402="","",IF(T402="","",VLOOKUP(D402,契約台帳!$A$3:$X$700,5,FALSE)))</f>
        <v/>
      </c>
      <c r="AA402" s="74"/>
      <c r="AB402" s="266" t="str">
        <f>IFERROR(VLOOKUP(F402&amp;K402&amp;M402,製品マスタ!$M$5:$AM$1003,27,FALSE),"")</f>
        <v/>
      </c>
      <c r="AC402" s="41"/>
      <c r="AD402" s="244"/>
      <c r="AE402" s="67"/>
      <c r="AF402" s="71"/>
      <c r="AG402" s="60"/>
      <c r="AH402" s="34"/>
      <c r="AI402" s="34"/>
      <c r="AJ402" s="34"/>
      <c r="AK402" s="34"/>
      <c r="AL402" s="13"/>
      <c r="AM402" s="13"/>
      <c r="AN402" s="13"/>
      <c r="AO402" s="13"/>
      <c r="AP402" s="13"/>
      <c r="AQ402" s="14"/>
      <c r="AR402" s="15"/>
    </row>
    <row r="403" spans="1:44" s="17" customFormat="1" ht="30.95" customHeight="1" x14ac:dyDescent="0.2">
      <c r="A403" s="47"/>
      <c r="B403" s="48"/>
      <c r="C403" s="57"/>
      <c r="D403" s="35"/>
      <c r="E403" s="35"/>
      <c r="F403" s="36" t="str">
        <f>IF(D403="","",VLOOKUP(D403,契約台帳!$A$3:$X$9998,6,FALSE))&amp;IF(D403="","",VLOOKUP(D403,契約台帳!$A$3:$X$9998,7,FALSE))&amp;IF(D403="","",VLOOKUP(D403,契約台帳!$A$3:$X$9998,8,FALSE))&amp;IF(D403="","",VLOOKUP(D403,契約台帳!$A$3:$X$9998,9,FALSE))&amp;IF(D403="","",VLOOKUP(D403,契約台帳!$A$3:$X$9998,11,FALSE))</f>
        <v/>
      </c>
      <c r="G403" s="35" t="str">
        <f>IF(D403="","",VLOOKUP(F403,製品マスタ!$G$5:$H$1005,2,FALSE))</f>
        <v/>
      </c>
      <c r="H403" s="35" t="str">
        <f>IF(D403="","",VLOOKUP(F403,製品マスタ!$G$5:$K$1005,5,FALSE))</f>
        <v/>
      </c>
      <c r="I403" s="37" t="str">
        <f>IF(D403="","",VLOOKUP(F403,製品マスタ!$G$5:$L$1005,6,FALSE))</f>
        <v/>
      </c>
      <c r="J403" s="271"/>
      <c r="K403" s="37" t="str">
        <f>IF(D403="","",VLOOKUP(D403,契約台帳!$A$3:$X$700,12,FALSE))</f>
        <v/>
      </c>
      <c r="L403" s="37" t="str">
        <f>IF(D403="","",VLOOKUP(F403,製品マスタ!$G$5:$Q$1005,11,FALSE))</f>
        <v/>
      </c>
      <c r="M403" s="49"/>
      <c r="N403" s="49"/>
      <c r="O403" s="184"/>
      <c r="P403" s="60"/>
      <c r="Q403" s="74"/>
      <c r="R403" s="54" t="str">
        <f>IF(D403="","",IF(D402&lt;&gt;"","",IF(OR(J403="リード付け",J403="巻足し",J403="巻返しリード付け"),M403,VLOOKUP(D403,契約台帳!$A$3:$X$700,14,FALSE))))</f>
        <v/>
      </c>
      <c r="S403" s="51" t="str">
        <f>IF(D403="","",IF(D402&lt;&gt;"","",IF(OR(J403="リード付け",J403="巻足し",J403="巻返しリード付け"),M403,VLOOKUP(D403,契約台帳!$A$3:$X$700,15,FALSE))))</f>
        <v/>
      </c>
      <c r="T403" s="51" t="str">
        <f>IF(D403="","",IF(D402&lt;&gt;"","",IF(J403="リード付け",N403,IF(J403="巻返しリード付け",N403,IF(J403="巻足し",N403*P403+N404*P404,VLOOKUP(D403,契約台帳!$A$3:$X$700,16,FALSE))))))</f>
        <v/>
      </c>
      <c r="U403" s="50"/>
      <c r="V403" s="50" t="str">
        <f>IF(D403="","",IF(D401=D403,"",VLOOKUP(D403,契約台帳!$A$2:$X$700,18,FALSE)))</f>
        <v/>
      </c>
      <c r="W403" s="35" t="str">
        <f>IF(D403="","",IF(T403="","",IF(J403="巻足し","",IF(J403="巻返し",VLOOKUP(F403&amp;K403&amp;M403,製品マスタ!$M$5:$AE$1005,18,FALSE),IF(OR(J403="リード付け",J403="巻返しリード付け"),"原反コア",IF(J403="スリット",VLOOKUP(F403&amp;K403&amp;R403,製品マスタ!$N$5:$AE$1005,17,FALSE),""))))))</f>
        <v/>
      </c>
      <c r="X403" s="35" t="str">
        <f>IF(D403="","",IF(T403="","",IF(J403="巻足し","",IF(J403="巻返し",VLOOKUP(F403&amp;K403&amp;M403,製品マスタ!$M$5:$AE$1005,19,FALSE),IF(OR(J403="リード付け",J403="巻返しリード付け"),"",IF(J403="スリット",VLOOKUP(F403&amp;K403&amp;R403,製品マスタ!$N$5:$AE$1005,18,FALSE),""))))))</f>
        <v/>
      </c>
      <c r="Y403" s="40" t="str">
        <f>IF(D403="","",IF(T403="","",VLOOKUP(D403,契約台帳!$A$3:$X$700,17,FALSE)))</f>
        <v/>
      </c>
      <c r="Z403" s="35" t="str">
        <f>IF(D403="","",IF(T403="","",VLOOKUP(D403,契約台帳!$A$3:$X$700,5,FALSE)))</f>
        <v/>
      </c>
      <c r="AA403" s="74"/>
      <c r="AB403" s="266" t="str">
        <f>IFERROR(VLOOKUP(F403&amp;K403&amp;M403,製品マスタ!$M$5:$AM$1003,27,FALSE),"")</f>
        <v/>
      </c>
      <c r="AC403" s="41"/>
      <c r="AD403" s="244"/>
      <c r="AE403" s="67"/>
      <c r="AF403" s="71"/>
      <c r="AG403" s="60"/>
      <c r="AH403" s="34"/>
      <c r="AI403" s="34"/>
      <c r="AJ403" s="34"/>
      <c r="AK403" s="34"/>
      <c r="AL403" s="13"/>
      <c r="AM403" s="13"/>
      <c r="AN403" s="13"/>
      <c r="AO403" s="13"/>
      <c r="AP403" s="13"/>
      <c r="AQ403" s="14"/>
      <c r="AR403" s="15"/>
    </row>
    <row r="404" spans="1:44" s="17" customFormat="1" ht="30.95" customHeight="1" x14ac:dyDescent="0.2">
      <c r="A404" s="47"/>
      <c r="B404" s="48"/>
      <c r="C404" s="57"/>
      <c r="D404" s="35"/>
      <c r="E404" s="35"/>
      <c r="F404" s="36" t="str">
        <f>IF(D404="","",VLOOKUP(D404,契約台帳!$A$3:$X$9998,6,FALSE))&amp;IF(D404="","",VLOOKUP(D404,契約台帳!$A$3:$X$9998,7,FALSE))&amp;IF(D404="","",VLOOKUP(D404,契約台帳!$A$3:$X$9998,8,FALSE))&amp;IF(D404="","",VLOOKUP(D404,契約台帳!$A$3:$X$9998,9,FALSE))&amp;IF(D404="","",VLOOKUP(D404,契約台帳!$A$3:$X$9998,11,FALSE))</f>
        <v/>
      </c>
      <c r="G404" s="35" t="str">
        <f>IF(D404="","",VLOOKUP(F404,製品マスタ!$G$5:$H$1005,2,FALSE))</f>
        <v/>
      </c>
      <c r="H404" s="35" t="str">
        <f>IF(D404="","",VLOOKUP(F404,製品マスタ!$G$5:$K$1005,5,FALSE))</f>
        <v/>
      </c>
      <c r="I404" s="37" t="str">
        <f>IF(D404="","",VLOOKUP(F404,製品マスタ!$G$5:$L$1005,6,FALSE))</f>
        <v/>
      </c>
      <c r="J404" s="271"/>
      <c r="K404" s="37" t="str">
        <f>IF(D404="","",VLOOKUP(D404,契約台帳!$A$3:$X$700,12,FALSE))</f>
        <v/>
      </c>
      <c r="L404" s="37" t="str">
        <f>IF(D404="","",VLOOKUP(F404,製品マスタ!$G$5:$Q$1005,11,FALSE))</f>
        <v/>
      </c>
      <c r="M404" s="49"/>
      <c r="N404" s="49"/>
      <c r="O404" s="184"/>
      <c r="P404" s="60"/>
      <c r="Q404" s="74"/>
      <c r="R404" s="54" t="str">
        <f>IF(D404="","",IF(D403&lt;&gt;"","",IF(OR(J404="リード付け",J404="巻足し",J404="巻返しリード付け"),M404,VLOOKUP(D404,契約台帳!$A$3:$X$700,14,FALSE))))</f>
        <v/>
      </c>
      <c r="S404" s="51" t="str">
        <f>IF(D404="","",IF(D403&lt;&gt;"","",IF(OR(J404="リード付け",J404="巻足し",J404="巻返しリード付け"),M404,VLOOKUP(D404,契約台帳!$A$3:$X$700,15,FALSE))))</f>
        <v/>
      </c>
      <c r="T404" s="51" t="str">
        <f>IF(D404="","",IF(D403&lt;&gt;"","",IF(J404="リード付け",N404,IF(J404="巻返しリード付け",N404,IF(J404="巻足し",N404*P404+N405*P405,VLOOKUP(D404,契約台帳!$A$3:$X$700,16,FALSE))))))</f>
        <v/>
      </c>
      <c r="U404" s="50"/>
      <c r="V404" s="50" t="str">
        <f>IF(D404="","",IF(D402=D404,"",VLOOKUP(D404,契約台帳!$A$2:$X$700,18,FALSE)))</f>
        <v/>
      </c>
      <c r="W404" s="35" t="str">
        <f>IF(D404="","",IF(T404="","",IF(J404="巻足し","",IF(J404="巻返し",VLOOKUP(F404&amp;K404&amp;M404,製品マスタ!$M$5:$AE$1005,18,FALSE),IF(OR(J404="リード付け",J404="巻返しリード付け"),"原反コア",IF(J404="スリット",VLOOKUP(F404&amp;K404&amp;R404,製品マスタ!$N$5:$AE$1005,17,FALSE),""))))))</f>
        <v/>
      </c>
      <c r="X404" s="35" t="str">
        <f>IF(D404="","",IF(T404="","",IF(J404="巻足し","",IF(J404="巻返し",VLOOKUP(F404&amp;K404&amp;M404,製品マスタ!$M$5:$AE$1005,19,FALSE),IF(OR(J404="リード付け",J404="巻返しリード付け"),"",IF(J404="スリット",VLOOKUP(F404&amp;K404&amp;R404,製品マスタ!$N$5:$AE$1005,18,FALSE),""))))))</f>
        <v/>
      </c>
      <c r="Y404" s="40" t="str">
        <f>IF(D404="","",IF(T404="","",VLOOKUP(D404,契約台帳!$A$3:$X$700,17,FALSE)))</f>
        <v/>
      </c>
      <c r="Z404" s="35" t="str">
        <f>IF(D404="","",IF(T404="","",VLOOKUP(D404,契約台帳!$A$3:$X$700,5,FALSE)))</f>
        <v/>
      </c>
      <c r="AA404" s="74"/>
      <c r="AB404" s="266" t="str">
        <f>IFERROR(VLOOKUP(F404&amp;K404&amp;M404,製品マスタ!$M$5:$AM$1003,27,FALSE),"")</f>
        <v/>
      </c>
      <c r="AC404" s="41"/>
      <c r="AD404" s="244"/>
      <c r="AE404" s="67"/>
      <c r="AF404" s="71"/>
      <c r="AG404" s="60"/>
      <c r="AH404" s="34"/>
      <c r="AI404" s="34"/>
      <c r="AJ404" s="34"/>
      <c r="AK404" s="34"/>
      <c r="AL404" s="13"/>
      <c r="AM404" s="13"/>
      <c r="AN404" s="13"/>
      <c r="AO404" s="13"/>
      <c r="AP404" s="13"/>
      <c r="AQ404" s="14"/>
      <c r="AR404" s="15"/>
    </row>
    <row r="405" spans="1:44" s="17" customFormat="1" ht="30.95" customHeight="1" x14ac:dyDescent="0.2">
      <c r="A405" s="47"/>
      <c r="B405" s="48"/>
      <c r="C405" s="57"/>
      <c r="D405" s="35"/>
      <c r="E405" s="35"/>
      <c r="F405" s="36" t="str">
        <f>IF(D405="","",VLOOKUP(D405,契約台帳!$A$3:$X$9998,6,FALSE))&amp;IF(D405="","",VLOOKUP(D405,契約台帳!$A$3:$X$9998,7,FALSE))&amp;IF(D405="","",VLOOKUP(D405,契約台帳!$A$3:$X$9998,8,FALSE))&amp;IF(D405="","",VLOOKUP(D405,契約台帳!$A$3:$X$9998,9,FALSE))&amp;IF(D405="","",VLOOKUP(D405,契約台帳!$A$3:$X$9998,11,FALSE))</f>
        <v/>
      </c>
      <c r="G405" s="35" t="str">
        <f>IF(D405="","",VLOOKUP(F405,製品マスタ!$G$5:$H$1005,2,FALSE))</f>
        <v/>
      </c>
      <c r="H405" s="35" t="str">
        <f>IF(D405="","",VLOOKUP(F405,製品マスタ!$G$5:$K$1005,5,FALSE))</f>
        <v/>
      </c>
      <c r="I405" s="37" t="str">
        <f>IF(D405="","",VLOOKUP(F405,製品マスタ!$G$5:$L$1005,6,FALSE))</f>
        <v/>
      </c>
      <c r="J405" s="271"/>
      <c r="K405" s="37" t="str">
        <f>IF(D405="","",VLOOKUP(D405,契約台帳!$A$3:$X$700,12,FALSE))</f>
        <v/>
      </c>
      <c r="L405" s="37" t="str">
        <f>IF(D405="","",VLOOKUP(F405,製品マスタ!$G$5:$Q$1005,11,FALSE))</f>
        <v/>
      </c>
      <c r="M405" s="49"/>
      <c r="N405" s="49"/>
      <c r="O405" s="184"/>
      <c r="P405" s="60"/>
      <c r="Q405" s="74"/>
      <c r="R405" s="54" t="str">
        <f>IF(D405="","",IF(D404&lt;&gt;"","",IF(OR(J405="リード付け",J405="巻足し",J405="巻返しリード付け"),M405,VLOOKUP(D405,契約台帳!$A$3:$X$700,14,FALSE))))</f>
        <v/>
      </c>
      <c r="S405" s="51" t="str">
        <f>IF(D405="","",IF(D404&lt;&gt;"","",IF(OR(J405="リード付け",J405="巻足し",J405="巻返しリード付け"),M405,VLOOKUP(D405,契約台帳!$A$3:$X$700,15,FALSE))))</f>
        <v/>
      </c>
      <c r="T405" s="51" t="str">
        <f>IF(D405="","",IF(D404&lt;&gt;"","",IF(J405="リード付け",N405,IF(J405="巻返しリード付け",N405,IF(J405="巻足し",N405*P405+N406*P406,VLOOKUP(D405,契約台帳!$A$3:$X$700,16,FALSE))))))</f>
        <v/>
      </c>
      <c r="U405" s="50"/>
      <c r="V405" s="50" t="str">
        <f>IF(D405="","",IF(D403=D405,"",VLOOKUP(D405,契約台帳!$A$2:$X$700,18,FALSE)))</f>
        <v/>
      </c>
      <c r="W405" s="35" t="str">
        <f>IF(D405="","",IF(T405="","",IF(J405="巻足し","",IF(J405="巻返し",VLOOKUP(F405&amp;K405&amp;M405,製品マスタ!$M$5:$AE$1005,18,FALSE),IF(OR(J405="リード付け",J405="巻返しリード付け"),"原反コア",IF(J405="スリット",VLOOKUP(F405&amp;K405&amp;R405,製品マスタ!$N$5:$AE$1005,17,FALSE),""))))))</f>
        <v/>
      </c>
      <c r="X405" s="35" t="str">
        <f>IF(D405="","",IF(T405="","",IF(J405="巻足し","",IF(J405="巻返し",VLOOKUP(F405&amp;K405&amp;M405,製品マスタ!$M$5:$AE$1005,19,FALSE),IF(OR(J405="リード付け",J405="巻返しリード付け"),"",IF(J405="スリット",VLOOKUP(F405&amp;K405&amp;R405,製品マスタ!$N$5:$AE$1005,18,FALSE),""))))))</f>
        <v/>
      </c>
      <c r="Y405" s="40" t="str">
        <f>IF(D405="","",IF(T405="","",VLOOKUP(D405,契約台帳!$A$3:$X$700,17,FALSE)))</f>
        <v/>
      </c>
      <c r="Z405" s="35" t="str">
        <f>IF(D405="","",IF(T405="","",VLOOKUP(D405,契約台帳!$A$3:$X$700,5,FALSE)))</f>
        <v/>
      </c>
      <c r="AA405" s="74"/>
      <c r="AB405" s="266" t="str">
        <f>IFERROR(VLOOKUP(F405&amp;K405&amp;M405,製品マスタ!$M$5:$AM$1003,27,FALSE),"")</f>
        <v/>
      </c>
      <c r="AC405" s="41"/>
      <c r="AD405" s="244"/>
      <c r="AE405" s="67"/>
      <c r="AF405" s="71"/>
      <c r="AG405" s="60"/>
      <c r="AH405" s="34"/>
      <c r="AI405" s="34"/>
      <c r="AJ405" s="34"/>
      <c r="AK405" s="34"/>
      <c r="AL405" s="13"/>
      <c r="AM405" s="13"/>
      <c r="AN405" s="13"/>
      <c r="AO405" s="13"/>
      <c r="AP405" s="13"/>
      <c r="AQ405" s="14"/>
      <c r="AR405" s="15"/>
    </row>
    <row r="406" spans="1:44" s="17" customFormat="1" ht="30.95" customHeight="1" x14ac:dyDescent="0.2">
      <c r="A406" s="47"/>
      <c r="B406" s="48"/>
      <c r="C406" s="56"/>
      <c r="D406" s="35"/>
      <c r="E406" s="35"/>
      <c r="F406" s="36" t="str">
        <f>IF(D406="","",VLOOKUP(D406,契約台帳!$A$3:$X$9998,6,FALSE))&amp;IF(D406="","",VLOOKUP(D406,契約台帳!$A$3:$X$9998,7,FALSE))&amp;IF(D406="","",VLOOKUP(D406,契約台帳!$A$3:$X$9998,8,FALSE))&amp;IF(D406="","",VLOOKUP(D406,契約台帳!$A$3:$X$9998,9,FALSE))&amp;IF(D406="","",VLOOKUP(D406,契約台帳!$A$3:$X$9998,11,FALSE))</f>
        <v/>
      </c>
      <c r="G406" s="35" t="str">
        <f>IF(D406="","",VLOOKUP(F406,製品マスタ!$G$5:$H$1005,2,FALSE))</f>
        <v/>
      </c>
      <c r="H406" s="35" t="str">
        <f>IF(D406="","",VLOOKUP(F406,製品マスタ!$G$5:$K$1005,5,FALSE))</f>
        <v/>
      </c>
      <c r="I406" s="37" t="str">
        <f>IF(D406="","",VLOOKUP(F406,製品マスタ!$G$5:$L$1005,6,FALSE))</f>
        <v/>
      </c>
      <c r="J406" s="271"/>
      <c r="K406" s="37" t="str">
        <f>IF(D406="","",VLOOKUP(D406,契約台帳!$A$3:$X$700,12,FALSE))</f>
        <v/>
      </c>
      <c r="L406" s="37" t="str">
        <f>IF(D406="","",VLOOKUP(F406,製品マスタ!$G$5:$Q$1005,11,FALSE))</f>
        <v/>
      </c>
      <c r="M406" s="49"/>
      <c r="N406" s="49"/>
      <c r="O406" s="184"/>
      <c r="P406" s="60"/>
      <c r="Q406" s="74"/>
      <c r="R406" s="54" t="str">
        <f>IF(D406="","",IF(D405&lt;&gt;"","",IF(OR(J406="リード付け",J406="巻足し",J406="巻返しリード付け"),M406,VLOOKUP(D406,契約台帳!$A$3:$X$700,14,FALSE))))</f>
        <v/>
      </c>
      <c r="S406" s="51" t="str">
        <f>IF(D406="","",IF(D405&lt;&gt;"","",IF(OR(J406="リード付け",J406="巻足し",J406="巻返しリード付け"),M406,VLOOKUP(D406,契約台帳!$A$3:$X$700,15,FALSE))))</f>
        <v/>
      </c>
      <c r="T406" s="51" t="str">
        <f>IF(D406="","",IF(D405&lt;&gt;"","",IF(J406="リード付け",N406,IF(J406="巻返しリード付け",N406,IF(J406="巻足し",N406*P406+N407*P407,VLOOKUP(D406,契約台帳!$A$3:$X$700,16,FALSE))))))</f>
        <v/>
      </c>
      <c r="U406" s="50"/>
      <c r="V406" s="50" t="str">
        <f>IF(D406="","",IF(D404=D406,"",VLOOKUP(D406,契約台帳!$A$2:$X$700,18,FALSE)))</f>
        <v/>
      </c>
      <c r="W406" s="35" t="str">
        <f>IF(D406="","",IF(T406="","",IF(J406="巻足し","",IF(J406="巻返し",VLOOKUP(F406&amp;K406&amp;M406,製品マスタ!$M$5:$AE$1005,18,FALSE),IF(OR(J406="リード付け",J406="巻返しリード付け"),"原反コア",IF(J406="スリット",VLOOKUP(F406&amp;K406&amp;R406,製品マスタ!$N$5:$AE$1005,17,FALSE),""))))))</f>
        <v/>
      </c>
      <c r="X406" s="35" t="str">
        <f>IF(D406="","",IF(T406="","",IF(J406="巻足し","",IF(J406="巻返し",VLOOKUP(F406&amp;K406&amp;M406,製品マスタ!$M$5:$AE$1005,19,FALSE),IF(OR(J406="リード付け",J406="巻返しリード付け"),"",IF(J406="スリット",VLOOKUP(F406&amp;K406&amp;R406,製品マスタ!$N$5:$AE$1005,18,FALSE),""))))))</f>
        <v/>
      </c>
      <c r="Y406" s="40" t="str">
        <f>IF(D406="","",IF(T406="","",VLOOKUP(D406,契約台帳!$A$3:$X$700,17,FALSE)))</f>
        <v/>
      </c>
      <c r="Z406" s="35" t="str">
        <f>IF(D406="","",IF(T406="","",VLOOKUP(D406,契約台帳!$A$3:$X$700,5,FALSE)))</f>
        <v/>
      </c>
      <c r="AA406" s="74"/>
      <c r="AB406" s="266" t="str">
        <f>IFERROR(VLOOKUP(F406&amp;K406&amp;M406,製品マスタ!$M$5:$AM$1003,27,FALSE),"")</f>
        <v/>
      </c>
      <c r="AC406" s="41"/>
      <c r="AD406" s="244"/>
      <c r="AE406" s="67"/>
      <c r="AF406" s="71"/>
      <c r="AG406" s="60"/>
      <c r="AH406" s="34"/>
      <c r="AI406" s="34"/>
      <c r="AJ406" s="34"/>
      <c r="AK406" s="34"/>
      <c r="AL406" s="13"/>
      <c r="AM406" s="13"/>
      <c r="AN406" s="13"/>
      <c r="AO406" s="13"/>
      <c r="AP406" s="13"/>
      <c r="AQ406" s="14"/>
      <c r="AR406" s="15"/>
    </row>
    <row r="407" spans="1:44" s="17" customFormat="1" ht="30.95" customHeight="1" x14ac:dyDescent="0.2">
      <c r="A407" s="47"/>
      <c r="B407" s="48"/>
      <c r="C407" s="56"/>
      <c r="D407" s="35"/>
      <c r="E407" s="35"/>
      <c r="F407" s="36" t="str">
        <f>IF(D407="","",VLOOKUP(D407,契約台帳!$A$3:$X$9998,6,FALSE))&amp;IF(D407="","",VLOOKUP(D407,契約台帳!$A$3:$X$9998,7,FALSE))&amp;IF(D407="","",VLOOKUP(D407,契約台帳!$A$3:$X$9998,8,FALSE))&amp;IF(D407="","",VLOOKUP(D407,契約台帳!$A$3:$X$9998,9,FALSE))&amp;IF(D407="","",VLOOKUP(D407,契約台帳!$A$3:$X$9998,11,FALSE))</f>
        <v/>
      </c>
      <c r="G407" s="35" t="str">
        <f>IF(D407="","",VLOOKUP(F407,製品マスタ!$G$5:$H$1005,2,FALSE))</f>
        <v/>
      </c>
      <c r="H407" s="35" t="str">
        <f>IF(D407="","",VLOOKUP(F407,製品マスタ!$G$5:$K$1005,5,FALSE))</f>
        <v/>
      </c>
      <c r="I407" s="37" t="str">
        <f>IF(D407="","",VLOOKUP(F407,製品マスタ!$G$5:$L$1005,6,FALSE))</f>
        <v/>
      </c>
      <c r="J407" s="271"/>
      <c r="K407" s="37" t="str">
        <f>IF(D407="","",VLOOKUP(D407,契約台帳!$A$3:$X$700,12,FALSE))</f>
        <v/>
      </c>
      <c r="L407" s="37" t="str">
        <f>IF(D407="","",VLOOKUP(F407,製品マスタ!$G$5:$Q$1005,11,FALSE))</f>
        <v/>
      </c>
      <c r="M407" s="49"/>
      <c r="N407" s="49"/>
      <c r="O407" s="184"/>
      <c r="P407" s="60"/>
      <c r="Q407" s="74"/>
      <c r="R407" s="54" t="str">
        <f>IF(D407="","",IF(D406&lt;&gt;"","",IF(OR(J407="リード付け",J407="巻足し",J407="巻返しリード付け"),M407,VLOOKUP(D407,契約台帳!$A$3:$X$700,14,FALSE))))</f>
        <v/>
      </c>
      <c r="S407" s="51" t="str">
        <f>IF(D407="","",IF(D406&lt;&gt;"","",IF(OR(J407="リード付け",J407="巻足し",J407="巻返しリード付け"),M407,VLOOKUP(D407,契約台帳!$A$3:$X$700,15,FALSE))))</f>
        <v/>
      </c>
      <c r="T407" s="51" t="str">
        <f>IF(D407="","",IF(D406&lt;&gt;"","",IF(J407="リード付け",N407,IF(J407="巻返しリード付け",N407,IF(J407="巻足し",N407*P407+N408*P408,VLOOKUP(D407,契約台帳!$A$3:$X$700,16,FALSE))))))</f>
        <v/>
      </c>
      <c r="U407" s="50"/>
      <c r="V407" s="50" t="str">
        <f>IF(D407="","",IF(D405=D407,"",VLOOKUP(D407,契約台帳!$A$2:$X$700,18,FALSE)))</f>
        <v/>
      </c>
      <c r="W407" s="35" t="str">
        <f>IF(D407="","",IF(T407="","",IF(J407="巻足し","",IF(J407="巻返し",VLOOKUP(F407&amp;K407&amp;M407,製品マスタ!$M$5:$AE$1005,18,FALSE),IF(OR(J407="リード付け",J407="巻返しリード付け"),"原反コア",IF(J407="スリット",VLOOKUP(F407&amp;K407&amp;R407,製品マスタ!$N$5:$AE$1005,17,FALSE),""))))))</f>
        <v/>
      </c>
      <c r="X407" s="35" t="str">
        <f>IF(D407="","",IF(T407="","",IF(J407="巻足し","",IF(J407="巻返し",VLOOKUP(F407&amp;K407&amp;M407,製品マスタ!$M$5:$AE$1005,19,FALSE),IF(OR(J407="リード付け",J407="巻返しリード付け"),"",IF(J407="スリット",VLOOKUP(F407&amp;K407&amp;R407,製品マスタ!$N$5:$AE$1005,18,FALSE),""))))))</f>
        <v/>
      </c>
      <c r="Y407" s="40" t="str">
        <f>IF(D407="","",IF(T407="","",VLOOKUP(D407,契約台帳!$A$3:$X$700,17,FALSE)))</f>
        <v/>
      </c>
      <c r="Z407" s="35" t="str">
        <f>IF(D407="","",IF(T407="","",VLOOKUP(D407,契約台帳!$A$3:$X$700,5,FALSE)))</f>
        <v/>
      </c>
      <c r="AA407" s="74"/>
      <c r="AB407" s="266" t="str">
        <f>IFERROR(VLOOKUP(F407&amp;K407&amp;M407,製品マスタ!$M$5:$AM$1003,27,FALSE),"")</f>
        <v/>
      </c>
      <c r="AC407" s="41"/>
      <c r="AD407" s="244"/>
      <c r="AE407" s="67"/>
      <c r="AF407" s="71"/>
      <c r="AG407" s="60"/>
      <c r="AH407" s="34"/>
      <c r="AI407" s="34"/>
      <c r="AJ407" s="34"/>
      <c r="AK407" s="34"/>
      <c r="AL407" s="13"/>
      <c r="AM407" s="13"/>
      <c r="AN407" s="13"/>
      <c r="AO407" s="13"/>
      <c r="AP407" s="13"/>
      <c r="AQ407" s="14"/>
      <c r="AR407" s="15"/>
    </row>
    <row r="408" spans="1:44" s="17" customFormat="1" ht="30.75" customHeight="1" x14ac:dyDescent="0.2">
      <c r="A408" s="47"/>
      <c r="B408" s="48"/>
      <c r="C408" s="56"/>
      <c r="D408" s="35"/>
      <c r="E408" s="35"/>
      <c r="F408" s="36" t="str">
        <f>IF(D408="","",VLOOKUP(D408,契約台帳!$A$3:$X$9998,6,FALSE))&amp;IF(D408="","",VLOOKUP(D408,契約台帳!$A$3:$X$9998,7,FALSE))&amp;IF(D408="","",VLOOKUP(D408,契約台帳!$A$3:$X$9998,8,FALSE))&amp;IF(D408="","",VLOOKUP(D408,契約台帳!$A$3:$X$9998,9,FALSE))&amp;IF(D408="","",VLOOKUP(D408,契約台帳!$A$3:$X$9998,11,FALSE))</f>
        <v/>
      </c>
      <c r="G408" s="35" t="str">
        <f>IF(D408="","",VLOOKUP(F408,製品マスタ!$G$5:$H$1005,2,FALSE))</f>
        <v/>
      </c>
      <c r="H408" s="35" t="str">
        <f>IF(D408="","",VLOOKUP(F408,製品マスタ!$G$5:$K$1005,5,FALSE))</f>
        <v/>
      </c>
      <c r="I408" s="37" t="str">
        <f>IF(D408="","",VLOOKUP(F408,製品マスタ!$G$5:$L$1005,6,FALSE))</f>
        <v/>
      </c>
      <c r="J408" s="271"/>
      <c r="K408" s="37" t="str">
        <f>IF(D408="","",VLOOKUP(D408,契約台帳!$A$3:$X$700,12,FALSE))</f>
        <v/>
      </c>
      <c r="L408" s="37" t="str">
        <f>IF(D408="","",VLOOKUP(F408,製品マスタ!$G$5:$Q$1005,11,FALSE))</f>
        <v/>
      </c>
      <c r="M408" s="49"/>
      <c r="N408" s="49"/>
      <c r="O408" s="184"/>
      <c r="P408" s="60"/>
      <c r="Q408" s="74"/>
      <c r="R408" s="54" t="str">
        <f>IF(D408="","",IF(D407&lt;&gt;"","",IF(OR(J408="リード付け",J408="巻足し",J408="巻返しリード付け"),M408,VLOOKUP(D408,契約台帳!$A$3:$X$700,14,FALSE))))</f>
        <v/>
      </c>
      <c r="S408" s="51" t="str">
        <f>IF(D408="","",IF(D407&lt;&gt;"","",IF(OR(J408="リード付け",J408="巻足し",J408="巻返しリード付け"),M408,VLOOKUP(D408,契約台帳!$A$3:$X$700,15,FALSE))))</f>
        <v/>
      </c>
      <c r="T408" s="51" t="str">
        <f>IF(D408="","",IF(D407&lt;&gt;"","",IF(J408="リード付け",N408,IF(J408="巻返しリード付け",N408,IF(J408="巻足し",N408*P408+N409*P409,VLOOKUP(D408,契約台帳!$A$3:$X$700,16,FALSE))))))</f>
        <v/>
      </c>
      <c r="U408" s="50"/>
      <c r="V408" s="50" t="str">
        <f>IF(D408="","",IF(D406=D408,"",VLOOKUP(D408,契約台帳!$A$2:$X$700,18,FALSE)))</f>
        <v/>
      </c>
      <c r="W408" s="35" t="str">
        <f>IF(D408="","",IF(T408="","",IF(J408="巻足し","",IF(J408="巻返し",VLOOKUP(F408&amp;K408&amp;M408,製品マスタ!$M$5:$AE$1005,18,FALSE),IF(OR(J408="リード付け",J408="巻返しリード付け"),"原反コア",IF(J408="スリット",VLOOKUP(F408&amp;K408&amp;R408,製品マスタ!$N$5:$AE$1005,17,FALSE),""))))))</f>
        <v/>
      </c>
      <c r="X408" s="35" t="str">
        <f>IF(D408="","",IF(T408="","",IF(J408="巻足し","",IF(J408="巻返し",VLOOKUP(F408&amp;K408&amp;M408,製品マスタ!$M$5:$AE$1005,19,FALSE),IF(OR(J408="リード付け",J408="巻返しリード付け"),"",IF(J408="スリット",VLOOKUP(F408&amp;K408&amp;R408,製品マスタ!$N$5:$AE$1005,18,FALSE),""))))))</f>
        <v/>
      </c>
      <c r="Y408" s="40" t="str">
        <f>IF(D408="","",IF(T408="","",VLOOKUP(D408,契約台帳!$A$3:$X$700,17,FALSE)))</f>
        <v/>
      </c>
      <c r="Z408" s="35" t="str">
        <f>IF(D408="","",IF(T408="","",VLOOKUP(D408,契約台帳!$A$3:$X$700,5,FALSE)))</f>
        <v/>
      </c>
      <c r="AA408" s="74"/>
      <c r="AB408" s="266" t="str">
        <f>IFERROR(VLOOKUP(F408&amp;K408&amp;M408,製品マスタ!$M$5:$AM$1003,27,FALSE),"")</f>
        <v/>
      </c>
      <c r="AC408" s="41"/>
      <c r="AD408" s="244"/>
      <c r="AE408" s="67"/>
      <c r="AF408" s="71"/>
      <c r="AG408" s="60"/>
      <c r="AH408" s="34"/>
      <c r="AI408" s="34"/>
      <c r="AJ408" s="34"/>
      <c r="AK408" s="34"/>
      <c r="AL408" s="13"/>
      <c r="AM408" s="13"/>
      <c r="AN408" s="13"/>
      <c r="AO408" s="13"/>
      <c r="AP408" s="13"/>
      <c r="AQ408" s="14"/>
      <c r="AR408" s="15"/>
    </row>
    <row r="409" spans="1:44" s="17" customFormat="1" ht="30.95" customHeight="1" x14ac:dyDescent="0.2">
      <c r="A409" s="47"/>
      <c r="B409" s="48"/>
      <c r="C409" s="57"/>
      <c r="D409" s="35"/>
      <c r="E409" s="35"/>
      <c r="F409" s="36" t="str">
        <f>IF(D409="","",VLOOKUP(D409,契約台帳!$A$3:$X$9998,6,FALSE))&amp;IF(D409="","",VLOOKUP(D409,契約台帳!$A$3:$X$9998,7,FALSE))&amp;IF(D409="","",VLOOKUP(D409,契約台帳!$A$3:$X$9998,8,FALSE))&amp;IF(D409="","",VLOOKUP(D409,契約台帳!$A$3:$X$9998,9,FALSE))&amp;IF(D409="","",VLOOKUP(D409,契約台帳!$A$3:$X$9998,11,FALSE))</f>
        <v/>
      </c>
      <c r="G409" s="35" t="str">
        <f>IF(D409="","",VLOOKUP(F409,製品マスタ!$G$5:$H$1005,2,FALSE))</f>
        <v/>
      </c>
      <c r="H409" s="35" t="str">
        <f>IF(D409="","",VLOOKUP(F409,製品マスタ!$G$5:$K$1005,5,FALSE))</f>
        <v/>
      </c>
      <c r="I409" s="37" t="str">
        <f>IF(D409="","",VLOOKUP(F409,製品マスタ!$G$5:$L$1005,6,FALSE))</f>
        <v/>
      </c>
      <c r="J409" s="271"/>
      <c r="K409" s="37" t="str">
        <f>IF(D409="","",VLOOKUP(D409,契約台帳!$A$3:$X$700,12,FALSE))</f>
        <v/>
      </c>
      <c r="L409" s="37" t="str">
        <f>IF(D409="","",VLOOKUP(F409,製品マスタ!$G$5:$Q$1005,11,FALSE))</f>
        <v/>
      </c>
      <c r="M409" s="49"/>
      <c r="N409" s="49"/>
      <c r="O409" s="184"/>
      <c r="P409" s="60"/>
      <c r="Q409" s="74"/>
      <c r="R409" s="54" t="str">
        <f>IF(D409="","",IF(D408&lt;&gt;"","",IF(OR(J409="リード付け",J409="巻足し",J409="巻返しリード付け"),M409,VLOOKUP(D409,契約台帳!$A$3:$X$700,14,FALSE))))</f>
        <v/>
      </c>
      <c r="S409" s="51" t="str">
        <f>IF(D409="","",IF(D408&lt;&gt;"","",IF(OR(J409="リード付け",J409="巻足し",J409="巻返しリード付け"),M409,VLOOKUP(D409,契約台帳!$A$3:$X$700,15,FALSE))))</f>
        <v/>
      </c>
      <c r="T409" s="51" t="str">
        <f>IF(D409="","",IF(D408&lt;&gt;"","",IF(J409="リード付け",N409,IF(J409="巻返しリード付け",N409,IF(J409="巻足し",N409*P409+N410*P410,VLOOKUP(D409,契約台帳!$A$3:$X$700,16,FALSE))))))</f>
        <v/>
      </c>
      <c r="U409" s="50"/>
      <c r="V409" s="50" t="str">
        <f>IF(D409="","",IF(D407=D409,"",VLOOKUP(D409,契約台帳!$A$2:$X$700,18,FALSE)))</f>
        <v/>
      </c>
      <c r="W409" s="35" t="str">
        <f>IF(D409="","",IF(T409="","",IF(J409="巻足し","",IF(J409="巻返し",VLOOKUP(F409&amp;K409&amp;M409,製品マスタ!$M$5:$AE$1005,18,FALSE),IF(OR(J409="リード付け",J409="巻返しリード付け"),"原反コア",IF(J409="スリット",VLOOKUP(F409&amp;K409&amp;R409,製品マスタ!$N$5:$AE$1005,17,FALSE),""))))))</f>
        <v/>
      </c>
      <c r="X409" s="35" t="str">
        <f>IF(D409="","",IF(T409="","",IF(J409="巻足し","",IF(J409="巻返し",VLOOKUP(F409&amp;K409&amp;M409,製品マスタ!$M$5:$AE$1005,19,FALSE),IF(OR(J409="リード付け",J409="巻返しリード付け"),"",IF(J409="スリット",VLOOKUP(F409&amp;K409&amp;R409,製品マスタ!$N$5:$AE$1005,18,FALSE),""))))))</f>
        <v/>
      </c>
      <c r="Y409" s="40" t="str">
        <f>IF(D409="","",IF(T409="","",VLOOKUP(D409,契約台帳!$A$3:$X$700,17,FALSE)))</f>
        <v/>
      </c>
      <c r="Z409" s="35" t="str">
        <f>IF(D409="","",IF(T409="","",VLOOKUP(D409,契約台帳!$A$3:$X$700,5,FALSE)))</f>
        <v/>
      </c>
      <c r="AA409" s="74"/>
      <c r="AB409" s="266" t="str">
        <f>IFERROR(VLOOKUP(F409&amp;K409&amp;M409,製品マスタ!$M$5:$AM$1003,27,FALSE),"")</f>
        <v/>
      </c>
      <c r="AC409" s="41"/>
      <c r="AD409" s="244"/>
      <c r="AE409" s="67"/>
      <c r="AF409" s="71"/>
      <c r="AG409" s="60"/>
      <c r="AH409" s="34"/>
      <c r="AI409" s="34"/>
      <c r="AJ409" s="34"/>
      <c r="AK409" s="34"/>
      <c r="AL409" s="13"/>
      <c r="AM409" s="13"/>
      <c r="AN409" s="13"/>
      <c r="AO409" s="13"/>
      <c r="AP409" s="13"/>
      <c r="AQ409" s="14"/>
      <c r="AR409" s="15"/>
    </row>
    <row r="410" spans="1:44" s="17" customFormat="1" ht="30.95" customHeight="1" x14ac:dyDescent="0.2">
      <c r="A410" s="47"/>
      <c r="B410" s="48"/>
      <c r="C410" s="57"/>
      <c r="D410" s="35"/>
      <c r="E410" s="35"/>
      <c r="F410" s="36" t="str">
        <f>IF(D410="","",VLOOKUP(D410,契約台帳!$A$3:$X$9998,6,FALSE))&amp;IF(D410="","",VLOOKUP(D410,契約台帳!$A$3:$X$9998,7,FALSE))&amp;IF(D410="","",VLOOKUP(D410,契約台帳!$A$3:$X$9998,8,FALSE))&amp;IF(D410="","",VLOOKUP(D410,契約台帳!$A$3:$X$9998,9,FALSE))&amp;IF(D410="","",VLOOKUP(D410,契約台帳!$A$3:$X$9998,11,FALSE))</f>
        <v/>
      </c>
      <c r="G410" s="35" t="str">
        <f>IF(D410="","",VLOOKUP(F410,製品マスタ!$G$5:$H$1005,2,FALSE))</f>
        <v/>
      </c>
      <c r="H410" s="35" t="str">
        <f>IF(D410="","",VLOOKUP(F410,製品マスタ!$G$5:$K$1005,5,FALSE))</f>
        <v/>
      </c>
      <c r="I410" s="37" t="str">
        <f>IF(D410="","",VLOOKUP(F410,製品マスタ!$G$5:$L$1005,6,FALSE))</f>
        <v/>
      </c>
      <c r="J410" s="271"/>
      <c r="K410" s="37" t="str">
        <f>IF(D410="","",VLOOKUP(D410,契約台帳!$A$3:$X$700,12,FALSE))</f>
        <v/>
      </c>
      <c r="L410" s="37" t="str">
        <f>IF(D410="","",VLOOKUP(F410,製品マスタ!$G$5:$Q$1005,11,FALSE))</f>
        <v/>
      </c>
      <c r="M410" s="49"/>
      <c r="N410" s="49"/>
      <c r="O410" s="184"/>
      <c r="P410" s="60"/>
      <c r="Q410" s="74"/>
      <c r="R410" s="54" t="str">
        <f>IF(D410="","",IF(D409&lt;&gt;"","",IF(OR(J410="リード付け",J410="巻足し",J410="巻返しリード付け"),M410,VLOOKUP(D410,契約台帳!$A$3:$X$700,14,FALSE))))</f>
        <v/>
      </c>
      <c r="S410" s="51" t="str">
        <f>IF(D410="","",IF(D409&lt;&gt;"","",IF(OR(J410="リード付け",J410="巻足し",J410="巻返しリード付け"),M410,VLOOKUP(D410,契約台帳!$A$3:$X$700,15,FALSE))))</f>
        <v/>
      </c>
      <c r="T410" s="51" t="str">
        <f>IF(D410="","",IF(D409&lt;&gt;"","",IF(J410="リード付け",N410,IF(J410="巻返しリード付け",N410,IF(J410="巻足し",N410*P410+N411*P411,VLOOKUP(D410,契約台帳!$A$3:$X$700,16,FALSE))))))</f>
        <v/>
      </c>
      <c r="U410" s="50"/>
      <c r="V410" s="50" t="str">
        <f>IF(D410="","",IF(D408=D410,"",VLOOKUP(D410,契約台帳!$A$2:$X$700,18,FALSE)))</f>
        <v/>
      </c>
      <c r="W410" s="35" t="str">
        <f>IF(D410="","",IF(T410="","",IF(J410="巻足し","",IF(J410="巻返し",VLOOKUP(F410&amp;K410&amp;M410,製品マスタ!$M$5:$AE$1005,18,FALSE),IF(OR(J410="リード付け",J410="巻返しリード付け"),"原反コア",IF(J410="スリット",VLOOKUP(F410&amp;K410&amp;R410,製品マスタ!$N$5:$AE$1005,17,FALSE),""))))))</f>
        <v/>
      </c>
      <c r="X410" s="35" t="str">
        <f>IF(D410="","",IF(T410="","",IF(J410="巻足し","",IF(J410="巻返し",VLOOKUP(F410&amp;K410&amp;M410,製品マスタ!$M$5:$AE$1005,19,FALSE),IF(OR(J410="リード付け",J410="巻返しリード付け"),"",IF(J410="スリット",VLOOKUP(F410&amp;K410&amp;R410,製品マスタ!$N$5:$AE$1005,18,FALSE),""))))))</f>
        <v/>
      </c>
      <c r="Y410" s="40" t="str">
        <f>IF(D410="","",IF(T410="","",VLOOKUP(D410,契約台帳!$A$3:$X$700,17,FALSE)))</f>
        <v/>
      </c>
      <c r="Z410" s="35" t="str">
        <f>IF(D410="","",IF(T410="","",VLOOKUP(D410,契約台帳!$A$3:$X$700,5,FALSE)))</f>
        <v/>
      </c>
      <c r="AA410" s="74"/>
      <c r="AB410" s="266" t="str">
        <f>IFERROR(VLOOKUP(F410&amp;K410&amp;M410,製品マスタ!$M$5:$AM$1003,27,FALSE),"")</f>
        <v/>
      </c>
      <c r="AC410" s="41"/>
      <c r="AD410" s="244"/>
      <c r="AE410" s="67"/>
      <c r="AF410" s="71"/>
      <c r="AG410" s="60"/>
      <c r="AH410" s="34"/>
      <c r="AI410" s="34"/>
      <c r="AJ410" s="34"/>
      <c r="AK410" s="34"/>
      <c r="AL410" s="13"/>
      <c r="AM410" s="13"/>
      <c r="AN410" s="13"/>
      <c r="AO410" s="13"/>
      <c r="AP410" s="13"/>
      <c r="AQ410" s="14"/>
      <c r="AR410" s="15"/>
    </row>
    <row r="411" spans="1:44" s="17" customFormat="1" ht="30.95" customHeight="1" x14ac:dyDescent="0.2">
      <c r="A411" s="47"/>
      <c r="B411" s="48"/>
      <c r="C411" s="56"/>
      <c r="D411" s="35"/>
      <c r="E411" s="35"/>
      <c r="F411" s="36" t="str">
        <f>IF(D411="","",VLOOKUP(D411,契約台帳!$A$3:$X$9998,6,FALSE))&amp;IF(D411="","",VLOOKUP(D411,契約台帳!$A$3:$X$9998,7,FALSE))&amp;IF(D411="","",VLOOKUP(D411,契約台帳!$A$3:$X$9998,8,FALSE))&amp;IF(D411="","",VLOOKUP(D411,契約台帳!$A$3:$X$9998,9,FALSE))&amp;IF(D411="","",VLOOKUP(D411,契約台帳!$A$3:$X$9998,11,FALSE))</f>
        <v/>
      </c>
      <c r="G411" s="35" t="str">
        <f>IF(D411="","",VLOOKUP(F411,製品マスタ!$G$5:$H$1005,2,FALSE))</f>
        <v/>
      </c>
      <c r="H411" s="35" t="str">
        <f>IF(D411="","",VLOOKUP(F411,製品マスタ!$G$5:$K$1005,5,FALSE))</f>
        <v/>
      </c>
      <c r="I411" s="37" t="str">
        <f>IF(D411="","",VLOOKUP(F411,製品マスタ!$G$5:$L$1005,6,FALSE))</f>
        <v/>
      </c>
      <c r="J411" s="271"/>
      <c r="K411" s="37" t="str">
        <f>IF(D411="","",VLOOKUP(D411,契約台帳!$A$3:$X$700,12,FALSE))</f>
        <v/>
      </c>
      <c r="L411" s="37" t="str">
        <f>IF(D411="","",VLOOKUP(F411,製品マスタ!$G$5:$Q$1005,11,FALSE))</f>
        <v/>
      </c>
      <c r="M411" s="49"/>
      <c r="N411" s="49"/>
      <c r="O411" s="184"/>
      <c r="P411" s="60"/>
      <c r="Q411" s="74"/>
      <c r="R411" s="54" t="str">
        <f>IF(D411="","",IF(D410&lt;&gt;"","",IF(OR(J411="リード付け",J411="巻足し",J411="巻返しリード付け"),M411,VLOOKUP(D411,契約台帳!$A$3:$X$700,14,FALSE))))</f>
        <v/>
      </c>
      <c r="S411" s="51" t="str">
        <f>IF(D411="","",IF(D410&lt;&gt;"","",IF(OR(J411="リード付け",J411="巻足し",J411="巻返しリード付け"),M411,VLOOKUP(D411,契約台帳!$A$3:$X$700,15,FALSE))))</f>
        <v/>
      </c>
      <c r="T411" s="51" t="str">
        <f>IF(D411="","",IF(D410&lt;&gt;"","",IF(J411="リード付け",N411,IF(J411="巻返しリード付け",N411,IF(J411="巻足し",N411*P411+N412*P412,VLOOKUP(D411,契約台帳!$A$3:$X$700,16,FALSE))))))</f>
        <v/>
      </c>
      <c r="U411" s="50"/>
      <c r="V411" s="50" t="str">
        <f>IF(D411="","",IF(D409=D411,"",VLOOKUP(D411,契約台帳!$A$2:$X$700,18,FALSE)))</f>
        <v/>
      </c>
      <c r="W411" s="35" t="str">
        <f>IF(D411="","",IF(T411="","",IF(J411="巻足し","",IF(J411="巻返し",VLOOKUP(F411&amp;K411&amp;M411,製品マスタ!$M$5:$AE$1005,18,FALSE),IF(OR(J411="リード付け",J411="巻返しリード付け"),"原反コア",IF(J411="スリット",VLOOKUP(F411&amp;K411&amp;R411,製品マスタ!$N$5:$AE$1005,17,FALSE),""))))))</f>
        <v/>
      </c>
      <c r="X411" s="35" t="str">
        <f>IF(D411="","",IF(T411="","",IF(J411="巻足し","",IF(J411="巻返し",VLOOKUP(F411&amp;K411&amp;M411,製品マスタ!$M$5:$AE$1005,19,FALSE),IF(OR(J411="リード付け",J411="巻返しリード付け"),"",IF(J411="スリット",VLOOKUP(F411&amp;K411&amp;R411,製品マスタ!$N$5:$AE$1005,18,FALSE),""))))))</f>
        <v/>
      </c>
      <c r="Y411" s="40" t="str">
        <f>IF(D411="","",IF(T411="","",VLOOKUP(D411,契約台帳!$A$3:$X$700,17,FALSE)))</f>
        <v/>
      </c>
      <c r="Z411" s="35" t="str">
        <f>IF(D411="","",IF(T411="","",VLOOKUP(D411,契約台帳!$A$3:$X$700,5,FALSE)))</f>
        <v/>
      </c>
      <c r="AA411" s="74"/>
      <c r="AB411" s="266" t="str">
        <f>IFERROR(VLOOKUP(F411&amp;K411&amp;M411,製品マスタ!$M$5:$AM$1003,27,FALSE),"")</f>
        <v/>
      </c>
      <c r="AC411" s="41"/>
      <c r="AD411" s="244"/>
      <c r="AE411" s="67"/>
      <c r="AF411" s="71"/>
      <c r="AG411" s="60"/>
      <c r="AH411" s="34"/>
      <c r="AI411" s="34"/>
      <c r="AJ411" s="34"/>
      <c r="AK411" s="34"/>
      <c r="AL411" s="13"/>
      <c r="AM411" s="13"/>
      <c r="AN411" s="13"/>
      <c r="AO411" s="13"/>
      <c r="AP411" s="13"/>
      <c r="AQ411" s="14"/>
      <c r="AR411" s="15"/>
    </row>
    <row r="412" spans="1:44" s="17" customFormat="1" ht="30.95" customHeight="1" x14ac:dyDescent="0.2">
      <c r="A412" s="47"/>
      <c r="B412" s="48"/>
      <c r="C412" s="56"/>
      <c r="D412" s="35"/>
      <c r="E412" s="35"/>
      <c r="F412" s="36" t="str">
        <f>IF(D412="","",VLOOKUP(D412,契約台帳!$A$3:$X$9998,6,FALSE))&amp;IF(D412="","",VLOOKUP(D412,契約台帳!$A$3:$X$9998,7,FALSE))&amp;IF(D412="","",VLOOKUP(D412,契約台帳!$A$3:$X$9998,8,FALSE))&amp;IF(D412="","",VLOOKUP(D412,契約台帳!$A$3:$X$9998,9,FALSE))&amp;IF(D412="","",VLOOKUP(D412,契約台帳!$A$3:$X$9998,11,FALSE))</f>
        <v/>
      </c>
      <c r="G412" s="35" t="str">
        <f>IF(D412="","",VLOOKUP(F412,製品マスタ!$G$5:$H$1005,2,FALSE))</f>
        <v/>
      </c>
      <c r="H412" s="35" t="str">
        <f>IF(D412="","",VLOOKUP(F412,製品マスタ!$G$5:$K$1005,5,FALSE))</f>
        <v/>
      </c>
      <c r="I412" s="37" t="str">
        <f>IF(D412="","",VLOOKUP(F412,製品マスタ!$G$5:$L$1005,6,FALSE))</f>
        <v/>
      </c>
      <c r="J412" s="271"/>
      <c r="K412" s="37" t="str">
        <f>IF(D412="","",VLOOKUP(D412,契約台帳!$A$3:$X$700,12,FALSE))</f>
        <v/>
      </c>
      <c r="L412" s="37" t="str">
        <f>IF(D412="","",VLOOKUP(F412,製品マスタ!$G$5:$Q$1005,11,FALSE))</f>
        <v/>
      </c>
      <c r="M412" s="49"/>
      <c r="N412" s="49"/>
      <c r="O412" s="184"/>
      <c r="P412" s="60"/>
      <c r="Q412" s="74"/>
      <c r="R412" s="54" t="str">
        <f>IF(D412="","",IF(D411&lt;&gt;"","",IF(OR(J412="リード付け",J412="巻足し",J412="巻返しリード付け"),M412,VLOOKUP(D412,契約台帳!$A$3:$X$700,14,FALSE))))</f>
        <v/>
      </c>
      <c r="S412" s="51" t="str">
        <f>IF(D412="","",IF(D411&lt;&gt;"","",IF(OR(J412="リード付け",J412="巻足し",J412="巻返しリード付け"),M412,VLOOKUP(D412,契約台帳!$A$3:$X$700,15,FALSE))))</f>
        <v/>
      </c>
      <c r="T412" s="51" t="str">
        <f>IF(D412="","",IF(D411&lt;&gt;"","",IF(J412="リード付け",N412,IF(J412="巻返しリード付け",N412,IF(J412="巻足し",N412*P412+N413*P413,VLOOKUP(D412,契約台帳!$A$3:$X$700,16,FALSE))))))</f>
        <v/>
      </c>
      <c r="U412" s="50"/>
      <c r="V412" s="50" t="str">
        <f>IF(D412="","",IF(D410=D412,"",VLOOKUP(D412,契約台帳!$A$2:$X$700,18,FALSE)))</f>
        <v/>
      </c>
      <c r="W412" s="35" t="str">
        <f>IF(D412="","",IF(T412="","",IF(J412="巻足し","",IF(J412="巻返し",VLOOKUP(F412&amp;K412&amp;M412,製品マスタ!$M$5:$AE$1005,18,FALSE),IF(OR(J412="リード付け",J412="巻返しリード付け"),"原反コア",IF(J412="スリット",VLOOKUP(F412&amp;K412&amp;R412,製品マスタ!$N$5:$AE$1005,17,FALSE),""))))))</f>
        <v/>
      </c>
      <c r="X412" s="35" t="str">
        <f>IF(D412="","",IF(T412="","",IF(J412="巻足し","",IF(J412="巻返し",VLOOKUP(F412&amp;K412&amp;M412,製品マスタ!$M$5:$AE$1005,19,FALSE),IF(OR(J412="リード付け",J412="巻返しリード付け"),"",IF(J412="スリット",VLOOKUP(F412&amp;K412&amp;R412,製品マスタ!$N$5:$AE$1005,18,FALSE),""))))))</f>
        <v/>
      </c>
      <c r="Y412" s="40" t="str">
        <f>IF(D412="","",IF(T412="","",VLOOKUP(D412,契約台帳!$A$3:$X$700,17,FALSE)))</f>
        <v/>
      </c>
      <c r="Z412" s="35" t="str">
        <f>IF(D412="","",IF(T412="","",VLOOKUP(D412,契約台帳!$A$3:$X$700,5,FALSE)))</f>
        <v/>
      </c>
      <c r="AA412" s="74"/>
      <c r="AB412" s="266" t="str">
        <f>IFERROR(VLOOKUP(F412&amp;K412&amp;M412,製品マスタ!$M$5:$AM$1003,27,FALSE),"")</f>
        <v/>
      </c>
      <c r="AC412" s="41"/>
      <c r="AD412" s="244"/>
      <c r="AE412" s="67"/>
      <c r="AF412" s="71"/>
      <c r="AG412" s="60"/>
      <c r="AH412" s="34"/>
      <c r="AI412" s="34"/>
      <c r="AJ412" s="34"/>
      <c r="AK412" s="34"/>
      <c r="AL412" s="13"/>
      <c r="AM412" s="13"/>
      <c r="AN412" s="13"/>
      <c r="AO412" s="13"/>
      <c r="AP412" s="13"/>
      <c r="AQ412" s="14"/>
      <c r="AR412" s="15"/>
    </row>
    <row r="413" spans="1:44" s="17" customFormat="1" ht="30.95" customHeight="1" x14ac:dyDescent="0.2">
      <c r="A413" s="47"/>
      <c r="B413" s="48"/>
      <c r="C413" s="56"/>
      <c r="D413" s="35"/>
      <c r="E413" s="35"/>
      <c r="F413" s="36" t="str">
        <f>IF(D413="","",VLOOKUP(D413,契約台帳!$A$3:$X$9998,6,FALSE))&amp;IF(D413="","",VLOOKUP(D413,契約台帳!$A$3:$X$9998,7,FALSE))&amp;IF(D413="","",VLOOKUP(D413,契約台帳!$A$3:$X$9998,8,FALSE))&amp;IF(D413="","",VLOOKUP(D413,契約台帳!$A$3:$X$9998,9,FALSE))&amp;IF(D413="","",VLOOKUP(D413,契約台帳!$A$3:$X$9998,11,FALSE))</f>
        <v/>
      </c>
      <c r="G413" s="35" t="str">
        <f>IF(D413="","",VLOOKUP(F413,製品マスタ!$G$5:$H$1005,2,FALSE))</f>
        <v/>
      </c>
      <c r="H413" s="35" t="str">
        <f>IF(D413="","",VLOOKUP(F413,製品マスタ!$G$5:$K$1005,5,FALSE))</f>
        <v/>
      </c>
      <c r="I413" s="37" t="str">
        <f>IF(D413="","",VLOOKUP(F413,製品マスタ!$G$5:$L$1005,6,FALSE))</f>
        <v/>
      </c>
      <c r="J413" s="271"/>
      <c r="K413" s="37" t="str">
        <f>IF(D413="","",VLOOKUP(D413,契約台帳!$A$3:$X$700,12,FALSE))</f>
        <v/>
      </c>
      <c r="L413" s="37" t="str">
        <f>IF(D413="","",VLOOKUP(F413,製品マスタ!$G$5:$Q$1005,11,FALSE))</f>
        <v/>
      </c>
      <c r="M413" s="49"/>
      <c r="N413" s="49"/>
      <c r="O413" s="184"/>
      <c r="P413" s="60"/>
      <c r="Q413" s="74"/>
      <c r="R413" s="54" t="str">
        <f>IF(D413="","",IF(D412&lt;&gt;"","",IF(OR(J413="リード付け",J413="巻足し",J413="巻返しリード付け"),M413,VLOOKUP(D413,契約台帳!$A$3:$X$700,14,FALSE))))</f>
        <v/>
      </c>
      <c r="S413" s="51" t="str">
        <f>IF(D413="","",IF(D412&lt;&gt;"","",IF(OR(J413="リード付け",J413="巻足し",J413="巻返しリード付け"),M413,VLOOKUP(D413,契約台帳!$A$3:$X$700,15,FALSE))))</f>
        <v/>
      </c>
      <c r="T413" s="51" t="str">
        <f>IF(D413="","",IF(D412&lt;&gt;"","",IF(J413="リード付け",N413,IF(J413="巻返しリード付け",N413,IF(J413="巻足し",N413*P413+N414*P414,VLOOKUP(D413,契約台帳!$A$3:$X$700,16,FALSE))))))</f>
        <v/>
      </c>
      <c r="U413" s="50"/>
      <c r="V413" s="50" t="str">
        <f>IF(D413="","",IF(D411=D413,"",VLOOKUP(D413,契約台帳!$A$2:$X$700,18,FALSE)))</f>
        <v/>
      </c>
      <c r="W413" s="35" t="str">
        <f>IF(D413="","",IF(T413="","",IF(J413="巻足し","",IF(J413="巻返し",VLOOKUP(F413&amp;K413&amp;M413,製品マスタ!$M$5:$AE$1005,18,FALSE),IF(OR(J413="リード付け",J413="巻返しリード付け"),"原反コア",IF(J413="スリット",VLOOKUP(F413&amp;K413&amp;R413,製品マスタ!$N$5:$AE$1005,17,FALSE),""))))))</f>
        <v/>
      </c>
      <c r="X413" s="35" t="str">
        <f>IF(D413="","",IF(T413="","",IF(J413="巻足し","",IF(J413="巻返し",VLOOKUP(F413&amp;K413&amp;M413,製品マスタ!$M$5:$AE$1005,19,FALSE),IF(OR(J413="リード付け",J413="巻返しリード付け"),"",IF(J413="スリット",VLOOKUP(F413&amp;K413&amp;R413,製品マスタ!$N$5:$AE$1005,18,FALSE),""))))))</f>
        <v/>
      </c>
      <c r="Y413" s="40" t="str">
        <f>IF(D413="","",IF(T413="","",VLOOKUP(D413,契約台帳!$A$3:$X$700,17,FALSE)))</f>
        <v/>
      </c>
      <c r="Z413" s="35" t="str">
        <f>IF(D413="","",IF(T413="","",VLOOKUP(D413,契約台帳!$A$3:$X$700,5,FALSE)))</f>
        <v/>
      </c>
      <c r="AA413" s="74"/>
      <c r="AB413" s="266" t="str">
        <f>IFERROR(VLOOKUP(F413&amp;K413&amp;M413,製品マスタ!$M$5:$AM$1003,27,FALSE),"")</f>
        <v/>
      </c>
      <c r="AC413" s="41"/>
      <c r="AD413" s="244"/>
      <c r="AE413" s="67"/>
      <c r="AF413" s="71"/>
      <c r="AG413" s="60"/>
      <c r="AH413" s="34"/>
      <c r="AI413" s="34"/>
      <c r="AJ413" s="34"/>
      <c r="AK413" s="34"/>
      <c r="AL413" s="13"/>
      <c r="AM413" s="13"/>
      <c r="AN413" s="13"/>
      <c r="AO413" s="13"/>
      <c r="AP413" s="13"/>
      <c r="AQ413" s="14"/>
      <c r="AR413" s="15"/>
    </row>
    <row r="414" spans="1:44" s="17" customFormat="1" ht="30.95" customHeight="1" x14ac:dyDescent="0.2">
      <c r="A414" s="47"/>
      <c r="B414" s="48"/>
      <c r="C414" s="56"/>
      <c r="D414" s="35"/>
      <c r="E414" s="35"/>
      <c r="F414" s="36" t="str">
        <f>IF(D414="","",VLOOKUP(D414,契約台帳!$A$3:$X$9998,6,FALSE))&amp;IF(D414="","",VLOOKUP(D414,契約台帳!$A$3:$X$9998,7,FALSE))&amp;IF(D414="","",VLOOKUP(D414,契約台帳!$A$3:$X$9998,8,FALSE))&amp;IF(D414="","",VLOOKUP(D414,契約台帳!$A$3:$X$9998,9,FALSE))&amp;IF(D414="","",VLOOKUP(D414,契約台帳!$A$3:$X$9998,11,FALSE))</f>
        <v/>
      </c>
      <c r="G414" s="35" t="str">
        <f>IF(D414="","",VLOOKUP(F414,製品マスタ!$G$5:$H$1005,2,FALSE))</f>
        <v/>
      </c>
      <c r="H414" s="35" t="str">
        <f>IF(D414="","",VLOOKUP(F414,製品マスタ!$G$5:$K$1005,5,FALSE))</f>
        <v/>
      </c>
      <c r="I414" s="37" t="str">
        <f>IF(D414="","",VLOOKUP(F414,製品マスタ!$G$5:$L$1005,6,FALSE))</f>
        <v/>
      </c>
      <c r="J414" s="271"/>
      <c r="K414" s="37" t="str">
        <f>IF(D414="","",VLOOKUP(D414,契約台帳!$A$3:$X$700,12,FALSE))</f>
        <v/>
      </c>
      <c r="L414" s="37" t="str">
        <f>IF(D414="","",VLOOKUP(F414,製品マスタ!$G$5:$Q$1005,11,FALSE))</f>
        <v/>
      </c>
      <c r="M414" s="49"/>
      <c r="N414" s="49"/>
      <c r="O414" s="184"/>
      <c r="P414" s="60"/>
      <c r="Q414" s="74"/>
      <c r="R414" s="54" t="str">
        <f>IF(D414="","",IF(D413&lt;&gt;"","",IF(OR(J414="リード付け",J414="巻足し",J414="巻返しリード付け"),M414,VLOOKUP(D414,契約台帳!$A$3:$X$700,14,FALSE))))</f>
        <v/>
      </c>
      <c r="S414" s="51" t="str">
        <f>IF(D414="","",IF(D413&lt;&gt;"","",IF(OR(J414="リード付け",J414="巻足し",J414="巻返しリード付け"),M414,VLOOKUP(D414,契約台帳!$A$3:$X$700,15,FALSE))))</f>
        <v/>
      </c>
      <c r="T414" s="51" t="str">
        <f>IF(D414="","",IF(D413&lt;&gt;"","",IF(J414="リード付け",N414,IF(J414="巻返しリード付け",N414,IF(J414="巻足し",N414*P414+N415*P415,VLOOKUP(D414,契約台帳!$A$3:$X$700,16,FALSE))))))</f>
        <v/>
      </c>
      <c r="U414" s="50"/>
      <c r="V414" s="50" t="str">
        <f>IF(D414="","",IF(D412=D414,"",VLOOKUP(D414,契約台帳!$A$2:$X$700,18,FALSE)))</f>
        <v/>
      </c>
      <c r="W414" s="35" t="str">
        <f>IF(D414="","",IF(T414="","",IF(J414="巻足し","",IF(J414="巻返し",VLOOKUP(F414&amp;K414&amp;M414,製品マスタ!$M$5:$AE$1005,18,FALSE),IF(OR(J414="リード付け",J414="巻返しリード付け"),"原反コア",IF(J414="スリット",VLOOKUP(F414&amp;K414&amp;R414,製品マスタ!$N$5:$AE$1005,17,FALSE),""))))))</f>
        <v/>
      </c>
      <c r="X414" s="35" t="str">
        <f>IF(D414="","",IF(T414="","",IF(J414="巻足し","",IF(J414="巻返し",VLOOKUP(F414&amp;K414&amp;M414,製品マスタ!$M$5:$AE$1005,19,FALSE),IF(OR(J414="リード付け",J414="巻返しリード付け"),"",IF(J414="スリット",VLOOKUP(F414&amp;K414&amp;R414,製品マスタ!$N$5:$AE$1005,18,FALSE),""))))))</f>
        <v/>
      </c>
      <c r="Y414" s="40" t="str">
        <f>IF(D414="","",IF(T414="","",VLOOKUP(D414,契約台帳!$A$3:$X$700,17,FALSE)))</f>
        <v/>
      </c>
      <c r="Z414" s="35" t="str">
        <f>IF(D414="","",IF(T414="","",VLOOKUP(D414,契約台帳!$A$3:$X$700,5,FALSE)))</f>
        <v/>
      </c>
      <c r="AA414" s="74"/>
      <c r="AB414" s="266" t="str">
        <f>IFERROR(VLOOKUP(F414&amp;K414&amp;M414,製品マスタ!$M$5:$AM$1003,27,FALSE),"")</f>
        <v/>
      </c>
      <c r="AC414" s="41"/>
      <c r="AD414" s="244"/>
      <c r="AE414" s="67"/>
      <c r="AF414" s="71"/>
      <c r="AG414" s="60"/>
      <c r="AH414" s="34"/>
      <c r="AI414" s="34"/>
      <c r="AJ414" s="34"/>
      <c r="AK414" s="34"/>
      <c r="AL414" s="13"/>
      <c r="AM414" s="13"/>
      <c r="AN414" s="13"/>
      <c r="AO414" s="13"/>
      <c r="AP414" s="13"/>
      <c r="AQ414" s="14"/>
      <c r="AR414" s="15"/>
    </row>
    <row r="415" spans="1:44" s="17" customFormat="1" ht="30.95" customHeight="1" x14ac:dyDescent="0.2">
      <c r="A415" s="47"/>
      <c r="B415" s="48"/>
      <c r="C415" s="56"/>
      <c r="D415" s="35"/>
      <c r="E415" s="35"/>
      <c r="F415" s="36" t="str">
        <f>IF(D415="","",VLOOKUP(D415,契約台帳!$A$3:$X$9998,6,FALSE))&amp;IF(D415="","",VLOOKUP(D415,契約台帳!$A$3:$X$9998,7,FALSE))&amp;IF(D415="","",VLOOKUP(D415,契約台帳!$A$3:$X$9998,8,FALSE))&amp;IF(D415="","",VLOOKUP(D415,契約台帳!$A$3:$X$9998,9,FALSE))&amp;IF(D415="","",VLOOKUP(D415,契約台帳!$A$3:$X$9998,11,FALSE))</f>
        <v/>
      </c>
      <c r="G415" s="35" t="str">
        <f>IF(D415="","",VLOOKUP(F415,製品マスタ!$G$5:$H$1005,2,FALSE))</f>
        <v/>
      </c>
      <c r="H415" s="35" t="str">
        <f>IF(D415="","",VLOOKUP(F415,製品マスタ!$G$5:$K$1005,5,FALSE))</f>
        <v/>
      </c>
      <c r="I415" s="37" t="str">
        <f>IF(D415="","",VLOOKUP(F415,製品マスタ!$G$5:$L$1005,6,FALSE))</f>
        <v/>
      </c>
      <c r="J415" s="271"/>
      <c r="K415" s="37" t="str">
        <f>IF(D415="","",VLOOKUP(D415,契約台帳!$A$3:$X$700,12,FALSE))</f>
        <v/>
      </c>
      <c r="L415" s="37" t="str">
        <f>IF(D415="","",VLOOKUP(F415,製品マスタ!$G$5:$Q$1005,11,FALSE))</f>
        <v/>
      </c>
      <c r="M415" s="49"/>
      <c r="N415" s="49"/>
      <c r="O415" s="184"/>
      <c r="P415" s="60"/>
      <c r="Q415" s="74"/>
      <c r="R415" s="54" t="str">
        <f>IF(D415="","",IF(D414&lt;&gt;"","",IF(OR(J415="リード付け",J415="巻足し",J415="巻返しリード付け"),M415,VLOOKUP(D415,契約台帳!$A$3:$X$700,14,FALSE))))</f>
        <v/>
      </c>
      <c r="S415" s="51" t="str">
        <f>IF(D415="","",IF(D414&lt;&gt;"","",IF(OR(J415="リード付け",J415="巻足し",J415="巻返しリード付け"),M415,VLOOKUP(D415,契約台帳!$A$3:$X$700,15,FALSE))))</f>
        <v/>
      </c>
      <c r="T415" s="51" t="str">
        <f>IF(D415="","",IF(D414&lt;&gt;"","",IF(J415="リード付け",N415,IF(J415="巻返しリード付け",N415,IF(J415="巻足し",N415*P415+N416*P416,VLOOKUP(D415,契約台帳!$A$3:$X$700,16,FALSE))))))</f>
        <v/>
      </c>
      <c r="U415" s="50"/>
      <c r="V415" s="50" t="str">
        <f>IF(D415="","",IF(D413=D415,"",VLOOKUP(D415,契約台帳!$A$2:$X$700,18,FALSE)))</f>
        <v/>
      </c>
      <c r="W415" s="35" t="str">
        <f>IF(D415="","",IF(T415="","",IF(J415="巻足し","",IF(J415="巻返し",VLOOKUP(F415&amp;K415&amp;M415,製品マスタ!$M$5:$AE$1005,18,FALSE),IF(OR(J415="リード付け",J415="巻返しリード付け"),"原反コア",IF(J415="スリット",VLOOKUP(F415&amp;K415&amp;R415,製品マスタ!$N$5:$AE$1005,17,FALSE),""))))))</f>
        <v/>
      </c>
      <c r="X415" s="35" t="str">
        <f>IF(D415="","",IF(T415="","",IF(J415="巻足し","",IF(J415="巻返し",VLOOKUP(F415&amp;K415&amp;M415,製品マスタ!$M$5:$AE$1005,19,FALSE),IF(OR(J415="リード付け",J415="巻返しリード付け"),"",IF(J415="スリット",VLOOKUP(F415&amp;K415&amp;R415,製品マスタ!$N$5:$AE$1005,18,FALSE),""))))))</f>
        <v/>
      </c>
      <c r="Y415" s="40" t="str">
        <f>IF(D415="","",IF(T415="","",VLOOKUP(D415,契約台帳!$A$3:$X$700,17,FALSE)))</f>
        <v/>
      </c>
      <c r="Z415" s="35" t="str">
        <f>IF(D415="","",IF(T415="","",VLOOKUP(D415,契約台帳!$A$3:$X$700,5,FALSE)))</f>
        <v/>
      </c>
      <c r="AA415" s="74"/>
      <c r="AB415" s="266" t="str">
        <f>IFERROR(VLOOKUP(F415&amp;K415&amp;M415,製品マスタ!$M$5:$AM$1003,27,FALSE),"")</f>
        <v/>
      </c>
      <c r="AC415" s="41"/>
      <c r="AD415" s="244"/>
      <c r="AE415" s="67"/>
      <c r="AF415" s="71"/>
      <c r="AG415" s="60"/>
      <c r="AH415" s="34"/>
      <c r="AI415" s="34"/>
      <c r="AJ415" s="34"/>
      <c r="AK415" s="34"/>
      <c r="AL415" s="13"/>
      <c r="AM415" s="13"/>
      <c r="AN415" s="13"/>
      <c r="AO415" s="13"/>
      <c r="AP415" s="13"/>
      <c r="AQ415" s="14"/>
      <c r="AR415" s="15"/>
    </row>
    <row r="416" spans="1:44" s="17" customFormat="1" ht="30.95" customHeight="1" x14ac:dyDescent="0.2">
      <c r="A416" s="47"/>
      <c r="B416" s="48"/>
      <c r="C416" s="57"/>
      <c r="D416" s="35"/>
      <c r="E416" s="35"/>
      <c r="F416" s="36" t="str">
        <f>IF(D416="","",VLOOKUP(D416,契約台帳!$A$3:$X$9998,6,FALSE))&amp;IF(D416="","",VLOOKUP(D416,契約台帳!$A$3:$X$9998,7,FALSE))&amp;IF(D416="","",VLOOKUP(D416,契約台帳!$A$3:$X$9998,8,FALSE))&amp;IF(D416="","",VLOOKUP(D416,契約台帳!$A$3:$X$9998,9,FALSE))&amp;IF(D416="","",VLOOKUP(D416,契約台帳!$A$3:$X$9998,11,FALSE))</f>
        <v/>
      </c>
      <c r="G416" s="35" t="str">
        <f>IF(D416="","",VLOOKUP(F416,製品マスタ!$G$5:$H$1005,2,FALSE))</f>
        <v/>
      </c>
      <c r="H416" s="35" t="str">
        <f>IF(D416="","",VLOOKUP(F416,製品マスタ!$G$5:$K$1005,5,FALSE))</f>
        <v/>
      </c>
      <c r="I416" s="37" t="str">
        <f>IF(D416="","",VLOOKUP(F416,製品マスタ!$G$5:$L$1005,6,FALSE))</f>
        <v/>
      </c>
      <c r="J416" s="271"/>
      <c r="K416" s="37" t="str">
        <f>IF(D416="","",VLOOKUP(D416,契約台帳!$A$3:$X$700,12,FALSE))</f>
        <v/>
      </c>
      <c r="L416" s="37" t="str">
        <f>IF(D416="","",VLOOKUP(F416,製品マスタ!$G$5:$Q$1005,11,FALSE))</f>
        <v/>
      </c>
      <c r="M416" s="49"/>
      <c r="N416" s="49"/>
      <c r="O416" s="184"/>
      <c r="P416" s="60"/>
      <c r="Q416" s="74"/>
      <c r="R416" s="54" t="str">
        <f>IF(D416="","",IF(D415&lt;&gt;"","",IF(OR(J416="リード付け",J416="巻足し",J416="巻返しリード付け"),M416,VLOOKUP(D416,契約台帳!$A$3:$X$700,14,FALSE))))</f>
        <v/>
      </c>
      <c r="S416" s="51" t="str">
        <f>IF(D416="","",IF(D415&lt;&gt;"","",IF(OR(J416="リード付け",J416="巻足し",J416="巻返しリード付け"),M416,VLOOKUP(D416,契約台帳!$A$3:$X$700,15,FALSE))))</f>
        <v/>
      </c>
      <c r="T416" s="51" t="str">
        <f>IF(D416="","",IF(D415&lt;&gt;"","",IF(J416="リード付け",N416,IF(J416="巻返しリード付け",N416,IF(J416="巻足し",N416*P416+N417*P417,VLOOKUP(D416,契約台帳!$A$3:$X$700,16,FALSE))))))</f>
        <v/>
      </c>
      <c r="U416" s="50"/>
      <c r="V416" s="50" t="str">
        <f>IF(D416="","",IF(D414=D416,"",VLOOKUP(D416,契約台帳!$A$2:$X$700,18,FALSE)))</f>
        <v/>
      </c>
      <c r="W416" s="35" t="str">
        <f>IF(D416="","",IF(T416="","",IF(J416="巻足し","",IF(J416="巻返し",VLOOKUP(F416&amp;K416&amp;M416,製品マスタ!$M$5:$AE$1005,18,FALSE),IF(OR(J416="リード付け",J416="巻返しリード付け"),"原反コア",IF(J416="スリット",VLOOKUP(F416&amp;K416&amp;R416,製品マスタ!$N$5:$AE$1005,17,FALSE),""))))))</f>
        <v/>
      </c>
      <c r="X416" s="35" t="str">
        <f>IF(D416="","",IF(T416="","",IF(J416="巻足し","",IF(J416="巻返し",VLOOKUP(F416&amp;K416&amp;M416,製品マスタ!$M$5:$AE$1005,19,FALSE),IF(OR(J416="リード付け",J416="巻返しリード付け"),"",IF(J416="スリット",VLOOKUP(F416&amp;K416&amp;R416,製品マスタ!$N$5:$AE$1005,18,FALSE),""))))))</f>
        <v/>
      </c>
      <c r="Y416" s="40" t="str">
        <f>IF(D416="","",IF(T416="","",VLOOKUP(D416,契約台帳!$A$3:$X$700,17,FALSE)))</f>
        <v/>
      </c>
      <c r="Z416" s="35" t="str">
        <f>IF(D416="","",IF(T416="","",VLOOKUP(D416,契約台帳!$A$3:$X$700,5,FALSE)))</f>
        <v/>
      </c>
      <c r="AA416" s="74"/>
      <c r="AB416" s="266" t="str">
        <f>IFERROR(VLOOKUP(F416&amp;K416&amp;M416,製品マスタ!$M$5:$AM$1003,27,FALSE),"")</f>
        <v/>
      </c>
      <c r="AC416" s="41"/>
      <c r="AD416" s="244"/>
      <c r="AE416" s="67"/>
      <c r="AF416" s="71"/>
      <c r="AG416" s="60"/>
      <c r="AH416" s="34"/>
      <c r="AI416" s="34"/>
      <c r="AJ416" s="34"/>
      <c r="AK416" s="34"/>
      <c r="AL416" s="13"/>
      <c r="AM416" s="13"/>
      <c r="AN416" s="13"/>
      <c r="AO416" s="13"/>
      <c r="AP416" s="13"/>
      <c r="AQ416" s="14"/>
      <c r="AR416" s="15"/>
    </row>
    <row r="417" spans="1:44" s="17" customFormat="1" ht="30.95" customHeight="1" x14ac:dyDescent="0.2">
      <c r="A417" s="47"/>
      <c r="B417" s="48"/>
      <c r="C417" s="56"/>
      <c r="D417" s="35"/>
      <c r="E417" s="35"/>
      <c r="F417" s="36" t="str">
        <f>IF(D417="","",VLOOKUP(D417,契約台帳!$A$3:$X$9998,6,FALSE))&amp;IF(D417="","",VLOOKUP(D417,契約台帳!$A$3:$X$9998,7,FALSE))&amp;IF(D417="","",VLOOKUP(D417,契約台帳!$A$3:$X$9998,8,FALSE))&amp;IF(D417="","",VLOOKUP(D417,契約台帳!$A$3:$X$9998,9,FALSE))&amp;IF(D417="","",VLOOKUP(D417,契約台帳!$A$3:$X$9998,11,FALSE))</f>
        <v/>
      </c>
      <c r="G417" s="35" t="str">
        <f>IF(D417="","",VLOOKUP(F417,製品マスタ!$G$5:$H$1005,2,FALSE))</f>
        <v/>
      </c>
      <c r="H417" s="35" t="str">
        <f>IF(D417="","",VLOOKUP(F417,製品マスタ!$G$5:$K$1005,5,FALSE))</f>
        <v/>
      </c>
      <c r="I417" s="37" t="str">
        <f>IF(D417="","",VLOOKUP(F417,製品マスタ!$G$5:$L$1005,6,FALSE))</f>
        <v/>
      </c>
      <c r="J417" s="271"/>
      <c r="K417" s="37" t="str">
        <f>IF(D417="","",VLOOKUP(D417,契約台帳!$A$3:$X$700,12,FALSE))</f>
        <v/>
      </c>
      <c r="L417" s="37" t="str">
        <f>IF(D417="","",VLOOKUP(F417,製品マスタ!$G$5:$Q$1005,11,FALSE))</f>
        <v/>
      </c>
      <c r="M417" s="49"/>
      <c r="N417" s="49"/>
      <c r="O417" s="184"/>
      <c r="P417" s="60"/>
      <c r="Q417" s="74"/>
      <c r="R417" s="54" t="str">
        <f>IF(D417="","",IF(D416&lt;&gt;"","",IF(OR(J417="リード付け",J417="巻足し",J417="巻返しリード付け"),M417,VLOOKUP(D417,契約台帳!$A$3:$X$700,14,FALSE))))</f>
        <v/>
      </c>
      <c r="S417" s="51" t="str">
        <f>IF(D417="","",IF(D416&lt;&gt;"","",IF(OR(J417="リード付け",J417="巻足し",J417="巻返しリード付け"),M417,VLOOKUP(D417,契約台帳!$A$3:$X$700,15,FALSE))))</f>
        <v/>
      </c>
      <c r="T417" s="51" t="str">
        <f>IF(D417="","",IF(D416&lt;&gt;"","",IF(J417="リード付け",N417,IF(J417="巻返しリード付け",N417,IF(J417="巻足し",N417*P417+N418*P418,VLOOKUP(D417,契約台帳!$A$3:$X$700,16,FALSE))))))</f>
        <v/>
      </c>
      <c r="U417" s="50"/>
      <c r="V417" s="50" t="str">
        <f>IF(D417="","",IF(D415=D417,"",VLOOKUP(D417,契約台帳!$A$2:$X$700,18,FALSE)))</f>
        <v/>
      </c>
      <c r="W417" s="35" t="str">
        <f>IF(D417="","",IF(T417="","",IF(J417="巻足し","",IF(J417="巻返し",VLOOKUP(F417&amp;K417&amp;M417,製品マスタ!$M$5:$AE$1005,18,FALSE),IF(OR(J417="リード付け",J417="巻返しリード付け"),"原反コア",IF(J417="スリット",VLOOKUP(F417&amp;K417&amp;R417,製品マスタ!$N$5:$AE$1005,17,FALSE),""))))))</f>
        <v/>
      </c>
      <c r="X417" s="35" t="str">
        <f>IF(D417="","",IF(T417="","",IF(J417="巻足し","",IF(J417="巻返し",VLOOKUP(F417&amp;K417&amp;M417,製品マスタ!$M$5:$AE$1005,19,FALSE),IF(OR(J417="リード付け",J417="巻返しリード付け"),"",IF(J417="スリット",VLOOKUP(F417&amp;K417&amp;R417,製品マスタ!$N$5:$AE$1005,18,FALSE),""))))))</f>
        <v/>
      </c>
      <c r="Y417" s="40" t="str">
        <f>IF(D417="","",IF(T417="","",VLOOKUP(D417,契約台帳!$A$3:$X$700,17,FALSE)))</f>
        <v/>
      </c>
      <c r="Z417" s="35" t="str">
        <f>IF(D417="","",IF(T417="","",VLOOKUP(D417,契約台帳!$A$3:$X$700,5,FALSE)))</f>
        <v/>
      </c>
      <c r="AA417" s="74"/>
      <c r="AB417" s="266" t="str">
        <f>IFERROR(VLOOKUP(F417&amp;K417&amp;M417,製品マスタ!$M$5:$AM$1003,27,FALSE),"")</f>
        <v/>
      </c>
      <c r="AC417" s="41"/>
      <c r="AD417" s="244"/>
      <c r="AE417" s="67"/>
      <c r="AF417" s="71"/>
      <c r="AG417" s="60"/>
      <c r="AH417" s="34"/>
      <c r="AI417" s="34"/>
      <c r="AJ417" s="34"/>
      <c r="AK417" s="34"/>
      <c r="AL417" s="13"/>
      <c r="AM417" s="13"/>
      <c r="AN417" s="13"/>
      <c r="AO417" s="13"/>
      <c r="AP417" s="13"/>
      <c r="AQ417" s="14"/>
      <c r="AR417" s="15"/>
    </row>
    <row r="418" spans="1:44" s="17" customFormat="1" ht="30.95" customHeight="1" x14ac:dyDescent="0.2">
      <c r="A418" s="47"/>
      <c r="B418" s="48"/>
      <c r="C418" s="56"/>
      <c r="D418" s="35"/>
      <c r="E418" s="35"/>
      <c r="F418" s="36" t="str">
        <f>IF(D418="","",VLOOKUP(D418,契約台帳!$A$3:$X$9998,6,FALSE))&amp;IF(D418="","",VLOOKUP(D418,契約台帳!$A$3:$X$9998,7,FALSE))&amp;IF(D418="","",VLOOKUP(D418,契約台帳!$A$3:$X$9998,8,FALSE))&amp;IF(D418="","",VLOOKUP(D418,契約台帳!$A$3:$X$9998,9,FALSE))&amp;IF(D418="","",VLOOKUP(D418,契約台帳!$A$3:$X$9998,11,FALSE))</f>
        <v/>
      </c>
      <c r="G418" s="35" t="str">
        <f>IF(D418="","",VLOOKUP(F418,製品マスタ!$G$5:$H$1005,2,FALSE))</f>
        <v/>
      </c>
      <c r="H418" s="35" t="str">
        <f>IF(D418="","",VLOOKUP(F418,製品マスタ!$G$5:$K$1005,5,FALSE))</f>
        <v/>
      </c>
      <c r="I418" s="37" t="str">
        <f>IF(D418="","",VLOOKUP(F418,製品マスタ!$G$5:$L$1005,6,FALSE))</f>
        <v/>
      </c>
      <c r="J418" s="271"/>
      <c r="K418" s="37" t="str">
        <f>IF(D418="","",VLOOKUP(D418,契約台帳!$A$3:$X$700,12,FALSE))</f>
        <v/>
      </c>
      <c r="L418" s="37" t="str">
        <f>IF(D418="","",VLOOKUP(F418,製品マスタ!$G$5:$Q$1005,11,FALSE))</f>
        <v/>
      </c>
      <c r="M418" s="49"/>
      <c r="N418" s="49"/>
      <c r="O418" s="184"/>
      <c r="P418" s="60"/>
      <c r="Q418" s="74"/>
      <c r="R418" s="54" t="str">
        <f>IF(D418="","",IF(D417&lt;&gt;"","",IF(OR(J418="リード付け",J418="巻足し",J418="巻返しリード付け"),M418,VLOOKUP(D418,契約台帳!$A$3:$X$700,14,FALSE))))</f>
        <v/>
      </c>
      <c r="S418" s="51" t="str">
        <f>IF(D418="","",IF(D417&lt;&gt;"","",IF(OR(J418="リード付け",J418="巻足し",J418="巻返しリード付け"),M418,VLOOKUP(D418,契約台帳!$A$3:$X$700,15,FALSE))))</f>
        <v/>
      </c>
      <c r="T418" s="51" t="str">
        <f>IF(D418="","",IF(D417&lt;&gt;"","",IF(J418="リード付け",N418,IF(J418="巻返しリード付け",N418,IF(J418="巻足し",N418*P418+N419*P419,VLOOKUP(D418,契約台帳!$A$3:$X$700,16,FALSE))))))</f>
        <v/>
      </c>
      <c r="U418" s="50"/>
      <c r="V418" s="50" t="str">
        <f>IF(D418="","",IF(D416=D418,"",VLOOKUP(D418,契約台帳!$A$2:$X$700,18,FALSE)))</f>
        <v/>
      </c>
      <c r="W418" s="35" t="str">
        <f>IF(D418="","",IF(T418="","",IF(J418="巻足し","",IF(J418="巻返し",VLOOKUP(F418&amp;K418&amp;M418,製品マスタ!$M$5:$AE$1005,18,FALSE),IF(OR(J418="リード付け",J418="巻返しリード付け"),"原反コア",IF(J418="スリット",VLOOKUP(F418&amp;K418&amp;R418,製品マスタ!$N$5:$AE$1005,17,FALSE),""))))))</f>
        <v/>
      </c>
      <c r="X418" s="35" t="str">
        <f>IF(D418="","",IF(T418="","",IF(J418="巻足し","",IF(J418="巻返し",VLOOKUP(F418&amp;K418&amp;M418,製品マスタ!$M$5:$AE$1005,19,FALSE),IF(OR(J418="リード付け",J418="巻返しリード付け"),"",IF(J418="スリット",VLOOKUP(F418&amp;K418&amp;R418,製品マスタ!$N$5:$AE$1005,18,FALSE),""))))))</f>
        <v/>
      </c>
      <c r="Y418" s="40" t="str">
        <f>IF(D418="","",IF(T418="","",VLOOKUP(D418,契約台帳!$A$3:$X$700,17,FALSE)))</f>
        <v/>
      </c>
      <c r="Z418" s="35" t="str">
        <f>IF(D418="","",IF(T418="","",VLOOKUP(D418,契約台帳!$A$3:$X$700,5,FALSE)))</f>
        <v/>
      </c>
      <c r="AA418" s="74"/>
      <c r="AB418" s="266" t="str">
        <f>IFERROR(VLOOKUP(F418&amp;K418&amp;M418,製品マスタ!$M$5:$AM$1003,27,FALSE),"")</f>
        <v/>
      </c>
      <c r="AC418" s="41"/>
      <c r="AD418" s="244"/>
      <c r="AE418" s="67"/>
      <c r="AF418" s="71"/>
      <c r="AG418" s="60"/>
      <c r="AH418" s="34"/>
      <c r="AI418" s="34"/>
      <c r="AJ418" s="34"/>
      <c r="AK418" s="34"/>
      <c r="AL418" s="13"/>
      <c r="AM418" s="13"/>
      <c r="AN418" s="13"/>
      <c r="AO418" s="13"/>
      <c r="AP418" s="13"/>
      <c r="AQ418" s="14"/>
      <c r="AR418" s="15"/>
    </row>
    <row r="419" spans="1:44" s="17" customFormat="1" ht="30.95" customHeight="1" x14ac:dyDescent="0.2">
      <c r="A419" s="47"/>
      <c r="B419" s="48"/>
      <c r="C419" s="56"/>
      <c r="D419" s="35"/>
      <c r="E419" s="35"/>
      <c r="F419" s="36" t="str">
        <f>IF(D419="","",VLOOKUP(D419,契約台帳!$A$3:$X$9998,6,FALSE))&amp;IF(D419="","",VLOOKUP(D419,契約台帳!$A$3:$X$9998,7,FALSE))&amp;IF(D419="","",VLOOKUP(D419,契約台帳!$A$3:$X$9998,8,FALSE))&amp;IF(D419="","",VLOOKUP(D419,契約台帳!$A$3:$X$9998,9,FALSE))&amp;IF(D419="","",VLOOKUP(D419,契約台帳!$A$3:$X$9998,11,FALSE))</f>
        <v/>
      </c>
      <c r="G419" s="35" t="str">
        <f>IF(D419="","",VLOOKUP(F419,製品マスタ!$G$5:$H$1005,2,FALSE))</f>
        <v/>
      </c>
      <c r="H419" s="35" t="str">
        <f>IF(D419="","",VLOOKUP(F419,製品マスタ!$G$5:$K$1005,5,FALSE))</f>
        <v/>
      </c>
      <c r="I419" s="37" t="str">
        <f>IF(D419="","",VLOOKUP(F419,製品マスタ!$G$5:$L$1005,6,FALSE))</f>
        <v/>
      </c>
      <c r="J419" s="271"/>
      <c r="K419" s="37" t="str">
        <f>IF(D419="","",VLOOKUP(D419,契約台帳!$A$3:$X$700,12,FALSE))</f>
        <v/>
      </c>
      <c r="L419" s="37" t="str">
        <f>IF(D419="","",VLOOKUP(F419,製品マスタ!$G$5:$Q$1005,11,FALSE))</f>
        <v/>
      </c>
      <c r="M419" s="49"/>
      <c r="N419" s="49"/>
      <c r="O419" s="184"/>
      <c r="P419" s="60"/>
      <c r="Q419" s="74"/>
      <c r="R419" s="54" t="str">
        <f>IF(D419="","",IF(D418&lt;&gt;"","",IF(OR(J419="リード付け",J419="巻足し",J419="巻返しリード付け"),M419,VLOOKUP(D419,契約台帳!$A$3:$X$700,14,FALSE))))</f>
        <v/>
      </c>
      <c r="S419" s="51" t="str">
        <f>IF(D419="","",IF(D418&lt;&gt;"","",IF(OR(J419="リード付け",J419="巻足し",J419="巻返しリード付け"),M419,VLOOKUP(D419,契約台帳!$A$3:$X$700,15,FALSE))))</f>
        <v/>
      </c>
      <c r="T419" s="51" t="str">
        <f>IF(D419="","",IF(D418&lt;&gt;"","",IF(J419="リード付け",N419,IF(J419="巻返しリード付け",N419,IF(J419="巻足し",N419*P419+N420*P420,VLOOKUP(D419,契約台帳!$A$3:$X$700,16,FALSE))))))</f>
        <v/>
      </c>
      <c r="U419" s="50"/>
      <c r="V419" s="50" t="str">
        <f>IF(D419="","",IF(D417=D419,"",VLOOKUP(D419,契約台帳!$A$2:$X$700,18,FALSE)))</f>
        <v/>
      </c>
      <c r="W419" s="35" t="str">
        <f>IF(D419="","",IF(T419="","",IF(J419="巻足し","",IF(J419="巻返し",VLOOKUP(F419&amp;K419&amp;M419,製品マスタ!$M$5:$AE$1005,18,FALSE),IF(OR(J419="リード付け",J419="巻返しリード付け"),"原反コア",IF(J419="スリット",VLOOKUP(F419&amp;K419&amp;R419,製品マスタ!$N$5:$AE$1005,17,FALSE),""))))))</f>
        <v/>
      </c>
      <c r="X419" s="35" t="str">
        <f>IF(D419="","",IF(T419="","",IF(J419="巻足し","",IF(J419="巻返し",VLOOKUP(F419&amp;K419&amp;M419,製品マスタ!$M$5:$AE$1005,19,FALSE),IF(OR(J419="リード付け",J419="巻返しリード付け"),"",IF(J419="スリット",VLOOKUP(F419&amp;K419&amp;R419,製品マスタ!$N$5:$AE$1005,18,FALSE),""))))))</f>
        <v/>
      </c>
      <c r="Y419" s="40" t="str">
        <f>IF(D419="","",IF(T419="","",VLOOKUP(D419,契約台帳!$A$3:$X$700,17,FALSE)))</f>
        <v/>
      </c>
      <c r="Z419" s="35" t="str">
        <f>IF(D419="","",IF(T419="","",VLOOKUP(D419,契約台帳!$A$3:$X$700,5,FALSE)))</f>
        <v/>
      </c>
      <c r="AA419" s="74"/>
      <c r="AB419" s="266" t="str">
        <f>IFERROR(VLOOKUP(F419&amp;K419&amp;M419,製品マスタ!$M$5:$AM$1003,27,FALSE),"")</f>
        <v/>
      </c>
      <c r="AC419" s="41"/>
      <c r="AD419" s="244"/>
      <c r="AE419" s="67"/>
      <c r="AF419" s="71"/>
      <c r="AG419" s="60"/>
      <c r="AH419" s="34"/>
      <c r="AI419" s="34"/>
      <c r="AJ419" s="34"/>
      <c r="AK419" s="34"/>
      <c r="AL419" s="13"/>
      <c r="AM419" s="13"/>
      <c r="AN419" s="13"/>
      <c r="AO419" s="13"/>
      <c r="AP419" s="13"/>
      <c r="AQ419" s="14"/>
      <c r="AR419" s="15"/>
    </row>
    <row r="420" spans="1:44" s="17" customFormat="1" ht="30.95" customHeight="1" x14ac:dyDescent="0.2">
      <c r="A420" s="47"/>
      <c r="B420" s="48"/>
      <c r="C420" s="57"/>
      <c r="D420" s="35"/>
      <c r="E420" s="35"/>
      <c r="F420" s="36" t="str">
        <f>IF(D420="","",VLOOKUP(D420,契約台帳!$A$3:$X$9998,6,FALSE))&amp;IF(D420="","",VLOOKUP(D420,契約台帳!$A$3:$X$9998,7,FALSE))&amp;IF(D420="","",VLOOKUP(D420,契約台帳!$A$3:$X$9998,8,FALSE))&amp;IF(D420="","",VLOOKUP(D420,契約台帳!$A$3:$X$9998,9,FALSE))&amp;IF(D420="","",VLOOKUP(D420,契約台帳!$A$3:$X$9998,11,FALSE))</f>
        <v/>
      </c>
      <c r="G420" s="35" t="str">
        <f>IF(D420="","",VLOOKUP(F420,製品マスタ!$G$5:$H$1005,2,FALSE))</f>
        <v/>
      </c>
      <c r="H420" s="35" t="str">
        <f>IF(D420="","",VLOOKUP(F420,製品マスタ!$G$5:$K$1005,5,FALSE))</f>
        <v/>
      </c>
      <c r="I420" s="37" t="str">
        <f>IF(D420="","",VLOOKUP(F420,製品マスタ!$G$5:$L$1005,6,FALSE))</f>
        <v/>
      </c>
      <c r="J420" s="271"/>
      <c r="K420" s="37" t="str">
        <f>IF(D420="","",VLOOKUP(D420,契約台帳!$A$3:$X$700,12,FALSE))</f>
        <v/>
      </c>
      <c r="L420" s="37" t="str">
        <f>IF(D420="","",VLOOKUP(F420,製品マスタ!$G$5:$Q$1005,11,FALSE))</f>
        <v/>
      </c>
      <c r="M420" s="49"/>
      <c r="N420" s="49"/>
      <c r="O420" s="184"/>
      <c r="P420" s="60"/>
      <c r="Q420" s="74"/>
      <c r="R420" s="54" t="str">
        <f>IF(D420="","",IF(D419&lt;&gt;"","",IF(OR(J420="リード付け",J420="巻足し",J420="巻返しリード付け"),M420,VLOOKUP(D420,契約台帳!$A$3:$X$700,14,FALSE))))</f>
        <v/>
      </c>
      <c r="S420" s="51" t="str">
        <f>IF(D420="","",IF(D419&lt;&gt;"","",IF(OR(J420="リード付け",J420="巻足し",J420="巻返しリード付け"),M420,VLOOKUP(D420,契約台帳!$A$3:$X$700,15,FALSE))))</f>
        <v/>
      </c>
      <c r="T420" s="51" t="str">
        <f>IF(D420="","",IF(D419&lt;&gt;"","",IF(J420="リード付け",N420,IF(J420="巻返しリード付け",N420,IF(J420="巻足し",N420*P420+N421*P421,VLOOKUP(D420,契約台帳!$A$3:$X$700,16,FALSE))))))</f>
        <v/>
      </c>
      <c r="U420" s="50"/>
      <c r="V420" s="50" t="str">
        <f>IF(D420="","",IF(D418=D420,"",VLOOKUP(D420,契約台帳!$A$2:$X$700,18,FALSE)))</f>
        <v/>
      </c>
      <c r="W420" s="35" t="str">
        <f>IF(D420="","",IF(T420="","",IF(J420="巻足し","",IF(J420="巻返し",VLOOKUP(F420&amp;K420&amp;M420,製品マスタ!$M$5:$AE$1005,18,FALSE),IF(OR(J420="リード付け",J420="巻返しリード付け"),"原反コア",IF(J420="スリット",VLOOKUP(F420&amp;K420&amp;R420,製品マスタ!$N$5:$AE$1005,17,FALSE),""))))))</f>
        <v/>
      </c>
      <c r="X420" s="35" t="str">
        <f>IF(D420="","",IF(T420="","",IF(J420="巻足し","",IF(J420="巻返し",VLOOKUP(F420&amp;K420&amp;M420,製品マスタ!$M$5:$AE$1005,19,FALSE),IF(OR(J420="リード付け",J420="巻返しリード付け"),"",IF(J420="スリット",VLOOKUP(F420&amp;K420&amp;R420,製品マスタ!$N$5:$AE$1005,18,FALSE),""))))))</f>
        <v/>
      </c>
      <c r="Y420" s="40" t="str">
        <f>IF(D420="","",IF(T420="","",VLOOKUP(D420,契約台帳!$A$3:$X$700,17,FALSE)))</f>
        <v/>
      </c>
      <c r="Z420" s="35" t="str">
        <f>IF(D420="","",IF(T420="","",VLOOKUP(D420,契約台帳!$A$3:$X$700,5,FALSE)))</f>
        <v/>
      </c>
      <c r="AA420" s="74"/>
      <c r="AB420" s="266" t="str">
        <f>IFERROR(VLOOKUP(F420&amp;K420&amp;M420,製品マスタ!$M$5:$AM$1003,27,FALSE),"")</f>
        <v/>
      </c>
      <c r="AC420" s="41"/>
      <c r="AD420" s="244"/>
      <c r="AE420" s="67"/>
      <c r="AF420" s="71"/>
      <c r="AG420" s="60"/>
      <c r="AH420" s="34"/>
      <c r="AI420" s="34"/>
      <c r="AJ420" s="34"/>
      <c r="AK420" s="34"/>
      <c r="AL420" s="13"/>
      <c r="AM420" s="13"/>
      <c r="AN420" s="13"/>
      <c r="AO420" s="13"/>
      <c r="AP420" s="13"/>
      <c r="AQ420" s="14"/>
      <c r="AR420" s="15"/>
    </row>
    <row r="421" spans="1:44" s="17" customFormat="1" ht="30.95" customHeight="1" x14ac:dyDescent="0.2">
      <c r="A421" s="47"/>
      <c r="B421" s="48"/>
      <c r="C421" s="57"/>
      <c r="D421" s="35"/>
      <c r="E421" s="35"/>
      <c r="F421" s="36" t="str">
        <f>IF(D421="","",VLOOKUP(D421,契約台帳!$A$3:$X$9998,6,FALSE))&amp;IF(D421="","",VLOOKUP(D421,契約台帳!$A$3:$X$9998,7,FALSE))&amp;IF(D421="","",VLOOKUP(D421,契約台帳!$A$3:$X$9998,8,FALSE))&amp;IF(D421="","",VLOOKUP(D421,契約台帳!$A$3:$X$9998,9,FALSE))&amp;IF(D421="","",VLOOKUP(D421,契約台帳!$A$3:$X$9998,11,FALSE))</f>
        <v/>
      </c>
      <c r="G421" s="35" t="str">
        <f>IF(D421="","",VLOOKUP(F421,製品マスタ!$G$5:$H$1005,2,FALSE))</f>
        <v/>
      </c>
      <c r="H421" s="35" t="str">
        <f>IF(D421="","",VLOOKUP(F421,製品マスタ!$G$5:$K$1005,5,FALSE))</f>
        <v/>
      </c>
      <c r="I421" s="37" t="str">
        <f>IF(D421="","",VLOOKUP(F421,製品マスタ!$G$5:$L$1005,6,FALSE))</f>
        <v/>
      </c>
      <c r="J421" s="271"/>
      <c r="K421" s="37" t="str">
        <f>IF(D421="","",VLOOKUP(D421,契約台帳!$A$3:$X$700,12,FALSE))</f>
        <v/>
      </c>
      <c r="L421" s="37" t="str">
        <f>IF(D421="","",VLOOKUP(F421,製品マスタ!$G$5:$Q$1005,11,FALSE))</f>
        <v/>
      </c>
      <c r="M421" s="49"/>
      <c r="N421" s="49"/>
      <c r="O421" s="184"/>
      <c r="P421" s="60"/>
      <c r="Q421" s="74"/>
      <c r="R421" s="54" t="str">
        <f>IF(D421="","",IF(D420&lt;&gt;"","",IF(OR(J421="リード付け",J421="巻足し",J421="巻返しリード付け"),M421,VLOOKUP(D421,契約台帳!$A$3:$X$700,14,FALSE))))</f>
        <v/>
      </c>
      <c r="S421" s="51" t="str">
        <f>IF(D421="","",IF(D420&lt;&gt;"","",IF(OR(J421="リード付け",J421="巻足し",J421="巻返しリード付け"),M421,VLOOKUP(D421,契約台帳!$A$3:$X$700,15,FALSE))))</f>
        <v/>
      </c>
      <c r="T421" s="51" t="str">
        <f>IF(D421="","",IF(D420&lt;&gt;"","",IF(J421="リード付け",N421,IF(J421="巻返しリード付け",N421,IF(J421="巻足し",N421*P421+N422*P422,VLOOKUP(D421,契約台帳!$A$3:$X$700,16,FALSE))))))</f>
        <v/>
      </c>
      <c r="U421" s="50"/>
      <c r="V421" s="50" t="str">
        <f>IF(D421="","",IF(D419=D421,"",VLOOKUP(D421,契約台帳!$A$2:$X$700,18,FALSE)))</f>
        <v/>
      </c>
      <c r="W421" s="35" t="str">
        <f>IF(D421="","",IF(T421="","",IF(J421="巻足し","",IF(J421="巻返し",VLOOKUP(F421&amp;K421&amp;M421,製品マスタ!$M$5:$AE$1005,18,FALSE),IF(OR(J421="リード付け",J421="巻返しリード付け"),"原反コア",IF(J421="スリット",VLOOKUP(F421&amp;K421&amp;R421,製品マスタ!$N$5:$AE$1005,17,FALSE),""))))))</f>
        <v/>
      </c>
      <c r="X421" s="35" t="str">
        <f>IF(D421="","",IF(T421="","",IF(J421="巻足し","",IF(J421="巻返し",VLOOKUP(F421&amp;K421&amp;M421,製品マスタ!$M$5:$AE$1005,19,FALSE),IF(OR(J421="リード付け",J421="巻返しリード付け"),"",IF(J421="スリット",VLOOKUP(F421&amp;K421&amp;R421,製品マスタ!$N$5:$AE$1005,18,FALSE),""))))))</f>
        <v/>
      </c>
      <c r="Y421" s="40" t="str">
        <f>IF(D421="","",IF(T421="","",VLOOKUP(D421,契約台帳!$A$3:$X$700,17,FALSE)))</f>
        <v/>
      </c>
      <c r="Z421" s="35" t="str">
        <f>IF(D421="","",IF(T421="","",VLOOKUP(D421,契約台帳!$A$3:$X$700,5,FALSE)))</f>
        <v/>
      </c>
      <c r="AA421" s="74"/>
      <c r="AB421" s="266" t="str">
        <f>IFERROR(VLOOKUP(F421&amp;K421&amp;M421,製品マスタ!$M$5:$AM$1003,27,FALSE),"")</f>
        <v/>
      </c>
      <c r="AC421" s="41"/>
      <c r="AD421" s="244"/>
      <c r="AE421" s="67"/>
      <c r="AF421" s="71"/>
      <c r="AG421" s="60"/>
      <c r="AH421" s="34"/>
      <c r="AI421" s="34"/>
      <c r="AJ421" s="34"/>
      <c r="AK421" s="34"/>
      <c r="AL421" s="13"/>
      <c r="AM421" s="13"/>
      <c r="AN421" s="13"/>
      <c r="AO421" s="13"/>
      <c r="AP421" s="13"/>
      <c r="AQ421" s="14"/>
      <c r="AR421" s="15"/>
    </row>
    <row r="422" spans="1:44" s="17" customFormat="1" ht="30.95" customHeight="1" x14ac:dyDescent="0.2">
      <c r="A422" s="47"/>
      <c r="B422" s="48"/>
      <c r="C422" s="56"/>
      <c r="D422" s="35"/>
      <c r="E422" s="35"/>
      <c r="F422" s="36" t="str">
        <f>IF(D422="","",VLOOKUP(D422,契約台帳!$A$3:$X$9998,6,FALSE))&amp;IF(D422="","",VLOOKUP(D422,契約台帳!$A$3:$X$9998,7,FALSE))&amp;IF(D422="","",VLOOKUP(D422,契約台帳!$A$3:$X$9998,8,FALSE))&amp;IF(D422="","",VLOOKUP(D422,契約台帳!$A$3:$X$9998,9,FALSE))&amp;IF(D422="","",VLOOKUP(D422,契約台帳!$A$3:$X$9998,11,FALSE))</f>
        <v/>
      </c>
      <c r="G422" s="35" t="str">
        <f>IF(D422="","",VLOOKUP(F422,製品マスタ!$G$5:$H$1005,2,FALSE))</f>
        <v/>
      </c>
      <c r="H422" s="35" t="str">
        <f>IF(D422="","",VLOOKUP(F422,製品マスタ!$G$5:$K$1005,5,FALSE))</f>
        <v/>
      </c>
      <c r="I422" s="37" t="str">
        <f>IF(D422="","",VLOOKUP(F422,製品マスタ!$G$5:$L$1005,6,FALSE))</f>
        <v/>
      </c>
      <c r="J422" s="271"/>
      <c r="K422" s="37" t="str">
        <f>IF(D422="","",VLOOKUP(D422,契約台帳!$A$3:$X$700,12,FALSE))</f>
        <v/>
      </c>
      <c r="L422" s="37" t="str">
        <f>IF(D422="","",VLOOKUP(F422,製品マスタ!$G$5:$Q$1005,11,FALSE))</f>
        <v/>
      </c>
      <c r="M422" s="49"/>
      <c r="N422" s="49"/>
      <c r="O422" s="184"/>
      <c r="P422" s="60"/>
      <c r="Q422" s="74"/>
      <c r="R422" s="54" t="str">
        <f>IF(D422="","",IF(D421&lt;&gt;"","",IF(OR(J422="リード付け",J422="巻足し",J422="巻返しリード付け"),M422,VLOOKUP(D422,契約台帳!$A$3:$X$700,14,FALSE))))</f>
        <v/>
      </c>
      <c r="S422" s="51" t="str">
        <f>IF(D422="","",IF(D421&lt;&gt;"","",IF(OR(J422="リード付け",J422="巻足し",J422="巻返しリード付け"),M422,VLOOKUP(D422,契約台帳!$A$3:$X$700,15,FALSE))))</f>
        <v/>
      </c>
      <c r="T422" s="51" t="str">
        <f>IF(D422="","",IF(D421&lt;&gt;"","",IF(J422="リード付け",N422,IF(J422="巻返しリード付け",N422,IF(J422="巻足し",N422*P422+N423*P423,VLOOKUP(D422,契約台帳!$A$3:$X$700,16,FALSE))))))</f>
        <v/>
      </c>
      <c r="U422" s="50"/>
      <c r="V422" s="50" t="str">
        <f>IF(D422="","",IF(D420=D422,"",VLOOKUP(D422,契約台帳!$A$2:$X$700,18,FALSE)))</f>
        <v/>
      </c>
      <c r="W422" s="35" t="str">
        <f>IF(D422="","",IF(T422="","",IF(J422="巻足し","",IF(J422="巻返し",VLOOKUP(F422&amp;K422&amp;M422,製品マスタ!$M$5:$AE$1005,18,FALSE),IF(OR(J422="リード付け",J422="巻返しリード付け"),"原反コア",IF(J422="スリット",VLOOKUP(F422&amp;K422&amp;R422,製品マスタ!$N$5:$AE$1005,17,FALSE),""))))))</f>
        <v/>
      </c>
      <c r="X422" s="35" t="str">
        <f>IF(D422="","",IF(T422="","",IF(J422="巻足し","",IF(J422="巻返し",VLOOKUP(F422&amp;K422&amp;M422,製品マスタ!$M$5:$AE$1005,19,FALSE),IF(OR(J422="リード付け",J422="巻返しリード付け"),"",IF(J422="スリット",VLOOKUP(F422&amp;K422&amp;R422,製品マスタ!$N$5:$AE$1005,18,FALSE),""))))))</f>
        <v/>
      </c>
      <c r="Y422" s="40" t="str">
        <f>IF(D422="","",IF(T422="","",VLOOKUP(D422,契約台帳!$A$3:$X$700,17,FALSE)))</f>
        <v/>
      </c>
      <c r="Z422" s="35" t="str">
        <f>IF(D422="","",IF(T422="","",VLOOKUP(D422,契約台帳!$A$3:$X$700,5,FALSE)))</f>
        <v/>
      </c>
      <c r="AA422" s="74"/>
      <c r="AB422" s="266" t="str">
        <f>IFERROR(VLOOKUP(F422&amp;K422&amp;M422,製品マスタ!$M$5:$AM$1003,27,FALSE),"")</f>
        <v/>
      </c>
      <c r="AC422" s="41"/>
      <c r="AD422" s="244"/>
      <c r="AE422" s="67"/>
      <c r="AF422" s="71"/>
      <c r="AG422" s="60"/>
      <c r="AH422" s="34"/>
      <c r="AI422" s="34"/>
      <c r="AJ422" s="34"/>
      <c r="AK422" s="34"/>
      <c r="AL422" s="13"/>
      <c r="AM422" s="13"/>
      <c r="AN422" s="13"/>
      <c r="AO422" s="13"/>
      <c r="AP422" s="13"/>
      <c r="AQ422" s="14"/>
      <c r="AR422" s="15"/>
    </row>
    <row r="423" spans="1:44" s="17" customFormat="1" ht="30.95" customHeight="1" x14ac:dyDescent="0.2">
      <c r="A423" s="47"/>
      <c r="B423" s="48"/>
      <c r="C423" s="56"/>
      <c r="D423" s="35"/>
      <c r="E423" s="35"/>
      <c r="F423" s="36" t="str">
        <f>IF(D423="","",VLOOKUP(D423,契約台帳!$A$3:$X$9998,6,FALSE))&amp;IF(D423="","",VLOOKUP(D423,契約台帳!$A$3:$X$9998,7,FALSE))&amp;IF(D423="","",VLOOKUP(D423,契約台帳!$A$3:$X$9998,8,FALSE))&amp;IF(D423="","",VLOOKUP(D423,契約台帳!$A$3:$X$9998,9,FALSE))&amp;IF(D423="","",VLOOKUP(D423,契約台帳!$A$3:$X$9998,11,FALSE))</f>
        <v/>
      </c>
      <c r="G423" s="35" t="str">
        <f>IF(D423="","",VLOOKUP(F423,製品マスタ!$G$5:$H$1005,2,FALSE))</f>
        <v/>
      </c>
      <c r="H423" s="35" t="str">
        <f>IF(D423="","",VLOOKUP(F423,製品マスタ!$G$5:$K$1005,5,FALSE))</f>
        <v/>
      </c>
      <c r="I423" s="37" t="str">
        <f>IF(D423="","",VLOOKUP(F423,製品マスタ!$G$5:$L$1005,6,FALSE))</f>
        <v/>
      </c>
      <c r="J423" s="271"/>
      <c r="K423" s="37" t="str">
        <f>IF(D423="","",VLOOKUP(D423,契約台帳!$A$3:$X$700,12,FALSE))</f>
        <v/>
      </c>
      <c r="L423" s="37" t="str">
        <f>IF(D423="","",VLOOKUP(F423,製品マスタ!$G$5:$Q$1005,11,FALSE))</f>
        <v/>
      </c>
      <c r="M423" s="49"/>
      <c r="N423" s="49"/>
      <c r="O423" s="184"/>
      <c r="P423" s="60"/>
      <c r="Q423" s="74"/>
      <c r="R423" s="54" t="str">
        <f>IF(D423="","",IF(D422&lt;&gt;"","",IF(OR(J423="リード付け",J423="巻足し",J423="巻返しリード付け"),M423,VLOOKUP(D423,契約台帳!$A$3:$X$700,14,FALSE))))</f>
        <v/>
      </c>
      <c r="S423" s="51" t="str">
        <f>IF(D423="","",IF(D422&lt;&gt;"","",IF(OR(J423="リード付け",J423="巻足し",J423="巻返しリード付け"),M423,VLOOKUP(D423,契約台帳!$A$3:$X$700,15,FALSE))))</f>
        <v/>
      </c>
      <c r="T423" s="51" t="str">
        <f>IF(D423="","",IF(D422&lt;&gt;"","",IF(J423="リード付け",N423,IF(J423="巻返しリード付け",N423,IF(J423="巻足し",N423*P423+N424*P424,VLOOKUP(D423,契約台帳!$A$3:$X$700,16,FALSE))))))</f>
        <v/>
      </c>
      <c r="U423" s="50"/>
      <c r="V423" s="50" t="str">
        <f>IF(D423="","",IF(D421=D423,"",VLOOKUP(D423,契約台帳!$A$2:$X$700,18,FALSE)))</f>
        <v/>
      </c>
      <c r="W423" s="35" t="str">
        <f>IF(D423="","",IF(T423="","",IF(J423="巻足し","",IF(J423="巻返し",VLOOKUP(F423&amp;K423&amp;M423,製品マスタ!$M$5:$AE$1005,18,FALSE),IF(OR(J423="リード付け",J423="巻返しリード付け"),"原反コア",IF(J423="スリット",VLOOKUP(F423&amp;K423&amp;R423,製品マスタ!$N$5:$AE$1005,17,FALSE),""))))))</f>
        <v/>
      </c>
      <c r="X423" s="35" t="str">
        <f>IF(D423="","",IF(T423="","",IF(J423="巻足し","",IF(J423="巻返し",VLOOKUP(F423&amp;K423&amp;M423,製品マスタ!$M$5:$AE$1005,19,FALSE),IF(OR(J423="リード付け",J423="巻返しリード付け"),"",IF(J423="スリット",VLOOKUP(F423&amp;K423&amp;R423,製品マスタ!$N$5:$AE$1005,18,FALSE),""))))))</f>
        <v/>
      </c>
      <c r="Y423" s="40" t="str">
        <f>IF(D423="","",IF(T423="","",VLOOKUP(D423,契約台帳!$A$3:$X$700,17,FALSE)))</f>
        <v/>
      </c>
      <c r="Z423" s="35" t="str">
        <f>IF(D423="","",IF(T423="","",VLOOKUP(D423,契約台帳!$A$3:$X$700,5,FALSE)))</f>
        <v/>
      </c>
      <c r="AA423" s="74"/>
      <c r="AB423" s="266" t="str">
        <f>IFERROR(VLOOKUP(F423&amp;K423&amp;M423,製品マスタ!$M$5:$AM$1003,27,FALSE),"")</f>
        <v/>
      </c>
      <c r="AC423" s="41"/>
      <c r="AD423" s="244"/>
      <c r="AE423" s="67"/>
      <c r="AF423" s="71"/>
      <c r="AG423" s="60"/>
      <c r="AH423" s="34"/>
      <c r="AI423" s="34"/>
      <c r="AJ423" s="34"/>
      <c r="AK423" s="34"/>
      <c r="AL423" s="13"/>
      <c r="AM423" s="13"/>
      <c r="AN423" s="13"/>
      <c r="AO423" s="13"/>
      <c r="AP423" s="13"/>
      <c r="AQ423" s="14"/>
      <c r="AR423" s="15"/>
    </row>
    <row r="424" spans="1:44" s="17" customFormat="1" ht="30.95" customHeight="1" x14ac:dyDescent="0.2">
      <c r="A424" s="47"/>
      <c r="B424" s="48"/>
      <c r="C424" s="56"/>
      <c r="D424" s="35"/>
      <c r="E424" s="35"/>
      <c r="F424" s="36" t="str">
        <f>IF(D424="","",VLOOKUP(D424,契約台帳!$A$3:$X$9998,6,FALSE))&amp;IF(D424="","",VLOOKUP(D424,契約台帳!$A$3:$X$9998,7,FALSE))&amp;IF(D424="","",VLOOKUP(D424,契約台帳!$A$3:$X$9998,8,FALSE))&amp;IF(D424="","",VLOOKUP(D424,契約台帳!$A$3:$X$9998,9,FALSE))&amp;IF(D424="","",VLOOKUP(D424,契約台帳!$A$3:$X$9998,11,FALSE))</f>
        <v/>
      </c>
      <c r="G424" s="35" t="str">
        <f>IF(D424="","",VLOOKUP(F424,製品マスタ!$G$5:$H$1005,2,FALSE))</f>
        <v/>
      </c>
      <c r="H424" s="35" t="str">
        <f>IF(D424="","",VLOOKUP(F424,製品マスタ!$G$5:$K$1005,5,FALSE))</f>
        <v/>
      </c>
      <c r="I424" s="37" t="str">
        <f>IF(D424="","",VLOOKUP(F424,製品マスタ!$G$5:$L$1005,6,FALSE))</f>
        <v/>
      </c>
      <c r="J424" s="271"/>
      <c r="K424" s="37" t="str">
        <f>IF(D424="","",VLOOKUP(D424,契約台帳!$A$3:$X$700,12,FALSE))</f>
        <v/>
      </c>
      <c r="L424" s="37" t="str">
        <f>IF(D424="","",VLOOKUP(F424,製品マスタ!$G$5:$Q$1005,11,FALSE))</f>
        <v/>
      </c>
      <c r="M424" s="49"/>
      <c r="N424" s="49"/>
      <c r="O424" s="184"/>
      <c r="P424" s="60"/>
      <c r="Q424" s="74"/>
      <c r="R424" s="54" t="str">
        <f>IF(D424="","",IF(D423&lt;&gt;"","",IF(OR(J424="リード付け",J424="巻足し",J424="巻返しリード付け"),M424,VLOOKUP(D424,契約台帳!$A$3:$X$700,14,FALSE))))</f>
        <v/>
      </c>
      <c r="S424" s="51" t="str">
        <f>IF(D424="","",IF(D423&lt;&gt;"","",IF(OR(J424="リード付け",J424="巻足し",J424="巻返しリード付け"),M424,VLOOKUP(D424,契約台帳!$A$3:$X$700,15,FALSE))))</f>
        <v/>
      </c>
      <c r="T424" s="51" t="str">
        <f>IF(D424="","",IF(D423&lt;&gt;"","",IF(J424="リード付け",N424,IF(J424="巻返しリード付け",N424,IF(J424="巻足し",N424*P424+N425*P425,VLOOKUP(D424,契約台帳!$A$3:$X$700,16,FALSE))))))</f>
        <v/>
      </c>
      <c r="U424" s="50"/>
      <c r="V424" s="50" t="str">
        <f>IF(D424="","",IF(D422=D424,"",VLOOKUP(D424,契約台帳!$A$2:$X$700,18,FALSE)))</f>
        <v/>
      </c>
      <c r="W424" s="35" t="str">
        <f>IF(D424="","",IF(T424="","",IF(J424="巻足し","",IF(J424="巻返し",VLOOKUP(F424&amp;K424&amp;M424,製品マスタ!$M$5:$AE$1005,18,FALSE),IF(OR(J424="リード付け",J424="巻返しリード付け"),"原反コア",IF(J424="スリット",VLOOKUP(F424&amp;K424&amp;R424,製品マスタ!$N$5:$AE$1005,17,FALSE),""))))))</f>
        <v/>
      </c>
      <c r="X424" s="35" t="str">
        <f>IF(D424="","",IF(T424="","",IF(J424="巻足し","",IF(J424="巻返し",VLOOKUP(F424&amp;K424&amp;M424,製品マスタ!$M$5:$AE$1005,19,FALSE),IF(OR(J424="リード付け",J424="巻返しリード付け"),"",IF(J424="スリット",VLOOKUP(F424&amp;K424&amp;R424,製品マスタ!$N$5:$AE$1005,18,FALSE),""))))))</f>
        <v/>
      </c>
      <c r="Y424" s="40" t="str">
        <f>IF(D424="","",IF(T424="","",VLOOKUP(D424,契約台帳!$A$3:$X$700,17,FALSE)))</f>
        <v/>
      </c>
      <c r="Z424" s="35" t="str">
        <f>IF(D424="","",IF(T424="","",VLOOKUP(D424,契約台帳!$A$3:$X$700,5,FALSE)))</f>
        <v/>
      </c>
      <c r="AA424" s="74"/>
      <c r="AB424" s="266" t="str">
        <f>IFERROR(VLOOKUP(F424&amp;K424&amp;M424,製品マスタ!$M$5:$AM$1003,27,FALSE),"")</f>
        <v/>
      </c>
      <c r="AC424" s="41"/>
      <c r="AD424" s="244"/>
      <c r="AE424" s="67"/>
      <c r="AF424" s="71"/>
      <c r="AG424" s="60"/>
      <c r="AH424" s="34"/>
      <c r="AI424" s="34"/>
      <c r="AJ424" s="34"/>
      <c r="AK424" s="34"/>
      <c r="AL424" s="13"/>
      <c r="AM424" s="13"/>
      <c r="AN424" s="13"/>
      <c r="AO424" s="13"/>
      <c r="AP424" s="13"/>
      <c r="AQ424" s="14"/>
      <c r="AR424" s="15"/>
    </row>
    <row r="425" spans="1:44" s="17" customFormat="1" ht="30.95" customHeight="1" x14ac:dyDescent="0.2">
      <c r="A425" s="47"/>
      <c r="B425" s="48"/>
      <c r="C425" s="56"/>
      <c r="D425" s="35"/>
      <c r="E425" s="35"/>
      <c r="F425" s="36" t="str">
        <f>IF(D425="","",VLOOKUP(D425,契約台帳!$A$3:$X$9998,6,FALSE))&amp;IF(D425="","",VLOOKUP(D425,契約台帳!$A$3:$X$9998,7,FALSE))&amp;IF(D425="","",VLOOKUP(D425,契約台帳!$A$3:$X$9998,8,FALSE))&amp;IF(D425="","",VLOOKUP(D425,契約台帳!$A$3:$X$9998,9,FALSE))&amp;IF(D425="","",VLOOKUP(D425,契約台帳!$A$3:$X$9998,11,FALSE))</f>
        <v/>
      </c>
      <c r="G425" s="35" t="str">
        <f>IF(D425="","",VLOOKUP(F425,製品マスタ!$G$5:$H$1005,2,FALSE))</f>
        <v/>
      </c>
      <c r="H425" s="35" t="str">
        <f>IF(D425="","",VLOOKUP(F425,製品マスタ!$G$5:$K$1005,5,FALSE))</f>
        <v/>
      </c>
      <c r="I425" s="37" t="str">
        <f>IF(D425="","",VLOOKUP(F425,製品マスタ!$G$5:$L$1005,6,FALSE))</f>
        <v/>
      </c>
      <c r="J425" s="271"/>
      <c r="K425" s="37" t="str">
        <f>IF(D425="","",VLOOKUP(D425,契約台帳!$A$3:$X$700,12,FALSE))</f>
        <v/>
      </c>
      <c r="L425" s="37" t="str">
        <f>IF(D425="","",VLOOKUP(F425,製品マスタ!$G$5:$Q$1005,11,FALSE))</f>
        <v/>
      </c>
      <c r="M425" s="49"/>
      <c r="N425" s="49"/>
      <c r="O425" s="184"/>
      <c r="P425" s="60"/>
      <c r="Q425" s="74"/>
      <c r="R425" s="54" t="str">
        <f>IF(D425="","",IF(D424&lt;&gt;"","",IF(OR(J425="リード付け",J425="巻足し",J425="巻返しリード付け"),M425,VLOOKUP(D425,契約台帳!$A$3:$X$700,14,FALSE))))</f>
        <v/>
      </c>
      <c r="S425" s="51" t="str">
        <f>IF(D425="","",IF(D424&lt;&gt;"","",IF(OR(J425="リード付け",J425="巻足し",J425="巻返しリード付け"),M425,VLOOKUP(D425,契約台帳!$A$3:$X$700,15,FALSE))))</f>
        <v/>
      </c>
      <c r="T425" s="51" t="str">
        <f>IF(D425="","",IF(D424&lt;&gt;"","",IF(J425="リード付け",N425,IF(J425="巻返しリード付け",N425,IF(J425="巻足し",N425*P425+N426*P426,VLOOKUP(D425,契約台帳!$A$3:$X$700,16,FALSE))))))</f>
        <v/>
      </c>
      <c r="U425" s="50"/>
      <c r="V425" s="50" t="str">
        <f>IF(D425="","",IF(D423=D425,"",VLOOKUP(D425,契約台帳!$A$2:$X$700,18,FALSE)))</f>
        <v/>
      </c>
      <c r="W425" s="35" t="str">
        <f>IF(D425="","",IF(T425="","",IF(J425="巻足し","",IF(J425="巻返し",VLOOKUP(F425&amp;K425&amp;M425,製品マスタ!$M$5:$AE$1005,18,FALSE),IF(OR(J425="リード付け",J425="巻返しリード付け"),"原反コア",IF(J425="スリット",VLOOKUP(F425&amp;K425&amp;R425,製品マスタ!$N$5:$AE$1005,17,FALSE),""))))))</f>
        <v/>
      </c>
      <c r="X425" s="35" t="str">
        <f>IF(D425="","",IF(T425="","",IF(J425="巻足し","",IF(J425="巻返し",VLOOKUP(F425&amp;K425&amp;M425,製品マスタ!$M$5:$AE$1005,19,FALSE),IF(OR(J425="リード付け",J425="巻返しリード付け"),"",IF(J425="スリット",VLOOKUP(F425&amp;K425&amp;R425,製品マスタ!$N$5:$AE$1005,18,FALSE),""))))))</f>
        <v/>
      </c>
      <c r="Y425" s="40" t="str">
        <f>IF(D425="","",IF(T425="","",VLOOKUP(D425,契約台帳!$A$3:$X$700,17,FALSE)))</f>
        <v/>
      </c>
      <c r="Z425" s="35" t="str">
        <f>IF(D425="","",IF(T425="","",VLOOKUP(D425,契約台帳!$A$3:$X$700,5,FALSE)))</f>
        <v/>
      </c>
      <c r="AA425" s="74"/>
      <c r="AB425" s="266" t="str">
        <f>IFERROR(VLOOKUP(F425&amp;K425&amp;M425,製品マスタ!$M$5:$AM$1003,27,FALSE),"")</f>
        <v/>
      </c>
      <c r="AC425" s="41"/>
      <c r="AD425" s="244"/>
      <c r="AE425" s="67"/>
      <c r="AF425" s="71"/>
      <c r="AG425" s="60"/>
      <c r="AH425" s="34"/>
      <c r="AI425" s="34"/>
      <c r="AJ425" s="34"/>
      <c r="AK425" s="34"/>
      <c r="AL425" s="13"/>
      <c r="AM425" s="13"/>
      <c r="AN425" s="13"/>
      <c r="AO425" s="13"/>
      <c r="AP425" s="13"/>
      <c r="AQ425" s="14"/>
      <c r="AR425" s="15"/>
    </row>
    <row r="426" spans="1:44" s="17" customFormat="1" ht="30.95" customHeight="1" x14ac:dyDescent="0.2">
      <c r="A426" s="47"/>
      <c r="B426" s="48"/>
      <c r="C426" s="56"/>
      <c r="D426" s="35"/>
      <c r="E426" s="35"/>
      <c r="F426" s="36" t="str">
        <f>IF(D426="","",VLOOKUP(D426,契約台帳!$A$3:$X$9998,6,FALSE))&amp;IF(D426="","",VLOOKUP(D426,契約台帳!$A$3:$X$9998,7,FALSE))&amp;IF(D426="","",VLOOKUP(D426,契約台帳!$A$3:$X$9998,8,FALSE))&amp;IF(D426="","",VLOOKUP(D426,契約台帳!$A$3:$X$9998,9,FALSE))&amp;IF(D426="","",VLOOKUP(D426,契約台帳!$A$3:$X$9998,11,FALSE))</f>
        <v/>
      </c>
      <c r="G426" s="35" t="str">
        <f>IF(D426="","",VLOOKUP(F426,製品マスタ!$G$5:$H$1005,2,FALSE))</f>
        <v/>
      </c>
      <c r="H426" s="35" t="str">
        <f>IF(D426="","",VLOOKUP(F426,製品マスタ!$G$5:$K$1005,5,FALSE))</f>
        <v/>
      </c>
      <c r="I426" s="37" t="str">
        <f>IF(D426="","",VLOOKUP(F426,製品マスタ!$G$5:$L$1005,6,FALSE))</f>
        <v/>
      </c>
      <c r="J426" s="271"/>
      <c r="K426" s="37" t="str">
        <f>IF(D426="","",VLOOKUP(D426,契約台帳!$A$3:$X$700,12,FALSE))</f>
        <v/>
      </c>
      <c r="L426" s="37" t="str">
        <f>IF(D426="","",VLOOKUP(F426,製品マスタ!$G$5:$Q$1005,11,FALSE))</f>
        <v/>
      </c>
      <c r="M426" s="49"/>
      <c r="N426" s="49"/>
      <c r="O426" s="184"/>
      <c r="P426" s="60"/>
      <c r="Q426" s="74"/>
      <c r="R426" s="54" t="str">
        <f>IF(D426="","",IF(D425&lt;&gt;"","",IF(OR(J426="リード付け",J426="巻足し",J426="巻返しリード付け"),M426,VLOOKUP(D426,契約台帳!$A$3:$X$700,14,FALSE))))</f>
        <v/>
      </c>
      <c r="S426" s="51" t="str">
        <f>IF(D426="","",IF(D425&lt;&gt;"","",IF(OR(J426="リード付け",J426="巻足し",J426="巻返しリード付け"),M426,VLOOKUP(D426,契約台帳!$A$3:$X$700,15,FALSE))))</f>
        <v/>
      </c>
      <c r="T426" s="51" t="str">
        <f>IF(D426="","",IF(D425&lt;&gt;"","",IF(J426="リード付け",N426,IF(J426="巻返しリード付け",N426,IF(J426="巻足し",N426*P426+N427*P427,VLOOKUP(D426,契約台帳!$A$3:$X$700,16,FALSE))))))</f>
        <v/>
      </c>
      <c r="U426" s="50"/>
      <c r="V426" s="50" t="str">
        <f>IF(D426="","",IF(D424=D426,"",VLOOKUP(D426,契約台帳!$A$2:$X$700,18,FALSE)))</f>
        <v/>
      </c>
      <c r="W426" s="35" t="str">
        <f>IF(D426="","",IF(T426="","",IF(J426="巻足し","",IF(J426="巻返し",VLOOKUP(F426&amp;K426&amp;M426,製品マスタ!$M$5:$AE$1005,18,FALSE),IF(OR(J426="リード付け",J426="巻返しリード付け"),"原反コア",IF(J426="スリット",VLOOKUP(F426&amp;K426&amp;R426,製品マスタ!$N$5:$AE$1005,17,FALSE),""))))))</f>
        <v/>
      </c>
      <c r="X426" s="35" t="str">
        <f>IF(D426="","",IF(T426="","",IF(J426="巻足し","",IF(J426="巻返し",VLOOKUP(F426&amp;K426&amp;M426,製品マスタ!$M$5:$AE$1005,19,FALSE),IF(OR(J426="リード付け",J426="巻返しリード付け"),"",IF(J426="スリット",VLOOKUP(F426&amp;K426&amp;R426,製品マスタ!$N$5:$AE$1005,18,FALSE),""))))))</f>
        <v/>
      </c>
      <c r="Y426" s="40" t="str">
        <f>IF(D426="","",IF(T426="","",VLOOKUP(D426,契約台帳!$A$3:$X$700,17,FALSE)))</f>
        <v/>
      </c>
      <c r="Z426" s="35" t="str">
        <f>IF(D426="","",IF(T426="","",VLOOKUP(D426,契約台帳!$A$3:$X$700,5,FALSE)))</f>
        <v/>
      </c>
      <c r="AA426" s="74"/>
      <c r="AB426" s="266" t="str">
        <f>IFERROR(VLOOKUP(F426&amp;K426&amp;M426,製品マスタ!$M$5:$AM$1003,27,FALSE),"")</f>
        <v/>
      </c>
      <c r="AC426" s="41"/>
      <c r="AD426" s="244"/>
      <c r="AE426" s="67"/>
      <c r="AF426" s="71"/>
      <c r="AG426" s="60"/>
      <c r="AH426" s="34"/>
      <c r="AI426" s="34"/>
      <c r="AJ426" s="34"/>
      <c r="AK426" s="34"/>
      <c r="AL426" s="13"/>
      <c r="AM426" s="13"/>
      <c r="AN426" s="13"/>
      <c r="AO426" s="13"/>
      <c r="AP426" s="13"/>
      <c r="AQ426" s="14"/>
      <c r="AR426" s="15"/>
    </row>
    <row r="427" spans="1:44" s="17" customFormat="1" ht="30.95" customHeight="1" x14ac:dyDescent="0.2">
      <c r="A427" s="47"/>
      <c r="B427" s="48"/>
      <c r="C427" s="56"/>
      <c r="D427" s="35"/>
      <c r="E427" s="35"/>
      <c r="F427" s="36" t="str">
        <f>IF(D427="","",VLOOKUP(D427,契約台帳!$A$3:$X$9998,6,FALSE))&amp;IF(D427="","",VLOOKUP(D427,契約台帳!$A$3:$X$9998,7,FALSE))&amp;IF(D427="","",VLOOKUP(D427,契約台帳!$A$3:$X$9998,8,FALSE))&amp;IF(D427="","",VLOOKUP(D427,契約台帳!$A$3:$X$9998,9,FALSE))&amp;IF(D427="","",VLOOKUP(D427,契約台帳!$A$3:$X$9998,11,FALSE))</f>
        <v/>
      </c>
      <c r="G427" s="35" t="str">
        <f>IF(D427="","",VLOOKUP(F427,製品マスタ!$G$5:$H$1005,2,FALSE))</f>
        <v/>
      </c>
      <c r="H427" s="35" t="str">
        <f>IF(D427="","",VLOOKUP(F427,製品マスタ!$G$5:$K$1005,5,FALSE))</f>
        <v/>
      </c>
      <c r="I427" s="37" t="str">
        <f>IF(D427="","",VLOOKUP(F427,製品マスタ!$G$5:$L$1005,6,FALSE))</f>
        <v/>
      </c>
      <c r="J427" s="271"/>
      <c r="K427" s="37" t="str">
        <f>IF(D427="","",VLOOKUP(D427,契約台帳!$A$3:$X$700,12,FALSE))</f>
        <v/>
      </c>
      <c r="L427" s="37" t="str">
        <f>IF(D427="","",VLOOKUP(F427,製品マスタ!$G$5:$Q$1005,11,FALSE))</f>
        <v/>
      </c>
      <c r="M427" s="49"/>
      <c r="N427" s="49"/>
      <c r="O427" s="184"/>
      <c r="P427" s="60"/>
      <c r="Q427" s="74"/>
      <c r="R427" s="54" t="str">
        <f>IF(D427="","",IF(D426&lt;&gt;"","",IF(OR(J427="リード付け",J427="巻足し",J427="巻返しリード付け"),M427,VLOOKUP(D427,契約台帳!$A$3:$X$700,14,FALSE))))</f>
        <v/>
      </c>
      <c r="S427" s="51" t="str">
        <f>IF(D427="","",IF(D426&lt;&gt;"","",IF(OR(J427="リード付け",J427="巻足し",J427="巻返しリード付け"),M427,VLOOKUP(D427,契約台帳!$A$3:$X$700,15,FALSE))))</f>
        <v/>
      </c>
      <c r="T427" s="51" t="str">
        <f>IF(D427="","",IF(D426&lt;&gt;"","",IF(J427="リード付け",N427,IF(J427="巻返しリード付け",N427,IF(J427="巻足し",N427*P427+N428*P428,VLOOKUP(D427,契約台帳!$A$3:$X$700,16,FALSE))))))</f>
        <v/>
      </c>
      <c r="U427" s="50"/>
      <c r="V427" s="50" t="str">
        <f>IF(D427="","",IF(D425=D427,"",VLOOKUP(D427,契約台帳!$A$2:$X$700,18,FALSE)))</f>
        <v/>
      </c>
      <c r="W427" s="35" t="str">
        <f>IF(D427="","",IF(T427="","",IF(J427="巻足し","",IF(J427="巻返し",VLOOKUP(F427&amp;K427&amp;M427,製品マスタ!$M$5:$AE$1005,18,FALSE),IF(OR(J427="リード付け",J427="巻返しリード付け"),"原反コア",IF(J427="スリット",VLOOKUP(F427&amp;K427&amp;R427,製品マスタ!$N$5:$AE$1005,17,FALSE),""))))))</f>
        <v/>
      </c>
      <c r="X427" s="35" t="str">
        <f>IF(D427="","",IF(T427="","",IF(J427="巻足し","",IF(J427="巻返し",VLOOKUP(F427&amp;K427&amp;M427,製品マスタ!$M$5:$AE$1005,19,FALSE),IF(OR(J427="リード付け",J427="巻返しリード付け"),"",IF(J427="スリット",VLOOKUP(F427&amp;K427&amp;R427,製品マスタ!$N$5:$AE$1005,18,FALSE),""))))))</f>
        <v/>
      </c>
      <c r="Y427" s="40" t="str">
        <f>IF(D427="","",IF(T427="","",VLOOKUP(D427,契約台帳!$A$3:$X$700,17,FALSE)))</f>
        <v/>
      </c>
      <c r="Z427" s="35" t="str">
        <f>IF(D427="","",IF(T427="","",VLOOKUP(D427,契約台帳!$A$3:$X$700,5,FALSE)))</f>
        <v/>
      </c>
      <c r="AA427" s="74"/>
      <c r="AB427" s="266" t="str">
        <f>IFERROR(VLOOKUP(F427&amp;K427&amp;M427,製品マスタ!$M$5:$AM$1003,27,FALSE),"")</f>
        <v/>
      </c>
      <c r="AC427" s="41"/>
      <c r="AD427" s="244"/>
      <c r="AE427" s="67"/>
      <c r="AF427" s="71"/>
      <c r="AG427" s="60"/>
      <c r="AH427" s="34"/>
      <c r="AI427" s="34"/>
      <c r="AJ427" s="34"/>
      <c r="AK427" s="34"/>
      <c r="AL427" s="13"/>
      <c r="AM427" s="13"/>
      <c r="AN427" s="13"/>
      <c r="AO427" s="13"/>
      <c r="AP427" s="13"/>
      <c r="AQ427" s="14"/>
      <c r="AR427" s="15"/>
    </row>
    <row r="428" spans="1:44" s="17" customFormat="1" ht="30.95" customHeight="1" x14ac:dyDescent="0.2">
      <c r="A428" s="47"/>
      <c r="B428" s="48"/>
      <c r="C428" s="56"/>
      <c r="D428" s="35"/>
      <c r="E428" s="35"/>
      <c r="F428" s="36" t="str">
        <f>IF(D428="","",VLOOKUP(D428,契約台帳!$A$3:$X$9998,6,FALSE))&amp;IF(D428="","",VLOOKUP(D428,契約台帳!$A$3:$X$9998,7,FALSE))&amp;IF(D428="","",VLOOKUP(D428,契約台帳!$A$3:$X$9998,8,FALSE))&amp;IF(D428="","",VLOOKUP(D428,契約台帳!$A$3:$X$9998,9,FALSE))&amp;IF(D428="","",VLOOKUP(D428,契約台帳!$A$3:$X$9998,11,FALSE))</f>
        <v/>
      </c>
      <c r="G428" s="35" t="str">
        <f>IF(D428="","",VLOOKUP(F428,製品マスタ!$G$5:$H$1005,2,FALSE))</f>
        <v/>
      </c>
      <c r="H428" s="35" t="str">
        <f>IF(D428="","",VLOOKUP(F428,製品マスタ!$G$5:$K$1005,5,FALSE))</f>
        <v/>
      </c>
      <c r="I428" s="37" t="str">
        <f>IF(D428="","",VLOOKUP(F428,製品マスタ!$G$5:$L$1005,6,FALSE))</f>
        <v/>
      </c>
      <c r="J428" s="271"/>
      <c r="K428" s="37" t="str">
        <f>IF(D428="","",VLOOKUP(D428,契約台帳!$A$3:$X$700,12,FALSE))</f>
        <v/>
      </c>
      <c r="L428" s="37" t="str">
        <f>IF(D428="","",VLOOKUP(F428,製品マスタ!$G$5:$Q$1005,11,FALSE))</f>
        <v/>
      </c>
      <c r="M428" s="49"/>
      <c r="N428" s="49"/>
      <c r="O428" s="184"/>
      <c r="P428" s="60"/>
      <c r="Q428" s="74"/>
      <c r="R428" s="54" t="str">
        <f>IF(D428="","",IF(D427&lt;&gt;"","",IF(OR(J428="リード付け",J428="巻足し",J428="巻返しリード付け"),M428,VLOOKUP(D428,契約台帳!$A$3:$X$700,14,FALSE))))</f>
        <v/>
      </c>
      <c r="S428" s="51" t="str">
        <f>IF(D428="","",IF(D427&lt;&gt;"","",IF(OR(J428="リード付け",J428="巻足し",J428="巻返しリード付け"),M428,VLOOKUP(D428,契約台帳!$A$3:$X$700,15,FALSE))))</f>
        <v/>
      </c>
      <c r="T428" s="51" t="str">
        <f>IF(D428="","",IF(D427&lt;&gt;"","",IF(J428="リード付け",N428,IF(J428="巻返しリード付け",N428,IF(J428="巻足し",N428*P428+N429*P429,VLOOKUP(D428,契約台帳!$A$3:$X$700,16,FALSE))))))</f>
        <v/>
      </c>
      <c r="U428" s="50"/>
      <c r="V428" s="50" t="str">
        <f>IF(D428="","",IF(D426=D428,"",VLOOKUP(D428,契約台帳!$A$2:$X$700,18,FALSE)))</f>
        <v/>
      </c>
      <c r="W428" s="35" t="str">
        <f>IF(D428="","",IF(T428="","",IF(J428="巻足し","",IF(J428="巻返し",VLOOKUP(F428&amp;K428&amp;M428,製品マスタ!$M$5:$AE$1005,18,FALSE),IF(OR(J428="リード付け",J428="巻返しリード付け"),"原反コア",IF(J428="スリット",VLOOKUP(F428&amp;K428&amp;R428,製品マスタ!$N$5:$AE$1005,17,FALSE),""))))))</f>
        <v/>
      </c>
      <c r="X428" s="35" t="str">
        <f>IF(D428="","",IF(T428="","",IF(J428="巻足し","",IF(J428="巻返し",VLOOKUP(F428&amp;K428&amp;M428,製品マスタ!$M$5:$AE$1005,19,FALSE),IF(OR(J428="リード付け",J428="巻返しリード付け"),"",IF(J428="スリット",VLOOKUP(F428&amp;K428&amp;R428,製品マスタ!$N$5:$AE$1005,18,FALSE),""))))))</f>
        <v/>
      </c>
      <c r="Y428" s="40" t="str">
        <f>IF(D428="","",IF(T428="","",VLOOKUP(D428,契約台帳!$A$3:$X$700,17,FALSE)))</f>
        <v/>
      </c>
      <c r="Z428" s="35" t="str">
        <f>IF(D428="","",IF(T428="","",VLOOKUP(D428,契約台帳!$A$3:$X$700,5,FALSE)))</f>
        <v/>
      </c>
      <c r="AA428" s="74"/>
      <c r="AB428" s="266" t="str">
        <f>IFERROR(VLOOKUP(F428&amp;K428&amp;M428,製品マスタ!$M$5:$AM$1003,27,FALSE),"")</f>
        <v/>
      </c>
      <c r="AC428" s="41"/>
      <c r="AD428" s="244"/>
      <c r="AE428" s="67"/>
      <c r="AF428" s="71"/>
      <c r="AG428" s="60"/>
      <c r="AH428" s="34"/>
      <c r="AI428" s="34"/>
      <c r="AJ428" s="34"/>
      <c r="AK428" s="34"/>
      <c r="AL428" s="13"/>
      <c r="AM428" s="13"/>
      <c r="AN428" s="13"/>
      <c r="AO428" s="13"/>
      <c r="AP428" s="13"/>
      <c r="AQ428" s="14"/>
      <c r="AR428" s="15"/>
    </row>
    <row r="429" spans="1:44" s="17" customFormat="1" ht="30.95" customHeight="1" x14ac:dyDescent="0.2">
      <c r="A429" s="47"/>
      <c r="B429" s="48"/>
      <c r="C429" s="57"/>
      <c r="D429" s="35"/>
      <c r="E429" s="35"/>
      <c r="F429" s="36" t="str">
        <f>IF(D429="","",VLOOKUP(D429,契約台帳!$A$3:$X$9998,6,FALSE))&amp;IF(D429="","",VLOOKUP(D429,契約台帳!$A$3:$X$9998,7,FALSE))&amp;IF(D429="","",VLOOKUP(D429,契約台帳!$A$3:$X$9998,8,FALSE))&amp;IF(D429="","",VLOOKUP(D429,契約台帳!$A$3:$X$9998,9,FALSE))&amp;IF(D429="","",VLOOKUP(D429,契約台帳!$A$3:$X$9998,11,FALSE))</f>
        <v/>
      </c>
      <c r="G429" s="35" t="str">
        <f>IF(D429="","",VLOOKUP(F429,製品マスタ!$G$5:$H$1005,2,FALSE))</f>
        <v/>
      </c>
      <c r="H429" s="35" t="str">
        <f>IF(D429="","",VLOOKUP(F429,製品マスタ!$G$5:$K$1005,5,FALSE))</f>
        <v/>
      </c>
      <c r="I429" s="37" t="str">
        <f>IF(D429="","",VLOOKUP(F429,製品マスタ!$G$5:$L$1005,6,FALSE))</f>
        <v/>
      </c>
      <c r="J429" s="271"/>
      <c r="K429" s="37" t="str">
        <f>IF(D429="","",VLOOKUP(D429,契約台帳!$A$3:$X$700,12,FALSE))</f>
        <v/>
      </c>
      <c r="L429" s="37" t="str">
        <f>IF(D429="","",VLOOKUP(F429,製品マスタ!$G$5:$Q$1005,11,FALSE))</f>
        <v/>
      </c>
      <c r="M429" s="49"/>
      <c r="N429" s="49"/>
      <c r="O429" s="184"/>
      <c r="P429" s="60"/>
      <c r="Q429" s="74"/>
      <c r="R429" s="54" t="str">
        <f>IF(D429="","",IF(D428&lt;&gt;"","",IF(OR(J429="リード付け",J429="巻足し",J429="巻返しリード付け"),M429,VLOOKUP(D429,契約台帳!$A$3:$X$700,14,FALSE))))</f>
        <v/>
      </c>
      <c r="S429" s="51" t="str">
        <f>IF(D429="","",IF(D428&lt;&gt;"","",IF(OR(J429="リード付け",J429="巻足し",J429="巻返しリード付け"),M429,VLOOKUP(D429,契約台帳!$A$3:$X$700,15,FALSE))))</f>
        <v/>
      </c>
      <c r="T429" s="51" t="str">
        <f>IF(D429="","",IF(D428&lt;&gt;"","",IF(J429="リード付け",N429,IF(J429="巻返しリード付け",N429,IF(J429="巻足し",N429*P429+N430*P430,VLOOKUP(D429,契約台帳!$A$3:$X$700,16,FALSE))))))</f>
        <v/>
      </c>
      <c r="U429" s="50"/>
      <c r="V429" s="50" t="str">
        <f>IF(D429="","",IF(D427=D429,"",VLOOKUP(D429,契約台帳!$A$2:$X$700,18,FALSE)))</f>
        <v/>
      </c>
      <c r="W429" s="35" t="str">
        <f>IF(D429="","",IF(T429="","",IF(J429="巻足し","",IF(J429="巻返し",VLOOKUP(F429&amp;K429&amp;M429,製品マスタ!$M$5:$AE$1005,18,FALSE),IF(OR(J429="リード付け",J429="巻返しリード付け"),"原反コア",IF(J429="スリット",VLOOKUP(F429&amp;K429&amp;R429,製品マスタ!$N$5:$AE$1005,17,FALSE),""))))))</f>
        <v/>
      </c>
      <c r="X429" s="35" t="str">
        <f>IF(D429="","",IF(T429="","",IF(J429="巻足し","",IF(J429="巻返し",VLOOKUP(F429&amp;K429&amp;M429,製品マスタ!$M$5:$AE$1005,19,FALSE),IF(OR(J429="リード付け",J429="巻返しリード付け"),"",IF(J429="スリット",VLOOKUP(F429&amp;K429&amp;R429,製品マスタ!$N$5:$AE$1005,18,FALSE),""))))))</f>
        <v/>
      </c>
      <c r="Y429" s="40" t="str">
        <f>IF(D429="","",IF(T429="","",VLOOKUP(D429,契約台帳!$A$3:$X$700,17,FALSE)))</f>
        <v/>
      </c>
      <c r="Z429" s="35" t="str">
        <f>IF(D429="","",IF(T429="","",VLOOKUP(D429,契約台帳!$A$3:$X$700,5,FALSE)))</f>
        <v/>
      </c>
      <c r="AA429" s="74"/>
      <c r="AB429" s="266" t="str">
        <f>IFERROR(VLOOKUP(F429&amp;K429&amp;M429,製品マスタ!$M$5:$AM$1003,27,FALSE),"")</f>
        <v/>
      </c>
      <c r="AC429" s="41"/>
      <c r="AD429" s="244"/>
      <c r="AE429" s="67"/>
      <c r="AF429" s="71"/>
      <c r="AG429" s="60"/>
      <c r="AH429" s="34"/>
      <c r="AI429" s="34"/>
      <c r="AJ429" s="34"/>
      <c r="AK429" s="34"/>
      <c r="AL429" s="13"/>
      <c r="AM429" s="13"/>
      <c r="AN429" s="13"/>
      <c r="AO429" s="13"/>
      <c r="AP429" s="13"/>
      <c r="AQ429" s="14"/>
      <c r="AR429" s="15"/>
    </row>
    <row r="430" spans="1:44" s="17" customFormat="1" ht="30.95" customHeight="1" x14ac:dyDescent="0.2">
      <c r="A430" s="47"/>
      <c r="B430" s="48"/>
      <c r="C430" s="56"/>
      <c r="D430" s="35"/>
      <c r="E430" s="35"/>
      <c r="F430" s="36" t="str">
        <f>IF(D430="","",VLOOKUP(D430,契約台帳!$A$3:$X$9998,6,FALSE))&amp;IF(D430="","",VLOOKUP(D430,契約台帳!$A$3:$X$9998,7,FALSE))&amp;IF(D430="","",VLOOKUP(D430,契約台帳!$A$3:$X$9998,8,FALSE))&amp;IF(D430="","",VLOOKUP(D430,契約台帳!$A$3:$X$9998,9,FALSE))&amp;IF(D430="","",VLOOKUP(D430,契約台帳!$A$3:$X$9998,11,FALSE))</f>
        <v/>
      </c>
      <c r="G430" s="35" t="str">
        <f>IF(D430="","",VLOOKUP(F430,製品マスタ!$G$5:$H$1005,2,FALSE))</f>
        <v/>
      </c>
      <c r="H430" s="35" t="str">
        <f>IF(D430="","",VLOOKUP(F430,製品マスタ!$G$5:$K$1005,5,FALSE))</f>
        <v/>
      </c>
      <c r="I430" s="37" t="str">
        <f>IF(D430="","",VLOOKUP(F430,製品マスタ!$G$5:$L$1005,6,FALSE))</f>
        <v/>
      </c>
      <c r="J430" s="271"/>
      <c r="K430" s="37" t="str">
        <f>IF(D430="","",VLOOKUP(D430,契約台帳!$A$3:$X$700,12,FALSE))</f>
        <v/>
      </c>
      <c r="L430" s="37" t="str">
        <f>IF(D430="","",VLOOKUP(F430,製品マスタ!$G$5:$Q$1005,11,FALSE))</f>
        <v/>
      </c>
      <c r="M430" s="49"/>
      <c r="N430" s="49"/>
      <c r="O430" s="184"/>
      <c r="P430" s="60"/>
      <c r="Q430" s="74"/>
      <c r="R430" s="54" t="str">
        <f>IF(D430="","",IF(D429&lt;&gt;"","",IF(OR(J430="リード付け",J430="巻足し",J430="巻返しリード付け"),M430,VLOOKUP(D430,契約台帳!$A$3:$X$700,14,FALSE))))</f>
        <v/>
      </c>
      <c r="S430" s="51" t="str">
        <f>IF(D430="","",IF(D429&lt;&gt;"","",IF(OR(J430="リード付け",J430="巻足し",J430="巻返しリード付け"),M430,VLOOKUP(D430,契約台帳!$A$3:$X$700,15,FALSE))))</f>
        <v/>
      </c>
      <c r="T430" s="51" t="str">
        <f>IF(D430="","",IF(D429&lt;&gt;"","",IF(J430="リード付け",N430,IF(J430="巻返しリード付け",N430,IF(J430="巻足し",N430*P430+N431*P431,VLOOKUP(D430,契約台帳!$A$3:$X$700,16,FALSE))))))</f>
        <v/>
      </c>
      <c r="U430" s="50"/>
      <c r="V430" s="50" t="str">
        <f>IF(D430="","",IF(D428=D430,"",VLOOKUP(D430,契約台帳!$A$2:$X$700,18,FALSE)))</f>
        <v/>
      </c>
      <c r="W430" s="35" t="str">
        <f>IF(D430="","",IF(T430="","",IF(J430="巻足し","",IF(J430="巻返し",VLOOKUP(F430&amp;K430&amp;M430,製品マスタ!$M$5:$AE$1005,18,FALSE),IF(OR(J430="リード付け",J430="巻返しリード付け"),"原反コア",IF(J430="スリット",VLOOKUP(F430&amp;K430&amp;R430,製品マスタ!$N$5:$AE$1005,17,FALSE),""))))))</f>
        <v/>
      </c>
      <c r="X430" s="35" t="str">
        <f>IF(D430="","",IF(T430="","",IF(J430="巻足し","",IF(J430="巻返し",VLOOKUP(F430&amp;K430&amp;M430,製品マスタ!$M$5:$AE$1005,19,FALSE),IF(OR(J430="リード付け",J430="巻返しリード付け"),"",IF(J430="スリット",VLOOKUP(F430&amp;K430&amp;R430,製品マスタ!$N$5:$AE$1005,18,FALSE),""))))))</f>
        <v/>
      </c>
      <c r="Y430" s="40" t="str">
        <f>IF(D430="","",IF(T430="","",VLOOKUP(D430,契約台帳!$A$3:$X$700,17,FALSE)))</f>
        <v/>
      </c>
      <c r="Z430" s="35" t="str">
        <f>IF(D430="","",IF(T430="","",VLOOKUP(D430,契約台帳!$A$3:$X$700,5,FALSE)))</f>
        <v/>
      </c>
      <c r="AA430" s="74"/>
      <c r="AB430" s="266" t="str">
        <f>IFERROR(VLOOKUP(F430&amp;K430&amp;M430,製品マスタ!$M$5:$AM$1003,27,FALSE),"")</f>
        <v/>
      </c>
      <c r="AC430" s="41"/>
      <c r="AD430" s="244"/>
      <c r="AE430" s="67"/>
      <c r="AF430" s="71"/>
      <c r="AG430" s="60"/>
      <c r="AH430" s="34"/>
      <c r="AI430" s="34"/>
      <c r="AJ430" s="34"/>
      <c r="AK430" s="34"/>
      <c r="AL430" s="13"/>
      <c r="AM430" s="13"/>
      <c r="AN430" s="13"/>
      <c r="AO430" s="13"/>
      <c r="AP430" s="13"/>
      <c r="AQ430" s="14"/>
      <c r="AR430" s="15"/>
    </row>
    <row r="431" spans="1:44" s="17" customFormat="1" ht="30.95" customHeight="1" x14ac:dyDescent="0.2">
      <c r="A431" s="47"/>
      <c r="B431" s="48"/>
      <c r="C431" s="56"/>
      <c r="D431" s="35"/>
      <c r="E431" s="35"/>
      <c r="F431" s="36" t="str">
        <f>IF(D431="","",VLOOKUP(D431,契約台帳!$A$3:$X$9998,6,FALSE))&amp;IF(D431="","",VLOOKUP(D431,契約台帳!$A$3:$X$9998,7,FALSE))&amp;IF(D431="","",VLOOKUP(D431,契約台帳!$A$3:$X$9998,8,FALSE))&amp;IF(D431="","",VLOOKUP(D431,契約台帳!$A$3:$X$9998,9,FALSE))&amp;IF(D431="","",VLOOKUP(D431,契約台帳!$A$3:$X$9998,11,FALSE))</f>
        <v/>
      </c>
      <c r="G431" s="35" t="str">
        <f>IF(D431="","",VLOOKUP(F431,製品マスタ!$G$5:$H$1005,2,FALSE))</f>
        <v/>
      </c>
      <c r="H431" s="35" t="str">
        <f>IF(D431="","",VLOOKUP(F431,製品マスタ!$G$5:$K$1005,5,FALSE))</f>
        <v/>
      </c>
      <c r="I431" s="37" t="str">
        <f>IF(D431="","",VLOOKUP(F431,製品マスタ!$G$5:$L$1005,6,FALSE))</f>
        <v/>
      </c>
      <c r="J431" s="271"/>
      <c r="K431" s="37" t="str">
        <f>IF(D431="","",VLOOKUP(D431,契約台帳!$A$3:$X$700,12,FALSE))</f>
        <v/>
      </c>
      <c r="L431" s="37" t="str">
        <f>IF(D431="","",VLOOKUP(F431,製品マスタ!$G$5:$Q$1005,11,FALSE))</f>
        <v/>
      </c>
      <c r="M431" s="49"/>
      <c r="N431" s="49"/>
      <c r="O431" s="184"/>
      <c r="P431" s="60"/>
      <c r="Q431" s="74"/>
      <c r="R431" s="54" t="str">
        <f>IF(D431="","",IF(D430&lt;&gt;"","",IF(OR(J431="リード付け",J431="巻足し",J431="巻返しリード付け"),M431,VLOOKUP(D431,契約台帳!$A$3:$X$700,14,FALSE))))</f>
        <v/>
      </c>
      <c r="S431" s="51" t="str">
        <f>IF(D431="","",IF(D430&lt;&gt;"","",IF(OR(J431="リード付け",J431="巻足し",J431="巻返しリード付け"),M431,VLOOKUP(D431,契約台帳!$A$3:$X$700,15,FALSE))))</f>
        <v/>
      </c>
      <c r="T431" s="51" t="str">
        <f>IF(D431="","",IF(D430&lt;&gt;"","",IF(J431="リード付け",N431,IF(J431="巻返しリード付け",N431,IF(J431="巻足し",N431*P431+N432*P432,VLOOKUP(D431,契約台帳!$A$3:$X$700,16,FALSE))))))</f>
        <v/>
      </c>
      <c r="U431" s="50"/>
      <c r="V431" s="50" t="str">
        <f>IF(D431="","",IF(D429=D431,"",VLOOKUP(D431,契約台帳!$A$2:$X$700,18,FALSE)))</f>
        <v/>
      </c>
      <c r="W431" s="35" t="str">
        <f>IF(D431="","",IF(T431="","",IF(J431="巻足し","",IF(J431="巻返し",VLOOKUP(F431&amp;K431&amp;M431,製品マスタ!$M$5:$AE$1005,18,FALSE),IF(OR(J431="リード付け",J431="巻返しリード付け"),"原反コア",IF(J431="スリット",VLOOKUP(F431&amp;K431&amp;R431,製品マスタ!$N$5:$AE$1005,17,FALSE),""))))))</f>
        <v/>
      </c>
      <c r="X431" s="35" t="str">
        <f>IF(D431="","",IF(T431="","",IF(J431="巻足し","",IF(J431="巻返し",VLOOKUP(F431&amp;K431&amp;M431,製品マスタ!$M$5:$AE$1005,19,FALSE),IF(OR(J431="リード付け",J431="巻返しリード付け"),"",IF(J431="スリット",VLOOKUP(F431&amp;K431&amp;R431,製品マスタ!$N$5:$AE$1005,18,FALSE),""))))))</f>
        <v/>
      </c>
      <c r="Y431" s="40" t="str">
        <f>IF(D431="","",IF(T431="","",VLOOKUP(D431,契約台帳!$A$3:$X$700,17,FALSE)))</f>
        <v/>
      </c>
      <c r="Z431" s="35" t="str">
        <f>IF(D431="","",IF(T431="","",VLOOKUP(D431,契約台帳!$A$3:$X$700,5,FALSE)))</f>
        <v/>
      </c>
      <c r="AA431" s="74"/>
      <c r="AB431" s="266" t="str">
        <f>IFERROR(VLOOKUP(F431&amp;K431&amp;M431,製品マスタ!$M$5:$AM$1003,27,FALSE),"")</f>
        <v/>
      </c>
      <c r="AC431" s="41"/>
      <c r="AD431" s="244"/>
      <c r="AE431" s="67"/>
      <c r="AF431" s="71"/>
      <c r="AG431" s="60"/>
      <c r="AH431" s="34"/>
      <c r="AI431" s="34"/>
      <c r="AJ431" s="34"/>
      <c r="AK431" s="34"/>
      <c r="AL431" s="13"/>
      <c r="AM431" s="13"/>
      <c r="AN431" s="13"/>
      <c r="AO431" s="13"/>
      <c r="AP431" s="13"/>
      <c r="AQ431" s="14"/>
      <c r="AR431" s="15"/>
    </row>
    <row r="432" spans="1:44" s="17" customFormat="1" ht="30.95" customHeight="1" x14ac:dyDescent="0.2">
      <c r="A432" s="47"/>
      <c r="B432" s="48"/>
      <c r="C432" s="56"/>
      <c r="D432" s="35"/>
      <c r="E432" s="35"/>
      <c r="F432" s="36" t="str">
        <f>IF(D432="","",VLOOKUP(D432,契約台帳!$A$3:$X$9998,6,FALSE))&amp;IF(D432="","",VLOOKUP(D432,契約台帳!$A$3:$X$9998,7,FALSE))&amp;IF(D432="","",VLOOKUP(D432,契約台帳!$A$3:$X$9998,8,FALSE))&amp;IF(D432="","",VLOOKUP(D432,契約台帳!$A$3:$X$9998,9,FALSE))&amp;IF(D432="","",VLOOKUP(D432,契約台帳!$A$3:$X$9998,11,FALSE))</f>
        <v/>
      </c>
      <c r="G432" s="35" t="str">
        <f>IF(D432="","",VLOOKUP(F432,製品マスタ!$G$5:$H$1005,2,FALSE))</f>
        <v/>
      </c>
      <c r="H432" s="35" t="str">
        <f>IF(D432="","",VLOOKUP(F432,製品マスタ!$G$5:$K$1005,5,FALSE))</f>
        <v/>
      </c>
      <c r="I432" s="37" t="str">
        <f>IF(D432="","",VLOOKUP(F432,製品マスタ!$G$5:$L$1005,6,FALSE))</f>
        <v/>
      </c>
      <c r="J432" s="271"/>
      <c r="K432" s="37" t="str">
        <f>IF(D432="","",VLOOKUP(D432,契約台帳!$A$3:$X$700,12,FALSE))</f>
        <v/>
      </c>
      <c r="L432" s="37" t="str">
        <f>IF(D432="","",VLOOKUP(F432,製品マスタ!$G$5:$Q$1005,11,FALSE))</f>
        <v/>
      </c>
      <c r="M432" s="49"/>
      <c r="N432" s="49"/>
      <c r="O432" s="184"/>
      <c r="P432" s="60"/>
      <c r="Q432" s="74"/>
      <c r="R432" s="54" t="str">
        <f>IF(D432="","",IF(D431&lt;&gt;"","",IF(OR(J432="リード付け",J432="巻足し",J432="巻返しリード付け"),M432,VLOOKUP(D432,契約台帳!$A$3:$X$700,14,FALSE))))</f>
        <v/>
      </c>
      <c r="S432" s="51" t="str">
        <f>IF(D432="","",IF(D431&lt;&gt;"","",IF(OR(J432="リード付け",J432="巻足し",J432="巻返しリード付け"),M432,VLOOKUP(D432,契約台帳!$A$3:$X$700,15,FALSE))))</f>
        <v/>
      </c>
      <c r="T432" s="51" t="str">
        <f>IF(D432="","",IF(D431&lt;&gt;"","",IF(J432="リード付け",N432,IF(J432="巻返しリード付け",N432,IF(J432="巻足し",N432*P432+N433*P433,VLOOKUP(D432,契約台帳!$A$3:$X$700,16,FALSE))))))</f>
        <v/>
      </c>
      <c r="U432" s="50"/>
      <c r="V432" s="50" t="str">
        <f>IF(D432="","",IF(D430=D432,"",VLOOKUP(D432,契約台帳!$A$2:$X$700,18,FALSE)))</f>
        <v/>
      </c>
      <c r="W432" s="35" t="str">
        <f>IF(D432="","",IF(T432="","",IF(J432="巻足し","",IF(J432="巻返し",VLOOKUP(F432&amp;K432&amp;M432,製品マスタ!$M$5:$AE$1005,18,FALSE),IF(OR(J432="リード付け",J432="巻返しリード付け"),"原反コア",IF(J432="スリット",VLOOKUP(F432&amp;K432&amp;R432,製品マスタ!$N$5:$AE$1005,17,FALSE),""))))))</f>
        <v/>
      </c>
      <c r="X432" s="35" t="str">
        <f>IF(D432="","",IF(T432="","",IF(J432="巻足し","",IF(J432="巻返し",VLOOKUP(F432&amp;K432&amp;M432,製品マスタ!$M$5:$AE$1005,19,FALSE),IF(OR(J432="リード付け",J432="巻返しリード付け"),"",IF(J432="スリット",VLOOKUP(F432&amp;K432&amp;R432,製品マスタ!$N$5:$AE$1005,18,FALSE),""))))))</f>
        <v/>
      </c>
      <c r="Y432" s="40" t="str">
        <f>IF(D432="","",IF(T432="","",VLOOKUP(D432,契約台帳!$A$3:$X$700,17,FALSE)))</f>
        <v/>
      </c>
      <c r="Z432" s="35" t="str">
        <f>IF(D432="","",IF(T432="","",VLOOKUP(D432,契約台帳!$A$3:$X$700,5,FALSE)))</f>
        <v/>
      </c>
      <c r="AA432" s="74"/>
      <c r="AB432" s="266" t="str">
        <f>IFERROR(VLOOKUP(F432&amp;K432&amp;M432,製品マスタ!$M$5:$AM$1003,27,FALSE),"")</f>
        <v/>
      </c>
      <c r="AC432" s="41"/>
      <c r="AD432" s="244"/>
      <c r="AE432" s="67"/>
      <c r="AF432" s="71"/>
      <c r="AG432" s="60"/>
      <c r="AH432" s="34"/>
      <c r="AI432" s="34"/>
      <c r="AJ432" s="34"/>
      <c r="AK432" s="34"/>
      <c r="AL432" s="13"/>
      <c r="AM432" s="13"/>
      <c r="AN432" s="13"/>
      <c r="AO432" s="13"/>
      <c r="AP432" s="13"/>
      <c r="AQ432" s="14"/>
      <c r="AR432" s="15"/>
    </row>
    <row r="433" spans="1:44" s="17" customFormat="1" ht="30.95" customHeight="1" x14ac:dyDescent="0.2">
      <c r="A433" s="47"/>
      <c r="B433" s="48"/>
      <c r="C433" s="56"/>
      <c r="D433" s="35"/>
      <c r="E433" s="35"/>
      <c r="F433" s="36" t="str">
        <f>IF(D433="","",VLOOKUP(D433,契約台帳!$A$3:$X$9998,6,FALSE))&amp;IF(D433="","",VLOOKUP(D433,契約台帳!$A$3:$X$9998,7,FALSE))&amp;IF(D433="","",VLOOKUP(D433,契約台帳!$A$3:$X$9998,8,FALSE))&amp;IF(D433="","",VLOOKUP(D433,契約台帳!$A$3:$X$9998,9,FALSE))&amp;IF(D433="","",VLOOKUP(D433,契約台帳!$A$3:$X$9998,11,FALSE))</f>
        <v/>
      </c>
      <c r="G433" s="35" t="str">
        <f>IF(D433="","",VLOOKUP(F433,製品マスタ!$G$5:$H$1005,2,FALSE))</f>
        <v/>
      </c>
      <c r="H433" s="35" t="str">
        <f>IF(D433="","",VLOOKUP(F433,製品マスタ!$G$5:$K$1005,5,FALSE))</f>
        <v/>
      </c>
      <c r="I433" s="37" t="str">
        <f>IF(D433="","",VLOOKUP(F433,製品マスタ!$G$5:$L$1005,6,FALSE))</f>
        <v/>
      </c>
      <c r="J433" s="271"/>
      <c r="K433" s="37" t="str">
        <f>IF(D433="","",VLOOKUP(D433,契約台帳!$A$3:$X$700,12,FALSE))</f>
        <v/>
      </c>
      <c r="L433" s="37" t="str">
        <f>IF(D433="","",VLOOKUP(F433,製品マスタ!$G$5:$Q$1005,11,FALSE))</f>
        <v/>
      </c>
      <c r="M433" s="49"/>
      <c r="N433" s="49"/>
      <c r="O433" s="184"/>
      <c r="P433" s="60"/>
      <c r="Q433" s="74"/>
      <c r="R433" s="54" t="str">
        <f>IF(D433="","",IF(D432&lt;&gt;"","",IF(OR(J433="リード付け",J433="巻足し",J433="巻返しリード付け"),M433,VLOOKUP(D433,契約台帳!$A$3:$X$700,14,FALSE))))</f>
        <v/>
      </c>
      <c r="S433" s="51" t="str">
        <f>IF(D433="","",IF(D432&lt;&gt;"","",IF(OR(J433="リード付け",J433="巻足し",J433="巻返しリード付け"),M433,VLOOKUP(D433,契約台帳!$A$3:$X$700,15,FALSE))))</f>
        <v/>
      </c>
      <c r="T433" s="51" t="str">
        <f>IF(D433="","",IF(D432&lt;&gt;"","",IF(J433="リード付け",N433,IF(J433="巻返しリード付け",N433,IF(J433="巻足し",N433*P433+N434*P434,VLOOKUP(D433,契約台帳!$A$3:$X$700,16,FALSE))))))</f>
        <v/>
      </c>
      <c r="U433" s="50"/>
      <c r="V433" s="50" t="str">
        <f>IF(D433="","",IF(D431=D433,"",VLOOKUP(D433,契約台帳!$A$2:$X$700,18,FALSE)))</f>
        <v/>
      </c>
      <c r="W433" s="35" t="str">
        <f>IF(D433="","",IF(T433="","",IF(J433="巻足し","",IF(J433="巻返し",VLOOKUP(F433&amp;K433&amp;M433,製品マスタ!$M$5:$AE$1005,18,FALSE),IF(OR(J433="リード付け",J433="巻返しリード付け"),"原反コア",IF(J433="スリット",VLOOKUP(F433&amp;K433&amp;R433,製品マスタ!$N$5:$AE$1005,17,FALSE),""))))))</f>
        <v/>
      </c>
      <c r="X433" s="35" t="str">
        <f>IF(D433="","",IF(T433="","",IF(J433="巻足し","",IF(J433="巻返し",VLOOKUP(F433&amp;K433&amp;M433,製品マスタ!$M$5:$AE$1005,19,FALSE),IF(OR(J433="リード付け",J433="巻返しリード付け"),"",IF(J433="スリット",VLOOKUP(F433&amp;K433&amp;R433,製品マスタ!$N$5:$AE$1005,18,FALSE),""))))))</f>
        <v/>
      </c>
      <c r="Y433" s="40" t="str">
        <f>IF(D433="","",IF(T433="","",VLOOKUP(D433,契約台帳!$A$3:$X$700,17,FALSE)))</f>
        <v/>
      </c>
      <c r="Z433" s="35" t="str">
        <f>IF(D433="","",IF(T433="","",VLOOKUP(D433,契約台帳!$A$3:$X$700,5,FALSE)))</f>
        <v/>
      </c>
      <c r="AA433" s="74"/>
      <c r="AB433" s="266" t="str">
        <f>IFERROR(VLOOKUP(F433&amp;K433&amp;M433,製品マスタ!$M$5:$AM$1003,27,FALSE),"")</f>
        <v/>
      </c>
      <c r="AC433" s="41"/>
      <c r="AD433" s="244"/>
      <c r="AE433" s="67"/>
      <c r="AF433" s="71"/>
      <c r="AG433" s="60"/>
      <c r="AH433" s="34"/>
      <c r="AI433" s="34"/>
      <c r="AJ433" s="34"/>
      <c r="AK433" s="34"/>
      <c r="AL433" s="13"/>
      <c r="AM433" s="13"/>
      <c r="AN433" s="13"/>
      <c r="AO433" s="13"/>
      <c r="AP433" s="13"/>
      <c r="AQ433" s="14"/>
      <c r="AR433" s="15"/>
    </row>
    <row r="434" spans="1:44" s="17" customFormat="1" ht="30.95" customHeight="1" x14ac:dyDescent="0.2">
      <c r="A434" s="47"/>
      <c r="B434" s="48"/>
      <c r="C434" s="56"/>
      <c r="D434" s="35"/>
      <c r="E434" s="35"/>
      <c r="F434" s="36" t="str">
        <f>IF(D434="","",VLOOKUP(D434,契約台帳!$A$3:$X$9998,6,FALSE))&amp;IF(D434="","",VLOOKUP(D434,契約台帳!$A$3:$X$9998,7,FALSE))&amp;IF(D434="","",VLOOKUP(D434,契約台帳!$A$3:$X$9998,8,FALSE))&amp;IF(D434="","",VLOOKUP(D434,契約台帳!$A$3:$X$9998,9,FALSE))&amp;IF(D434="","",VLOOKUP(D434,契約台帳!$A$3:$X$9998,11,FALSE))</f>
        <v/>
      </c>
      <c r="G434" s="35" t="str">
        <f>IF(D434="","",VLOOKUP(F434,製品マスタ!$G$5:$H$1005,2,FALSE))</f>
        <v/>
      </c>
      <c r="H434" s="35" t="str">
        <f>IF(D434="","",VLOOKUP(F434,製品マスタ!$G$5:$K$1005,5,FALSE))</f>
        <v/>
      </c>
      <c r="I434" s="37" t="str">
        <f>IF(D434="","",VLOOKUP(F434,製品マスタ!$G$5:$L$1005,6,FALSE))</f>
        <v/>
      </c>
      <c r="J434" s="271"/>
      <c r="K434" s="37" t="str">
        <f>IF(D434="","",VLOOKUP(D434,契約台帳!$A$3:$X$700,12,FALSE))</f>
        <v/>
      </c>
      <c r="L434" s="37" t="str">
        <f>IF(D434="","",VLOOKUP(F434,製品マスタ!$G$5:$Q$1005,11,FALSE))</f>
        <v/>
      </c>
      <c r="M434" s="49"/>
      <c r="N434" s="49"/>
      <c r="O434" s="184"/>
      <c r="P434" s="60"/>
      <c r="Q434" s="74"/>
      <c r="R434" s="54" t="str">
        <f>IF(D434="","",IF(D433&lt;&gt;"","",IF(OR(J434="リード付け",J434="巻足し",J434="巻返しリード付け"),M434,VLOOKUP(D434,契約台帳!$A$3:$X$700,14,FALSE))))</f>
        <v/>
      </c>
      <c r="S434" s="51" t="str">
        <f>IF(D434="","",IF(D433&lt;&gt;"","",IF(OR(J434="リード付け",J434="巻足し",J434="巻返しリード付け"),M434,VLOOKUP(D434,契約台帳!$A$3:$X$700,15,FALSE))))</f>
        <v/>
      </c>
      <c r="T434" s="51" t="str">
        <f>IF(D434="","",IF(D433&lt;&gt;"","",IF(J434="リード付け",N434,IF(J434="巻返しリード付け",N434,IF(J434="巻足し",N434*P434+N435*P435,VLOOKUP(D434,契約台帳!$A$3:$X$700,16,FALSE))))))</f>
        <v/>
      </c>
      <c r="U434" s="50"/>
      <c r="V434" s="50" t="str">
        <f>IF(D434="","",IF(D432=D434,"",VLOOKUP(D434,契約台帳!$A$2:$X$700,18,FALSE)))</f>
        <v/>
      </c>
      <c r="W434" s="35" t="str">
        <f>IF(D434="","",IF(T434="","",IF(J434="巻足し","",IF(J434="巻返し",VLOOKUP(F434&amp;K434&amp;M434,製品マスタ!$M$5:$AE$1005,18,FALSE),IF(OR(J434="リード付け",J434="巻返しリード付け"),"原反コア",IF(J434="スリット",VLOOKUP(F434&amp;K434&amp;R434,製品マスタ!$N$5:$AE$1005,17,FALSE),""))))))</f>
        <v/>
      </c>
      <c r="X434" s="35" t="str">
        <f>IF(D434="","",IF(T434="","",IF(J434="巻足し","",IF(J434="巻返し",VLOOKUP(F434&amp;K434&amp;M434,製品マスタ!$M$5:$AE$1005,19,FALSE),IF(OR(J434="リード付け",J434="巻返しリード付け"),"",IF(J434="スリット",VLOOKUP(F434&amp;K434&amp;R434,製品マスタ!$N$5:$AE$1005,18,FALSE),""))))))</f>
        <v/>
      </c>
      <c r="Y434" s="40" t="str">
        <f>IF(D434="","",IF(T434="","",VLOOKUP(D434,契約台帳!$A$3:$X$700,17,FALSE)))</f>
        <v/>
      </c>
      <c r="Z434" s="35" t="str">
        <f>IF(D434="","",IF(T434="","",VLOOKUP(D434,契約台帳!$A$3:$X$700,5,FALSE)))</f>
        <v/>
      </c>
      <c r="AA434" s="74"/>
      <c r="AB434" s="266" t="str">
        <f>IFERROR(VLOOKUP(F434&amp;K434&amp;M434,製品マスタ!$M$5:$AM$1003,27,FALSE),"")</f>
        <v/>
      </c>
      <c r="AC434" s="41"/>
      <c r="AD434" s="244"/>
      <c r="AE434" s="67"/>
      <c r="AF434" s="71"/>
      <c r="AG434" s="60"/>
      <c r="AH434" s="34"/>
      <c r="AI434" s="34"/>
      <c r="AJ434" s="34"/>
      <c r="AK434" s="34"/>
      <c r="AL434" s="13"/>
      <c r="AM434" s="13"/>
      <c r="AN434" s="13"/>
      <c r="AO434" s="13"/>
      <c r="AP434" s="13"/>
      <c r="AQ434" s="14"/>
      <c r="AR434" s="15"/>
    </row>
    <row r="435" spans="1:44" s="17" customFormat="1" ht="30.95" customHeight="1" x14ac:dyDescent="0.2">
      <c r="A435" s="47"/>
      <c r="B435" s="48"/>
      <c r="C435" s="56"/>
      <c r="D435" s="35"/>
      <c r="E435" s="35"/>
      <c r="F435" s="36" t="str">
        <f>IF(D435="","",VLOOKUP(D435,契約台帳!$A$3:$X$9998,6,FALSE))&amp;IF(D435="","",VLOOKUP(D435,契約台帳!$A$3:$X$9998,7,FALSE))&amp;IF(D435="","",VLOOKUP(D435,契約台帳!$A$3:$X$9998,8,FALSE))&amp;IF(D435="","",VLOOKUP(D435,契約台帳!$A$3:$X$9998,9,FALSE))&amp;IF(D435="","",VLOOKUP(D435,契約台帳!$A$3:$X$9998,11,FALSE))</f>
        <v/>
      </c>
      <c r="G435" s="35" t="str">
        <f>IF(D435="","",VLOOKUP(F435,製品マスタ!$G$5:$H$1005,2,FALSE))</f>
        <v/>
      </c>
      <c r="H435" s="35" t="str">
        <f>IF(D435="","",VLOOKUP(F435,製品マスタ!$G$5:$K$1005,5,FALSE))</f>
        <v/>
      </c>
      <c r="I435" s="37" t="str">
        <f>IF(D435="","",VLOOKUP(F435,製品マスタ!$G$5:$L$1005,6,FALSE))</f>
        <v/>
      </c>
      <c r="J435" s="271"/>
      <c r="K435" s="37" t="str">
        <f>IF(D435="","",VLOOKUP(D435,契約台帳!$A$3:$X$700,12,FALSE))</f>
        <v/>
      </c>
      <c r="L435" s="37" t="str">
        <f>IF(D435="","",VLOOKUP(F435,製品マスタ!$G$5:$Q$1005,11,FALSE))</f>
        <v/>
      </c>
      <c r="M435" s="49"/>
      <c r="N435" s="49"/>
      <c r="O435" s="184"/>
      <c r="P435" s="60"/>
      <c r="Q435" s="74"/>
      <c r="R435" s="54" t="str">
        <f>IF(D435="","",IF(D434&lt;&gt;"","",IF(OR(J435="リード付け",J435="巻足し",J435="巻返しリード付け"),M435,VLOOKUP(D435,契約台帳!$A$3:$X$700,14,FALSE))))</f>
        <v/>
      </c>
      <c r="S435" s="51" t="str">
        <f>IF(D435="","",IF(D434&lt;&gt;"","",IF(OR(J435="リード付け",J435="巻足し",J435="巻返しリード付け"),M435,VLOOKUP(D435,契約台帳!$A$3:$X$700,15,FALSE))))</f>
        <v/>
      </c>
      <c r="T435" s="51" t="str">
        <f>IF(D435="","",IF(D434&lt;&gt;"","",IF(J435="リード付け",N435,IF(J435="巻返しリード付け",N435,IF(J435="巻足し",N435*P435+N436*P436,VLOOKUP(D435,契約台帳!$A$3:$X$700,16,FALSE))))))</f>
        <v/>
      </c>
      <c r="U435" s="50"/>
      <c r="V435" s="50" t="str">
        <f>IF(D435="","",IF(D433=D435,"",VLOOKUP(D435,契約台帳!$A$2:$X$700,18,FALSE)))</f>
        <v/>
      </c>
      <c r="W435" s="35" t="str">
        <f>IF(D435="","",IF(T435="","",IF(J435="巻足し","",IF(J435="巻返し",VLOOKUP(F435&amp;K435&amp;M435,製品マスタ!$M$5:$AE$1005,18,FALSE),IF(OR(J435="リード付け",J435="巻返しリード付け"),"原反コア",IF(J435="スリット",VLOOKUP(F435&amp;K435&amp;R435,製品マスタ!$N$5:$AE$1005,17,FALSE),""))))))</f>
        <v/>
      </c>
      <c r="X435" s="35" t="str">
        <f>IF(D435="","",IF(T435="","",IF(J435="巻足し","",IF(J435="巻返し",VLOOKUP(F435&amp;K435&amp;M435,製品マスタ!$M$5:$AE$1005,19,FALSE),IF(OR(J435="リード付け",J435="巻返しリード付け"),"",IF(J435="スリット",VLOOKUP(F435&amp;K435&amp;R435,製品マスタ!$N$5:$AE$1005,18,FALSE),""))))))</f>
        <v/>
      </c>
      <c r="Y435" s="40" t="str">
        <f>IF(D435="","",IF(T435="","",VLOOKUP(D435,契約台帳!$A$3:$X$700,17,FALSE)))</f>
        <v/>
      </c>
      <c r="Z435" s="35" t="str">
        <f>IF(D435="","",IF(T435="","",VLOOKUP(D435,契約台帳!$A$3:$X$700,5,FALSE)))</f>
        <v/>
      </c>
      <c r="AA435" s="74"/>
      <c r="AB435" s="266" t="str">
        <f>IFERROR(VLOOKUP(F435&amp;K435&amp;M435,製品マスタ!$M$5:$AM$1003,27,FALSE),"")</f>
        <v/>
      </c>
      <c r="AC435" s="41"/>
      <c r="AD435" s="244"/>
      <c r="AE435" s="67"/>
      <c r="AF435" s="71"/>
      <c r="AG435" s="60"/>
      <c r="AH435" s="34"/>
      <c r="AI435" s="34"/>
      <c r="AJ435" s="34"/>
      <c r="AK435" s="34"/>
      <c r="AL435" s="13"/>
      <c r="AM435" s="13"/>
      <c r="AN435" s="13"/>
      <c r="AO435" s="13"/>
      <c r="AP435" s="13"/>
      <c r="AQ435" s="14"/>
      <c r="AR435" s="15"/>
    </row>
    <row r="436" spans="1:44" s="17" customFormat="1" ht="30.95" customHeight="1" x14ac:dyDescent="0.2">
      <c r="A436" s="47"/>
      <c r="B436" s="48"/>
      <c r="C436" s="56"/>
      <c r="D436" s="35"/>
      <c r="E436" s="35"/>
      <c r="F436" s="36" t="str">
        <f>IF(D436="","",VLOOKUP(D436,契約台帳!$A$3:$X$9998,6,FALSE))&amp;IF(D436="","",VLOOKUP(D436,契約台帳!$A$3:$X$9998,7,FALSE))&amp;IF(D436="","",VLOOKUP(D436,契約台帳!$A$3:$X$9998,8,FALSE))&amp;IF(D436="","",VLOOKUP(D436,契約台帳!$A$3:$X$9998,9,FALSE))&amp;IF(D436="","",VLOOKUP(D436,契約台帳!$A$3:$X$9998,11,FALSE))</f>
        <v/>
      </c>
      <c r="G436" s="35" t="str">
        <f>IF(D436="","",VLOOKUP(F436,製品マスタ!$G$5:$H$1005,2,FALSE))</f>
        <v/>
      </c>
      <c r="H436" s="35" t="str">
        <f>IF(D436="","",VLOOKUP(F436,製品マスタ!$G$5:$K$1005,5,FALSE))</f>
        <v/>
      </c>
      <c r="I436" s="37" t="str">
        <f>IF(D436="","",VLOOKUP(F436,製品マスタ!$G$5:$L$1005,6,FALSE))</f>
        <v/>
      </c>
      <c r="J436" s="271"/>
      <c r="K436" s="37" t="str">
        <f>IF(D436="","",VLOOKUP(D436,契約台帳!$A$3:$X$700,12,FALSE))</f>
        <v/>
      </c>
      <c r="L436" s="37" t="str">
        <f>IF(D436="","",VLOOKUP(F436,製品マスタ!$G$5:$Q$1005,11,FALSE))</f>
        <v/>
      </c>
      <c r="M436" s="49"/>
      <c r="N436" s="49"/>
      <c r="O436" s="184"/>
      <c r="P436" s="60"/>
      <c r="Q436" s="74"/>
      <c r="R436" s="54" t="str">
        <f>IF(D436="","",IF(D435&lt;&gt;"","",IF(OR(J436="リード付け",J436="巻足し",J436="巻返しリード付け"),M436,VLOOKUP(D436,契約台帳!$A$3:$X$700,14,FALSE))))</f>
        <v/>
      </c>
      <c r="S436" s="51" t="str">
        <f>IF(D436="","",IF(D435&lt;&gt;"","",IF(OR(J436="リード付け",J436="巻足し",J436="巻返しリード付け"),M436,VLOOKUP(D436,契約台帳!$A$3:$X$700,15,FALSE))))</f>
        <v/>
      </c>
      <c r="T436" s="51" t="str">
        <f>IF(D436="","",IF(D435&lt;&gt;"","",IF(J436="リード付け",N436,IF(J436="巻返しリード付け",N436,IF(J436="巻足し",N436*P436+N437*P437,VLOOKUP(D436,契約台帳!$A$3:$X$700,16,FALSE))))))</f>
        <v/>
      </c>
      <c r="U436" s="50"/>
      <c r="V436" s="50" t="str">
        <f>IF(D436="","",IF(D434=D436,"",VLOOKUP(D436,契約台帳!$A$2:$X$700,18,FALSE)))</f>
        <v/>
      </c>
      <c r="W436" s="35" t="str">
        <f>IF(D436="","",IF(T436="","",IF(J436="巻足し","",IF(J436="巻返し",VLOOKUP(F436&amp;K436&amp;M436,製品マスタ!$M$5:$AE$1005,18,FALSE),IF(OR(J436="リード付け",J436="巻返しリード付け"),"原反コア",IF(J436="スリット",VLOOKUP(F436&amp;K436&amp;R436,製品マスタ!$N$5:$AE$1005,17,FALSE),""))))))</f>
        <v/>
      </c>
      <c r="X436" s="35" t="str">
        <f>IF(D436="","",IF(T436="","",IF(J436="巻足し","",IF(J436="巻返し",VLOOKUP(F436&amp;K436&amp;M436,製品マスタ!$M$5:$AE$1005,19,FALSE),IF(OR(J436="リード付け",J436="巻返しリード付け"),"",IF(J436="スリット",VLOOKUP(F436&amp;K436&amp;R436,製品マスタ!$N$5:$AE$1005,18,FALSE),""))))))</f>
        <v/>
      </c>
      <c r="Y436" s="40" t="str">
        <f>IF(D436="","",IF(T436="","",VLOOKUP(D436,契約台帳!$A$3:$X$700,17,FALSE)))</f>
        <v/>
      </c>
      <c r="Z436" s="35" t="str">
        <f>IF(D436="","",IF(T436="","",VLOOKUP(D436,契約台帳!$A$3:$X$700,5,FALSE)))</f>
        <v/>
      </c>
      <c r="AA436" s="74"/>
      <c r="AB436" s="266" t="str">
        <f>IFERROR(VLOOKUP(F436&amp;K436&amp;M436,製品マスタ!$M$5:$AM$1003,27,FALSE),"")</f>
        <v/>
      </c>
      <c r="AC436" s="41"/>
      <c r="AD436" s="244"/>
      <c r="AE436" s="67"/>
      <c r="AF436" s="71"/>
      <c r="AG436" s="60"/>
      <c r="AH436" s="34"/>
      <c r="AI436" s="34"/>
      <c r="AJ436" s="34"/>
      <c r="AK436" s="34"/>
      <c r="AL436" s="13"/>
      <c r="AM436" s="13"/>
      <c r="AN436" s="13"/>
      <c r="AO436" s="13"/>
      <c r="AP436" s="13"/>
      <c r="AQ436" s="14"/>
      <c r="AR436" s="15"/>
    </row>
    <row r="437" spans="1:44" s="17" customFormat="1" ht="30.95" customHeight="1" x14ac:dyDescent="0.2">
      <c r="A437" s="47"/>
      <c r="B437" s="48"/>
      <c r="C437" s="56"/>
      <c r="D437" s="35"/>
      <c r="E437" s="35"/>
      <c r="F437" s="36" t="str">
        <f>IF(D437="","",VLOOKUP(D437,契約台帳!$A$3:$X$9998,6,FALSE))&amp;IF(D437="","",VLOOKUP(D437,契約台帳!$A$3:$X$9998,7,FALSE))&amp;IF(D437="","",VLOOKUP(D437,契約台帳!$A$3:$X$9998,8,FALSE))&amp;IF(D437="","",VLOOKUP(D437,契約台帳!$A$3:$X$9998,9,FALSE))&amp;IF(D437="","",VLOOKUP(D437,契約台帳!$A$3:$X$9998,11,FALSE))</f>
        <v/>
      </c>
      <c r="G437" s="35" t="str">
        <f>IF(D437="","",VLOOKUP(F437,製品マスタ!$G$5:$H$1005,2,FALSE))</f>
        <v/>
      </c>
      <c r="H437" s="35" t="str">
        <f>IF(D437="","",VLOOKUP(F437,製品マスタ!$G$5:$K$1005,5,FALSE))</f>
        <v/>
      </c>
      <c r="I437" s="37" t="str">
        <f>IF(D437="","",VLOOKUP(F437,製品マスタ!$G$5:$L$1005,6,FALSE))</f>
        <v/>
      </c>
      <c r="J437" s="271"/>
      <c r="K437" s="37" t="str">
        <f>IF(D437="","",VLOOKUP(D437,契約台帳!$A$3:$X$700,12,FALSE))</f>
        <v/>
      </c>
      <c r="L437" s="37" t="str">
        <f>IF(D437="","",VLOOKUP(F437,製品マスタ!$G$5:$Q$1005,11,FALSE))</f>
        <v/>
      </c>
      <c r="M437" s="49"/>
      <c r="N437" s="49"/>
      <c r="O437" s="184"/>
      <c r="P437" s="60"/>
      <c r="Q437" s="74"/>
      <c r="R437" s="54" t="str">
        <f>IF(D437="","",IF(D436&lt;&gt;"","",IF(OR(J437="リード付け",J437="巻足し",J437="巻返しリード付け"),M437,VLOOKUP(D437,契約台帳!$A$3:$X$700,14,FALSE))))</f>
        <v/>
      </c>
      <c r="S437" s="51" t="str">
        <f>IF(D437="","",IF(D436&lt;&gt;"","",IF(OR(J437="リード付け",J437="巻足し",J437="巻返しリード付け"),M437,VLOOKUP(D437,契約台帳!$A$3:$X$700,15,FALSE))))</f>
        <v/>
      </c>
      <c r="T437" s="51" t="str">
        <f>IF(D437="","",IF(D436&lt;&gt;"","",IF(J437="リード付け",N437,IF(J437="巻返しリード付け",N437,IF(J437="巻足し",N437*P437+N438*P438,VLOOKUP(D437,契約台帳!$A$3:$X$700,16,FALSE))))))</f>
        <v/>
      </c>
      <c r="U437" s="50"/>
      <c r="V437" s="50" t="str">
        <f>IF(D437="","",IF(D435=D437,"",VLOOKUP(D437,契約台帳!$A$2:$X$700,18,FALSE)))</f>
        <v/>
      </c>
      <c r="W437" s="35" t="str">
        <f>IF(D437="","",IF(T437="","",IF(J437="巻足し","",IF(J437="巻返し",VLOOKUP(F437&amp;K437&amp;M437,製品マスタ!$M$5:$AE$1005,18,FALSE),IF(OR(J437="リード付け",J437="巻返しリード付け"),"原反コア",IF(J437="スリット",VLOOKUP(F437&amp;K437&amp;R437,製品マスタ!$N$5:$AE$1005,17,FALSE),""))))))</f>
        <v/>
      </c>
      <c r="X437" s="35" t="str">
        <f>IF(D437="","",IF(T437="","",IF(J437="巻足し","",IF(J437="巻返し",VLOOKUP(F437&amp;K437&amp;M437,製品マスタ!$M$5:$AE$1005,19,FALSE),IF(OR(J437="リード付け",J437="巻返しリード付け"),"",IF(J437="スリット",VLOOKUP(F437&amp;K437&amp;R437,製品マスタ!$N$5:$AE$1005,18,FALSE),""))))))</f>
        <v/>
      </c>
      <c r="Y437" s="40" t="str">
        <f>IF(D437="","",IF(T437="","",VLOOKUP(D437,契約台帳!$A$3:$X$700,17,FALSE)))</f>
        <v/>
      </c>
      <c r="Z437" s="35" t="str">
        <f>IF(D437="","",IF(T437="","",VLOOKUP(D437,契約台帳!$A$3:$X$700,5,FALSE)))</f>
        <v/>
      </c>
      <c r="AA437" s="74"/>
      <c r="AB437" s="266" t="str">
        <f>IFERROR(VLOOKUP(F437&amp;K437&amp;M437,製品マスタ!$M$5:$AM$1003,27,FALSE),"")</f>
        <v/>
      </c>
      <c r="AC437" s="41"/>
      <c r="AD437" s="244"/>
      <c r="AE437" s="67"/>
      <c r="AF437" s="71"/>
      <c r="AG437" s="60"/>
      <c r="AH437" s="34"/>
      <c r="AI437" s="34"/>
      <c r="AJ437" s="34"/>
      <c r="AK437" s="34"/>
      <c r="AL437" s="13"/>
      <c r="AM437" s="13"/>
      <c r="AN437" s="13"/>
      <c r="AO437" s="13"/>
      <c r="AP437" s="13"/>
      <c r="AQ437" s="14"/>
      <c r="AR437" s="15"/>
    </row>
    <row r="438" spans="1:44" s="17" customFormat="1" ht="30.95" customHeight="1" x14ac:dyDescent="0.2">
      <c r="A438" s="47"/>
      <c r="B438" s="48"/>
      <c r="C438" s="56"/>
      <c r="D438" s="35"/>
      <c r="E438" s="35"/>
      <c r="F438" s="36" t="str">
        <f>IF(D438="","",VLOOKUP(D438,契約台帳!$A$3:$X$9998,6,FALSE))&amp;IF(D438="","",VLOOKUP(D438,契約台帳!$A$3:$X$9998,7,FALSE))&amp;IF(D438="","",VLOOKUP(D438,契約台帳!$A$3:$X$9998,8,FALSE))&amp;IF(D438="","",VLOOKUP(D438,契約台帳!$A$3:$X$9998,9,FALSE))&amp;IF(D438="","",VLOOKUP(D438,契約台帳!$A$3:$X$9998,11,FALSE))</f>
        <v/>
      </c>
      <c r="G438" s="35" t="str">
        <f>IF(D438="","",VLOOKUP(F438,製品マスタ!$G$5:$H$1005,2,FALSE))</f>
        <v/>
      </c>
      <c r="H438" s="35" t="str">
        <f>IF(D438="","",VLOOKUP(F438,製品マスタ!$G$5:$K$1005,5,FALSE))</f>
        <v/>
      </c>
      <c r="I438" s="37" t="str">
        <f>IF(D438="","",VLOOKUP(F438,製品マスタ!$G$5:$L$1005,6,FALSE))</f>
        <v/>
      </c>
      <c r="J438" s="271"/>
      <c r="K438" s="37" t="str">
        <f>IF(D438="","",VLOOKUP(D438,契約台帳!$A$3:$X$700,12,FALSE))</f>
        <v/>
      </c>
      <c r="L438" s="37" t="str">
        <f>IF(D438="","",VLOOKUP(F438,製品マスタ!$G$5:$Q$1005,11,FALSE))</f>
        <v/>
      </c>
      <c r="M438" s="49"/>
      <c r="N438" s="49"/>
      <c r="O438" s="184"/>
      <c r="P438" s="60"/>
      <c r="Q438" s="74"/>
      <c r="R438" s="54" t="str">
        <f>IF(D438="","",IF(D437&lt;&gt;"","",IF(OR(J438="リード付け",J438="巻足し",J438="巻返しリード付け"),M438,VLOOKUP(D438,契約台帳!$A$3:$X$700,14,FALSE))))</f>
        <v/>
      </c>
      <c r="S438" s="51" t="str">
        <f>IF(D438="","",IF(D437&lt;&gt;"","",IF(OR(J438="リード付け",J438="巻足し",J438="巻返しリード付け"),M438,VLOOKUP(D438,契約台帳!$A$3:$X$700,15,FALSE))))</f>
        <v/>
      </c>
      <c r="T438" s="51" t="str">
        <f>IF(D438="","",IF(D437&lt;&gt;"","",IF(J438="リード付け",N438,IF(J438="巻返しリード付け",N438,IF(J438="巻足し",N438*P438+N439*P439,VLOOKUP(D438,契約台帳!$A$3:$X$700,16,FALSE))))))</f>
        <v/>
      </c>
      <c r="U438" s="50"/>
      <c r="V438" s="50" t="str">
        <f>IF(D438="","",IF(D436=D438,"",VLOOKUP(D438,契約台帳!$A$2:$X$700,18,FALSE)))</f>
        <v/>
      </c>
      <c r="W438" s="35" t="str">
        <f>IF(D438="","",IF(T438="","",IF(J438="巻足し","",IF(J438="巻返し",VLOOKUP(F438&amp;K438&amp;M438,製品マスタ!$M$5:$AE$1005,18,FALSE),IF(OR(J438="リード付け",J438="巻返しリード付け"),"原反コア",IF(J438="スリット",VLOOKUP(F438&amp;K438&amp;R438,製品マスタ!$N$5:$AE$1005,17,FALSE),""))))))</f>
        <v/>
      </c>
      <c r="X438" s="35" t="str">
        <f>IF(D438="","",IF(T438="","",IF(J438="巻足し","",IF(J438="巻返し",VLOOKUP(F438&amp;K438&amp;M438,製品マスタ!$M$5:$AE$1005,19,FALSE),IF(OR(J438="リード付け",J438="巻返しリード付け"),"",IF(J438="スリット",VLOOKUP(F438&amp;K438&amp;R438,製品マスタ!$N$5:$AE$1005,18,FALSE),""))))))</f>
        <v/>
      </c>
      <c r="Y438" s="40" t="str">
        <f>IF(D438="","",IF(T438="","",VLOOKUP(D438,契約台帳!$A$3:$X$700,17,FALSE)))</f>
        <v/>
      </c>
      <c r="Z438" s="35" t="str">
        <f>IF(D438="","",IF(T438="","",VLOOKUP(D438,契約台帳!$A$3:$X$700,5,FALSE)))</f>
        <v/>
      </c>
      <c r="AA438" s="74"/>
      <c r="AB438" s="266" t="str">
        <f>IFERROR(VLOOKUP(F438&amp;K438&amp;M438,製品マスタ!$M$5:$AM$1003,27,FALSE),"")</f>
        <v/>
      </c>
      <c r="AC438" s="41"/>
      <c r="AD438" s="244"/>
      <c r="AE438" s="67"/>
      <c r="AF438" s="71"/>
      <c r="AG438" s="60"/>
      <c r="AH438" s="34"/>
      <c r="AI438" s="34"/>
      <c r="AJ438" s="34"/>
      <c r="AK438" s="34"/>
      <c r="AL438" s="13"/>
      <c r="AM438" s="13"/>
      <c r="AN438" s="13"/>
      <c r="AO438" s="13"/>
      <c r="AP438" s="13"/>
      <c r="AQ438" s="14"/>
      <c r="AR438" s="15"/>
    </row>
    <row r="439" spans="1:44" s="17" customFormat="1" ht="30.95" customHeight="1" x14ac:dyDescent="0.2">
      <c r="A439" s="47"/>
      <c r="B439" s="48"/>
      <c r="C439" s="56"/>
      <c r="D439" s="35"/>
      <c r="E439" s="35"/>
      <c r="F439" s="36" t="str">
        <f>IF(D439="","",VLOOKUP(D439,契約台帳!$A$3:$X$9998,6,FALSE))&amp;IF(D439="","",VLOOKUP(D439,契約台帳!$A$3:$X$9998,7,FALSE))&amp;IF(D439="","",VLOOKUP(D439,契約台帳!$A$3:$X$9998,8,FALSE))&amp;IF(D439="","",VLOOKUP(D439,契約台帳!$A$3:$X$9998,9,FALSE))&amp;IF(D439="","",VLOOKUP(D439,契約台帳!$A$3:$X$9998,11,FALSE))</f>
        <v/>
      </c>
      <c r="G439" s="35" t="str">
        <f>IF(D439="","",VLOOKUP(F439,製品マスタ!$G$5:$H$1005,2,FALSE))</f>
        <v/>
      </c>
      <c r="H439" s="35" t="str">
        <f>IF(D439="","",VLOOKUP(F439,製品マスタ!$G$5:$K$1005,5,FALSE))</f>
        <v/>
      </c>
      <c r="I439" s="37" t="str">
        <f>IF(D439="","",VLOOKUP(F439,製品マスタ!$G$5:$L$1005,6,FALSE))</f>
        <v/>
      </c>
      <c r="J439" s="271"/>
      <c r="K439" s="37" t="str">
        <f>IF(D439="","",VLOOKUP(D439,契約台帳!$A$3:$X$700,12,FALSE))</f>
        <v/>
      </c>
      <c r="L439" s="37" t="str">
        <f>IF(D439="","",VLOOKUP(F439,製品マスタ!$G$5:$Q$1005,11,FALSE))</f>
        <v/>
      </c>
      <c r="M439" s="49"/>
      <c r="N439" s="49"/>
      <c r="O439" s="184"/>
      <c r="P439" s="60"/>
      <c r="Q439" s="74"/>
      <c r="R439" s="54" t="str">
        <f>IF(D439="","",IF(D438&lt;&gt;"","",IF(OR(J439="リード付け",J439="巻足し",J439="巻返しリード付け"),M439,VLOOKUP(D439,契約台帳!$A$3:$X$700,14,FALSE))))</f>
        <v/>
      </c>
      <c r="S439" s="51" t="str">
        <f>IF(D439="","",IF(D438&lt;&gt;"","",IF(OR(J439="リード付け",J439="巻足し",J439="巻返しリード付け"),M439,VLOOKUP(D439,契約台帳!$A$3:$X$700,15,FALSE))))</f>
        <v/>
      </c>
      <c r="T439" s="51" t="str">
        <f>IF(D439="","",IF(D438&lt;&gt;"","",IF(J439="リード付け",N439,IF(J439="巻返しリード付け",N439,IF(J439="巻足し",N439*P439+N440*P440,VLOOKUP(D439,契約台帳!$A$3:$X$700,16,FALSE))))))</f>
        <v/>
      </c>
      <c r="U439" s="50"/>
      <c r="V439" s="50" t="str">
        <f>IF(D439="","",IF(D437=D439,"",VLOOKUP(D439,契約台帳!$A$2:$X$700,18,FALSE)))</f>
        <v/>
      </c>
      <c r="W439" s="35" t="str">
        <f>IF(D439="","",IF(T439="","",IF(J439="巻足し","",IF(J439="巻返し",VLOOKUP(F439&amp;K439&amp;M439,製品マスタ!$M$5:$AE$1005,18,FALSE),IF(OR(J439="リード付け",J439="巻返しリード付け"),"原反コア",IF(J439="スリット",VLOOKUP(F439&amp;K439&amp;R439,製品マスタ!$N$5:$AE$1005,17,FALSE),""))))))</f>
        <v/>
      </c>
      <c r="X439" s="35" t="str">
        <f>IF(D439="","",IF(T439="","",IF(J439="巻足し","",IF(J439="巻返し",VLOOKUP(F439&amp;K439&amp;M439,製品マスタ!$M$5:$AE$1005,19,FALSE),IF(OR(J439="リード付け",J439="巻返しリード付け"),"",IF(J439="スリット",VLOOKUP(F439&amp;K439&amp;R439,製品マスタ!$N$5:$AE$1005,18,FALSE),""))))))</f>
        <v/>
      </c>
      <c r="Y439" s="40" t="str">
        <f>IF(D439="","",IF(T439="","",VLOOKUP(D439,契約台帳!$A$3:$X$700,17,FALSE)))</f>
        <v/>
      </c>
      <c r="Z439" s="35" t="str">
        <f>IF(D439="","",IF(T439="","",VLOOKUP(D439,契約台帳!$A$3:$X$700,5,FALSE)))</f>
        <v/>
      </c>
      <c r="AA439" s="74"/>
      <c r="AB439" s="266" t="str">
        <f>IFERROR(VLOOKUP(F439&amp;K439&amp;M439,製品マスタ!$M$5:$AM$1003,27,FALSE),"")</f>
        <v/>
      </c>
      <c r="AC439" s="41"/>
      <c r="AD439" s="244"/>
      <c r="AE439" s="67"/>
      <c r="AF439" s="71"/>
      <c r="AG439" s="60"/>
      <c r="AH439" s="34"/>
      <c r="AI439" s="34"/>
      <c r="AJ439" s="34"/>
      <c r="AK439" s="34"/>
      <c r="AL439" s="13"/>
      <c r="AM439" s="13"/>
      <c r="AN439" s="13"/>
      <c r="AO439" s="13"/>
      <c r="AP439" s="13"/>
      <c r="AQ439" s="14"/>
      <c r="AR439" s="15"/>
    </row>
    <row r="440" spans="1:44" s="17" customFormat="1" ht="30.95" customHeight="1" x14ac:dyDescent="0.2">
      <c r="A440" s="47"/>
      <c r="B440" s="48"/>
      <c r="C440" s="56"/>
      <c r="D440" s="35"/>
      <c r="E440" s="35"/>
      <c r="F440" s="36" t="str">
        <f>IF(D440="","",VLOOKUP(D440,契約台帳!$A$3:$X$9998,6,FALSE))&amp;IF(D440="","",VLOOKUP(D440,契約台帳!$A$3:$X$9998,7,FALSE))&amp;IF(D440="","",VLOOKUP(D440,契約台帳!$A$3:$X$9998,8,FALSE))&amp;IF(D440="","",VLOOKUP(D440,契約台帳!$A$3:$X$9998,9,FALSE))&amp;IF(D440="","",VLOOKUP(D440,契約台帳!$A$3:$X$9998,11,FALSE))</f>
        <v/>
      </c>
      <c r="G440" s="35" t="str">
        <f>IF(D440="","",VLOOKUP(F440,製品マスタ!$G$5:$H$1005,2,FALSE))</f>
        <v/>
      </c>
      <c r="H440" s="35" t="str">
        <f>IF(D440="","",VLOOKUP(F440,製品マスタ!$G$5:$K$1005,5,FALSE))</f>
        <v/>
      </c>
      <c r="I440" s="37" t="str">
        <f>IF(D440="","",VLOOKUP(F440,製品マスタ!$G$5:$L$1005,6,FALSE))</f>
        <v/>
      </c>
      <c r="J440" s="271"/>
      <c r="K440" s="37" t="str">
        <f>IF(D440="","",VLOOKUP(D440,契約台帳!$A$3:$X$700,12,FALSE))</f>
        <v/>
      </c>
      <c r="L440" s="37" t="str">
        <f>IF(D440="","",VLOOKUP(F440,製品マスタ!$G$5:$Q$1005,11,FALSE))</f>
        <v/>
      </c>
      <c r="M440" s="49"/>
      <c r="N440" s="49"/>
      <c r="O440" s="184"/>
      <c r="P440" s="60"/>
      <c r="Q440" s="74"/>
      <c r="R440" s="54" t="str">
        <f>IF(D440="","",IF(D439&lt;&gt;"","",IF(OR(J440="リード付け",J440="巻足し",J440="巻返しリード付け"),M440,VLOOKUP(D440,契約台帳!$A$3:$X$700,14,FALSE))))</f>
        <v/>
      </c>
      <c r="S440" s="51" t="str">
        <f>IF(D440="","",IF(D439&lt;&gt;"","",IF(OR(J440="リード付け",J440="巻足し",J440="巻返しリード付け"),M440,VLOOKUP(D440,契約台帳!$A$3:$X$700,15,FALSE))))</f>
        <v/>
      </c>
      <c r="T440" s="51" t="str">
        <f>IF(D440="","",IF(D439&lt;&gt;"","",IF(J440="リード付け",N440,IF(J440="巻返しリード付け",N440,IF(J440="巻足し",N440*P440+N441*P441,VLOOKUP(D440,契約台帳!$A$3:$X$700,16,FALSE))))))</f>
        <v/>
      </c>
      <c r="U440" s="50"/>
      <c r="V440" s="50" t="str">
        <f>IF(D440="","",IF(D438=D440,"",VLOOKUP(D440,契約台帳!$A$2:$X$700,18,FALSE)))</f>
        <v/>
      </c>
      <c r="W440" s="35" t="str">
        <f>IF(D440="","",IF(T440="","",IF(J440="巻足し","",IF(J440="巻返し",VLOOKUP(F440&amp;K440&amp;M440,製品マスタ!$M$5:$AE$1005,18,FALSE),IF(OR(J440="リード付け",J440="巻返しリード付け"),"原反コア",IF(J440="スリット",VLOOKUP(F440&amp;K440&amp;R440,製品マスタ!$N$5:$AE$1005,17,FALSE),""))))))</f>
        <v/>
      </c>
      <c r="X440" s="35" t="str">
        <f>IF(D440="","",IF(T440="","",IF(J440="巻足し","",IF(J440="巻返し",VLOOKUP(F440&amp;K440&amp;M440,製品マスタ!$M$5:$AE$1005,19,FALSE),IF(OR(J440="リード付け",J440="巻返しリード付け"),"",IF(J440="スリット",VLOOKUP(F440&amp;K440&amp;R440,製品マスタ!$N$5:$AE$1005,18,FALSE),""))))))</f>
        <v/>
      </c>
      <c r="Y440" s="40" t="str">
        <f>IF(D440="","",IF(T440="","",VLOOKUP(D440,契約台帳!$A$3:$X$700,17,FALSE)))</f>
        <v/>
      </c>
      <c r="Z440" s="35" t="str">
        <f>IF(D440="","",IF(T440="","",VLOOKUP(D440,契約台帳!$A$3:$X$700,5,FALSE)))</f>
        <v/>
      </c>
      <c r="AA440" s="74"/>
      <c r="AB440" s="266" t="str">
        <f>IFERROR(VLOOKUP(F440&amp;K440&amp;M440,製品マスタ!$M$5:$AM$1003,27,FALSE),"")</f>
        <v/>
      </c>
      <c r="AC440" s="41"/>
      <c r="AD440" s="244"/>
      <c r="AE440" s="67"/>
      <c r="AF440" s="71"/>
      <c r="AG440" s="60"/>
      <c r="AH440" s="34"/>
      <c r="AI440" s="34"/>
      <c r="AJ440" s="34"/>
      <c r="AK440" s="34"/>
      <c r="AL440" s="13"/>
      <c r="AM440" s="13"/>
      <c r="AN440" s="13"/>
      <c r="AO440" s="13"/>
      <c r="AP440" s="13"/>
      <c r="AQ440" s="14"/>
      <c r="AR440" s="15"/>
    </row>
    <row r="441" spans="1:44" s="17" customFormat="1" ht="30.95" customHeight="1" x14ac:dyDescent="0.2">
      <c r="A441" s="47"/>
      <c r="B441" s="48"/>
      <c r="C441" s="56"/>
      <c r="D441" s="35"/>
      <c r="E441" s="35"/>
      <c r="F441" s="36" t="str">
        <f>IF(D441="","",VLOOKUP(D441,契約台帳!$A$3:$X$9998,6,FALSE))&amp;IF(D441="","",VLOOKUP(D441,契約台帳!$A$3:$X$9998,7,FALSE))&amp;IF(D441="","",VLOOKUP(D441,契約台帳!$A$3:$X$9998,8,FALSE))&amp;IF(D441="","",VLOOKUP(D441,契約台帳!$A$3:$X$9998,9,FALSE))&amp;IF(D441="","",VLOOKUP(D441,契約台帳!$A$3:$X$9998,11,FALSE))</f>
        <v/>
      </c>
      <c r="G441" s="35" t="str">
        <f>IF(D441="","",VLOOKUP(F441,製品マスタ!$G$5:$H$1005,2,FALSE))</f>
        <v/>
      </c>
      <c r="H441" s="35" t="str">
        <f>IF(D441="","",VLOOKUP(F441,製品マスタ!$G$5:$K$1005,5,FALSE))</f>
        <v/>
      </c>
      <c r="I441" s="37" t="str">
        <f>IF(D441="","",VLOOKUP(F441,製品マスタ!$G$5:$L$1005,6,FALSE))</f>
        <v/>
      </c>
      <c r="J441" s="271"/>
      <c r="K441" s="37" t="str">
        <f>IF(D441="","",VLOOKUP(D441,契約台帳!$A$3:$X$700,12,FALSE))</f>
        <v/>
      </c>
      <c r="L441" s="37" t="str">
        <f>IF(D441="","",VLOOKUP(F441,製品マスタ!$G$5:$Q$1005,11,FALSE))</f>
        <v/>
      </c>
      <c r="M441" s="49"/>
      <c r="N441" s="49"/>
      <c r="O441" s="184"/>
      <c r="P441" s="60"/>
      <c r="Q441" s="74"/>
      <c r="R441" s="54" t="str">
        <f>IF(D441="","",IF(D440&lt;&gt;"","",IF(OR(J441="リード付け",J441="巻足し",J441="巻返しリード付け"),M441,VLOOKUP(D441,契約台帳!$A$3:$X$700,14,FALSE))))</f>
        <v/>
      </c>
      <c r="S441" s="51" t="str">
        <f>IF(D441="","",IF(D440&lt;&gt;"","",IF(OR(J441="リード付け",J441="巻足し",J441="巻返しリード付け"),M441,VLOOKUP(D441,契約台帳!$A$3:$X$700,15,FALSE))))</f>
        <v/>
      </c>
      <c r="T441" s="51" t="str">
        <f>IF(D441="","",IF(D440&lt;&gt;"","",IF(J441="リード付け",N441,IF(J441="巻返しリード付け",N441,IF(J441="巻足し",N441*P441+N442*P442,VLOOKUP(D441,契約台帳!$A$3:$X$700,16,FALSE))))))</f>
        <v/>
      </c>
      <c r="U441" s="50"/>
      <c r="V441" s="50" t="str">
        <f>IF(D441="","",IF(D439=D441,"",VLOOKUP(D441,契約台帳!$A$2:$X$700,18,FALSE)))</f>
        <v/>
      </c>
      <c r="W441" s="35" t="str">
        <f>IF(D441="","",IF(T441="","",IF(J441="巻足し","",IF(J441="巻返し",VLOOKUP(F441&amp;K441&amp;M441,製品マスタ!$M$5:$AE$1005,18,FALSE),IF(OR(J441="リード付け",J441="巻返しリード付け"),"原反コア",IF(J441="スリット",VLOOKUP(F441&amp;K441&amp;R441,製品マスタ!$N$5:$AE$1005,17,FALSE),""))))))</f>
        <v/>
      </c>
      <c r="X441" s="35" t="str">
        <f>IF(D441="","",IF(T441="","",IF(J441="巻足し","",IF(J441="巻返し",VLOOKUP(F441&amp;K441&amp;M441,製品マスタ!$M$5:$AE$1005,19,FALSE),IF(OR(J441="リード付け",J441="巻返しリード付け"),"",IF(J441="スリット",VLOOKUP(F441&amp;K441&amp;R441,製品マスタ!$N$5:$AE$1005,18,FALSE),""))))))</f>
        <v/>
      </c>
      <c r="Y441" s="40" t="str">
        <f>IF(D441="","",IF(T441="","",VLOOKUP(D441,契約台帳!$A$3:$X$700,17,FALSE)))</f>
        <v/>
      </c>
      <c r="Z441" s="35" t="str">
        <f>IF(D441="","",IF(T441="","",VLOOKUP(D441,契約台帳!$A$3:$X$700,5,FALSE)))</f>
        <v/>
      </c>
      <c r="AA441" s="74"/>
      <c r="AB441" s="266" t="str">
        <f>IFERROR(VLOOKUP(F441&amp;K441&amp;M441,製品マスタ!$M$5:$AM$1003,27,FALSE),"")</f>
        <v/>
      </c>
      <c r="AC441" s="41"/>
      <c r="AD441" s="244"/>
      <c r="AE441" s="67"/>
      <c r="AF441" s="71"/>
      <c r="AG441" s="60"/>
      <c r="AH441" s="34"/>
      <c r="AI441" s="34"/>
      <c r="AJ441" s="34"/>
      <c r="AK441" s="34"/>
      <c r="AL441" s="13"/>
      <c r="AM441" s="13"/>
      <c r="AN441" s="13"/>
      <c r="AO441" s="13"/>
      <c r="AP441" s="13"/>
      <c r="AQ441" s="14"/>
      <c r="AR441" s="15"/>
    </row>
    <row r="442" spans="1:44" s="17" customFormat="1" ht="30.95" customHeight="1" x14ac:dyDescent="0.2">
      <c r="A442" s="47"/>
      <c r="B442" s="48"/>
      <c r="C442" s="56"/>
      <c r="D442" s="35"/>
      <c r="E442" s="35"/>
      <c r="F442" s="36" t="str">
        <f>IF(D442="","",VLOOKUP(D442,契約台帳!$A$3:$X$9998,6,FALSE))&amp;IF(D442="","",VLOOKUP(D442,契約台帳!$A$3:$X$9998,7,FALSE))&amp;IF(D442="","",VLOOKUP(D442,契約台帳!$A$3:$X$9998,8,FALSE))&amp;IF(D442="","",VLOOKUP(D442,契約台帳!$A$3:$X$9998,9,FALSE))&amp;IF(D442="","",VLOOKUP(D442,契約台帳!$A$3:$X$9998,11,FALSE))</f>
        <v/>
      </c>
      <c r="G442" s="35" t="str">
        <f>IF(D442="","",VLOOKUP(F442,製品マスタ!$G$5:$H$1005,2,FALSE))</f>
        <v/>
      </c>
      <c r="H442" s="35" t="str">
        <f>IF(D442="","",VLOOKUP(F442,製品マスタ!$G$5:$K$1005,5,FALSE))</f>
        <v/>
      </c>
      <c r="I442" s="37" t="str">
        <f>IF(D442="","",VLOOKUP(F442,製品マスタ!$G$5:$L$1005,6,FALSE))</f>
        <v/>
      </c>
      <c r="J442" s="271"/>
      <c r="K442" s="37" t="str">
        <f>IF(D442="","",VLOOKUP(D442,契約台帳!$A$3:$X$700,12,FALSE))</f>
        <v/>
      </c>
      <c r="L442" s="37" t="str">
        <f>IF(D442="","",VLOOKUP(F442,製品マスタ!$G$5:$Q$1005,11,FALSE))</f>
        <v/>
      </c>
      <c r="M442" s="49"/>
      <c r="N442" s="49"/>
      <c r="O442" s="184"/>
      <c r="P442" s="60"/>
      <c r="Q442" s="74"/>
      <c r="R442" s="54" t="str">
        <f>IF(D442="","",IF(D441&lt;&gt;"","",IF(OR(J442="リード付け",J442="巻足し",J442="巻返しリード付け"),M442,VLOOKUP(D442,契約台帳!$A$3:$X$700,14,FALSE))))</f>
        <v/>
      </c>
      <c r="S442" s="51" t="str">
        <f>IF(D442="","",IF(D441&lt;&gt;"","",IF(OR(J442="リード付け",J442="巻足し",J442="巻返しリード付け"),M442,VLOOKUP(D442,契約台帳!$A$3:$X$700,15,FALSE))))</f>
        <v/>
      </c>
      <c r="T442" s="51" t="str">
        <f>IF(D442="","",IF(D441&lt;&gt;"","",IF(J442="リード付け",N442,IF(J442="巻返しリード付け",N442,IF(J442="巻足し",N442*P442+N443*P443,VLOOKUP(D442,契約台帳!$A$3:$X$700,16,FALSE))))))</f>
        <v/>
      </c>
      <c r="U442" s="50"/>
      <c r="V442" s="50" t="str">
        <f>IF(D442="","",IF(D440=D442,"",VLOOKUP(D442,契約台帳!$A$2:$X$700,18,FALSE)))</f>
        <v/>
      </c>
      <c r="W442" s="35" t="str">
        <f>IF(D442="","",IF(T442="","",IF(J442="巻足し","",IF(J442="巻返し",VLOOKUP(F442&amp;K442&amp;M442,製品マスタ!$M$5:$AE$1005,18,FALSE),IF(OR(J442="リード付け",J442="巻返しリード付け"),"原反コア",IF(J442="スリット",VLOOKUP(F442&amp;K442&amp;R442,製品マスタ!$N$5:$AE$1005,17,FALSE),""))))))</f>
        <v/>
      </c>
      <c r="X442" s="35" t="str">
        <f>IF(D442="","",IF(T442="","",IF(J442="巻足し","",IF(J442="巻返し",VLOOKUP(F442&amp;K442&amp;M442,製品マスタ!$M$5:$AE$1005,19,FALSE),IF(OR(J442="リード付け",J442="巻返しリード付け"),"",IF(J442="スリット",VLOOKUP(F442&amp;K442&amp;R442,製品マスタ!$N$5:$AE$1005,18,FALSE),""))))))</f>
        <v/>
      </c>
      <c r="Y442" s="40" t="str">
        <f>IF(D442="","",IF(T442="","",VLOOKUP(D442,契約台帳!$A$3:$X$700,17,FALSE)))</f>
        <v/>
      </c>
      <c r="Z442" s="35" t="str">
        <f>IF(D442="","",IF(T442="","",VLOOKUP(D442,契約台帳!$A$3:$X$700,5,FALSE)))</f>
        <v/>
      </c>
      <c r="AA442" s="74"/>
      <c r="AB442" s="266" t="str">
        <f>IFERROR(VLOOKUP(F442&amp;K442&amp;M442,製品マスタ!$M$5:$AM$1003,27,FALSE),"")</f>
        <v/>
      </c>
      <c r="AC442" s="41"/>
      <c r="AD442" s="244"/>
      <c r="AE442" s="67"/>
      <c r="AF442" s="71"/>
      <c r="AG442" s="60"/>
      <c r="AH442" s="34"/>
      <c r="AI442" s="34"/>
      <c r="AJ442" s="34"/>
      <c r="AK442" s="34"/>
      <c r="AL442" s="13"/>
      <c r="AM442" s="13"/>
      <c r="AN442" s="13"/>
      <c r="AO442" s="13"/>
      <c r="AP442" s="13"/>
      <c r="AQ442" s="14"/>
      <c r="AR442" s="15"/>
    </row>
    <row r="443" spans="1:44" s="17" customFormat="1" ht="30.95" customHeight="1" x14ac:dyDescent="0.2">
      <c r="A443" s="47"/>
      <c r="B443" s="48"/>
      <c r="C443" s="56"/>
      <c r="D443" s="35"/>
      <c r="E443" s="35"/>
      <c r="F443" s="36" t="str">
        <f>IF(D443="","",VLOOKUP(D443,契約台帳!$A$3:$X$9998,6,FALSE))&amp;IF(D443="","",VLOOKUP(D443,契約台帳!$A$3:$X$9998,7,FALSE))&amp;IF(D443="","",VLOOKUP(D443,契約台帳!$A$3:$X$9998,8,FALSE))&amp;IF(D443="","",VLOOKUP(D443,契約台帳!$A$3:$X$9998,9,FALSE))&amp;IF(D443="","",VLOOKUP(D443,契約台帳!$A$3:$X$9998,11,FALSE))</f>
        <v/>
      </c>
      <c r="G443" s="35" t="str">
        <f>IF(D443="","",VLOOKUP(F443,製品マスタ!$G$5:$H$1005,2,FALSE))</f>
        <v/>
      </c>
      <c r="H443" s="35" t="str">
        <f>IF(D443="","",VLOOKUP(F443,製品マスタ!$G$5:$K$1005,5,FALSE))</f>
        <v/>
      </c>
      <c r="I443" s="37" t="str">
        <f>IF(D443="","",VLOOKUP(F443,製品マスタ!$G$5:$L$1005,6,FALSE))</f>
        <v/>
      </c>
      <c r="J443" s="271"/>
      <c r="K443" s="37" t="str">
        <f>IF(D443="","",VLOOKUP(D443,契約台帳!$A$3:$X$700,12,FALSE))</f>
        <v/>
      </c>
      <c r="L443" s="37" t="str">
        <f>IF(D443="","",VLOOKUP(F443,製品マスタ!$G$5:$Q$1005,11,FALSE))</f>
        <v/>
      </c>
      <c r="M443" s="49"/>
      <c r="N443" s="49"/>
      <c r="O443" s="184"/>
      <c r="P443" s="60"/>
      <c r="Q443" s="74"/>
      <c r="R443" s="54" t="str">
        <f>IF(D443="","",IF(D442&lt;&gt;"","",IF(OR(J443="リード付け",J443="巻足し",J443="巻返しリード付け"),M443,VLOOKUP(D443,契約台帳!$A$3:$X$700,14,FALSE))))</f>
        <v/>
      </c>
      <c r="S443" s="51" t="str">
        <f>IF(D443="","",IF(D442&lt;&gt;"","",IF(OR(J443="リード付け",J443="巻足し",J443="巻返しリード付け"),M443,VLOOKUP(D443,契約台帳!$A$3:$X$700,15,FALSE))))</f>
        <v/>
      </c>
      <c r="T443" s="51" t="str">
        <f>IF(D443="","",IF(D442&lt;&gt;"","",IF(J443="リード付け",N443,IF(J443="巻返しリード付け",N443,IF(J443="巻足し",N443*P443+N444*P444,VLOOKUP(D443,契約台帳!$A$3:$X$700,16,FALSE))))))</f>
        <v/>
      </c>
      <c r="U443" s="50"/>
      <c r="V443" s="50" t="str">
        <f>IF(D443="","",IF(D441=D443,"",VLOOKUP(D443,契約台帳!$A$2:$X$700,18,FALSE)))</f>
        <v/>
      </c>
      <c r="W443" s="35" t="str">
        <f>IF(D443="","",IF(T443="","",IF(J443="巻足し","",IF(J443="巻返し",VLOOKUP(F443&amp;K443&amp;M443,製品マスタ!$M$5:$AE$1005,18,FALSE),IF(OR(J443="リード付け",J443="巻返しリード付け"),"原反コア",IF(J443="スリット",VLOOKUP(F443&amp;K443&amp;R443,製品マスタ!$N$5:$AE$1005,17,FALSE),""))))))</f>
        <v/>
      </c>
      <c r="X443" s="35" t="str">
        <f>IF(D443="","",IF(T443="","",IF(J443="巻足し","",IF(J443="巻返し",VLOOKUP(F443&amp;K443&amp;M443,製品マスタ!$M$5:$AE$1005,19,FALSE),IF(OR(J443="リード付け",J443="巻返しリード付け"),"",IF(J443="スリット",VLOOKUP(F443&amp;K443&amp;R443,製品マスタ!$N$5:$AE$1005,18,FALSE),""))))))</f>
        <v/>
      </c>
      <c r="Y443" s="40" t="str">
        <f>IF(D443="","",IF(T443="","",VLOOKUP(D443,契約台帳!$A$3:$X$700,17,FALSE)))</f>
        <v/>
      </c>
      <c r="Z443" s="35" t="str">
        <f>IF(D443="","",IF(T443="","",VLOOKUP(D443,契約台帳!$A$3:$X$700,5,FALSE)))</f>
        <v/>
      </c>
      <c r="AA443" s="74"/>
      <c r="AB443" s="266" t="str">
        <f>IFERROR(VLOOKUP(F443&amp;K443&amp;M443,製品マスタ!$M$5:$AM$1003,27,FALSE),"")</f>
        <v/>
      </c>
      <c r="AC443" s="41"/>
      <c r="AD443" s="244"/>
      <c r="AE443" s="67"/>
      <c r="AF443" s="71"/>
      <c r="AG443" s="60"/>
      <c r="AH443" s="34"/>
      <c r="AI443" s="34"/>
      <c r="AJ443" s="34"/>
      <c r="AK443" s="34"/>
      <c r="AL443" s="13"/>
      <c r="AM443" s="13"/>
      <c r="AN443" s="13"/>
      <c r="AO443" s="13"/>
      <c r="AP443" s="13"/>
      <c r="AQ443" s="14"/>
      <c r="AR443" s="15"/>
    </row>
    <row r="444" spans="1:44" s="17" customFormat="1" ht="30.95" customHeight="1" x14ac:dyDescent="0.2">
      <c r="A444" s="47"/>
      <c r="B444" s="48"/>
      <c r="C444" s="56"/>
      <c r="D444" s="35"/>
      <c r="E444" s="35"/>
      <c r="F444" s="36" t="str">
        <f>IF(D444="","",VLOOKUP(D444,契約台帳!$A$3:$X$9998,6,FALSE))&amp;IF(D444="","",VLOOKUP(D444,契約台帳!$A$3:$X$9998,7,FALSE))&amp;IF(D444="","",VLOOKUP(D444,契約台帳!$A$3:$X$9998,8,FALSE))&amp;IF(D444="","",VLOOKUP(D444,契約台帳!$A$3:$X$9998,9,FALSE))&amp;IF(D444="","",VLOOKUP(D444,契約台帳!$A$3:$X$9998,11,FALSE))</f>
        <v/>
      </c>
      <c r="G444" s="35" t="str">
        <f>IF(D444="","",VLOOKUP(F444,製品マスタ!$G$5:$H$1005,2,FALSE))</f>
        <v/>
      </c>
      <c r="H444" s="35" t="str">
        <f>IF(D444="","",VLOOKUP(F444,製品マスタ!$G$5:$K$1005,5,FALSE))</f>
        <v/>
      </c>
      <c r="I444" s="37" t="str">
        <f>IF(D444="","",VLOOKUP(F444,製品マスタ!$G$5:$L$1005,6,FALSE))</f>
        <v/>
      </c>
      <c r="J444" s="271"/>
      <c r="K444" s="37" t="str">
        <f>IF(D444="","",VLOOKUP(D444,契約台帳!$A$3:$X$700,12,FALSE))</f>
        <v/>
      </c>
      <c r="L444" s="37" t="str">
        <f>IF(D444="","",VLOOKUP(F444,製品マスタ!$G$5:$Q$1005,11,FALSE))</f>
        <v/>
      </c>
      <c r="M444" s="49"/>
      <c r="N444" s="49"/>
      <c r="O444" s="184"/>
      <c r="P444" s="60"/>
      <c r="Q444" s="74"/>
      <c r="R444" s="54" t="str">
        <f>IF(D444="","",IF(D443&lt;&gt;"","",IF(OR(J444="リード付け",J444="巻足し",J444="巻返しリード付け"),M444,VLOOKUP(D444,契約台帳!$A$3:$X$700,14,FALSE))))</f>
        <v/>
      </c>
      <c r="S444" s="51" t="str">
        <f>IF(D444="","",IF(D443&lt;&gt;"","",IF(OR(J444="リード付け",J444="巻足し",J444="巻返しリード付け"),M444,VLOOKUP(D444,契約台帳!$A$3:$X$700,15,FALSE))))</f>
        <v/>
      </c>
      <c r="T444" s="51" t="str">
        <f>IF(D444="","",IF(D443&lt;&gt;"","",IF(J444="リード付け",N444,IF(J444="巻返しリード付け",N444,IF(J444="巻足し",N444*P444+N445*P445,VLOOKUP(D444,契約台帳!$A$3:$X$700,16,FALSE))))))</f>
        <v/>
      </c>
      <c r="U444" s="50"/>
      <c r="V444" s="50" t="str">
        <f>IF(D444="","",IF(D442=D444,"",VLOOKUP(D444,契約台帳!$A$2:$X$700,18,FALSE)))</f>
        <v/>
      </c>
      <c r="W444" s="35" t="str">
        <f>IF(D444="","",IF(T444="","",IF(J444="巻足し","",IF(J444="巻返し",VLOOKUP(F444&amp;K444&amp;M444,製品マスタ!$M$5:$AE$1005,18,FALSE),IF(OR(J444="リード付け",J444="巻返しリード付け"),"原反コア",IF(J444="スリット",VLOOKUP(F444&amp;K444&amp;R444,製品マスタ!$N$5:$AE$1005,17,FALSE),""))))))</f>
        <v/>
      </c>
      <c r="X444" s="35" t="str">
        <f>IF(D444="","",IF(T444="","",IF(J444="巻足し","",IF(J444="巻返し",VLOOKUP(F444&amp;K444&amp;M444,製品マスタ!$M$5:$AE$1005,19,FALSE),IF(OR(J444="リード付け",J444="巻返しリード付け"),"",IF(J444="スリット",VLOOKUP(F444&amp;K444&amp;R444,製品マスタ!$N$5:$AE$1005,18,FALSE),""))))))</f>
        <v/>
      </c>
      <c r="Y444" s="40" t="str">
        <f>IF(D444="","",IF(T444="","",VLOOKUP(D444,契約台帳!$A$3:$X$700,17,FALSE)))</f>
        <v/>
      </c>
      <c r="Z444" s="35" t="str">
        <f>IF(D444="","",IF(T444="","",VLOOKUP(D444,契約台帳!$A$3:$X$700,5,FALSE)))</f>
        <v/>
      </c>
      <c r="AA444" s="74"/>
      <c r="AB444" s="266" t="str">
        <f>IFERROR(VLOOKUP(F444&amp;K444&amp;M444,製品マスタ!$M$5:$AM$1003,27,FALSE),"")</f>
        <v/>
      </c>
      <c r="AC444" s="41"/>
      <c r="AD444" s="244"/>
      <c r="AE444" s="67"/>
      <c r="AF444" s="71"/>
      <c r="AG444" s="60"/>
      <c r="AH444" s="34"/>
      <c r="AI444" s="34"/>
      <c r="AJ444" s="34"/>
      <c r="AK444" s="34"/>
      <c r="AL444" s="13"/>
      <c r="AM444" s="13"/>
      <c r="AN444" s="13"/>
      <c r="AO444" s="13"/>
      <c r="AP444" s="13"/>
      <c r="AQ444" s="14"/>
      <c r="AR444" s="15"/>
    </row>
    <row r="445" spans="1:44" s="17" customFormat="1" ht="30.95" customHeight="1" x14ac:dyDescent="0.2">
      <c r="A445" s="47"/>
      <c r="B445" s="48"/>
      <c r="C445" s="56"/>
      <c r="D445" s="35"/>
      <c r="E445" s="35"/>
      <c r="F445" s="36" t="str">
        <f>IF(D445="","",VLOOKUP(D445,契約台帳!$A$3:$X$9998,6,FALSE))&amp;IF(D445="","",VLOOKUP(D445,契約台帳!$A$3:$X$9998,7,FALSE))&amp;IF(D445="","",VLOOKUP(D445,契約台帳!$A$3:$X$9998,8,FALSE))&amp;IF(D445="","",VLOOKUP(D445,契約台帳!$A$3:$X$9998,9,FALSE))&amp;IF(D445="","",VLOOKUP(D445,契約台帳!$A$3:$X$9998,11,FALSE))</f>
        <v/>
      </c>
      <c r="G445" s="35" t="str">
        <f>IF(D445="","",VLOOKUP(F445,製品マスタ!$G$5:$H$1005,2,FALSE))</f>
        <v/>
      </c>
      <c r="H445" s="35" t="str">
        <f>IF(D445="","",VLOOKUP(F445,製品マスタ!$G$5:$K$1005,5,FALSE))</f>
        <v/>
      </c>
      <c r="I445" s="37" t="str">
        <f>IF(D445="","",VLOOKUP(F445,製品マスタ!$G$5:$L$1005,6,FALSE))</f>
        <v/>
      </c>
      <c r="J445" s="271"/>
      <c r="K445" s="37" t="str">
        <f>IF(D445="","",VLOOKUP(D445,契約台帳!$A$3:$X$700,12,FALSE))</f>
        <v/>
      </c>
      <c r="L445" s="37" t="str">
        <f>IF(D445="","",VLOOKUP(F445,製品マスタ!$G$5:$Q$1005,11,FALSE))</f>
        <v/>
      </c>
      <c r="M445" s="49"/>
      <c r="N445" s="49"/>
      <c r="O445" s="184"/>
      <c r="P445" s="60"/>
      <c r="Q445" s="74"/>
      <c r="R445" s="54" t="str">
        <f>IF(D445="","",IF(D444&lt;&gt;"","",IF(OR(J445="リード付け",J445="巻足し",J445="巻返しリード付け"),M445,VLOOKUP(D445,契約台帳!$A$3:$X$700,14,FALSE))))</f>
        <v/>
      </c>
      <c r="S445" s="51" t="str">
        <f>IF(D445="","",IF(D444&lt;&gt;"","",IF(OR(J445="リード付け",J445="巻足し",J445="巻返しリード付け"),M445,VLOOKUP(D445,契約台帳!$A$3:$X$700,15,FALSE))))</f>
        <v/>
      </c>
      <c r="T445" s="51" t="str">
        <f>IF(D445="","",IF(D444&lt;&gt;"","",IF(J445="リード付け",N445,IF(J445="巻返しリード付け",N445,IF(J445="巻足し",N445*P445+N446*P446,VLOOKUP(D445,契約台帳!$A$3:$X$700,16,FALSE))))))</f>
        <v/>
      </c>
      <c r="U445" s="50"/>
      <c r="V445" s="50" t="str">
        <f>IF(D445="","",IF(D443=D445,"",VLOOKUP(D445,契約台帳!$A$2:$X$700,18,FALSE)))</f>
        <v/>
      </c>
      <c r="W445" s="35" t="str">
        <f>IF(D445="","",IF(T445="","",IF(J445="巻足し","",IF(J445="巻返し",VLOOKUP(F445&amp;K445&amp;M445,製品マスタ!$M$5:$AE$1005,18,FALSE),IF(OR(J445="リード付け",J445="巻返しリード付け"),"原反コア",IF(J445="スリット",VLOOKUP(F445&amp;K445&amp;R445,製品マスタ!$N$5:$AE$1005,17,FALSE),""))))))</f>
        <v/>
      </c>
      <c r="X445" s="35" t="str">
        <f>IF(D445="","",IF(T445="","",IF(J445="巻足し","",IF(J445="巻返し",VLOOKUP(F445&amp;K445&amp;M445,製品マスタ!$M$5:$AE$1005,19,FALSE),IF(OR(J445="リード付け",J445="巻返しリード付け"),"",IF(J445="スリット",VLOOKUP(F445&amp;K445&amp;R445,製品マスタ!$N$5:$AE$1005,18,FALSE),""))))))</f>
        <v/>
      </c>
      <c r="Y445" s="40" t="str">
        <f>IF(D445="","",IF(T445="","",VLOOKUP(D445,契約台帳!$A$3:$X$700,17,FALSE)))</f>
        <v/>
      </c>
      <c r="Z445" s="35" t="str">
        <f>IF(D445="","",IF(T445="","",VLOOKUP(D445,契約台帳!$A$3:$X$700,5,FALSE)))</f>
        <v/>
      </c>
      <c r="AA445" s="74"/>
      <c r="AB445" s="266" t="str">
        <f>IFERROR(VLOOKUP(F445&amp;K445&amp;M445,製品マスタ!$M$5:$AM$1003,27,FALSE),"")</f>
        <v/>
      </c>
      <c r="AC445" s="41"/>
      <c r="AD445" s="244"/>
      <c r="AE445" s="67"/>
      <c r="AF445" s="71"/>
      <c r="AG445" s="60"/>
      <c r="AH445" s="34"/>
      <c r="AI445" s="34"/>
      <c r="AJ445" s="34"/>
      <c r="AK445" s="34"/>
      <c r="AL445" s="13"/>
      <c r="AM445" s="13"/>
      <c r="AN445" s="13"/>
      <c r="AO445" s="13"/>
      <c r="AP445" s="13"/>
      <c r="AQ445" s="14"/>
      <c r="AR445" s="15"/>
    </row>
    <row r="446" spans="1:44" s="17" customFormat="1" ht="30.95" customHeight="1" x14ac:dyDescent="0.2">
      <c r="A446" s="47"/>
      <c r="B446" s="48"/>
      <c r="C446" s="56"/>
      <c r="D446" s="35"/>
      <c r="E446" s="35"/>
      <c r="F446" s="36" t="str">
        <f>IF(D446="","",VLOOKUP(D446,契約台帳!$A$3:$X$9998,6,FALSE))&amp;IF(D446="","",VLOOKUP(D446,契約台帳!$A$3:$X$9998,7,FALSE))&amp;IF(D446="","",VLOOKUP(D446,契約台帳!$A$3:$X$9998,8,FALSE))&amp;IF(D446="","",VLOOKUP(D446,契約台帳!$A$3:$X$9998,9,FALSE))&amp;IF(D446="","",VLOOKUP(D446,契約台帳!$A$3:$X$9998,11,FALSE))</f>
        <v/>
      </c>
      <c r="G446" s="35" t="str">
        <f>IF(D446="","",VLOOKUP(F446,製品マスタ!$G$5:$H$1005,2,FALSE))</f>
        <v/>
      </c>
      <c r="H446" s="35" t="str">
        <f>IF(D446="","",VLOOKUP(F446,製品マスタ!$G$5:$K$1005,5,FALSE))</f>
        <v/>
      </c>
      <c r="I446" s="37" t="str">
        <f>IF(D446="","",VLOOKUP(F446,製品マスタ!$G$5:$L$1005,6,FALSE))</f>
        <v/>
      </c>
      <c r="J446" s="271"/>
      <c r="K446" s="37" t="str">
        <f>IF(D446="","",VLOOKUP(D446,契約台帳!$A$3:$X$700,12,FALSE))</f>
        <v/>
      </c>
      <c r="L446" s="37" t="str">
        <f>IF(D446="","",VLOOKUP(F446,製品マスタ!$G$5:$Q$1005,11,FALSE))</f>
        <v/>
      </c>
      <c r="M446" s="49"/>
      <c r="N446" s="49"/>
      <c r="O446" s="184"/>
      <c r="P446" s="60"/>
      <c r="Q446" s="74"/>
      <c r="R446" s="54" t="str">
        <f>IF(D446="","",IF(D445&lt;&gt;"","",IF(OR(J446="リード付け",J446="巻足し",J446="巻返しリード付け"),M446,VLOOKUP(D446,契約台帳!$A$3:$X$700,14,FALSE))))</f>
        <v/>
      </c>
      <c r="S446" s="51" t="str">
        <f>IF(D446="","",IF(D445&lt;&gt;"","",IF(OR(J446="リード付け",J446="巻足し",J446="巻返しリード付け"),M446,VLOOKUP(D446,契約台帳!$A$3:$X$700,15,FALSE))))</f>
        <v/>
      </c>
      <c r="T446" s="51" t="str">
        <f>IF(D446="","",IF(D445&lt;&gt;"","",IF(J446="リード付け",N446,IF(J446="巻返しリード付け",N446,IF(J446="巻足し",N446*P446+N447*P447,VLOOKUP(D446,契約台帳!$A$3:$X$700,16,FALSE))))))</f>
        <v/>
      </c>
      <c r="U446" s="50"/>
      <c r="V446" s="50" t="str">
        <f>IF(D446="","",IF(D444=D446,"",VLOOKUP(D446,契約台帳!$A$2:$X$700,18,FALSE)))</f>
        <v/>
      </c>
      <c r="W446" s="35" t="str">
        <f>IF(D446="","",IF(T446="","",IF(J446="巻足し","",IF(J446="巻返し",VLOOKUP(F446&amp;K446&amp;M446,製品マスタ!$M$5:$AE$1005,18,FALSE),IF(OR(J446="リード付け",J446="巻返しリード付け"),"原反コア",IF(J446="スリット",VLOOKUP(F446&amp;K446&amp;R446,製品マスタ!$N$5:$AE$1005,17,FALSE),""))))))</f>
        <v/>
      </c>
      <c r="X446" s="35" t="str">
        <f>IF(D446="","",IF(T446="","",IF(J446="巻足し","",IF(J446="巻返し",VLOOKUP(F446&amp;K446&amp;M446,製品マスタ!$M$5:$AE$1005,19,FALSE),IF(OR(J446="リード付け",J446="巻返しリード付け"),"",IF(J446="スリット",VLOOKUP(F446&amp;K446&amp;R446,製品マスタ!$N$5:$AE$1005,18,FALSE),""))))))</f>
        <v/>
      </c>
      <c r="Y446" s="40" t="str">
        <f>IF(D446="","",IF(T446="","",VLOOKUP(D446,契約台帳!$A$3:$X$700,17,FALSE)))</f>
        <v/>
      </c>
      <c r="Z446" s="35" t="str">
        <f>IF(D446="","",IF(T446="","",VLOOKUP(D446,契約台帳!$A$3:$X$700,5,FALSE)))</f>
        <v/>
      </c>
      <c r="AA446" s="74"/>
      <c r="AB446" s="266" t="str">
        <f>IFERROR(VLOOKUP(F446&amp;K446&amp;M446,製品マスタ!$M$5:$AM$1003,27,FALSE),"")</f>
        <v/>
      </c>
      <c r="AC446" s="41"/>
      <c r="AD446" s="244"/>
      <c r="AE446" s="67"/>
      <c r="AF446" s="71"/>
      <c r="AG446" s="60"/>
      <c r="AH446" s="34"/>
      <c r="AI446" s="34"/>
      <c r="AJ446" s="34"/>
      <c r="AK446" s="34"/>
      <c r="AL446" s="13"/>
      <c r="AM446" s="13"/>
      <c r="AN446" s="13"/>
      <c r="AO446" s="13"/>
      <c r="AP446" s="13"/>
      <c r="AQ446" s="14"/>
      <c r="AR446" s="15"/>
    </row>
    <row r="447" spans="1:44" s="17" customFormat="1" ht="30.95" customHeight="1" x14ac:dyDescent="0.2">
      <c r="A447" s="47"/>
      <c r="B447" s="48"/>
      <c r="C447" s="56"/>
      <c r="D447" s="35"/>
      <c r="E447" s="35"/>
      <c r="F447" s="36" t="str">
        <f>IF(D447="","",VLOOKUP(D447,契約台帳!$A$3:$X$9998,6,FALSE))&amp;IF(D447="","",VLOOKUP(D447,契約台帳!$A$3:$X$9998,7,FALSE))&amp;IF(D447="","",VLOOKUP(D447,契約台帳!$A$3:$X$9998,8,FALSE))&amp;IF(D447="","",VLOOKUP(D447,契約台帳!$A$3:$X$9998,9,FALSE))&amp;IF(D447="","",VLOOKUP(D447,契約台帳!$A$3:$X$9998,11,FALSE))</f>
        <v/>
      </c>
      <c r="G447" s="35" t="str">
        <f>IF(D447="","",VLOOKUP(F447,製品マスタ!$G$5:$H$1005,2,FALSE))</f>
        <v/>
      </c>
      <c r="H447" s="35" t="str">
        <f>IF(D447="","",VLOOKUP(F447,製品マスタ!$G$5:$K$1005,5,FALSE))</f>
        <v/>
      </c>
      <c r="I447" s="37" t="str">
        <f>IF(D447="","",VLOOKUP(F447,製品マスタ!$G$5:$L$1005,6,FALSE))</f>
        <v/>
      </c>
      <c r="J447" s="271"/>
      <c r="K447" s="37" t="str">
        <f>IF(D447="","",VLOOKUP(D447,契約台帳!$A$3:$X$700,12,FALSE))</f>
        <v/>
      </c>
      <c r="L447" s="37" t="str">
        <f>IF(D447="","",VLOOKUP(F447,製品マスタ!$G$5:$Q$1005,11,FALSE))</f>
        <v/>
      </c>
      <c r="M447" s="49"/>
      <c r="N447" s="49"/>
      <c r="O447" s="184"/>
      <c r="P447" s="60"/>
      <c r="Q447" s="74"/>
      <c r="R447" s="54" t="str">
        <f>IF(D447="","",IF(D446&lt;&gt;"","",IF(OR(J447="リード付け",J447="巻足し",J447="巻返しリード付け"),M447,VLOOKUP(D447,契約台帳!$A$3:$X$700,14,FALSE))))</f>
        <v/>
      </c>
      <c r="S447" s="51" t="str">
        <f>IF(D447="","",IF(D446&lt;&gt;"","",IF(OR(J447="リード付け",J447="巻足し",J447="巻返しリード付け"),M447,VLOOKUP(D447,契約台帳!$A$3:$X$700,15,FALSE))))</f>
        <v/>
      </c>
      <c r="T447" s="51" t="str">
        <f>IF(D447="","",IF(D446&lt;&gt;"","",IF(J447="リード付け",N447,IF(J447="巻返しリード付け",N447,IF(J447="巻足し",N447*P447+N448*P448,VLOOKUP(D447,契約台帳!$A$3:$X$700,16,FALSE))))))</f>
        <v/>
      </c>
      <c r="U447" s="50"/>
      <c r="V447" s="50" t="str">
        <f>IF(D447="","",IF(D445=D447,"",VLOOKUP(D447,契約台帳!$A$2:$X$700,18,FALSE)))</f>
        <v/>
      </c>
      <c r="W447" s="35" t="str">
        <f>IF(D447="","",IF(T447="","",IF(J447="巻足し","",IF(J447="巻返し",VLOOKUP(F447&amp;K447&amp;M447,製品マスタ!$M$5:$AE$1005,18,FALSE),IF(OR(J447="リード付け",J447="巻返しリード付け"),"原反コア",IF(J447="スリット",VLOOKUP(F447&amp;K447&amp;R447,製品マスタ!$N$5:$AE$1005,17,FALSE),""))))))</f>
        <v/>
      </c>
      <c r="X447" s="35" t="str">
        <f>IF(D447="","",IF(T447="","",IF(J447="巻足し","",IF(J447="巻返し",VLOOKUP(F447&amp;K447&amp;M447,製品マスタ!$M$5:$AE$1005,19,FALSE),IF(OR(J447="リード付け",J447="巻返しリード付け"),"",IF(J447="スリット",VLOOKUP(F447&amp;K447&amp;R447,製品マスタ!$N$5:$AE$1005,18,FALSE),""))))))</f>
        <v/>
      </c>
      <c r="Y447" s="40" t="str">
        <f>IF(D447="","",IF(T447="","",VLOOKUP(D447,契約台帳!$A$3:$X$700,17,FALSE)))</f>
        <v/>
      </c>
      <c r="Z447" s="35" t="str">
        <f>IF(D447="","",IF(T447="","",VLOOKUP(D447,契約台帳!$A$3:$X$700,5,FALSE)))</f>
        <v/>
      </c>
      <c r="AA447" s="74"/>
      <c r="AB447" s="266" t="str">
        <f>IFERROR(VLOOKUP(F447&amp;K447&amp;M447,製品マスタ!$M$5:$AM$1003,27,FALSE),"")</f>
        <v/>
      </c>
      <c r="AC447" s="41"/>
      <c r="AD447" s="244"/>
      <c r="AE447" s="67"/>
      <c r="AF447" s="71"/>
      <c r="AG447" s="60"/>
      <c r="AH447" s="34"/>
      <c r="AI447" s="34"/>
      <c r="AJ447" s="34"/>
      <c r="AK447" s="34"/>
      <c r="AL447" s="13"/>
      <c r="AM447" s="13"/>
      <c r="AN447" s="13"/>
      <c r="AO447" s="13"/>
      <c r="AP447" s="13"/>
      <c r="AQ447" s="14"/>
      <c r="AR447" s="15"/>
    </row>
    <row r="448" spans="1:44" s="17" customFormat="1" ht="30.95" customHeight="1" x14ac:dyDescent="0.2">
      <c r="A448" s="47"/>
      <c r="B448" s="48"/>
      <c r="C448" s="56"/>
      <c r="D448" s="35"/>
      <c r="E448" s="35"/>
      <c r="F448" s="36" t="str">
        <f>IF(D448="","",VLOOKUP(D448,契約台帳!$A$3:$X$9998,6,FALSE))&amp;IF(D448="","",VLOOKUP(D448,契約台帳!$A$3:$X$9998,7,FALSE))&amp;IF(D448="","",VLOOKUP(D448,契約台帳!$A$3:$X$9998,8,FALSE))&amp;IF(D448="","",VLOOKUP(D448,契約台帳!$A$3:$X$9998,9,FALSE))&amp;IF(D448="","",VLOOKUP(D448,契約台帳!$A$3:$X$9998,11,FALSE))</f>
        <v/>
      </c>
      <c r="G448" s="35" t="str">
        <f>IF(D448="","",VLOOKUP(F448,製品マスタ!$G$5:$H$1005,2,FALSE))</f>
        <v/>
      </c>
      <c r="H448" s="35" t="str">
        <f>IF(D448="","",VLOOKUP(F448,製品マスタ!$G$5:$K$1005,5,FALSE))</f>
        <v/>
      </c>
      <c r="I448" s="37" t="str">
        <f>IF(D448="","",VLOOKUP(F448,製品マスタ!$G$5:$L$1005,6,FALSE))</f>
        <v/>
      </c>
      <c r="J448" s="271"/>
      <c r="K448" s="37" t="str">
        <f>IF(D448="","",VLOOKUP(D448,契約台帳!$A$3:$X$700,12,FALSE))</f>
        <v/>
      </c>
      <c r="L448" s="37" t="str">
        <f>IF(D448="","",VLOOKUP(F448,製品マスタ!$G$5:$Q$1005,11,FALSE))</f>
        <v/>
      </c>
      <c r="M448" s="49"/>
      <c r="N448" s="49"/>
      <c r="O448" s="184"/>
      <c r="P448" s="60"/>
      <c r="Q448" s="74"/>
      <c r="R448" s="54" t="str">
        <f>IF(D448="","",IF(D447&lt;&gt;"","",IF(OR(J448="リード付け",J448="巻足し",J448="巻返しリード付け"),M448,VLOOKUP(D448,契約台帳!$A$3:$X$700,14,FALSE))))</f>
        <v/>
      </c>
      <c r="S448" s="51" t="str">
        <f>IF(D448="","",IF(D447&lt;&gt;"","",IF(OR(J448="リード付け",J448="巻足し",J448="巻返しリード付け"),M448,VLOOKUP(D448,契約台帳!$A$3:$X$700,15,FALSE))))</f>
        <v/>
      </c>
      <c r="T448" s="51" t="str">
        <f>IF(D448="","",IF(D447&lt;&gt;"","",IF(J448="リード付け",N448,IF(J448="巻返しリード付け",N448,IF(J448="巻足し",N448*P448+N449*P449,VLOOKUP(D448,契約台帳!$A$3:$X$700,16,FALSE))))))</f>
        <v/>
      </c>
      <c r="U448" s="50"/>
      <c r="V448" s="50" t="str">
        <f>IF(D448="","",IF(D446=D448,"",VLOOKUP(D448,契約台帳!$A$2:$X$700,18,FALSE)))</f>
        <v/>
      </c>
      <c r="W448" s="35" t="str">
        <f>IF(D448="","",IF(T448="","",IF(J448="巻足し","",IF(J448="巻返し",VLOOKUP(F448&amp;K448&amp;M448,製品マスタ!$M$5:$AE$1005,18,FALSE),IF(OR(J448="リード付け",J448="巻返しリード付け"),"原反コア",IF(J448="スリット",VLOOKUP(F448&amp;K448&amp;R448,製品マスタ!$N$5:$AE$1005,17,FALSE),""))))))</f>
        <v/>
      </c>
      <c r="X448" s="35" t="str">
        <f>IF(D448="","",IF(T448="","",IF(J448="巻足し","",IF(J448="巻返し",VLOOKUP(F448&amp;K448&amp;M448,製品マスタ!$M$5:$AE$1005,19,FALSE),IF(OR(J448="リード付け",J448="巻返しリード付け"),"",IF(J448="スリット",VLOOKUP(F448&amp;K448&amp;R448,製品マスタ!$N$5:$AE$1005,18,FALSE),""))))))</f>
        <v/>
      </c>
      <c r="Y448" s="40" t="str">
        <f>IF(D448="","",IF(T448="","",VLOOKUP(D448,契約台帳!$A$3:$X$700,17,FALSE)))</f>
        <v/>
      </c>
      <c r="Z448" s="35" t="str">
        <f>IF(D448="","",IF(T448="","",VLOOKUP(D448,契約台帳!$A$3:$X$700,5,FALSE)))</f>
        <v/>
      </c>
      <c r="AA448" s="74"/>
      <c r="AB448" s="266" t="str">
        <f>IFERROR(VLOOKUP(F448&amp;K448&amp;M448,製品マスタ!$M$5:$AM$1003,27,FALSE),"")</f>
        <v/>
      </c>
      <c r="AC448" s="41"/>
      <c r="AD448" s="244"/>
      <c r="AE448" s="67"/>
      <c r="AF448" s="71"/>
      <c r="AG448" s="60"/>
      <c r="AH448" s="34"/>
      <c r="AI448" s="34"/>
      <c r="AJ448" s="34"/>
      <c r="AK448" s="34"/>
      <c r="AL448" s="13"/>
      <c r="AM448" s="13"/>
      <c r="AN448" s="13"/>
      <c r="AO448" s="13"/>
      <c r="AP448" s="13"/>
      <c r="AQ448" s="14"/>
      <c r="AR448" s="15"/>
    </row>
    <row r="449" spans="1:44" s="17" customFormat="1" ht="30.95" customHeight="1" x14ac:dyDescent="0.2">
      <c r="A449" s="47"/>
      <c r="B449" s="48"/>
      <c r="C449" s="56"/>
      <c r="D449" s="35"/>
      <c r="E449" s="35"/>
      <c r="F449" s="36" t="str">
        <f>IF(D449="","",VLOOKUP(D449,契約台帳!$A$3:$X$9998,6,FALSE))&amp;IF(D449="","",VLOOKUP(D449,契約台帳!$A$3:$X$9998,7,FALSE))&amp;IF(D449="","",VLOOKUP(D449,契約台帳!$A$3:$X$9998,8,FALSE))&amp;IF(D449="","",VLOOKUP(D449,契約台帳!$A$3:$X$9998,9,FALSE))&amp;IF(D449="","",VLOOKUP(D449,契約台帳!$A$3:$X$9998,11,FALSE))</f>
        <v/>
      </c>
      <c r="G449" s="35" t="str">
        <f>IF(D449="","",VLOOKUP(F449,製品マスタ!$G$5:$H$1005,2,FALSE))</f>
        <v/>
      </c>
      <c r="H449" s="35" t="str">
        <f>IF(D449="","",VLOOKUP(F449,製品マスタ!$G$5:$K$1005,5,FALSE))</f>
        <v/>
      </c>
      <c r="I449" s="37" t="str">
        <f>IF(D449="","",VLOOKUP(F449,製品マスタ!$G$5:$L$1005,6,FALSE))</f>
        <v/>
      </c>
      <c r="J449" s="271"/>
      <c r="K449" s="37" t="str">
        <f>IF(D449="","",VLOOKUP(D449,契約台帳!$A$3:$X$700,12,FALSE))</f>
        <v/>
      </c>
      <c r="L449" s="37" t="str">
        <f>IF(D449="","",VLOOKUP(F449,製品マスタ!$G$5:$Q$1005,11,FALSE))</f>
        <v/>
      </c>
      <c r="M449" s="49"/>
      <c r="N449" s="49"/>
      <c r="O449" s="184"/>
      <c r="P449" s="60"/>
      <c r="Q449" s="74"/>
      <c r="R449" s="54" t="str">
        <f>IF(D449="","",IF(D448&lt;&gt;"","",IF(OR(J449="リード付け",J449="巻足し",J449="巻返しリード付け"),M449,VLOOKUP(D449,契約台帳!$A$3:$X$700,14,FALSE))))</f>
        <v/>
      </c>
      <c r="S449" s="51" t="str">
        <f>IF(D449="","",IF(D448&lt;&gt;"","",IF(OR(J449="リード付け",J449="巻足し",J449="巻返しリード付け"),M449,VLOOKUP(D449,契約台帳!$A$3:$X$700,15,FALSE))))</f>
        <v/>
      </c>
      <c r="T449" s="51" t="str">
        <f>IF(D449="","",IF(D448&lt;&gt;"","",IF(J449="リード付け",N449,IF(J449="巻返しリード付け",N449,IF(J449="巻足し",N449*P449+N450*P450,VLOOKUP(D449,契約台帳!$A$3:$X$700,16,FALSE))))))</f>
        <v/>
      </c>
      <c r="U449" s="50"/>
      <c r="V449" s="50" t="str">
        <f>IF(D449="","",IF(D447=D449,"",VLOOKUP(D449,契約台帳!$A$2:$X$700,18,FALSE)))</f>
        <v/>
      </c>
      <c r="W449" s="35" t="str">
        <f>IF(D449="","",IF(T449="","",IF(J449="巻足し","",IF(J449="巻返し",VLOOKUP(F449&amp;K449&amp;M449,製品マスタ!$M$5:$AE$1005,18,FALSE),IF(OR(J449="リード付け",J449="巻返しリード付け"),"原反コア",IF(J449="スリット",VLOOKUP(F449&amp;K449&amp;R449,製品マスタ!$N$5:$AE$1005,17,FALSE),""))))))</f>
        <v/>
      </c>
      <c r="X449" s="35" t="str">
        <f>IF(D449="","",IF(T449="","",IF(J449="巻足し","",IF(J449="巻返し",VLOOKUP(F449&amp;K449&amp;M449,製品マスタ!$M$5:$AE$1005,19,FALSE),IF(OR(J449="リード付け",J449="巻返しリード付け"),"",IF(J449="スリット",VLOOKUP(F449&amp;K449&amp;R449,製品マスタ!$N$5:$AE$1005,18,FALSE),""))))))</f>
        <v/>
      </c>
      <c r="Y449" s="40" t="str">
        <f>IF(D449="","",IF(T449="","",VLOOKUP(D449,契約台帳!$A$3:$X$700,17,FALSE)))</f>
        <v/>
      </c>
      <c r="Z449" s="35" t="str">
        <f>IF(D449="","",IF(T449="","",VLOOKUP(D449,契約台帳!$A$3:$X$700,5,FALSE)))</f>
        <v/>
      </c>
      <c r="AA449" s="74"/>
      <c r="AB449" s="266" t="str">
        <f>IFERROR(VLOOKUP(F449&amp;K449&amp;M449,製品マスタ!$M$5:$AM$1003,27,FALSE),"")</f>
        <v/>
      </c>
      <c r="AC449" s="41"/>
      <c r="AD449" s="244"/>
      <c r="AE449" s="67"/>
      <c r="AF449" s="71"/>
      <c r="AG449" s="60"/>
      <c r="AH449" s="34"/>
      <c r="AI449" s="34"/>
      <c r="AJ449" s="34"/>
      <c r="AK449" s="34"/>
      <c r="AL449" s="13"/>
      <c r="AM449" s="13"/>
      <c r="AN449" s="13"/>
      <c r="AO449" s="13"/>
      <c r="AP449" s="13"/>
      <c r="AQ449" s="14"/>
      <c r="AR449" s="15"/>
    </row>
    <row r="450" spans="1:44" s="17" customFormat="1" ht="30.95" customHeight="1" x14ac:dyDescent="0.2">
      <c r="A450" s="47"/>
      <c r="B450" s="48"/>
      <c r="C450" s="56"/>
      <c r="D450" s="35"/>
      <c r="E450" s="35"/>
      <c r="F450" s="36" t="str">
        <f>IF(D450="","",VLOOKUP(D450,契約台帳!$A$3:$X$9998,6,FALSE))&amp;IF(D450="","",VLOOKUP(D450,契約台帳!$A$3:$X$9998,7,FALSE))&amp;IF(D450="","",VLOOKUP(D450,契約台帳!$A$3:$X$9998,8,FALSE))&amp;IF(D450="","",VLOOKUP(D450,契約台帳!$A$3:$X$9998,9,FALSE))&amp;IF(D450="","",VLOOKUP(D450,契約台帳!$A$3:$X$9998,11,FALSE))</f>
        <v/>
      </c>
      <c r="G450" s="35" t="str">
        <f>IF(D450="","",VLOOKUP(F450,製品マスタ!$G$5:$H$1005,2,FALSE))</f>
        <v/>
      </c>
      <c r="H450" s="35" t="str">
        <f>IF(D450="","",VLOOKUP(F450,製品マスタ!$G$5:$K$1005,5,FALSE))</f>
        <v/>
      </c>
      <c r="I450" s="37" t="str">
        <f>IF(D450="","",VLOOKUP(F450,製品マスタ!$G$5:$L$1005,6,FALSE))</f>
        <v/>
      </c>
      <c r="J450" s="271"/>
      <c r="K450" s="37" t="str">
        <f>IF(D450="","",VLOOKUP(D450,契約台帳!$A$3:$X$700,12,FALSE))</f>
        <v/>
      </c>
      <c r="L450" s="37" t="str">
        <f>IF(D450="","",VLOOKUP(F450,製品マスタ!$G$5:$Q$1005,11,FALSE))</f>
        <v/>
      </c>
      <c r="M450" s="49"/>
      <c r="N450" s="49"/>
      <c r="O450" s="184"/>
      <c r="P450" s="60"/>
      <c r="Q450" s="74"/>
      <c r="R450" s="54" t="str">
        <f>IF(D450="","",IF(D449&lt;&gt;"","",IF(OR(J450="リード付け",J450="巻足し",J450="巻返しリード付け"),M450,VLOOKUP(D450,契約台帳!$A$3:$X$700,14,FALSE))))</f>
        <v/>
      </c>
      <c r="S450" s="51" t="str">
        <f>IF(D450="","",IF(D449&lt;&gt;"","",IF(OR(J450="リード付け",J450="巻足し",J450="巻返しリード付け"),M450,VLOOKUP(D450,契約台帳!$A$3:$X$700,15,FALSE))))</f>
        <v/>
      </c>
      <c r="T450" s="51" t="str">
        <f>IF(D450="","",IF(D449&lt;&gt;"","",IF(J450="リード付け",N450,IF(J450="巻返しリード付け",N450,IF(J450="巻足し",N450*P450+N451*P451,VLOOKUP(D450,契約台帳!$A$3:$X$700,16,FALSE))))))</f>
        <v/>
      </c>
      <c r="U450" s="50"/>
      <c r="V450" s="50" t="str">
        <f>IF(D450="","",IF(D448=D450,"",VLOOKUP(D450,契約台帳!$A$2:$X$700,18,FALSE)))</f>
        <v/>
      </c>
      <c r="W450" s="35" t="str">
        <f>IF(D450="","",IF(T450="","",IF(J450="巻足し","",IF(J450="巻返し",VLOOKUP(F450&amp;K450&amp;M450,製品マスタ!$M$5:$AE$1005,18,FALSE),IF(OR(J450="リード付け",J450="巻返しリード付け"),"原反コア",IF(J450="スリット",VLOOKUP(F450&amp;K450&amp;R450,製品マスタ!$N$5:$AE$1005,17,FALSE),""))))))</f>
        <v/>
      </c>
      <c r="X450" s="35" t="str">
        <f>IF(D450="","",IF(T450="","",IF(J450="巻足し","",IF(J450="巻返し",VLOOKUP(F450&amp;K450&amp;M450,製品マスタ!$M$5:$AE$1005,19,FALSE),IF(OR(J450="リード付け",J450="巻返しリード付け"),"",IF(J450="スリット",VLOOKUP(F450&amp;K450&amp;R450,製品マスタ!$N$5:$AE$1005,18,FALSE),""))))))</f>
        <v/>
      </c>
      <c r="Y450" s="40" t="str">
        <f>IF(D450="","",IF(T450="","",VLOOKUP(D450,契約台帳!$A$3:$X$700,17,FALSE)))</f>
        <v/>
      </c>
      <c r="Z450" s="35" t="str">
        <f>IF(D450="","",IF(T450="","",VLOOKUP(D450,契約台帳!$A$3:$X$700,5,FALSE)))</f>
        <v/>
      </c>
      <c r="AA450" s="74"/>
      <c r="AB450" s="266" t="str">
        <f>IFERROR(VLOOKUP(F450&amp;K450&amp;M450,製品マスタ!$M$5:$AM$1003,27,FALSE),"")</f>
        <v/>
      </c>
      <c r="AC450" s="41"/>
      <c r="AD450" s="244"/>
      <c r="AE450" s="67"/>
      <c r="AF450" s="71"/>
      <c r="AG450" s="60"/>
      <c r="AH450" s="34"/>
      <c r="AI450" s="34"/>
      <c r="AJ450" s="34"/>
      <c r="AK450" s="34"/>
      <c r="AL450" s="13"/>
      <c r="AM450" s="13"/>
      <c r="AN450" s="13"/>
      <c r="AO450" s="13"/>
      <c r="AP450" s="13"/>
      <c r="AQ450" s="14"/>
      <c r="AR450" s="15"/>
    </row>
    <row r="451" spans="1:44" s="17" customFormat="1" ht="30.95" customHeight="1" x14ac:dyDescent="0.2">
      <c r="A451" s="47"/>
      <c r="B451" s="48"/>
      <c r="C451" s="56"/>
      <c r="D451" s="35"/>
      <c r="E451" s="35"/>
      <c r="F451" s="36" t="str">
        <f>IF(D451="","",VLOOKUP(D451,契約台帳!$A$3:$X$9998,6,FALSE))&amp;IF(D451="","",VLOOKUP(D451,契約台帳!$A$3:$X$9998,7,FALSE))&amp;IF(D451="","",VLOOKUP(D451,契約台帳!$A$3:$X$9998,8,FALSE))&amp;IF(D451="","",VLOOKUP(D451,契約台帳!$A$3:$X$9998,9,FALSE))&amp;IF(D451="","",VLOOKUP(D451,契約台帳!$A$3:$X$9998,11,FALSE))</f>
        <v/>
      </c>
      <c r="G451" s="35" t="str">
        <f>IF(D451="","",VLOOKUP(F451,製品マスタ!$G$5:$H$1005,2,FALSE))</f>
        <v/>
      </c>
      <c r="H451" s="35" t="str">
        <f>IF(D451="","",VLOOKUP(F451,製品マスタ!$G$5:$K$1005,5,FALSE))</f>
        <v/>
      </c>
      <c r="I451" s="37" t="str">
        <f>IF(D451="","",VLOOKUP(F451,製品マスタ!$G$5:$L$1005,6,FALSE))</f>
        <v/>
      </c>
      <c r="J451" s="271"/>
      <c r="K451" s="37" t="str">
        <f>IF(D451="","",VLOOKUP(D451,契約台帳!$A$3:$X$700,12,FALSE))</f>
        <v/>
      </c>
      <c r="L451" s="37" t="str">
        <f>IF(D451="","",VLOOKUP(F451,製品マスタ!$G$5:$Q$1005,11,FALSE))</f>
        <v/>
      </c>
      <c r="M451" s="49"/>
      <c r="N451" s="49"/>
      <c r="O451" s="184"/>
      <c r="P451" s="60"/>
      <c r="Q451" s="74"/>
      <c r="R451" s="54" t="str">
        <f>IF(D451="","",IF(D450&lt;&gt;"","",IF(OR(J451="リード付け",J451="巻足し",J451="巻返しリード付け"),M451,VLOOKUP(D451,契約台帳!$A$3:$X$700,14,FALSE))))</f>
        <v/>
      </c>
      <c r="S451" s="51" t="str">
        <f>IF(D451="","",IF(D450&lt;&gt;"","",IF(OR(J451="リード付け",J451="巻足し",J451="巻返しリード付け"),M451,VLOOKUP(D451,契約台帳!$A$3:$X$700,15,FALSE))))</f>
        <v/>
      </c>
      <c r="T451" s="51" t="str">
        <f>IF(D451="","",IF(D450&lt;&gt;"","",IF(J451="リード付け",N451,IF(J451="巻返しリード付け",N451,IF(J451="巻足し",N451*P451+N452*P452,VLOOKUP(D451,契約台帳!$A$3:$X$700,16,FALSE))))))</f>
        <v/>
      </c>
      <c r="U451" s="50"/>
      <c r="V451" s="50" t="str">
        <f>IF(D451="","",IF(D449=D451,"",VLOOKUP(D451,契約台帳!$A$2:$X$700,18,FALSE)))</f>
        <v/>
      </c>
      <c r="W451" s="35" t="str">
        <f>IF(D451="","",IF(T451="","",IF(J451="巻足し","",IF(J451="巻返し",VLOOKUP(F451&amp;K451&amp;M451,製品マスタ!$M$5:$AE$1005,18,FALSE),IF(OR(J451="リード付け",J451="巻返しリード付け"),"原反コア",IF(J451="スリット",VLOOKUP(F451&amp;K451&amp;R451,製品マスタ!$N$5:$AE$1005,17,FALSE),""))))))</f>
        <v/>
      </c>
      <c r="X451" s="35" t="str">
        <f>IF(D451="","",IF(T451="","",IF(J451="巻足し","",IF(J451="巻返し",VLOOKUP(F451&amp;K451&amp;M451,製品マスタ!$M$5:$AE$1005,19,FALSE),IF(OR(J451="リード付け",J451="巻返しリード付け"),"",IF(J451="スリット",VLOOKUP(F451&amp;K451&amp;R451,製品マスタ!$N$5:$AE$1005,18,FALSE),""))))))</f>
        <v/>
      </c>
      <c r="Y451" s="40" t="str">
        <f>IF(D451="","",IF(T451="","",VLOOKUP(D451,契約台帳!$A$3:$X$700,17,FALSE)))</f>
        <v/>
      </c>
      <c r="Z451" s="35" t="str">
        <f>IF(D451="","",IF(T451="","",VLOOKUP(D451,契約台帳!$A$3:$X$700,5,FALSE)))</f>
        <v/>
      </c>
      <c r="AA451" s="74"/>
      <c r="AB451" s="266" t="str">
        <f>IFERROR(VLOOKUP(F451&amp;K451&amp;M451,製品マスタ!$M$5:$AM$1003,27,FALSE),"")</f>
        <v/>
      </c>
      <c r="AC451" s="41"/>
      <c r="AD451" s="244"/>
      <c r="AE451" s="67"/>
      <c r="AF451" s="71"/>
      <c r="AG451" s="60"/>
      <c r="AH451" s="34"/>
      <c r="AI451" s="34"/>
      <c r="AJ451" s="34"/>
      <c r="AK451" s="34"/>
      <c r="AL451" s="13"/>
      <c r="AM451" s="13"/>
      <c r="AN451" s="13"/>
      <c r="AO451" s="13"/>
      <c r="AP451" s="13"/>
      <c r="AQ451" s="14"/>
      <c r="AR451" s="15"/>
    </row>
    <row r="452" spans="1:44" s="17" customFormat="1" ht="30.95" customHeight="1" x14ac:dyDescent="0.2">
      <c r="A452" s="47"/>
      <c r="B452" s="48"/>
      <c r="C452" s="56"/>
      <c r="D452" s="35"/>
      <c r="E452" s="35"/>
      <c r="F452" s="36" t="str">
        <f>IF(D452="","",VLOOKUP(D452,契約台帳!$A$3:$X$9998,6,FALSE))&amp;IF(D452="","",VLOOKUP(D452,契約台帳!$A$3:$X$9998,7,FALSE))&amp;IF(D452="","",VLOOKUP(D452,契約台帳!$A$3:$X$9998,8,FALSE))&amp;IF(D452="","",VLOOKUP(D452,契約台帳!$A$3:$X$9998,9,FALSE))&amp;IF(D452="","",VLOOKUP(D452,契約台帳!$A$3:$X$9998,11,FALSE))</f>
        <v/>
      </c>
      <c r="G452" s="35" t="str">
        <f>IF(D452="","",VLOOKUP(F452,製品マスタ!$G$5:$H$1005,2,FALSE))</f>
        <v/>
      </c>
      <c r="H452" s="35" t="str">
        <f>IF(D452="","",VLOOKUP(F452,製品マスタ!$G$5:$K$1005,5,FALSE))</f>
        <v/>
      </c>
      <c r="I452" s="37" t="str">
        <f>IF(D452="","",VLOOKUP(F452,製品マスタ!$G$5:$L$1005,6,FALSE))</f>
        <v/>
      </c>
      <c r="J452" s="271"/>
      <c r="K452" s="37" t="str">
        <f>IF(D452="","",VLOOKUP(D452,契約台帳!$A$3:$X$700,12,FALSE))</f>
        <v/>
      </c>
      <c r="L452" s="37" t="str">
        <f>IF(D452="","",VLOOKUP(F452,製品マスタ!$G$5:$Q$1005,11,FALSE))</f>
        <v/>
      </c>
      <c r="M452" s="49"/>
      <c r="N452" s="49"/>
      <c r="O452" s="184"/>
      <c r="P452" s="60"/>
      <c r="Q452" s="74"/>
      <c r="R452" s="54" t="str">
        <f>IF(D452="","",IF(D451&lt;&gt;"","",IF(OR(J452="リード付け",J452="巻足し",J452="巻返しリード付け"),M452,VLOOKUP(D452,契約台帳!$A$3:$X$700,14,FALSE))))</f>
        <v/>
      </c>
      <c r="S452" s="51" t="str">
        <f>IF(D452="","",IF(D451&lt;&gt;"","",IF(OR(J452="リード付け",J452="巻足し",J452="巻返しリード付け"),M452,VLOOKUP(D452,契約台帳!$A$3:$X$700,15,FALSE))))</f>
        <v/>
      </c>
      <c r="T452" s="51" t="str">
        <f>IF(D452="","",IF(D451&lt;&gt;"","",IF(J452="リード付け",N452,IF(J452="巻返しリード付け",N452,IF(J452="巻足し",N452*P452+N453*P453,VLOOKUP(D452,契約台帳!$A$3:$X$700,16,FALSE))))))</f>
        <v/>
      </c>
      <c r="U452" s="50"/>
      <c r="V452" s="50" t="str">
        <f>IF(D452="","",IF(D450=D452,"",VLOOKUP(D452,契約台帳!$A$2:$X$700,18,FALSE)))</f>
        <v/>
      </c>
      <c r="W452" s="35" t="str">
        <f>IF(D452="","",IF(T452="","",IF(J452="巻足し","",IF(J452="巻返し",VLOOKUP(F452&amp;K452&amp;M452,製品マスタ!$M$5:$AE$1005,18,FALSE),IF(OR(J452="リード付け",J452="巻返しリード付け"),"原反コア",IF(J452="スリット",VLOOKUP(F452&amp;K452&amp;R452,製品マスタ!$N$5:$AE$1005,17,FALSE),""))))))</f>
        <v/>
      </c>
      <c r="X452" s="35" t="str">
        <f>IF(D452="","",IF(T452="","",IF(J452="巻足し","",IF(J452="巻返し",VLOOKUP(F452&amp;K452&amp;M452,製品マスタ!$M$5:$AE$1005,19,FALSE),IF(OR(J452="リード付け",J452="巻返しリード付け"),"",IF(J452="スリット",VLOOKUP(F452&amp;K452&amp;R452,製品マスタ!$N$5:$AE$1005,18,FALSE),""))))))</f>
        <v/>
      </c>
      <c r="Y452" s="40" t="str">
        <f>IF(D452="","",IF(T452="","",VLOOKUP(D452,契約台帳!$A$3:$X$700,17,FALSE)))</f>
        <v/>
      </c>
      <c r="Z452" s="35" t="str">
        <f>IF(D452="","",IF(T452="","",VLOOKUP(D452,契約台帳!$A$3:$X$700,5,FALSE)))</f>
        <v/>
      </c>
      <c r="AA452" s="74"/>
      <c r="AB452" s="266" t="str">
        <f>IFERROR(VLOOKUP(F452&amp;K452&amp;M452,製品マスタ!$M$5:$AM$1003,27,FALSE),"")</f>
        <v/>
      </c>
      <c r="AC452" s="41"/>
      <c r="AD452" s="244"/>
      <c r="AE452" s="67"/>
      <c r="AF452" s="71"/>
      <c r="AG452" s="60"/>
      <c r="AH452" s="34"/>
      <c r="AI452" s="34"/>
      <c r="AJ452" s="34"/>
      <c r="AK452" s="34"/>
      <c r="AL452" s="13"/>
      <c r="AM452" s="13"/>
      <c r="AN452" s="13"/>
      <c r="AO452" s="13"/>
      <c r="AP452" s="13"/>
      <c r="AQ452" s="14"/>
      <c r="AR452" s="15"/>
    </row>
    <row r="453" spans="1:44" s="17" customFormat="1" ht="30.95" customHeight="1" x14ac:dyDescent="0.2">
      <c r="A453" s="47"/>
      <c r="B453" s="48"/>
      <c r="C453" s="56"/>
      <c r="D453" s="35"/>
      <c r="E453" s="35"/>
      <c r="F453" s="36" t="str">
        <f>IF(D453="","",VLOOKUP(D453,契約台帳!$A$3:$X$9998,6,FALSE))&amp;IF(D453="","",VLOOKUP(D453,契約台帳!$A$3:$X$9998,7,FALSE))&amp;IF(D453="","",VLOOKUP(D453,契約台帳!$A$3:$X$9998,8,FALSE))&amp;IF(D453="","",VLOOKUP(D453,契約台帳!$A$3:$X$9998,9,FALSE))&amp;IF(D453="","",VLOOKUP(D453,契約台帳!$A$3:$X$9998,11,FALSE))</f>
        <v/>
      </c>
      <c r="G453" s="35" t="str">
        <f>IF(D453="","",VLOOKUP(F453,製品マスタ!$G$5:$H$1005,2,FALSE))</f>
        <v/>
      </c>
      <c r="H453" s="35" t="str">
        <f>IF(D453="","",VLOOKUP(F453,製品マスタ!$G$5:$K$1005,5,FALSE))</f>
        <v/>
      </c>
      <c r="I453" s="37" t="str">
        <f>IF(D453="","",VLOOKUP(F453,製品マスタ!$G$5:$L$1005,6,FALSE))</f>
        <v/>
      </c>
      <c r="J453" s="271"/>
      <c r="K453" s="37" t="str">
        <f>IF(D453="","",VLOOKUP(D453,契約台帳!$A$3:$X$700,12,FALSE))</f>
        <v/>
      </c>
      <c r="L453" s="37" t="str">
        <f>IF(D453="","",VLOOKUP(F453,製品マスタ!$G$5:$Q$1005,11,FALSE))</f>
        <v/>
      </c>
      <c r="M453" s="49"/>
      <c r="N453" s="49"/>
      <c r="O453" s="184"/>
      <c r="P453" s="60"/>
      <c r="Q453" s="74"/>
      <c r="R453" s="54" t="str">
        <f>IF(D453="","",IF(D452&lt;&gt;"","",IF(OR(J453="リード付け",J453="巻足し",J453="巻返しリード付け"),M453,VLOOKUP(D453,契約台帳!$A$3:$X$700,14,FALSE))))</f>
        <v/>
      </c>
      <c r="S453" s="51" t="str">
        <f>IF(D453="","",IF(D452&lt;&gt;"","",IF(OR(J453="リード付け",J453="巻足し",J453="巻返しリード付け"),M453,VLOOKUP(D453,契約台帳!$A$3:$X$700,15,FALSE))))</f>
        <v/>
      </c>
      <c r="T453" s="51" t="str">
        <f>IF(D453="","",IF(D452&lt;&gt;"","",IF(J453="リード付け",N453,IF(J453="巻返しリード付け",N453,IF(J453="巻足し",N453*P453+N454*P454,VLOOKUP(D453,契約台帳!$A$3:$X$700,16,FALSE))))))</f>
        <v/>
      </c>
      <c r="U453" s="50"/>
      <c r="V453" s="50" t="str">
        <f>IF(D453="","",IF(D451=D453,"",VLOOKUP(D453,契約台帳!$A$2:$X$700,18,FALSE)))</f>
        <v/>
      </c>
      <c r="W453" s="35" t="str">
        <f>IF(D453="","",IF(T453="","",IF(J453="巻足し","",IF(J453="巻返し",VLOOKUP(F453&amp;K453&amp;M453,製品マスタ!$M$5:$AE$1005,18,FALSE),IF(OR(J453="リード付け",J453="巻返しリード付け"),"原反コア",IF(J453="スリット",VLOOKUP(F453&amp;K453&amp;R453,製品マスタ!$N$5:$AE$1005,17,FALSE),""))))))</f>
        <v/>
      </c>
      <c r="X453" s="35" t="str">
        <f>IF(D453="","",IF(T453="","",IF(J453="巻足し","",IF(J453="巻返し",VLOOKUP(F453&amp;K453&amp;M453,製品マスタ!$M$5:$AE$1005,19,FALSE),IF(OR(J453="リード付け",J453="巻返しリード付け"),"",IF(J453="スリット",VLOOKUP(F453&amp;K453&amp;R453,製品マスタ!$N$5:$AE$1005,18,FALSE),""))))))</f>
        <v/>
      </c>
      <c r="Y453" s="40" t="str">
        <f>IF(D453="","",IF(T453="","",VLOOKUP(D453,契約台帳!$A$3:$X$700,17,FALSE)))</f>
        <v/>
      </c>
      <c r="Z453" s="35" t="str">
        <f>IF(D453="","",IF(T453="","",VLOOKUP(D453,契約台帳!$A$3:$X$700,5,FALSE)))</f>
        <v/>
      </c>
      <c r="AA453" s="74"/>
      <c r="AB453" s="266" t="str">
        <f>IFERROR(VLOOKUP(F453&amp;K453&amp;M453,製品マスタ!$M$5:$AM$1003,27,FALSE),"")</f>
        <v/>
      </c>
      <c r="AC453" s="41"/>
      <c r="AD453" s="244"/>
      <c r="AE453" s="67"/>
      <c r="AF453" s="71"/>
      <c r="AG453" s="60"/>
      <c r="AH453" s="34"/>
      <c r="AI453" s="34"/>
      <c r="AJ453" s="34"/>
      <c r="AK453" s="34"/>
      <c r="AL453" s="13"/>
      <c r="AM453" s="13"/>
      <c r="AN453" s="13"/>
      <c r="AO453" s="13"/>
      <c r="AP453" s="13"/>
      <c r="AQ453" s="14"/>
      <c r="AR453" s="15"/>
    </row>
    <row r="454" spans="1:44" s="17" customFormat="1" ht="30.95" customHeight="1" x14ac:dyDescent="0.2">
      <c r="A454" s="47"/>
      <c r="B454" s="48"/>
      <c r="C454" s="56"/>
      <c r="D454" s="35"/>
      <c r="E454" s="35"/>
      <c r="F454" s="36" t="str">
        <f>IF(D454="","",VLOOKUP(D454,契約台帳!$A$3:$X$9998,6,FALSE))&amp;IF(D454="","",VLOOKUP(D454,契約台帳!$A$3:$X$9998,7,FALSE))&amp;IF(D454="","",VLOOKUP(D454,契約台帳!$A$3:$X$9998,8,FALSE))&amp;IF(D454="","",VLOOKUP(D454,契約台帳!$A$3:$X$9998,9,FALSE))&amp;IF(D454="","",VLOOKUP(D454,契約台帳!$A$3:$X$9998,11,FALSE))</f>
        <v/>
      </c>
      <c r="G454" s="35" t="str">
        <f>IF(D454="","",VLOOKUP(F454,製品マスタ!$G$5:$H$1005,2,FALSE))</f>
        <v/>
      </c>
      <c r="H454" s="35" t="str">
        <f>IF(D454="","",VLOOKUP(F454,製品マスタ!$G$5:$K$1005,5,FALSE))</f>
        <v/>
      </c>
      <c r="I454" s="37" t="str">
        <f>IF(D454="","",VLOOKUP(F454,製品マスタ!$G$5:$L$1005,6,FALSE))</f>
        <v/>
      </c>
      <c r="J454" s="271"/>
      <c r="K454" s="37" t="str">
        <f>IF(D454="","",VLOOKUP(D454,契約台帳!$A$3:$X$700,12,FALSE))</f>
        <v/>
      </c>
      <c r="L454" s="37" t="str">
        <f>IF(D454="","",VLOOKUP(F454,製品マスタ!$G$5:$Q$1005,11,FALSE))</f>
        <v/>
      </c>
      <c r="M454" s="49"/>
      <c r="N454" s="49"/>
      <c r="O454" s="184"/>
      <c r="P454" s="60"/>
      <c r="Q454" s="74"/>
      <c r="R454" s="54" t="str">
        <f>IF(D454="","",IF(D453&lt;&gt;"","",IF(OR(J454="リード付け",J454="巻足し",J454="巻返しリード付け"),M454,VLOOKUP(D454,契約台帳!$A$3:$X$700,14,FALSE))))</f>
        <v/>
      </c>
      <c r="S454" s="51" t="str">
        <f>IF(D454="","",IF(D453&lt;&gt;"","",IF(OR(J454="リード付け",J454="巻足し",J454="巻返しリード付け"),M454,VLOOKUP(D454,契約台帳!$A$3:$X$700,15,FALSE))))</f>
        <v/>
      </c>
      <c r="T454" s="51" t="str">
        <f>IF(D454="","",IF(D453&lt;&gt;"","",IF(J454="リード付け",N454,IF(J454="巻返しリード付け",N454,IF(J454="巻足し",N454*P454+N455*P455,VLOOKUP(D454,契約台帳!$A$3:$X$700,16,FALSE))))))</f>
        <v/>
      </c>
      <c r="U454" s="50"/>
      <c r="V454" s="50" t="str">
        <f>IF(D454="","",IF(D452=D454,"",VLOOKUP(D454,契約台帳!$A$2:$X$700,18,FALSE)))</f>
        <v/>
      </c>
      <c r="W454" s="35" t="str">
        <f>IF(D454="","",IF(T454="","",IF(J454="巻足し","",IF(J454="巻返し",VLOOKUP(F454&amp;K454&amp;M454,製品マスタ!$M$5:$AE$1005,18,FALSE),IF(OR(J454="リード付け",J454="巻返しリード付け"),"原反コア",IF(J454="スリット",VLOOKUP(F454&amp;K454&amp;R454,製品マスタ!$N$5:$AE$1005,17,FALSE),""))))))</f>
        <v/>
      </c>
      <c r="X454" s="35" t="str">
        <f>IF(D454="","",IF(T454="","",IF(J454="巻足し","",IF(J454="巻返し",VLOOKUP(F454&amp;K454&amp;M454,製品マスタ!$M$5:$AE$1005,19,FALSE),IF(OR(J454="リード付け",J454="巻返しリード付け"),"",IF(J454="スリット",VLOOKUP(F454&amp;K454&amp;R454,製品マスタ!$N$5:$AE$1005,18,FALSE),""))))))</f>
        <v/>
      </c>
      <c r="Y454" s="40" t="str">
        <f>IF(D454="","",IF(T454="","",VLOOKUP(D454,契約台帳!$A$3:$X$700,17,FALSE)))</f>
        <v/>
      </c>
      <c r="Z454" s="35" t="str">
        <f>IF(D454="","",IF(T454="","",VLOOKUP(D454,契約台帳!$A$3:$X$700,5,FALSE)))</f>
        <v/>
      </c>
      <c r="AA454" s="74"/>
      <c r="AB454" s="266" t="str">
        <f>IFERROR(VLOOKUP(F454&amp;K454&amp;M454,製品マスタ!$M$5:$AM$1003,27,FALSE),"")</f>
        <v/>
      </c>
      <c r="AC454" s="41"/>
      <c r="AD454" s="244"/>
      <c r="AE454" s="67"/>
      <c r="AF454" s="71"/>
      <c r="AG454" s="60"/>
      <c r="AH454" s="34"/>
      <c r="AI454" s="34"/>
      <c r="AJ454" s="34"/>
      <c r="AK454" s="34"/>
      <c r="AL454" s="13"/>
      <c r="AM454" s="13"/>
      <c r="AN454" s="13"/>
      <c r="AO454" s="13"/>
      <c r="AP454" s="13"/>
      <c r="AQ454" s="14"/>
      <c r="AR454" s="15"/>
    </row>
    <row r="455" spans="1:44" s="17" customFormat="1" ht="30.95" customHeight="1" x14ac:dyDescent="0.2">
      <c r="A455" s="47"/>
      <c r="B455" s="48"/>
      <c r="C455" s="56"/>
      <c r="D455" s="35"/>
      <c r="E455" s="35"/>
      <c r="F455" s="36" t="str">
        <f>IF(D455="","",VLOOKUP(D455,契約台帳!$A$3:$X$9998,6,FALSE))&amp;IF(D455="","",VLOOKUP(D455,契約台帳!$A$3:$X$9998,7,FALSE))&amp;IF(D455="","",VLOOKUP(D455,契約台帳!$A$3:$X$9998,8,FALSE))&amp;IF(D455="","",VLOOKUP(D455,契約台帳!$A$3:$X$9998,9,FALSE))&amp;IF(D455="","",VLOOKUP(D455,契約台帳!$A$3:$X$9998,11,FALSE))</f>
        <v/>
      </c>
      <c r="G455" s="35" t="str">
        <f>IF(D455="","",VLOOKUP(F455,製品マスタ!$G$5:$H$1005,2,FALSE))</f>
        <v/>
      </c>
      <c r="H455" s="35" t="str">
        <f>IF(D455="","",VLOOKUP(F455,製品マスタ!$G$5:$K$1005,5,FALSE))</f>
        <v/>
      </c>
      <c r="I455" s="37" t="str">
        <f>IF(D455="","",VLOOKUP(F455,製品マスタ!$G$5:$L$1005,6,FALSE))</f>
        <v/>
      </c>
      <c r="J455" s="271"/>
      <c r="K455" s="37" t="str">
        <f>IF(D455="","",VLOOKUP(D455,契約台帳!$A$3:$X$700,12,FALSE))</f>
        <v/>
      </c>
      <c r="L455" s="37" t="str">
        <f>IF(D455="","",VLOOKUP(F455,製品マスタ!$G$5:$Q$1005,11,FALSE))</f>
        <v/>
      </c>
      <c r="M455" s="49"/>
      <c r="N455" s="49"/>
      <c r="O455" s="184"/>
      <c r="P455" s="60"/>
      <c r="Q455" s="74"/>
      <c r="R455" s="54" t="str">
        <f>IF(D455="","",IF(D454&lt;&gt;"","",IF(OR(J455="リード付け",J455="巻足し",J455="巻返しリード付け"),M455,VLOOKUP(D455,契約台帳!$A$3:$X$700,14,FALSE))))</f>
        <v/>
      </c>
      <c r="S455" s="51" t="str">
        <f>IF(D455="","",IF(D454&lt;&gt;"","",IF(OR(J455="リード付け",J455="巻足し",J455="巻返しリード付け"),M455,VLOOKUP(D455,契約台帳!$A$3:$X$700,15,FALSE))))</f>
        <v/>
      </c>
      <c r="T455" s="51" t="str">
        <f>IF(D455="","",IF(D454&lt;&gt;"","",IF(J455="リード付け",N455,IF(J455="巻返しリード付け",N455,IF(J455="巻足し",N455*P455+N456*P456,VLOOKUP(D455,契約台帳!$A$3:$X$700,16,FALSE))))))</f>
        <v/>
      </c>
      <c r="U455" s="50"/>
      <c r="V455" s="50" t="str">
        <f>IF(D455="","",IF(D453=D455,"",VLOOKUP(D455,契約台帳!$A$2:$X$700,18,FALSE)))</f>
        <v/>
      </c>
      <c r="W455" s="35" t="str">
        <f>IF(D455="","",IF(T455="","",IF(J455="巻足し","",IF(J455="巻返し",VLOOKUP(F455&amp;K455&amp;M455,製品マスタ!$M$5:$AE$1005,18,FALSE),IF(OR(J455="リード付け",J455="巻返しリード付け"),"原反コア",IF(J455="スリット",VLOOKUP(F455&amp;K455&amp;R455,製品マスタ!$N$5:$AE$1005,17,FALSE),""))))))</f>
        <v/>
      </c>
      <c r="X455" s="35" t="str">
        <f>IF(D455="","",IF(T455="","",IF(J455="巻足し","",IF(J455="巻返し",VLOOKUP(F455&amp;K455&amp;M455,製品マスタ!$M$5:$AE$1005,19,FALSE),IF(OR(J455="リード付け",J455="巻返しリード付け"),"",IF(J455="スリット",VLOOKUP(F455&amp;K455&amp;R455,製品マスタ!$N$5:$AE$1005,18,FALSE),""))))))</f>
        <v/>
      </c>
      <c r="Y455" s="40" t="str">
        <f>IF(D455="","",IF(T455="","",VLOOKUP(D455,契約台帳!$A$3:$X$700,17,FALSE)))</f>
        <v/>
      </c>
      <c r="Z455" s="35" t="str">
        <f>IF(D455="","",IF(T455="","",VLOOKUP(D455,契約台帳!$A$3:$X$700,5,FALSE)))</f>
        <v/>
      </c>
      <c r="AA455" s="74"/>
      <c r="AB455" s="266" t="str">
        <f>IFERROR(VLOOKUP(F455&amp;K455&amp;M455,製品マスタ!$M$5:$AM$1003,27,FALSE),"")</f>
        <v/>
      </c>
      <c r="AC455" s="41"/>
      <c r="AD455" s="244"/>
      <c r="AE455" s="67"/>
      <c r="AF455" s="71"/>
      <c r="AG455" s="60"/>
      <c r="AH455" s="34"/>
      <c r="AI455" s="34"/>
      <c r="AJ455" s="34"/>
      <c r="AK455" s="34"/>
      <c r="AL455" s="13"/>
      <c r="AM455" s="13"/>
      <c r="AN455" s="13"/>
      <c r="AO455" s="13"/>
      <c r="AP455" s="13"/>
      <c r="AQ455" s="14"/>
      <c r="AR455" s="15"/>
    </row>
    <row r="456" spans="1:44" s="17" customFormat="1" ht="30.95" customHeight="1" x14ac:dyDescent="0.2">
      <c r="A456" s="47"/>
      <c r="B456" s="48"/>
      <c r="C456" s="56"/>
      <c r="D456" s="35"/>
      <c r="E456" s="35"/>
      <c r="F456" s="36" t="str">
        <f>IF(D456="","",VLOOKUP(D456,契約台帳!$A$3:$X$9998,6,FALSE))&amp;IF(D456="","",VLOOKUP(D456,契約台帳!$A$3:$X$9998,7,FALSE))&amp;IF(D456="","",VLOOKUP(D456,契約台帳!$A$3:$X$9998,8,FALSE))&amp;IF(D456="","",VLOOKUP(D456,契約台帳!$A$3:$X$9998,9,FALSE))&amp;IF(D456="","",VLOOKUP(D456,契約台帳!$A$3:$X$9998,11,FALSE))</f>
        <v/>
      </c>
      <c r="G456" s="35" t="str">
        <f>IF(D456="","",VLOOKUP(F456,製品マスタ!$G$5:$H$1005,2,FALSE))</f>
        <v/>
      </c>
      <c r="H456" s="35" t="str">
        <f>IF(D456="","",VLOOKUP(F456,製品マスタ!$G$5:$K$1005,5,FALSE))</f>
        <v/>
      </c>
      <c r="I456" s="37" t="str">
        <f>IF(D456="","",VLOOKUP(F456,製品マスタ!$G$5:$L$1005,6,FALSE))</f>
        <v/>
      </c>
      <c r="J456" s="271"/>
      <c r="K456" s="37" t="str">
        <f>IF(D456="","",VLOOKUP(D456,契約台帳!$A$3:$X$700,12,FALSE))</f>
        <v/>
      </c>
      <c r="L456" s="37" t="str">
        <f>IF(D456="","",VLOOKUP(F456,製品マスタ!$G$5:$Q$1005,11,FALSE))</f>
        <v/>
      </c>
      <c r="M456" s="49"/>
      <c r="N456" s="49"/>
      <c r="O456" s="184"/>
      <c r="P456" s="60"/>
      <c r="Q456" s="74"/>
      <c r="R456" s="54" t="str">
        <f>IF(D456="","",IF(D455&lt;&gt;"","",IF(OR(J456="リード付け",J456="巻足し",J456="巻返しリード付け"),M456,VLOOKUP(D456,契約台帳!$A$3:$X$700,14,FALSE))))</f>
        <v/>
      </c>
      <c r="S456" s="51" t="str">
        <f>IF(D456="","",IF(D455&lt;&gt;"","",IF(OR(J456="リード付け",J456="巻足し",J456="巻返しリード付け"),M456,VLOOKUP(D456,契約台帳!$A$3:$X$700,15,FALSE))))</f>
        <v/>
      </c>
      <c r="T456" s="51" t="str">
        <f>IF(D456="","",IF(D455&lt;&gt;"","",IF(J456="リード付け",N456,IF(J456="巻返しリード付け",N456,IF(J456="巻足し",N456*P456+N457*P457,VLOOKUP(D456,契約台帳!$A$3:$X$700,16,FALSE))))))</f>
        <v/>
      </c>
      <c r="U456" s="50"/>
      <c r="V456" s="50" t="str">
        <f>IF(D456="","",IF(D454=D456,"",VLOOKUP(D456,契約台帳!$A$2:$X$700,18,FALSE)))</f>
        <v/>
      </c>
      <c r="W456" s="35" t="str">
        <f>IF(D456="","",IF(T456="","",IF(J456="巻足し","",IF(J456="巻返し",VLOOKUP(F456&amp;K456&amp;M456,製品マスタ!$M$5:$AE$1005,18,FALSE),IF(OR(J456="リード付け",J456="巻返しリード付け"),"原反コア",IF(J456="スリット",VLOOKUP(F456&amp;K456&amp;R456,製品マスタ!$N$5:$AE$1005,17,FALSE),""))))))</f>
        <v/>
      </c>
      <c r="X456" s="35" t="str">
        <f>IF(D456="","",IF(T456="","",IF(J456="巻足し","",IF(J456="巻返し",VLOOKUP(F456&amp;K456&amp;M456,製品マスタ!$M$5:$AE$1005,19,FALSE),IF(OR(J456="リード付け",J456="巻返しリード付け"),"",IF(J456="スリット",VLOOKUP(F456&amp;K456&amp;R456,製品マスタ!$N$5:$AE$1005,18,FALSE),""))))))</f>
        <v/>
      </c>
      <c r="Y456" s="40" t="str">
        <f>IF(D456="","",IF(T456="","",VLOOKUP(D456,契約台帳!$A$3:$X$700,17,FALSE)))</f>
        <v/>
      </c>
      <c r="Z456" s="35" t="str">
        <f>IF(D456="","",IF(T456="","",VLOOKUP(D456,契約台帳!$A$3:$X$700,5,FALSE)))</f>
        <v/>
      </c>
      <c r="AA456" s="74"/>
      <c r="AB456" s="266" t="str">
        <f>IFERROR(VLOOKUP(F456&amp;K456&amp;M456,製品マスタ!$M$5:$AM$1003,27,FALSE),"")</f>
        <v/>
      </c>
      <c r="AC456" s="41"/>
      <c r="AD456" s="244"/>
      <c r="AE456" s="67"/>
      <c r="AF456" s="71"/>
      <c r="AG456" s="60"/>
      <c r="AH456" s="34"/>
      <c r="AI456" s="34"/>
      <c r="AJ456" s="34"/>
      <c r="AK456" s="34"/>
      <c r="AL456" s="13"/>
      <c r="AM456" s="13"/>
      <c r="AN456" s="13"/>
      <c r="AO456" s="13"/>
      <c r="AP456" s="13"/>
      <c r="AQ456" s="14"/>
      <c r="AR456" s="15"/>
    </row>
    <row r="457" spans="1:44" s="17" customFormat="1" ht="30.95" customHeight="1" x14ac:dyDescent="0.2">
      <c r="A457" s="47"/>
      <c r="B457" s="48"/>
      <c r="C457" s="56"/>
      <c r="D457" s="35"/>
      <c r="E457" s="35"/>
      <c r="F457" s="36" t="str">
        <f>IF(D457="","",VLOOKUP(D457,契約台帳!$A$3:$X$9998,6,FALSE))&amp;IF(D457="","",VLOOKUP(D457,契約台帳!$A$3:$X$9998,7,FALSE))&amp;IF(D457="","",VLOOKUP(D457,契約台帳!$A$3:$X$9998,8,FALSE))&amp;IF(D457="","",VLOOKUP(D457,契約台帳!$A$3:$X$9998,9,FALSE))&amp;IF(D457="","",VLOOKUP(D457,契約台帳!$A$3:$X$9998,11,FALSE))</f>
        <v/>
      </c>
      <c r="G457" s="35" t="str">
        <f>IF(D457="","",VLOOKUP(F457,製品マスタ!$G$5:$H$1005,2,FALSE))</f>
        <v/>
      </c>
      <c r="H457" s="35" t="str">
        <f>IF(D457="","",VLOOKUP(F457,製品マスタ!$G$5:$K$1005,5,FALSE))</f>
        <v/>
      </c>
      <c r="I457" s="37" t="str">
        <f>IF(D457="","",VLOOKUP(F457,製品マスタ!$G$5:$L$1005,6,FALSE))</f>
        <v/>
      </c>
      <c r="J457" s="271"/>
      <c r="K457" s="37" t="str">
        <f>IF(D457="","",VLOOKUP(D457,契約台帳!$A$3:$X$700,12,FALSE))</f>
        <v/>
      </c>
      <c r="L457" s="37" t="str">
        <f>IF(D457="","",VLOOKUP(F457,製品マスタ!$G$5:$Q$1005,11,FALSE))</f>
        <v/>
      </c>
      <c r="M457" s="49"/>
      <c r="N457" s="49"/>
      <c r="O457" s="184"/>
      <c r="P457" s="60"/>
      <c r="Q457" s="74"/>
      <c r="R457" s="54" t="str">
        <f>IF(D457="","",IF(D456&lt;&gt;"","",IF(OR(J457="リード付け",J457="巻足し",J457="巻返しリード付け"),M457,VLOOKUP(D457,契約台帳!$A$3:$X$700,14,FALSE))))</f>
        <v/>
      </c>
      <c r="S457" s="51" t="str">
        <f>IF(D457="","",IF(D456&lt;&gt;"","",IF(OR(J457="リード付け",J457="巻足し",J457="巻返しリード付け"),M457,VLOOKUP(D457,契約台帳!$A$3:$X$700,15,FALSE))))</f>
        <v/>
      </c>
      <c r="T457" s="51" t="str">
        <f>IF(D457="","",IF(D456&lt;&gt;"","",IF(J457="リード付け",N457,IF(J457="巻返しリード付け",N457,IF(J457="巻足し",N457*P457+N458*P458,VLOOKUP(D457,契約台帳!$A$3:$X$700,16,FALSE))))))</f>
        <v/>
      </c>
      <c r="U457" s="50"/>
      <c r="V457" s="50" t="str">
        <f>IF(D457="","",IF(D455=D457,"",VLOOKUP(D457,契約台帳!$A$2:$X$700,18,FALSE)))</f>
        <v/>
      </c>
      <c r="W457" s="35" t="str">
        <f>IF(D457="","",IF(T457="","",IF(J457="巻足し","",IF(J457="巻返し",VLOOKUP(F457&amp;K457&amp;M457,製品マスタ!$M$5:$AE$1005,18,FALSE),IF(OR(J457="リード付け",J457="巻返しリード付け"),"原反コア",IF(J457="スリット",VLOOKUP(F457&amp;K457&amp;R457,製品マスタ!$N$5:$AE$1005,17,FALSE),""))))))</f>
        <v/>
      </c>
      <c r="X457" s="35" t="str">
        <f>IF(D457="","",IF(T457="","",IF(J457="巻足し","",IF(J457="巻返し",VLOOKUP(F457&amp;K457&amp;M457,製品マスタ!$M$5:$AE$1005,19,FALSE),IF(OR(J457="リード付け",J457="巻返しリード付け"),"",IF(J457="スリット",VLOOKUP(F457&amp;K457&amp;R457,製品マスタ!$N$5:$AE$1005,18,FALSE),""))))))</f>
        <v/>
      </c>
      <c r="Y457" s="40" t="str">
        <f>IF(D457="","",IF(T457="","",VLOOKUP(D457,契約台帳!$A$3:$X$700,17,FALSE)))</f>
        <v/>
      </c>
      <c r="Z457" s="35" t="str">
        <f>IF(D457="","",IF(T457="","",VLOOKUP(D457,契約台帳!$A$3:$X$700,5,FALSE)))</f>
        <v/>
      </c>
      <c r="AA457" s="74"/>
      <c r="AB457" s="266" t="str">
        <f>IFERROR(VLOOKUP(F457&amp;K457&amp;M457,製品マスタ!$M$5:$AM$1003,27,FALSE),"")</f>
        <v/>
      </c>
      <c r="AC457" s="41"/>
      <c r="AD457" s="244"/>
      <c r="AE457" s="67"/>
      <c r="AF457" s="71"/>
      <c r="AG457" s="60"/>
      <c r="AH457" s="34"/>
      <c r="AI457" s="34"/>
      <c r="AJ457" s="34"/>
      <c r="AK457" s="34"/>
      <c r="AL457" s="13"/>
      <c r="AM457" s="13"/>
      <c r="AN457" s="13"/>
      <c r="AO457" s="13"/>
      <c r="AP457" s="13"/>
      <c r="AQ457" s="14"/>
      <c r="AR457" s="15"/>
    </row>
    <row r="458" spans="1:44" s="17" customFormat="1" ht="30.95" customHeight="1" x14ac:dyDescent="0.2">
      <c r="A458" s="47"/>
      <c r="B458" s="48"/>
      <c r="C458" s="56"/>
      <c r="D458" s="35"/>
      <c r="E458" s="35"/>
      <c r="F458" s="36" t="str">
        <f>IF(D458="","",VLOOKUP(D458,契約台帳!$A$3:$X$9998,6,FALSE))&amp;IF(D458="","",VLOOKUP(D458,契約台帳!$A$3:$X$9998,7,FALSE))&amp;IF(D458="","",VLOOKUP(D458,契約台帳!$A$3:$X$9998,8,FALSE))&amp;IF(D458="","",VLOOKUP(D458,契約台帳!$A$3:$X$9998,9,FALSE))&amp;IF(D458="","",VLOOKUP(D458,契約台帳!$A$3:$X$9998,11,FALSE))</f>
        <v/>
      </c>
      <c r="G458" s="35" t="str">
        <f>IF(D458="","",VLOOKUP(F458,製品マスタ!$G$5:$H$1005,2,FALSE))</f>
        <v/>
      </c>
      <c r="H458" s="35" t="str">
        <f>IF(D458="","",VLOOKUP(F458,製品マスタ!$G$5:$K$1005,5,FALSE))</f>
        <v/>
      </c>
      <c r="I458" s="37" t="str">
        <f>IF(D458="","",VLOOKUP(F458,製品マスタ!$G$5:$L$1005,6,FALSE))</f>
        <v/>
      </c>
      <c r="J458" s="271"/>
      <c r="K458" s="37" t="str">
        <f>IF(D458="","",VLOOKUP(D458,契約台帳!$A$3:$X$700,12,FALSE))</f>
        <v/>
      </c>
      <c r="L458" s="37" t="str">
        <f>IF(D458="","",VLOOKUP(F458,製品マスタ!$G$5:$Q$1005,11,FALSE))</f>
        <v/>
      </c>
      <c r="M458" s="49"/>
      <c r="N458" s="49"/>
      <c r="O458" s="184"/>
      <c r="P458" s="60"/>
      <c r="Q458" s="74"/>
      <c r="R458" s="54" t="str">
        <f>IF(D458="","",IF(D457&lt;&gt;"","",IF(OR(J458="リード付け",J458="巻足し",J458="巻返しリード付け"),M458,VLOOKUP(D458,契約台帳!$A$3:$X$700,14,FALSE))))</f>
        <v/>
      </c>
      <c r="S458" s="51" t="str">
        <f>IF(D458="","",IF(D457&lt;&gt;"","",IF(OR(J458="リード付け",J458="巻足し",J458="巻返しリード付け"),M458,VLOOKUP(D458,契約台帳!$A$3:$X$700,15,FALSE))))</f>
        <v/>
      </c>
      <c r="T458" s="51" t="str">
        <f>IF(D458="","",IF(D457&lt;&gt;"","",IF(J458="リード付け",N458,IF(J458="巻返しリード付け",N458,IF(J458="巻足し",N458*P458+N459*P459,VLOOKUP(D458,契約台帳!$A$3:$X$700,16,FALSE))))))</f>
        <v/>
      </c>
      <c r="U458" s="50"/>
      <c r="V458" s="50" t="str">
        <f>IF(D458="","",IF(D456=D458,"",VLOOKUP(D458,契約台帳!$A$2:$X$700,18,FALSE)))</f>
        <v/>
      </c>
      <c r="W458" s="35" t="str">
        <f>IF(D458="","",IF(T458="","",IF(J458="巻足し","",IF(J458="巻返し",VLOOKUP(F458&amp;K458&amp;M458,製品マスタ!$M$5:$AE$1005,18,FALSE),IF(OR(J458="リード付け",J458="巻返しリード付け"),"原反コア",IF(J458="スリット",VLOOKUP(F458&amp;K458&amp;R458,製品マスタ!$N$5:$AE$1005,17,FALSE),""))))))</f>
        <v/>
      </c>
      <c r="X458" s="35" t="str">
        <f>IF(D458="","",IF(T458="","",IF(J458="巻足し","",IF(J458="巻返し",VLOOKUP(F458&amp;K458&amp;M458,製品マスタ!$M$5:$AE$1005,19,FALSE),IF(OR(J458="リード付け",J458="巻返しリード付け"),"",IF(J458="スリット",VLOOKUP(F458&amp;K458&amp;R458,製品マスタ!$N$5:$AE$1005,18,FALSE),""))))))</f>
        <v/>
      </c>
      <c r="Y458" s="40" t="str">
        <f>IF(D458="","",IF(T458="","",VLOOKUP(D458,契約台帳!$A$3:$X$700,17,FALSE)))</f>
        <v/>
      </c>
      <c r="Z458" s="35" t="str">
        <f>IF(D458="","",IF(T458="","",VLOOKUP(D458,契約台帳!$A$3:$X$700,5,FALSE)))</f>
        <v/>
      </c>
      <c r="AA458" s="74"/>
      <c r="AB458" s="266" t="str">
        <f>IFERROR(VLOOKUP(F458&amp;K458&amp;M458,製品マスタ!$M$5:$AM$1003,27,FALSE),"")</f>
        <v/>
      </c>
      <c r="AC458" s="41"/>
      <c r="AD458" s="245"/>
      <c r="AE458" s="68"/>
      <c r="AF458" s="71"/>
      <c r="AG458" s="60"/>
      <c r="AH458" s="34"/>
      <c r="AI458" s="34"/>
      <c r="AJ458" s="34"/>
      <c r="AK458" s="34"/>
      <c r="AL458" s="13"/>
      <c r="AM458" s="13"/>
      <c r="AN458" s="13"/>
      <c r="AO458" s="13"/>
      <c r="AP458" s="13"/>
      <c r="AQ458" s="14"/>
      <c r="AR458" s="15"/>
    </row>
    <row r="459" spans="1:44" s="17" customFormat="1" ht="30.95" customHeight="1" x14ac:dyDescent="0.2">
      <c r="A459" s="47"/>
      <c r="B459" s="48"/>
      <c r="C459" s="56"/>
      <c r="D459" s="35"/>
      <c r="E459" s="35"/>
      <c r="F459" s="36" t="str">
        <f>IF(D459="","",VLOOKUP(D459,契約台帳!$A$3:$X$9998,6,FALSE))&amp;IF(D459="","",VLOOKUP(D459,契約台帳!$A$3:$X$9998,7,FALSE))&amp;IF(D459="","",VLOOKUP(D459,契約台帳!$A$3:$X$9998,8,FALSE))&amp;IF(D459="","",VLOOKUP(D459,契約台帳!$A$3:$X$9998,9,FALSE))&amp;IF(D459="","",VLOOKUP(D459,契約台帳!$A$3:$X$9998,11,FALSE))</f>
        <v/>
      </c>
      <c r="G459" s="35" t="str">
        <f>IF(D459="","",VLOOKUP(F459,製品マスタ!$G$5:$H$1005,2,FALSE))</f>
        <v/>
      </c>
      <c r="H459" s="35" t="str">
        <f>IF(D459="","",VLOOKUP(F459,製品マスタ!$G$5:$K$1005,5,FALSE))</f>
        <v/>
      </c>
      <c r="I459" s="37" t="str">
        <f>IF(D459="","",VLOOKUP(F459,製品マスタ!$G$5:$L$1005,6,FALSE))</f>
        <v/>
      </c>
      <c r="J459" s="271"/>
      <c r="K459" s="37" t="str">
        <f>IF(D459="","",VLOOKUP(D459,契約台帳!$A$3:$X$700,12,FALSE))</f>
        <v/>
      </c>
      <c r="L459" s="37" t="str">
        <f>IF(D459="","",VLOOKUP(F459,製品マスタ!$G$5:$Q$1005,11,FALSE))</f>
        <v/>
      </c>
      <c r="M459" s="49"/>
      <c r="N459" s="49"/>
      <c r="O459" s="184"/>
      <c r="P459" s="60"/>
      <c r="Q459" s="74"/>
      <c r="R459" s="54" t="str">
        <f>IF(D459="","",IF(D458&lt;&gt;"","",IF(OR(J459="リード付け",J459="巻足し",J459="巻返しリード付け"),M459,VLOOKUP(D459,契約台帳!$A$3:$X$700,14,FALSE))))</f>
        <v/>
      </c>
      <c r="S459" s="51" t="str">
        <f>IF(D459="","",IF(D458&lt;&gt;"","",IF(OR(J459="リード付け",J459="巻足し",J459="巻返しリード付け"),M459,VLOOKUP(D459,契約台帳!$A$3:$X$700,15,FALSE))))</f>
        <v/>
      </c>
      <c r="T459" s="51" t="str">
        <f>IF(D459="","",IF(D458&lt;&gt;"","",IF(J459="リード付け",N459,IF(J459="巻返しリード付け",N459,IF(J459="巻足し",N459*P459+N460*P460,VLOOKUP(D459,契約台帳!$A$3:$X$700,16,FALSE))))))</f>
        <v/>
      </c>
      <c r="U459" s="50"/>
      <c r="V459" s="50" t="str">
        <f>IF(D459="","",IF(D457=D459,"",VLOOKUP(D459,契約台帳!$A$2:$X$700,18,FALSE)))</f>
        <v/>
      </c>
      <c r="W459" s="35" t="str">
        <f>IF(D459="","",IF(T459="","",IF(J459="巻足し","",IF(J459="巻返し",VLOOKUP(F459&amp;K459&amp;M459,製品マスタ!$M$5:$AE$1005,18,FALSE),IF(OR(J459="リード付け",J459="巻返しリード付け"),"原反コア",IF(J459="スリット",VLOOKUP(F459&amp;K459&amp;R459,製品マスタ!$N$5:$AE$1005,17,FALSE),""))))))</f>
        <v/>
      </c>
      <c r="X459" s="35" t="str">
        <f>IF(D459="","",IF(T459="","",IF(J459="巻足し","",IF(J459="巻返し",VLOOKUP(F459&amp;K459&amp;M459,製品マスタ!$M$5:$AE$1005,19,FALSE),IF(OR(J459="リード付け",J459="巻返しリード付け"),"",IF(J459="スリット",VLOOKUP(F459&amp;K459&amp;R459,製品マスタ!$N$5:$AE$1005,18,FALSE),""))))))</f>
        <v/>
      </c>
      <c r="Y459" s="40" t="str">
        <f>IF(D459="","",IF(T459="","",VLOOKUP(D459,契約台帳!$A$3:$X$700,17,FALSE)))</f>
        <v/>
      </c>
      <c r="Z459" s="35" t="str">
        <f>IF(D459="","",IF(T459="","",VLOOKUP(D459,契約台帳!$A$3:$X$700,5,FALSE)))</f>
        <v/>
      </c>
      <c r="AA459" s="74"/>
      <c r="AB459" s="266" t="str">
        <f>IFERROR(VLOOKUP(F459&amp;K459&amp;M459,製品マスタ!$M$5:$AM$1003,27,FALSE),"")</f>
        <v/>
      </c>
      <c r="AC459" s="41"/>
      <c r="AD459" s="244"/>
      <c r="AE459" s="67"/>
      <c r="AF459" s="71"/>
      <c r="AG459" s="60"/>
      <c r="AH459" s="34"/>
      <c r="AI459" s="34"/>
      <c r="AJ459" s="34"/>
      <c r="AK459" s="34"/>
      <c r="AL459" s="13"/>
      <c r="AM459" s="13"/>
      <c r="AN459" s="13"/>
      <c r="AO459" s="13"/>
      <c r="AP459" s="13"/>
      <c r="AQ459" s="14"/>
      <c r="AR459" s="15"/>
    </row>
    <row r="460" spans="1:44" s="17" customFormat="1" ht="30.95" customHeight="1" x14ac:dyDescent="0.2">
      <c r="A460" s="47"/>
      <c r="B460" s="48"/>
      <c r="C460" s="56"/>
      <c r="D460" s="35"/>
      <c r="E460" s="35"/>
      <c r="F460" s="36" t="str">
        <f>IF(D460="","",VLOOKUP(D460,契約台帳!$A$3:$X$9998,6,FALSE))&amp;IF(D460="","",VLOOKUP(D460,契約台帳!$A$3:$X$9998,7,FALSE))&amp;IF(D460="","",VLOOKUP(D460,契約台帳!$A$3:$X$9998,8,FALSE))&amp;IF(D460="","",VLOOKUP(D460,契約台帳!$A$3:$X$9998,9,FALSE))&amp;IF(D460="","",VLOOKUP(D460,契約台帳!$A$3:$X$9998,11,FALSE))</f>
        <v/>
      </c>
      <c r="G460" s="35" t="str">
        <f>IF(D460="","",VLOOKUP(F460,製品マスタ!$G$5:$H$1005,2,FALSE))</f>
        <v/>
      </c>
      <c r="H460" s="35" t="str">
        <f>IF(D460="","",VLOOKUP(F460,製品マスタ!$G$5:$K$1005,5,FALSE))</f>
        <v/>
      </c>
      <c r="I460" s="37" t="str">
        <f>IF(D460="","",VLOOKUP(F460,製品マスタ!$G$5:$L$1005,6,FALSE))</f>
        <v/>
      </c>
      <c r="J460" s="271"/>
      <c r="K460" s="37" t="str">
        <f>IF(D460="","",VLOOKUP(D460,契約台帳!$A$3:$X$700,12,FALSE))</f>
        <v/>
      </c>
      <c r="L460" s="37" t="str">
        <f>IF(D460="","",VLOOKUP(F460,製品マスタ!$G$5:$Q$1005,11,FALSE))</f>
        <v/>
      </c>
      <c r="M460" s="49"/>
      <c r="N460" s="49"/>
      <c r="O460" s="184"/>
      <c r="P460" s="60"/>
      <c r="Q460" s="74"/>
      <c r="R460" s="54" t="str">
        <f>IF(D460="","",IF(D459&lt;&gt;"","",IF(OR(J460="リード付け",J460="巻足し",J460="巻返しリード付け"),M460,VLOOKUP(D460,契約台帳!$A$3:$X$700,14,FALSE))))</f>
        <v/>
      </c>
      <c r="S460" s="51" t="str">
        <f>IF(D460="","",IF(D459&lt;&gt;"","",IF(OR(J460="リード付け",J460="巻足し",J460="巻返しリード付け"),M460,VLOOKUP(D460,契約台帳!$A$3:$X$700,15,FALSE))))</f>
        <v/>
      </c>
      <c r="T460" s="51" t="str">
        <f>IF(D460="","",IF(D459&lt;&gt;"","",IF(J460="リード付け",N460,IF(J460="巻返しリード付け",N460,IF(J460="巻足し",N460*P460+N461*P461,VLOOKUP(D460,契約台帳!$A$3:$X$700,16,FALSE))))))</f>
        <v/>
      </c>
      <c r="U460" s="50"/>
      <c r="V460" s="50" t="str">
        <f>IF(D460="","",IF(D458=D460,"",VLOOKUP(D460,契約台帳!$A$2:$X$700,18,FALSE)))</f>
        <v/>
      </c>
      <c r="W460" s="35" t="str">
        <f>IF(D460="","",IF(T460="","",IF(J460="巻足し","",IF(J460="巻返し",VLOOKUP(F460&amp;K460&amp;M460,製品マスタ!$M$5:$AE$1005,18,FALSE),IF(OR(J460="リード付け",J460="巻返しリード付け"),"原反コア",IF(J460="スリット",VLOOKUP(F460&amp;K460&amp;R460,製品マスタ!$N$5:$AE$1005,17,FALSE),""))))))</f>
        <v/>
      </c>
      <c r="X460" s="35" t="str">
        <f>IF(D460="","",IF(T460="","",IF(J460="巻足し","",IF(J460="巻返し",VLOOKUP(F460&amp;K460&amp;M460,製品マスタ!$M$5:$AE$1005,19,FALSE),IF(OR(J460="リード付け",J460="巻返しリード付け"),"",IF(J460="スリット",VLOOKUP(F460&amp;K460&amp;R460,製品マスタ!$N$5:$AE$1005,18,FALSE),""))))))</f>
        <v/>
      </c>
      <c r="Y460" s="40" t="str">
        <f>IF(D460="","",IF(T460="","",VLOOKUP(D460,契約台帳!$A$3:$X$700,17,FALSE)))</f>
        <v/>
      </c>
      <c r="Z460" s="35" t="str">
        <f>IF(D460="","",IF(T460="","",VLOOKUP(D460,契約台帳!$A$3:$X$700,5,FALSE)))</f>
        <v/>
      </c>
      <c r="AA460" s="74"/>
      <c r="AB460" s="266" t="str">
        <f>IFERROR(VLOOKUP(F460&amp;K460&amp;M460,製品マスタ!$M$5:$AM$1003,27,FALSE),"")</f>
        <v/>
      </c>
      <c r="AC460" s="41"/>
      <c r="AD460" s="244"/>
      <c r="AE460" s="67"/>
      <c r="AF460" s="71"/>
      <c r="AG460" s="60"/>
      <c r="AH460" s="34"/>
      <c r="AI460" s="34"/>
      <c r="AJ460" s="34"/>
      <c r="AK460" s="34"/>
      <c r="AL460" s="13"/>
      <c r="AM460" s="13"/>
      <c r="AN460" s="13"/>
      <c r="AO460" s="13"/>
      <c r="AP460" s="13"/>
      <c r="AQ460" s="14"/>
      <c r="AR460" s="15"/>
    </row>
    <row r="461" spans="1:44" s="17" customFormat="1" ht="30.95" customHeight="1" x14ac:dyDescent="0.2">
      <c r="A461" s="47"/>
      <c r="B461" s="48"/>
      <c r="C461" s="56"/>
      <c r="D461" s="35"/>
      <c r="E461" s="35"/>
      <c r="F461" s="36" t="str">
        <f>IF(D461="","",VLOOKUP(D461,契約台帳!$A$3:$X$9998,6,FALSE))&amp;IF(D461="","",VLOOKUP(D461,契約台帳!$A$3:$X$9998,7,FALSE))&amp;IF(D461="","",VLOOKUP(D461,契約台帳!$A$3:$X$9998,8,FALSE))&amp;IF(D461="","",VLOOKUP(D461,契約台帳!$A$3:$X$9998,9,FALSE))&amp;IF(D461="","",VLOOKUP(D461,契約台帳!$A$3:$X$9998,11,FALSE))</f>
        <v/>
      </c>
      <c r="G461" s="35" t="str">
        <f>IF(D461="","",VLOOKUP(F461,製品マスタ!$G$5:$H$1005,2,FALSE))</f>
        <v/>
      </c>
      <c r="H461" s="35" t="str">
        <f>IF(D461="","",VLOOKUP(F461,製品マスタ!$G$5:$K$1005,5,FALSE))</f>
        <v/>
      </c>
      <c r="I461" s="37" t="str">
        <f>IF(D461="","",VLOOKUP(F461,製品マスタ!$G$5:$L$1005,6,FALSE))</f>
        <v/>
      </c>
      <c r="J461" s="271"/>
      <c r="K461" s="37" t="str">
        <f>IF(D461="","",VLOOKUP(D461,契約台帳!$A$3:$X$700,12,FALSE))</f>
        <v/>
      </c>
      <c r="L461" s="37" t="str">
        <f>IF(D461="","",VLOOKUP(F461,製品マスタ!$G$5:$Q$1005,11,FALSE))</f>
        <v/>
      </c>
      <c r="M461" s="49"/>
      <c r="N461" s="49"/>
      <c r="O461" s="184"/>
      <c r="P461" s="60"/>
      <c r="Q461" s="74"/>
      <c r="R461" s="54" t="str">
        <f>IF(D461="","",IF(D460&lt;&gt;"","",IF(OR(J461="リード付け",J461="巻足し",J461="巻返しリード付け"),M461,VLOOKUP(D461,契約台帳!$A$3:$X$700,14,FALSE))))</f>
        <v/>
      </c>
      <c r="S461" s="51" t="str">
        <f>IF(D461="","",IF(D460&lt;&gt;"","",IF(OR(J461="リード付け",J461="巻足し",J461="巻返しリード付け"),M461,VLOOKUP(D461,契約台帳!$A$3:$X$700,15,FALSE))))</f>
        <v/>
      </c>
      <c r="T461" s="51" t="str">
        <f>IF(D461="","",IF(D460&lt;&gt;"","",IF(J461="リード付け",N461,IF(J461="巻返しリード付け",N461,IF(J461="巻足し",N461*P461+N462*P462,VLOOKUP(D461,契約台帳!$A$3:$X$700,16,FALSE))))))</f>
        <v/>
      </c>
      <c r="U461" s="50"/>
      <c r="V461" s="50" t="str">
        <f>IF(D461="","",IF(D459=D461,"",VLOOKUP(D461,契約台帳!$A$2:$X$700,18,FALSE)))</f>
        <v/>
      </c>
      <c r="W461" s="35" t="str">
        <f>IF(D461="","",IF(T461="","",IF(J461="巻足し","",IF(J461="巻返し",VLOOKUP(F461&amp;K461&amp;M461,製品マスタ!$M$5:$AE$1005,18,FALSE),IF(OR(J461="リード付け",J461="巻返しリード付け"),"原反コア",IF(J461="スリット",VLOOKUP(F461&amp;K461&amp;R461,製品マスタ!$N$5:$AE$1005,17,FALSE),""))))))</f>
        <v/>
      </c>
      <c r="X461" s="35" t="str">
        <f>IF(D461="","",IF(T461="","",IF(J461="巻足し","",IF(J461="巻返し",VLOOKUP(F461&amp;K461&amp;M461,製品マスタ!$M$5:$AE$1005,19,FALSE),IF(OR(J461="リード付け",J461="巻返しリード付け"),"",IF(J461="スリット",VLOOKUP(F461&amp;K461&amp;R461,製品マスタ!$N$5:$AE$1005,18,FALSE),""))))))</f>
        <v/>
      </c>
      <c r="Y461" s="40" t="str">
        <f>IF(D461="","",IF(T461="","",VLOOKUP(D461,契約台帳!$A$3:$X$700,17,FALSE)))</f>
        <v/>
      </c>
      <c r="Z461" s="35" t="str">
        <f>IF(D461="","",IF(T461="","",VLOOKUP(D461,契約台帳!$A$3:$X$700,5,FALSE)))</f>
        <v/>
      </c>
      <c r="AA461" s="74"/>
      <c r="AB461" s="266" t="str">
        <f>IFERROR(VLOOKUP(F461&amp;K461&amp;M461,製品マスタ!$M$5:$AM$1003,27,FALSE),"")</f>
        <v/>
      </c>
      <c r="AC461" s="41"/>
      <c r="AD461" s="244"/>
      <c r="AE461" s="67"/>
      <c r="AF461" s="71"/>
      <c r="AG461" s="60"/>
      <c r="AH461" s="34"/>
      <c r="AI461" s="34"/>
      <c r="AJ461" s="34"/>
      <c r="AK461" s="34"/>
      <c r="AL461" s="13"/>
      <c r="AM461" s="13"/>
      <c r="AN461" s="13"/>
      <c r="AO461" s="13"/>
      <c r="AP461" s="13"/>
      <c r="AQ461" s="14"/>
      <c r="AR461" s="15"/>
    </row>
    <row r="462" spans="1:44" s="17" customFormat="1" ht="30.95" customHeight="1" x14ac:dyDescent="0.2">
      <c r="A462" s="47"/>
      <c r="B462" s="48"/>
      <c r="C462" s="56"/>
      <c r="D462" s="35"/>
      <c r="E462" s="35"/>
      <c r="F462" s="36" t="str">
        <f>IF(D462="","",VLOOKUP(D462,契約台帳!$A$3:$X$9998,6,FALSE))&amp;IF(D462="","",VLOOKUP(D462,契約台帳!$A$3:$X$9998,7,FALSE))&amp;IF(D462="","",VLOOKUP(D462,契約台帳!$A$3:$X$9998,8,FALSE))&amp;IF(D462="","",VLOOKUP(D462,契約台帳!$A$3:$X$9998,9,FALSE))&amp;IF(D462="","",VLOOKUP(D462,契約台帳!$A$3:$X$9998,11,FALSE))</f>
        <v/>
      </c>
      <c r="G462" s="35" t="str">
        <f>IF(D462="","",VLOOKUP(F462,製品マスタ!$G$5:$H$1005,2,FALSE))</f>
        <v/>
      </c>
      <c r="H462" s="35" t="str">
        <f>IF(D462="","",VLOOKUP(F462,製品マスタ!$G$5:$K$1005,5,FALSE))</f>
        <v/>
      </c>
      <c r="I462" s="37" t="str">
        <f>IF(D462="","",VLOOKUP(F462,製品マスタ!$G$5:$L$1005,6,FALSE))</f>
        <v/>
      </c>
      <c r="J462" s="271"/>
      <c r="K462" s="37" t="str">
        <f>IF(D462="","",VLOOKUP(D462,契約台帳!$A$3:$X$700,12,FALSE))</f>
        <v/>
      </c>
      <c r="L462" s="37" t="str">
        <f>IF(D462="","",VLOOKUP(F462,製品マスタ!$G$5:$Q$1005,11,FALSE))</f>
        <v/>
      </c>
      <c r="M462" s="49"/>
      <c r="N462" s="49"/>
      <c r="O462" s="184"/>
      <c r="P462" s="60"/>
      <c r="Q462" s="74"/>
      <c r="R462" s="54" t="str">
        <f>IF(D462="","",IF(D461&lt;&gt;"","",IF(OR(J462="リード付け",J462="巻足し",J462="巻返しリード付け"),M462,VLOOKUP(D462,契約台帳!$A$3:$X$700,14,FALSE))))</f>
        <v/>
      </c>
      <c r="S462" s="51" t="str">
        <f>IF(D462="","",IF(D461&lt;&gt;"","",IF(OR(J462="リード付け",J462="巻足し",J462="巻返しリード付け"),M462,VLOOKUP(D462,契約台帳!$A$3:$X$700,15,FALSE))))</f>
        <v/>
      </c>
      <c r="T462" s="51" t="str">
        <f>IF(D462="","",IF(D461&lt;&gt;"","",IF(J462="リード付け",N462,IF(J462="巻返しリード付け",N462,IF(J462="巻足し",N462*P462+N463*P463,VLOOKUP(D462,契約台帳!$A$3:$X$700,16,FALSE))))))</f>
        <v/>
      </c>
      <c r="U462" s="50"/>
      <c r="V462" s="50" t="str">
        <f>IF(D462="","",IF(D460=D462,"",VLOOKUP(D462,契約台帳!$A$2:$X$700,18,FALSE)))</f>
        <v/>
      </c>
      <c r="W462" s="35" t="str">
        <f>IF(D462="","",IF(T462="","",IF(J462="巻足し","",IF(J462="巻返し",VLOOKUP(F462&amp;K462&amp;M462,製品マスタ!$M$5:$AE$1005,18,FALSE),IF(OR(J462="リード付け",J462="巻返しリード付け"),"原反コア",IF(J462="スリット",VLOOKUP(F462&amp;K462&amp;R462,製品マスタ!$N$5:$AE$1005,17,FALSE),""))))))</f>
        <v/>
      </c>
      <c r="X462" s="35" t="str">
        <f>IF(D462="","",IF(T462="","",IF(J462="巻足し","",IF(J462="巻返し",VLOOKUP(F462&amp;K462&amp;M462,製品マスタ!$M$5:$AE$1005,19,FALSE),IF(OR(J462="リード付け",J462="巻返しリード付け"),"",IF(J462="スリット",VLOOKUP(F462&amp;K462&amp;R462,製品マスタ!$N$5:$AE$1005,18,FALSE),""))))))</f>
        <v/>
      </c>
      <c r="Y462" s="40" t="str">
        <f>IF(D462="","",IF(T462="","",VLOOKUP(D462,契約台帳!$A$3:$X$700,17,FALSE)))</f>
        <v/>
      </c>
      <c r="Z462" s="35" t="str">
        <f>IF(D462="","",IF(T462="","",VLOOKUP(D462,契約台帳!$A$3:$X$700,5,FALSE)))</f>
        <v/>
      </c>
      <c r="AA462" s="74"/>
      <c r="AB462" s="266" t="str">
        <f>IFERROR(VLOOKUP(F462&amp;K462&amp;M462,製品マスタ!$M$5:$AM$1003,27,FALSE),"")</f>
        <v/>
      </c>
      <c r="AC462" s="41"/>
      <c r="AD462" s="244"/>
      <c r="AE462" s="67"/>
      <c r="AF462" s="71"/>
      <c r="AG462" s="60"/>
      <c r="AH462" s="34"/>
      <c r="AI462" s="34"/>
      <c r="AJ462" s="34"/>
      <c r="AK462" s="34"/>
      <c r="AL462" s="13"/>
      <c r="AM462" s="13"/>
      <c r="AN462" s="13"/>
      <c r="AO462" s="13"/>
      <c r="AP462" s="13"/>
      <c r="AQ462" s="14"/>
      <c r="AR462" s="15"/>
    </row>
    <row r="463" spans="1:44" s="17" customFormat="1" ht="30.95" customHeight="1" x14ac:dyDescent="0.2">
      <c r="A463" s="47"/>
      <c r="B463" s="48"/>
      <c r="C463" s="56"/>
      <c r="D463" s="35"/>
      <c r="E463" s="35"/>
      <c r="F463" s="36" t="str">
        <f>IF(D463="","",VLOOKUP(D463,契約台帳!$A$3:$X$9998,6,FALSE))&amp;IF(D463="","",VLOOKUP(D463,契約台帳!$A$3:$X$9998,7,FALSE))&amp;IF(D463="","",VLOOKUP(D463,契約台帳!$A$3:$X$9998,8,FALSE))&amp;IF(D463="","",VLOOKUP(D463,契約台帳!$A$3:$X$9998,9,FALSE))&amp;IF(D463="","",VLOOKUP(D463,契約台帳!$A$3:$X$9998,11,FALSE))</f>
        <v/>
      </c>
      <c r="G463" s="35" t="str">
        <f>IF(D463="","",VLOOKUP(F463,製品マスタ!$G$5:$H$1005,2,FALSE))</f>
        <v/>
      </c>
      <c r="H463" s="35" t="str">
        <f>IF(D463="","",VLOOKUP(F463,製品マスタ!$G$5:$K$1005,5,FALSE))</f>
        <v/>
      </c>
      <c r="I463" s="37" t="str">
        <f>IF(D463="","",VLOOKUP(F463,製品マスタ!$G$5:$L$1005,6,FALSE))</f>
        <v/>
      </c>
      <c r="J463" s="271"/>
      <c r="K463" s="37" t="str">
        <f>IF(D463="","",VLOOKUP(D463,契約台帳!$A$3:$X$700,12,FALSE))</f>
        <v/>
      </c>
      <c r="L463" s="37" t="str">
        <f>IF(D463="","",VLOOKUP(F463,製品マスタ!$G$5:$Q$1005,11,FALSE))</f>
        <v/>
      </c>
      <c r="M463" s="49"/>
      <c r="N463" s="49"/>
      <c r="O463" s="184"/>
      <c r="P463" s="60"/>
      <c r="Q463" s="74"/>
      <c r="R463" s="54" t="str">
        <f>IF(D463="","",IF(D462&lt;&gt;"","",IF(OR(J463="リード付け",J463="巻足し",J463="巻返しリード付け"),M463,VLOOKUP(D463,契約台帳!$A$3:$X$700,14,FALSE))))</f>
        <v/>
      </c>
      <c r="S463" s="51" t="str">
        <f>IF(D463="","",IF(D462&lt;&gt;"","",IF(OR(J463="リード付け",J463="巻足し",J463="巻返しリード付け"),M463,VLOOKUP(D463,契約台帳!$A$3:$X$700,15,FALSE))))</f>
        <v/>
      </c>
      <c r="T463" s="51" t="str">
        <f>IF(D463="","",IF(D462&lt;&gt;"","",IF(J463="リード付け",N463,IF(J463="巻返しリード付け",N463,IF(J463="巻足し",N463*P463+N464*P464,VLOOKUP(D463,契約台帳!$A$3:$X$700,16,FALSE))))))</f>
        <v/>
      </c>
      <c r="U463" s="50"/>
      <c r="V463" s="50" t="str">
        <f>IF(D463="","",IF(D461=D463,"",VLOOKUP(D463,契約台帳!$A$2:$X$700,18,FALSE)))</f>
        <v/>
      </c>
      <c r="W463" s="35" t="str">
        <f>IF(D463="","",IF(T463="","",IF(J463="巻足し","",IF(J463="巻返し",VLOOKUP(F463&amp;K463&amp;M463,製品マスタ!$M$5:$AE$1005,18,FALSE),IF(OR(J463="リード付け",J463="巻返しリード付け"),"原反コア",IF(J463="スリット",VLOOKUP(F463&amp;K463&amp;R463,製品マスタ!$N$5:$AE$1005,17,FALSE),""))))))</f>
        <v/>
      </c>
      <c r="X463" s="35" t="str">
        <f>IF(D463="","",IF(T463="","",IF(J463="巻足し","",IF(J463="巻返し",VLOOKUP(F463&amp;K463&amp;M463,製品マスタ!$M$5:$AE$1005,19,FALSE),IF(OR(J463="リード付け",J463="巻返しリード付け"),"",IF(J463="スリット",VLOOKUP(F463&amp;K463&amp;R463,製品マスタ!$N$5:$AE$1005,18,FALSE),""))))))</f>
        <v/>
      </c>
      <c r="Y463" s="40" t="str">
        <f>IF(D463="","",IF(T463="","",VLOOKUP(D463,契約台帳!$A$3:$X$700,17,FALSE)))</f>
        <v/>
      </c>
      <c r="Z463" s="35" t="str">
        <f>IF(D463="","",IF(T463="","",VLOOKUP(D463,契約台帳!$A$3:$X$700,5,FALSE)))</f>
        <v/>
      </c>
      <c r="AA463" s="74"/>
      <c r="AB463" s="266" t="str">
        <f>IFERROR(VLOOKUP(F463&amp;K463&amp;M463,製品マスタ!$M$5:$AM$1003,27,FALSE),"")</f>
        <v/>
      </c>
      <c r="AC463" s="41"/>
      <c r="AD463" s="244"/>
      <c r="AE463" s="67"/>
      <c r="AF463" s="71"/>
      <c r="AG463" s="60"/>
      <c r="AH463" s="34"/>
      <c r="AI463" s="34"/>
      <c r="AJ463" s="34"/>
      <c r="AK463" s="34"/>
      <c r="AL463" s="13"/>
      <c r="AM463" s="13"/>
      <c r="AN463" s="13"/>
      <c r="AO463" s="13"/>
      <c r="AP463" s="13"/>
      <c r="AQ463" s="14"/>
      <c r="AR463" s="15"/>
    </row>
    <row r="464" spans="1:44" s="17" customFormat="1" ht="30.95" customHeight="1" x14ac:dyDescent="0.2">
      <c r="A464" s="47"/>
      <c r="B464" s="48"/>
      <c r="C464" s="56"/>
      <c r="D464" s="35"/>
      <c r="E464" s="35"/>
      <c r="F464" s="36" t="str">
        <f>IF(D464="","",VLOOKUP(D464,契約台帳!$A$3:$X$9998,6,FALSE))&amp;IF(D464="","",VLOOKUP(D464,契約台帳!$A$3:$X$9998,7,FALSE))&amp;IF(D464="","",VLOOKUP(D464,契約台帳!$A$3:$X$9998,8,FALSE))&amp;IF(D464="","",VLOOKUP(D464,契約台帳!$A$3:$X$9998,9,FALSE))&amp;IF(D464="","",VLOOKUP(D464,契約台帳!$A$3:$X$9998,11,FALSE))</f>
        <v/>
      </c>
      <c r="G464" s="35" t="str">
        <f>IF(D464="","",VLOOKUP(F464,製品マスタ!$G$5:$H$1005,2,FALSE))</f>
        <v/>
      </c>
      <c r="H464" s="35" t="str">
        <f>IF(D464="","",VLOOKUP(F464,製品マスタ!$G$5:$K$1005,5,FALSE))</f>
        <v/>
      </c>
      <c r="I464" s="37" t="str">
        <f>IF(D464="","",VLOOKUP(F464,製品マスタ!$G$5:$L$1005,6,FALSE))</f>
        <v/>
      </c>
      <c r="J464" s="271"/>
      <c r="K464" s="37" t="str">
        <f>IF(D464="","",VLOOKUP(D464,契約台帳!$A$3:$X$700,12,FALSE))</f>
        <v/>
      </c>
      <c r="L464" s="37" t="str">
        <f>IF(D464="","",VLOOKUP(F464,製品マスタ!$G$5:$Q$1005,11,FALSE))</f>
        <v/>
      </c>
      <c r="M464" s="49"/>
      <c r="N464" s="49"/>
      <c r="O464" s="184"/>
      <c r="P464" s="60"/>
      <c r="Q464" s="74"/>
      <c r="R464" s="54" t="str">
        <f>IF(D464="","",IF(D463&lt;&gt;"","",IF(OR(J464="リード付け",J464="巻足し",J464="巻返しリード付け"),M464,VLOOKUP(D464,契約台帳!$A$3:$X$700,14,FALSE))))</f>
        <v/>
      </c>
      <c r="S464" s="51" t="str">
        <f>IF(D464="","",IF(D463&lt;&gt;"","",IF(OR(J464="リード付け",J464="巻足し",J464="巻返しリード付け"),M464,VLOOKUP(D464,契約台帳!$A$3:$X$700,15,FALSE))))</f>
        <v/>
      </c>
      <c r="T464" s="51" t="str">
        <f>IF(D464="","",IF(D463&lt;&gt;"","",IF(J464="リード付け",N464,IF(J464="巻返しリード付け",N464,IF(J464="巻足し",N464*P464+N465*P465,VLOOKUP(D464,契約台帳!$A$3:$X$700,16,FALSE))))))</f>
        <v/>
      </c>
      <c r="U464" s="50"/>
      <c r="V464" s="50" t="str">
        <f>IF(D464="","",IF(D462=D464,"",VLOOKUP(D464,契約台帳!$A$2:$X$700,18,FALSE)))</f>
        <v/>
      </c>
      <c r="W464" s="35" t="str">
        <f>IF(D464="","",IF(T464="","",IF(J464="巻足し","",IF(J464="巻返し",VLOOKUP(F464&amp;K464&amp;M464,製品マスタ!$M$5:$AE$1005,18,FALSE),IF(OR(J464="リード付け",J464="巻返しリード付け"),"原反コア",IF(J464="スリット",VLOOKUP(F464&amp;K464&amp;R464,製品マスタ!$N$5:$AE$1005,17,FALSE),""))))))</f>
        <v/>
      </c>
      <c r="X464" s="35" t="str">
        <f>IF(D464="","",IF(T464="","",IF(J464="巻足し","",IF(J464="巻返し",VLOOKUP(F464&amp;K464&amp;M464,製品マスタ!$M$5:$AE$1005,19,FALSE),IF(OR(J464="リード付け",J464="巻返しリード付け"),"",IF(J464="スリット",VLOOKUP(F464&amp;K464&amp;R464,製品マスタ!$N$5:$AE$1005,18,FALSE),""))))))</f>
        <v/>
      </c>
      <c r="Y464" s="40" t="str">
        <f>IF(D464="","",IF(T464="","",VLOOKUP(D464,契約台帳!$A$3:$X$700,17,FALSE)))</f>
        <v/>
      </c>
      <c r="Z464" s="35" t="str">
        <f>IF(D464="","",IF(T464="","",VLOOKUP(D464,契約台帳!$A$3:$X$700,5,FALSE)))</f>
        <v/>
      </c>
      <c r="AA464" s="74"/>
      <c r="AB464" s="266" t="str">
        <f>IFERROR(VLOOKUP(F464&amp;K464&amp;M464,製品マスタ!$M$5:$AM$1003,27,FALSE),"")</f>
        <v/>
      </c>
      <c r="AC464" s="41"/>
      <c r="AD464" s="245"/>
      <c r="AE464" s="68"/>
      <c r="AF464" s="71"/>
      <c r="AG464" s="60"/>
      <c r="AH464" s="34"/>
      <c r="AI464" s="34"/>
      <c r="AJ464" s="34"/>
      <c r="AK464" s="34"/>
      <c r="AL464" s="13"/>
      <c r="AM464" s="13"/>
      <c r="AN464" s="13"/>
      <c r="AO464" s="13"/>
      <c r="AP464" s="13"/>
      <c r="AQ464" s="14"/>
      <c r="AR464" s="15"/>
    </row>
    <row r="465" spans="1:44" s="17" customFormat="1" ht="30.95" customHeight="1" x14ac:dyDescent="0.2">
      <c r="A465" s="47"/>
      <c r="B465" s="48"/>
      <c r="C465" s="56"/>
      <c r="D465" s="35"/>
      <c r="E465" s="35"/>
      <c r="F465" s="36" t="str">
        <f>IF(D465="","",VLOOKUP(D465,契約台帳!$A$3:$X$9998,6,FALSE))&amp;IF(D465="","",VLOOKUP(D465,契約台帳!$A$3:$X$9998,7,FALSE))&amp;IF(D465="","",VLOOKUP(D465,契約台帳!$A$3:$X$9998,8,FALSE))&amp;IF(D465="","",VLOOKUP(D465,契約台帳!$A$3:$X$9998,9,FALSE))&amp;IF(D465="","",VLOOKUP(D465,契約台帳!$A$3:$X$9998,11,FALSE))</f>
        <v/>
      </c>
      <c r="G465" s="35" t="str">
        <f>IF(D465="","",VLOOKUP(F465,製品マスタ!$G$5:$H$1005,2,FALSE))</f>
        <v/>
      </c>
      <c r="H465" s="35" t="str">
        <f>IF(D465="","",VLOOKUP(F465,製品マスタ!$G$5:$K$1005,5,FALSE))</f>
        <v/>
      </c>
      <c r="I465" s="37" t="str">
        <f>IF(D465="","",VLOOKUP(F465,製品マスタ!$G$5:$L$1005,6,FALSE))</f>
        <v/>
      </c>
      <c r="J465" s="271"/>
      <c r="K465" s="37" t="str">
        <f>IF(D465="","",VLOOKUP(D465,契約台帳!$A$3:$X$700,12,FALSE))</f>
        <v/>
      </c>
      <c r="L465" s="37" t="str">
        <f>IF(D465="","",VLOOKUP(F465,製品マスタ!$G$5:$Q$1005,11,FALSE))</f>
        <v/>
      </c>
      <c r="M465" s="49"/>
      <c r="N465" s="49"/>
      <c r="O465" s="184"/>
      <c r="P465" s="60"/>
      <c r="Q465" s="74"/>
      <c r="R465" s="54" t="str">
        <f>IF(D465="","",IF(D464&lt;&gt;"","",IF(OR(J465="リード付け",J465="巻足し",J465="巻返しリード付け"),M465,VLOOKUP(D465,契約台帳!$A$3:$X$700,14,FALSE))))</f>
        <v/>
      </c>
      <c r="S465" s="51" t="str">
        <f>IF(D465="","",IF(D464&lt;&gt;"","",IF(OR(J465="リード付け",J465="巻足し",J465="巻返しリード付け"),M465,VLOOKUP(D465,契約台帳!$A$3:$X$700,15,FALSE))))</f>
        <v/>
      </c>
      <c r="T465" s="51" t="str">
        <f>IF(D465="","",IF(D464&lt;&gt;"","",IF(J465="リード付け",N465,IF(J465="巻返しリード付け",N465,IF(J465="巻足し",N465*P465+N466*P466,VLOOKUP(D465,契約台帳!$A$3:$X$700,16,FALSE))))))</f>
        <v/>
      </c>
      <c r="U465" s="50"/>
      <c r="V465" s="50" t="str">
        <f>IF(D465="","",IF(D463=D465,"",VLOOKUP(D465,契約台帳!$A$2:$X$700,18,FALSE)))</f>
        <v/>
      </c>
      <c r="W465" s="35" t="str">
        <f>IF(D465="","",IF(T465="","",IF(J465="巻足し","",IF(J465="巻返し",VLOOKUP(F465&amp;K465&amp;M465,製品マスタ!$M$5:$AE$1005,18,FALSE),IF(OR(J465="リード付け",J465="巻返しリード付け"),"原反コア",IF(J465="スリット",VLOOKUP(F465&amp;K465&amp;R465,製品マスタ!$N$5:$AE$1005,17,FALSE),""))))))</f>
        <v/>
      </c>
      <c r="X465" s="35" t="str">
        <f>IF(D465="","",IF(T465="","",IF(J465="巻足し","",IF(J465="巻返し",VLOOKUP(F465&amp;K465&amp;M465,製品マスタ!$M$5:$AE$1005,19,FALSE),IF(OR(J465="リード付け",J465="巻返しリード付け"),"",IF(J465="スリット",VLOOKUP(F465&amp;K465&amp;R465,製品マスタ!$N$5:$AE$1005,18,FALSE),""))))))</f>
        <v/>
      </c>
      <c r="Y465" s="40" t="str">
        <f>IF(D465="","",IF(T465="","",VLOOKUP(D465,契約台帳!$A$3:$X$700,17,FALSE)))</f>
        <v/>
      </c>
      <c r="Z465" s="35" t="str">
        <f>IF(D465="","",IF(T465="","",VLOOKUP(D465,契約台帳!$A$3:$X$700,5,FALSE)))</f>
        <v/>
      </c>
      <c r="AA465" s="74"/>
      <c r="AB465" s="266" t="str">
        <f>IFERROR(VLOOKUP(F465&amp;K465&amp;M465,製品マスタ!$M$5:$AM$1003,27,FALSE),"")</f>
        <v/>
      </c>
      <c r="AC465" s="41"/>
      <c r="AD465" s="244"/>
      <c r="AE465" s="67"/>
      <c r="AF465" s="71"/>
      <c r="AG465" s="60"/>
      <c r="AH465" s="34"/>
      <c r="AI465" s="34"/>
      <c r="AJ465" s="34"/>
      <c r="AK465" s="34"/>
      <c r="AL465" s="13"/>
      <c r="AM465" s="13"/>
      <c r="AN465" s="13"/>
      <c r="AO465" s="13"/>
      <c r="AP465" s="13"/>
      <c r="AQ465" s="14"/>
      <c r="AR465" s="15"/>
    </row>
    <row r="466" spans="1:44" s="17" customFormat="1" ht="30.95" customHeight="1" x14ac:dyDescent="0.2">
      <c r="A466" s="47"/>
      <c r="B466" s="48"/>
      <c r="C466" s="56"/>
      <c r="D466" s="35"/>
      <c r="E466" s="35"/>
      <c r="F466" s="36" t="str">
        <f>IF(D466="","",VLOOKUP(D466,契約台帳!$A$3:$X$9998,6,FALSE))&amp;IF(D466="","",VLOOKUP(D466,契約台帳!$A$3:$X$9998,7,FALSE))&amp;IF(D466="","",VLOOKUP(D466,契約台帳!$A$3:$X$9998,8,FALSE))&amp;IF(D466="","",VLOOKUP(D466,契約台帳!$A$3:$X$9998,9,FALSE))&amp;IF(D466="","",VLOOKUP(D466,契約台帳!$A$3:$X$9998,11,FALSE))</f>
        <v/>
      </c>
      <c r="G466" s="35" t="str">
        <f>IF(D466="","",VLOOKUP(F466,製品マスタ!$G$5:$H$1005,2,FALSE))</f>
        <v/>
      </c>
      <c r="H466" s="35" t="str">
        <f>IF(D466="","",VLOOKUP(F466,製品マスタ!$G$5:$K$1005,5,FALSE))</f>
        <v/>
      </c>
      <c r="I466" s="37" t="str">
        <f>IF(D466="","",VLOOKUP(F466,製品マスタ!$G$5:$L$1005,6,FALSE))</f>
        <v/>
      </c>
      <c r="J466" s="271"/>
      <c r="K466" s="37" t="str">
        <f>IF(D466="","",VLOOKUP(D466,契約台帳!$A$3:$X$700,12,FALSE))</f>
        <v/>
      </c>
      <c r="L466" s="37" t="str">
        <f>IF(D466="","",VLOOKUP(F466,製品マスタ!$G$5:$Q$1005,11,FALSE))</f>
        <v/>
      </c>
      <c r="M466" s="49"/>
      <c r="N466" s="49"/>
      <c r="O466" s="184"/>
      <c r="P466" s="60"/>
      <c r="Q466" s="74"/>
      <c r="R466" s="54" t="str">
        <f>IF(D466="","",IF(D465&lt;&gt;"","",IF(OR(J466="リード付け",J466="巻足し",J466="巻返しリード付け"),M466,VLOOKUP(D466,契約台帳!$A$3:$X$700,14,FALSE))))</f>
        <v/>
      </c>
      <c r="S466" s="51" t="str">
        <f>IF(D466="","",IF(D465&lt;&gt;"","",IF(OR(J466="リード付け",J466="巻足し",J466="巻返しリード付け"),M466,VLOOKUP(D466,契約台帳!$A$3:$X$700,15,FALSE))))</f>
        <v/>
      </c>
      <c r="T466" s="51" t="str">
        <f>IF(D466="","",IF(D465&lt;&gt;"","",IF(J466="リード付け",N466,IF(J466="巻返しリード付け",N466,IF(J466="巻足し",N466*P466+N467*P467,VLOOKUP(D466,契約台帳!$A$3:$X$700,16,FALSE))))))</f>
        <v/>
      </c>
      <c r="U466" s="50"/>
      <c r="V466" s="50" t="str">
        <f>IF(D466="","",IF(D464=D466,"",VLOOKUP(D466,契約台帳!$A$2:$X$700,18,FALSE)))</f>
        <v/>
      </c>
      <c r="W466" s="35" t="str">
        <f>IF(D466="","",IF(T466="","",IF(J466="巻足し","",IF(J466="巻返し",VLOOKUP(F466&amp;K466&amp;M466,製品マスタ!$M$5:$AE$1005,18,FALSE),IF(OR(J466="リード付け",J466="巻返しリード付け"),"原反コア",IF(J466="スリット",VLOOKUP(F466&amp;K466&amp;R466,製品マスタ!$N$5:$AE$1005,17,FALSE),""))))))</f>
        <v/>
      </c>
      <c r="X466" s="35" t="str">
        <f>IF(D466="","",IF(T466="","",IF(J466="巻足し","",IF(J466="巻返し",VLOOKUP(F466&amp;K466&amp;M466,製品マスタ!$M$5:$AE$1005,19,FALSE),IF(OR(J466="リード付け",J466="巻返しリード付け"),"",IF(J466="スリット",VLOOKUP(F466&amp;K466&amp;R466,製品マスタ!$N$5:$AE$1005,18,FALSE),""))))))</f>
        <v/>
      </c>
      <c r="Y466" s="40" t="str">
        <f>IF(D466="","",IF(T466="","",VLOOKUP(D466,契約台帳!$A$3:$X$700,17,FALSE)))</f>
        <v/>
      </c>
      <c r="Z466" s="35" t="str">
        <f>IF(D466="","",IF(T466="","",VLOOKUP(D466,契約台帳!$A$3:$X$700,5,FALSE)))</f>
        <v/>
      </c>
      <c r="AA466" s="74"/>
      <c r="AB466" s="266" t="str">
        <f>IFERROR(VLOOKUP(F466&amp;K466&amp;M466,製品マスタ!$M$5:$AM$1003,27,FALSE),"")</f>
        <v/>
      </c>
      <c r="AC466" s="41"/>
      <c r="AD466" s="244"/>
      <c r="AE466" s="67"/>
      <c r="AF466" s="71"/>
      <c r="AG466" s="60"/>
      <c r="AH466" s="34"/>
      <c r="AI466" s="34"/>
      <c r="AJ466" s="34"/>
      <c r="AK466" s="34"/>
      <c r="AL466" s="13"/>
      <c r="AM466" s="13"/>
      <c r="AN466" s="13"/>
      <c r="AO466" s="13"/>
      <c r="AP466" s="13"/>
      <c r="AQ466" s="14"/>
      <c r="AR466" s="15"/>
    </row>
    <row r="467" spans="1:44" s="17" customFormat="1" ht="30.95" customHeight="1" x14ac:dyDescent="0.2">
      <c r="A467" s="47"/>
      <c r="B467" s="48"/>
      <c r="C467" s="56"/>
      <c r="D467" s="35"/>
      <c r="E467" s="35"/>
      <c r="F467" s="36" t="str">
        <f>IF(D467="","",VLOOKUP(D467,契約台帳!$A$3:$X$9998,6,FALSE))&amp;IF(D467="","",VLOOKUP(D467,契約台帳!$A$3:$X$9998,7,FALSE))&amp;IF(D467="","",VLOOKUP(D467,契約台帳!$A$3:$X$9998,8,FALSE))&amp;IF(D467="","",VLOOKUP(D467,契約台帳!$A$3:$X$9998,9,FALSE))&amp;IF(D467="","",VLOOKUP(D467,契約台帳!$A$3:$X$9998,11,FALSE))</f>
        <v/>
      </c>
      <c r="G467" s="35" t="str">
        <f>IF(D467="","",VLOOKUP(F467,製品マスタ!$G$5:$H$1005,2,FALSE))</f>
        <v/>
      </c>
      <c r="H467" s="35" t="str">
        <f>IF(D467="","",VLOOKUP(F467,製品マスタ!$G$5:$K$1005,5,FALSE))</f>
        <v/>
      </c>
      <c r="I467" s="37" t="str">
        <f>IF(D467="","",VLOOKUP(F467,製品マスタ!$G$5:$L$1005,6,FALSE))</f>
        <v/>
      </c>
      <c r="J467" s="271"/>
      <c r="K467" s="37" t="str">
        <f>IF(D467="","",VLOOKUP(D467,契約台帳!$A$3:$X$700,12,FALSE))</f>
        <v/>
      </c>
      <c r="L467" s="37" t="str">
        <f>IF(D467="","",VLOOKUP(F467,製品マスタ!$G$5:$Q$1005,11,FALSE))</f>
        <v/>
      </c>
      <c r="M467" s="49"/>
      <c r="N467" s="49"/>
      <c r="O467" s="184"/>
      <c r="P467" s="60"/>
      <c r="Q467" s="74"/>
      <c r="R467" s="54" t="str">
        <f>IF(D467="","",IF(D466&lt;&gt;"","",IF(OR(J467="リード付け",J467="巻足し",J467="巻返しリード付け"),M467,VLOOKUP(D467,契約台帳!$A$3:$X$700,14,FALSE))))</f>
        <v/>
      </c>
      <c r="S467" s="51" t="str">
        <f>IF(D467="","",IF(D466&lt;&gt;"","",IF(OR(J467="リード付け",J467="巻足し",J467="巻返しリード付け"),M467,VLOOKUP(D467,契約台帳!$A$3:$X$700,15,FALSE))))</f>
        <v/>
      </c>
      <c r="T467" s="51" t="str">
        <f>IF(D467="","",IF(D466&lt;&gt;"","",IF(J467="リード付け",N467,IF(J467="巻返しリード付け",N467,IF(J467="巻足し",N467*P467+N468*P468,VLOOKUP(D467,契約台帳!$A$3:$X$700,16,FALSE))))))</f>
        <v/>
      </c>
      <c r="U467" s="50"/>
      <c r="V467" s="50" t="str">
        <f>IF(D467="","",IF(D465=D467,"",VLOOKUP(D467,契約台帳!$A$2:$X$700,18,FALSE)))</f>
        <v/>
      </c>
      <c r="W467" s="35" t="str">
        <f>IF(D467="","",IF(T467="","",IF(J467="巻足し","",IF(J467="巻返し",VLOOKUP(F467&amp;K467&amp;M467,製品マスタ!$M$5:$AE$1005,18,FALSE),IF(OR(J467="リード付け",J467="巻返しリード付け"),"原反コア",IF(J467="スリット",VLOOKUP(F467&amp;K467&amp;R467,製品マスタ!$N$5:$AE$1005,17,FALSE),""))))))</f>
        <v/>
      </c>
      <c r="X467" s="35" t="str">
        <f>IF(D467="","",IF(T467="","",IF(J467="巻足し","",IF(J467="巻返し",VLOOKUP(F467&amp;K467&amp;M467,製品マスタ!$M$5:$AE$1005,19,FALSE),IF(OR(J467="リード付け",J467="巻返しリード付け"),"",IF(J467="スリット",VLOOKUP(F467&amp;K467&amp;R467,製品マスタ!$N$5:$AE$1005,18,FALSE),""))))))</f>
        <v/>
      </c>
      <c r="Y467" s="40" t="str">
        <f>IF(D467="","",IF(T467="","",VLOOKUP(D467,契約台帳!$A$3:$X$700,17,FALSE)))</f>
        <v/>
      </c>
      <c r="Z467" s="35" t="str">
        <f>IF(D467="","",IF(T467="","",VLOOKUP(D467,契約台帳!$A$3:$X$700,5,FALSE)))</f>
        <v/>
      </c>
      <c r="AA467" s="74"/>
      <c r="AB467" s="266" t="str">
        <f>IFERROR(VLOOKUP(F467&amp;K467&amp;M467,製品マスタ!$M$5:$AM$1003,27,FALSE),"")</f>
        <v/>
      </c>
      <c r="AC467" s="41"/>
      <c r="AD467" s="244"/>
      <c r="AE467" s="67"/>
      <c r="AF467" s="71"/>
      <c r="AG467" s="60"/>
      <c r="AH467" s="34"/>
      <c r="AI467" s="34"/>
      <c r="AJ467" s="34"/>
      <c r="AK467" s="34"/>
      <c r="AL467" s="13"/>
      <c r="AM467" s="13"/>
      <c r="AN467" s="13"/>
      <c r="AO467" s="13"/>
      <c r="AP467" s="13"/>
      <c r="AQ467" s="14"/>
      <c r="AR467" s="15"/>
    </row>
    <row r="468" spans="1:44" s="17" customFormat="1" ht="30.95" customHeight="1" x14ac:dyDescent="0.2">
      <c r="A468" s="47"/>
      <c r="B468" s="48"/>
      <c r="C468" s="56"/>
      <c r="D468" s="35"/>
      <c r="E468" s="35"/>
      <c r="F468" s="36" t="str">
        <f>IF(D468="","",VLOOKUP(D468,契約台帳!$A$3:$X$9998,6,FALSE))&amp;IF(D468="","",VLOOKUP(D468,契約台帳!$A$3:$X$9998,7,FALSE))&amp;IF(D468="","",VLOOKUP(D468,契約台帳!$A$3:$X$9998,8,FALSE))&amp;IF(D468="","",VLOOKUP(D468,契約台帳!$A$3:$X$9998,9,FALSE))&amp;IF(D468="","",VLOOKUP(D468,契約台帳!$A$3:$X$9998,11,FALSE))</f>
        <v/>
      </c>
      <c r="G468" s="35" t="str">
        <f>IF(D468="","",VLOOKUP(F468,製品マスタ!$G$5:$H$1005,2,FALSE))</f>
        <v/>
      </c>
      <c r="H468" s="35" t="str">
        <f>IF(D468="","",VLOOKUP(F468,製品マスタ!$G$5:$K$1005,5,FALSE))</f>
        <v/>
      </c>
      <c r="I468" s="37" t="str">
        <f>IF(D468="","",VLOOKUP(F468,製品マスタ!$G$5:$L$1005,6,FALSE))</f>
        <v/>
      </c>
      <c r="J468" s="271"/>
      <c r="K468" s="37" t="str">
        <f>IF(D468="","",VLOOKUP(D468,契約台帳!$A$3:$X$700,12,FALSE))</f>
        <v/>
      </c>
      <c r="L468" s="37" t="str">
        <f>IF(D468="","",VLOOKUP(F468,製品マスタ!$G$5:$Q$1005,11,FALSE))</f>
        <v/>
      </c>
      <c r="M468" s="49"/>
      <c r="N468" s="49"/>
      <c r="O468" s="184"/>
      <c r="P468" s="60"/>
      <c r="Q468" s="74"/>
      <c r="R468" s="54" t="str">
        <f>IF(D468="","",IF(D467&lt;&gt;"","",IF(OR(J468="リード付け",J468="巻足し",J468="巻返しリード付け"),M468,VLOOKUP(D468,契約台帳!$A$3:$X$700,14,FALSE))))</f>
        <v/>
      </c>
      <c r="S468" s="51" t="str">
        <f>IF(D468="","",IF(D467&lt;&gt;"","",IF(OR(J468="リード付け",J468="巻足し",J468="巻返しリード付け"),M468,VLOOKUP(D468,契約台帳!$A$3:$X$700,15,FALSE))))</f>
        <v/>
      </c>
      <c r="T468" s="51" t="str">
        <f>IF(D468="","",IF(D467&lt;&gt;"","",IF(J468="リード付け",N468,IF(J468="巻返しリード付け",N468,IF(J468="巻足し",N468*P468+N469*P469,VLOOKUP(D468,契約台帳!$A$3:$X$700,16,FALSE))))))</f>
        <v/>
      </c>
      <c r="U468" s="50"/>
      <c r="V468" s="50" t="str">
        <f>IF(D468="","",IF(D466=D468,"",VLOOKUP(D468,契約台帳!$A$2:$X$700,18,FALSE)))</f>
        <v/>
      </c>
      <c r="W468" s="35" t="str">
        <f>IF(D468="","",IF(T468="","",IF(J468="巻足し","",IF(J468="巻返し",VLOOKUP(F468&amp;K468&amp;M468,製品マスタ!$M$5:$AE$1005,18,FALSE),IF(OR(J468="リード付け",J468="巻返しリード付け"),"原反コア",IF(J468="スリット",VLOOKUP(F468&amp;K468&amp;R468,製品マスタ!$N$5:$AE$1005,17,FALSE),""))))))</f>
        <v/>
      </c>
      <c r="X468" s="35" t="str">
        <f>IF(D468="","",IF(T468="","",IF(J468="巻足し","",IF(J468="巻返し",VLOOKUP(F468&amp;K468&amp;M468,製品マスタ!$M$5:$AE$1005,19,FALSE),IF(OR(J468="リード付け",J468="巻返しリード付け"),"",IF(J468="スリット",VLOOKUP(F468&amp;K468&amp;R468,製品マスタ!$N$5:$AE$1005,18,FALSE),""))))))</f>
        <v/>
      </c>
      <c r="Y468" s="40" t="str">
        <f>IF(D468="","",IF(T468="","",VLOOKUP(D468,契約台帳!$A$3:$X$700,17,FALSE)))</f>
        <v/>
      </c>
      <c r="Z468" s="35" t="str">
        <f>IF(D468="","",IF(T468="","",VLOOKUP(D468,契約台帳!$A$3:$X$700,5,FALSE)))</f>
        <v/>
      </c>
      <c r="AA468" s="74"/>
      <c r="AB468" s="266" t="str">
        <f>IFERROR(VLOOKUP(F468&amp;K468&amp;M468,製品マスタ!$M$5:$AM$1003,27,FALSE),"")</f>
        <v/>
      </c>
      <c r="AC468" s="41"/>
      <c r="AD468" s="244"/>
      <c r="AE468" s="67"/>
      <c r="AF468" s="71"/>
      <c r="AG468" s="60"/>
      <c r="AH468" s="34"/>
      <c r="AI468" s="34"/>
      <c r="AJ468" s="34"/>
      <c r="AK468" s="34"/>
      <c r="AL468" s="13"/>
      <c r="AM468" s="13"/>
      <c r="AN468" s="13"/>
      <c r="AO468" s="13"/>
      <c r="AP468" s="13"/>
      <c r="AQ468" s="14"/>
      <c r="AR468" s="15"/>
    </row>
    <row r="469" spans="1:44" s="17" customFormat="1" ht="30.95" customHeight="1" x14ac:dyDescent="0.2">
      <c r="A469" s="47"/>
      <c r="B469" s="48"/>
      <c r="C469" s="56"/>
      <c r="D469" s="35"/>
      <c r="E469" s="35"/>
      <c r="F469" s="36" t="str">
        <f>IF(D469="","",VLOOKUP(D469,契約台帳!$A$3:$X$9998,6,FALSE))&amp;IF(D469="","",VLOOKUP(D469,契約台帳!$A$3:$X$9998,7,FALSE))&amp;IF(D469="","",VLOOKUP(D469,契約台帳!$A$3:$X$9998,8,FALSE))&amp;IF(D469="","",VLOOKUP(D469,契約台帳!$A$3:$X$9998,9,FALSE))&amp;IF(D469="","",VLOOKUP(D469,契約台帳!$A$3:$X$9998,11,FALSE))</f>
        <v/>
      </c>
      <c r="G469" s="35" t="str">
        <f>IF(D469="","",VLOOKUP(F469,製品マスタ!$G$5:$H$1005,2,FALSE))</f>
        <v/>
      </c>
      <c r="H469" s="35" t="str">
        <f>IF(D469="","",VLOOKUP(F469,製品マスタ!$G$5:$K$1005,5,FALSE))</f>
        <v/>
      </c>
      <c r="I469" s="37" t="str">
        <f>IF(D469="","",VLOOKUP(F469,製品マスタ!$G$5:$L$1005,6,FALSE))</f>
        <v/>
      </c>
      <c r="J469" s="271"/>
      <c r="K469" s="37" t="str">
        <f>IF(D469="","",VLOOKUP(D469,契約台帳!$A$3:$X$700,12,FALSE))</f>
        <v/>
      </c>
      <c r="L469" s="37" t="str">
        <f>IF(D469="","",VLOOKUP(F469,製品マスタ!$G$5:$Q$1005,11,FALSE))</f>
        <v/>
      </c>
      <c r="M469" s="49"/>
      <c r="N469" s="49"/>
      <c r="O469" s="184"/>
      <c r="P469" s="60"/>
      <c r="Q469" s="74"/>
      <c r="R469" s="54" t="str">
        <f>IF(D469="","",IF(D468&lt;&gt;"","",IF(OR(J469="リード付け",J469="巻足し",J469="巻返しリード付け"),M469,VLOOKUP(D469,契約台帳!$A$3:$X$700,14,FALSE))))</f>
        <v/>
      </c>
      <c r="S469" s="51" t="str">
        <f>IF(D469="","",IF(D468&lt;&gt;"","",IF(OR(J469="リード付け",J469="巻足し",J469="巻返しリード付け"),M469,VLOOKUP(D469,契約台帳!$A$3:$X$700,15,FALSE))))</f>
        <v/>
      </c>
      <c r="T469" s="51" t="str">
        <f>IF(D469="","",IF(D468&lt;&gt;"","",IF(J469="リード付け",N469,IF(J469="巻返しリード付け",N469,IF(J469="巻足し",N469*P469+N470*P470,VLOOKUP(D469,契約台帳!$A$3:$X$700,16,FALSE))))))</f>
        <v/>
      </c>
      <c r="U469" s="50"/>
      <c r="V469" s="50" t="str">
        <f>IF(D469="","",IF(D467=D469,"",VLOOKUP(D469,契約台帳!$A$2:$X$700,18,FALSE)))</f>
        <v/>
      </c>
      <c r="W469" s="35" t="str">
        <f>IF(D469="","",IF(T469="","",IF(J469="巻足し","",IF(J469="巻返し",VLOOKUP(F469&amp;K469&amp;M469,製品マスタ!$M$5:$AE$1005,18,FALSE),IF(OR(J469="リード付け",J469="巻返しリード付け"),"原反コア",IF(J469="スリット",VLOOKUP(F469&amp;K469&amp;R469,製品マスタ!$N$5:$AE$1005,17,FALSE),""))))))</f>
        <v/>
      </c>
      <c r="X469" s="35" t="str">
        <f>IF(D469="","",IF(T469="","",IF(J469="巻足し","",IF(J469="巻返し",VLOOKUP(F469&amp;K469&amp;M469,製品マスタ!$M$5:$AE$1005,19,FALSE),IF(OR(J469="リード付け",J469="巻返しリード付け"),"",IF(J469="スリット",VLOOKUP(F469&amp;K469&amp;R469,製品マスタ!$N$5:$AE$1005,18,FALSE),""))))))</f>
        <v/>
      </c>
      <c r="Y469" s="40" t="str">
        <f>IF(D469="","",IF(T469="","",VLOOKUP(D469,契約台帳!$A$3:$X$700,17,FALSE)))</f>
        <v/>
      </c>
      <c r="Z469" s="35" t="str">
        <f>IF(D469="","",IF(T469="","",VLOOKUP(D469,契約台帳!$A$3:$X$700,5,FALSE)))</f>
        <v/>
      </c>
      <c r="AA469" s="74"/>
      <c r="AB469" s="266" t="str">
        <f>IFERROR(VLOOKUP(F469&amp;K469&amp;M469,製品マスタ!$M$5:$AM$1003,27,FALSE),"")</f>
        <v/>
      </c>
      <c r="AC469" s="41"/>
      <c r="AD469" s="245"/>
      <c r="AE469" s="68"/>
      <c r="AF469" s="71"/>
      <c r="AG469" s="60"/>
      <c r="AH469" s="34"/>
      <c r="AI469" s="34"/>
      <c r="AJ469" s="34"/>
      <c r="AK469" s="34"/>
      <c r="AL469" s="13"/>
      <c r="AM469" s="13"/>
      <c r="AN469" s="13"/>
      <c r="AO469" s="13"/>
      <c r="AP469" s="13"/>
      <c r="AQ469" s="14"/>
      <c r="AR469" s="15"/>
    </row>
    <row r="470" spans="1:44" s="17" customFormat="1" ht="30.95" customHeight="1" x14ac:dyDescent="0.2">
      <c r="A470" s="47"/>
      <c r="B470" s="48"/>
      <c r="C470" s="56"/>
      <c r="D470" s="35"/>
      <c r="E470" s="35"/>
      <c r="F470" s="36" t="str">
        <f>IF(D470="","",VLOOKUP(D470,契約台帳!$A$3:$X$9998,6,FALSE))&amp;IF(D470="","",VLOOKUP(D470,契約台帳!$A$3:$X$9998,7,FALSE))&amp;IF(D470="","",VLOOKUP(D470,契約台帳!$A$3:$X$9998,8,FALSE))&amp;IF(D470="","",VLOOKUP(D470,契約台帳!$A$3:$X$9998,9,FALSE))&amp;IF(D470="","",VLOOKUP(D470,契約台帳!$A$3:$X$9998,11,FALSE))</f>
        <v/>
      </c>
      <c r="G470" s="35" t="str">
        <f>IF(D470="","",VLOOKUP(F470,製品マスタ!$G$5:$H$1005,2,FALSE))</f>
        <v/>
      </c>
      <c r="H470" s="35" t="str">
        <f>IF(D470="","",VLOOKUP(F470,製品マスタ!$G$5:$K$1005,5,FALSE))</f>
        <v/>
      </c>
      <c r="I470" s="37" t="str">
        <f>IF(D470="","",VLOOKUP(F470,製品マスタ!$G$5:$L$1005,6,FALSE))</f>
        <v/>
      </c>
      <c r="J470" s="271"/>
      <c r="K470" s="37" t="str">
        <f>IF(D470="","",VLOOKUP(D470,契約台帳!$A$3:$X$700,12,FALSE))</f>
        <v/>
      </c>
      <c r="L470" s="37" t="str">
        <f>IF(D470="","",VLOOKUP(F470,製品マスタ!$G$5:$Q$1005,11,FALSE))</f>
        <v/>
      </c>
      <c r="M470" s="49"/>
      <c r="N470" s="49"/>
      <c r="O470" s="184"/>
      <c r="P470" s="60"/>
      <c r="Q470" s="74"/>
      <c r="R470" s="54" t="str">
        <f>IF(D470="","",IF(D469&lt;&gt;"","",IF(OR(J470="リード付け",J470="巻足し",J470="巻返しリード付け"),M470,VLOOKUP(D470,契約台帳!$A$3:$X$700,14,FALSE))))</f>
        <v/>
      </c>
      <c r="S470" s="51" t="str">
        <f>IF(D470="","",IF(D469&lt;&gt;"","",IF(OR(J470="リード付け",J470="巻足し",J470="巻返しリード付け"),M470,VLOOKUP(D470,契約台帳!$A$3:$X$700,15,FALSE))))</f>
        <v/>
      </c>
      <c r="T470" s="51" t="str">
        <f>IF(D470="","",IF(D469&lt;&gt;"","",IF(J470="リード付け",N470,IF(J470="巻返しリード付け",N470,IF(J470="巻足し",N470*P470+N471*P471,VLOOKUP(D470,契約台帳!$A$3:$X$700,16,FALSE))))))</f>
        <v/>
      </c>
      <c r="U470" s="50"/>
      <c r="V470" s="50" t="str">
        <f>IF(D470="","",IF(D468=D470,"",VLOOKUP(D470,契約台帳!$A$2:$X$700,18,FALSE)))</f>
        <v/>
      </c>
      <c r="W470" s="35" t="str">
        <f>IF(D470="","",IF(T470="","",IF(J470="巻足し","",IF(J470="巻返し",VLOOKUP(F470&amp;K470&amp;M470,製品マスタ!$M$5:$AE$1005,18,FALSE),IF(OR(J470="リード付け",J470="巻返しリード付け"),"原反コア",IF(J470="スリット",VLOOKUP(F470&amp;K470&amp;R470,製品マスタ!$N$5:$AE$1005,17,FALSE),""))))))</f>
        <v/>
      </c>
      <c r="X470" s="35" t="str">
        <f>IF(D470="","",IF(T470="","",IF(J470="巻足し","",IF(J470="巻返し",VLOOKUP(F470&amp;K470&amp;M470,製品マスタ!$M$5:$AE$1005,19,FALSE),IF(OR(J470="リード付け",J470="巻返しリード付け"),"",IF(J470="スリット",VLOOKUP(F470&amp;K470&amp;R470,製品マスタ!$N$5:$AE$1005,18,FALSE),""))))))</f>
        <v/>
      </c>
      <c r="Y470" s="40" t="str">
        <f>IF(D470="","",IF(T470="","",VLOOKUP(D470,契約台帳!$A$3:$X$700,17,FALSE)))</f>
        <v/>
      </c>
      <c r="Z470" s="35" t="str">
        <f>IF(D470="","",IF(T470="","",VLOOKUP(D470,契約台帳!$A$3:$X$700,5,FALSE)))</f>
        <v/>
      </c>
      <c r="AA470" s="74"/>
      <c r="AB470" s="266" t="str">
        <f>IFERROR(VLOOKUP(F470&amp;K470&amp;M470,製品マスタ!$M$5:$AM$1003,27,FALSE),"")</f>
        <v/>
      </c>
      <c r="AC470" s="41"/>
      <c r="AD470" s="244"/>
      <c r="AE470" s="67"/>
      <c r="AF470" s="71"/>
      <c r="AG470" s="60"/>
      <c r="AH470" s="34"/>
      <c r="AI470" s="34"/>
      <c r="AJ470" s="34"/>
      <c r="AK470" s="34"/>
      <c r="AL470" s="13"/>
      <c r="AM470" s="13"/>
      <c r="AN470" s="13"/>
      <c r="AO470" s="13"/>
      <c r="AP470" s="13"/>
      <c r="AQ470" s="14"/>
      <c r="AR470" s="15"/>
    </row>
    <row r="471" spans="1:44" s="17" customFormat="1" ht="30.95" customHeight="1" x14ac:dyDescent="0.2">
      <c r="A471" s="47"/>
      <c r="B471" s="48"/>
      <c r="C471" s="56"/>
      <c r="D471" s="35"/>
      <c r="E471" s="35"/>
      <c r="F471" s="36" t="str">
        <f>IF(D471="","",VLOOKUP(D471,契約台帳!$A$3:$X$9998,6,FALSE))&amp;IF(D471="","",VLOOKUP(D471,契約台帳!$A$3:$X$9998,7,FALSE))&amp;IF(D471="","",VLOOKUP(D471,契約台帳!$A$3:$X$9998,8,FALSE))&amp;IF(D471="","",VLOOKUP(D471,契約台帳!$A$3:$X$9998,9,FALSE))&amp;IF(D471="","",VLOOKUP(D471,契約台帳!$A$3:$X$9998,11,FALSE))</f>
        <v/>
      </c>
      <c r="G471" s="35" t="str">
        <f>IF(D471="","",VLOOKUP(F471,製品マスタ!$G$5:$H$1005,2,FALSE))</f>
        <v/>
      </c>
      <c r="H471" s="35" t="str">
        <f>IF(D471="","",VLOOKUP(F471,製品マスタ!$G$5:$K$1005,5,FALSE))</f>
        <v/>
      </c>
      <c r="I471" s="37" t="str">
        <f>IF(D471="","",VLOOKUP(F471,製品マスタ!$G$5:$L$1005,6,FALSE))</f>
        <v/>
      </c>
      <c r="J471" s="271"/>
      <c r="K471" s="37" t="str">
        <f>IF(D471="","",VLOOKUP(D471,契約台帳!$A$3:$X$700,12,FALSE))</f>
        <v/>
      </c>
      <c r="L471" s="37" t="str">
        <f>IF(D471="","",VLOOKUP(F471,製品マスタ!$G$5:$Q$1005,11,FALSE))</f>
        <v/>
      </c>
      <c r="M471" s="49"/>
      <c r="N471" s="49"/>
      <c r="O471" s="184"/>
      <c r="P471" s="60"/>
      <c r="Q471" s="74"/>
      <c r="R471" s="54" t="str">
        <f>IF(D471="","",IF(D470&lt;&gt;"","",IF(OR(J471="リード付け",J471="巻足し",J471="巻返しリード付け"),M471,VLOOKUP(D471,契約台帳!$A$3:$X$700,14,FALSE))))</f>
        <v/>
      </c>
      <c r="S471" s="51" t="str">
        <f>IF(D471="","",IF(D470&lt;&gt;"","",IF(OR(J471="リード付け",J471="巻足し",J471="巻返しリード付け"),M471,VLOOKUP(D471,契約台帳!$A$3:$X$700,15,FALSE))))</f>
        <v/>
      </c>
      <c r="T471" s="51" t="str">
        <f>IF(D471="","",IF(D470&lt;&gt;"","",IF(J471="リード付け",N471,IF(J471="巻返しリード付け",N471,IF(J471="巻足し",N471*P471+N472*P472,VLOOKUP(D471,契約台帳!$A$3:$X$700,16,FALSE))))))</f>
        <v/>
      </c>
      <c r="U471" s="50"/>
      <c r="V471" s="50" t="str">
        <f>IF(D471="","",IF(D469=D471,"",VLOOKUP(D471,契約台帳!$A$2:$X$700,18,FALSE)))</f>
        <v/>
      </c>
      <c r="W471" s="35" t="str">
        <f>IF(D471="","",IF(T471="","",IF(J471="巻足し","",IF(J471="巻返し",VLOOKUP(F471&amp;K471&amp;M471,製品マスタ!$M$5:$AE$1005,18,FALSE),IF(OR(J471="リード付け",J471="巻返しリード付け"),"原反コア",IF(J471="スリット",VLOOKUP(F471&amp;K471&amp;R471,製品マスタ!$N$5:$AE$1005,17,FALSE),""))))))</f>
        <v/>
      </c>
      <c r="X471" s="35" t="str">
        <f>IF(D471="","",IF(T471="","",IF(J471="巻足し","",IF(J471="巻返し",VLOOKUP(F471&amp;K471&amp;M471,製品マスタ!$M$5:$AE$1005,19,FALSE),IF(OR(J471="リード付け",J471="巻返しリード付け"),"",IF(J471="スリット",VLOOKUP(F471&amp;K471&amp;R471,製品マスタ!$N$5:$AE$1005,18,FALSE),""))))))</f>
        <v/>
      </c>
      <c r="Y471" s="40" t="str">
        <f>IF(D471="","",IF(T471="","",VLOOKUP(D471,契約台帳!$A$3:$X$700,17,FALSE)))</f>
        <v/>
      </c>
      <c r="Z471" s="35" t="str">
        <f>IF(D471="","",IF(T471="","",VLOOKUP(D471,契約台帳!$A$3:$X$700,5,FALSE)))</f>
        <v/>
      </c>
      <c r="AA471" s="74"/>
      <c r="AB471" s="266" t="str">
        <f>IFERROR(VLOOKUP(F471&amp;K471&amp;M471,製品マスタ!$M$5:$AM$1003,27,FALSE),"")</f>
        <v/>
      </c>
      <c r="AC471" s="41"/>
      <c r="AD471" s="244"/>
      <c r="AE471" s="67"/>
      <c r="AF471" s="71"/>
      <c r="AG471" s="60"/>
      <c r="AH471" s="34"/>
      <c r="AI471" s="34"/>
      <c r="AJ471" s="34"/>
      <c r="AK471" s="34"/>
      <c r="AL471" s="13"/>
      <c r="AM471" s="13"/>
      <c r="AN471" s="13"/>
      <c r="AO471" s="13"/>
      <c r="AP471" s="13"/>
      <c r="AQ471" s="14"/>
      <c r="AR471" s="15"/>
    </row>
    <row r="472" spans="1:44" s="17" customFormat="1" ht="30.95" customHeight="1" x14ac:dyDescent="0.2">
      <c r="A472" s="47"/>
      <c r="B472" s="48"/>
      <c r="C472" s="56"/>
      <c r="D472" s="35"/>
      <c r="E472" s="35"/>
      <c r="F472" s="36" t="str">
        <f>IF(D472="","",VLOOKUP(D472,契約台帳!$A$3:$X$9998,6,FALSE))&amp;IF(D472="","",VLOOKUP(D472,契約台帳!$A$3:$X$9998,7,FALSE))&amp;IF(D472="","",VLOOKUP(D472,契約台帳!$A$3:$X$9998,8,FALSE))&amp;IF(D472="","",VLOOKUP(D472,契約台帳!$A$3:$X$9998,9,FALSE))&amp;IF(D472="","",VLOOKUP(D472,契約台帳!$A$3:$X$9998,11,FALSE))</f>
        <v/>
      </c>
      <c r="G472" s="35" t="str">
        <f>IF(D472="","",VLOOKUP(F472,製品マスタ!$G$5:$H$1005,2,FALSE))</f>
        <v/>
      </c>
      <c r="H472" s="35" t="str">
        <f>IF(D472="","",VLOOKUP(F472,製品マスタ!$G$5:$K$1005,5,FALSE))</f>
        <v/>
      </c>
      <c r="I472" s="37" t="str">
        <f>IF(D472="","",VLOOKUP(F472,製品マスタ!$G$5:$L$1005,6,FALSE))</f>
        <v/>
      </c>
      <c r="J472" s="271"/>
      <c r="K472" s="37" t="str">
        <f>IF(D472="","",VLOOKUP(D472,契約台帳!$A$3:$X$700,12,FALSE))</f>
        <v/>
      </c>
      <c r="L472" s="37" t="str">
        <f>IF(D472="","",VLOOKUP(F472,製品マスタ!$G$5:$Q$1005,11,FALSE))</f>
        <v/>
      </c>
      <c r="M472" s="49"/>
      <c r="N472" s="49"/>
      <c r="O472" s="184"/>
      <c r="P472" s="60"/>
      <c r="Q472" s="74"/>
      <c r="R472" s="54" t="str">
        <f>IF(D472="","",IF(D471&lt;&gt;"","",IF(OR(J472="リード付け",J472="巻足し",J472="巻返しリード付け"),M472,VLOOKUP(D472,契約台帳!$A$3:$X$700,14,FALSE))))</f>
        <v/>
      </c>
      <c r="S472" s="51" t="str">
        <f>IF(D472="","",IF(D471&lt;&gt;"","",IF(OR(J472="リード付け",J472="巻足し",J472="巻返しリード付け"),M472,VLOOKUP(D472,契約台帳!$A$3:$X$700,15,FALSE))))</f>
        <v/>
      </c>
      <c r="T472" s="51" t="str">
        <f>IF(D472="","",IF(D471&lt;&gt;"","",IF(J472="リード付け",N472,IF(J472="巻返しリード付け",N472,IF(J472="巻足し",N472*P472+N473*P473,VLOOKUP(D472,契約台帳!$A$3:$X$700,16,FALSE))))))</f>
        <v/>
      </c>
      <c r="U472" s="50"/>
      <c r="V472" s="50" t="str">
        <f>IF(D472="","",IF(D470=D472,"",VLOOKUP(D472,契約台帳!$A$2:$X$700,18,FALSE)))</f>
        <v/>
      </c>
      <c r="W472" s="35" t="str">
        <f>IF(D472="","",IF(T472="","",IF(J472="巻足し","",IF(J472="巻返し",VLOOKUP(F472&amp;K472&amp;M472,製品マスタ!$M$5:$AE$1005,18,FALSE),IF(OR(J472="リード付け",J472="巻返しリード付け"),"原反コア",IF(J472="スリット",VLOOKUP(F472&amp;K472&amp;R472,製品マスタ!$N$5:$AE$1005,17,FALSE),""))))))</f>
        <v/>
      </c>
      <c r="X472" s="35" t="str">
        <f>IF(D472="","",IF(T472="","",IF(J472="巻足し","",IF(J472="巻返し",VLOOKUP(F472&amp;K472&amp;M472,製品マスタ!$M$5:$AE$1005,19,FALSE),IF(OR(J472="リード付け",J472="巻返しリード付け"),"",IF(J472="スリット",VLOOKUP(F472&amp;K472&amp;R472,製品マスタ!$N$5:$AE$1005,18,FALSE),""))))))</f>
        <v/>
      </c>
      <c r="Y472" s="40" t="str">
        <f>IF(D472="","",IF(T472="","",VLOOKUP(D472,契約台帳!$A$3:$X$700,17,FALSE)))</f>
        <v/>
      </c>
      <c r="Z472" s="35" t="str">
        <f>IF(D472="","",IF(T472="","",VLOOKUP(D472,契約台帳!$A$3:$X$700,5,FALSE)))</f>
        <v/>
      </c>
      <c r="AA472" s="74"/>
      <c r="AB472" s="266" t="str">
        <f>IFERROR(VLOOKUP(F472&amp;K472&amp;M472,製品マスタ!$M$5:$AM$1003,27,FALSE),"")</f>
        <v/>
      </c>
      <c r="AC472" s="41"/>
      <c r="AD472" s="244"/>
      <c r="AE472" s="67"/>
      <c r="AF472" s="71"/>
      <c r="AG472" s="60"/>
      <c r="AH472" s="34"/>
      <c r="AI472" s="34"/>
      <c r="AJ472" s="34"/>
      <c r="AK472" s="34"/>
      <c r="AL472" s="13"/>
      <c r="AM472" s="13"/>
      <c r="AN472" s="13"/>
      <c r="AO472" s="13"/>
      <c r="AP472" s="13"/>
      <c r="AQ472" s="14"/>
      <c r="AR472" s="15"/>
    </row>
    <row r="473" spans="1:44" s="17" customFormat="1" ht="30.95" customHeight="1" x14ac:dyDescent="0.2">
      <c r="A473" s="47"/>
      <c r="B473" s="48"/>
      <c r="C473" s="56"/>
      <c r="D473" s="35"/>
      <c r="E473" s="35"/>
      <c r="F473" s="36" t="str">
        <f>IF(D473="","",VLOOKUP(D473,契約台帳!$A$3:$X$9998,6,FALSE))&amp;IF(D473="","",VLOOKUP(D473,契約台帳!$A$3:$X$9998,7,FALSE))&amp;IF(D473="","",VLOOKUP(D473,契約台帳!$A$3:$X$9998,8,FALSE))&amp;IF(D473="","",VLOOKUP(D473,契約台帳!$A$3:$X$9998,9,FALSE))&amp;IF(D473="","",VLOOKUP(D473,契約台帳!$A$3:$X$9998,11,FALSE))</f>
        <v/>
      </c>
      <c r="G473" s="35" t="str">
        <f>IF(D473="","",VLOOKUP(F473,製品マスタ!$G$5:$H$1005,2,FALSE))</f>
        <v/>
      </c>
      <c r="H473" s="35" t="str">
        <f>IF(D473="","",VLOOKUP(F473,製品マスタ!$G$5:$K$1005,5,FALSE))</f>
        <v/>
      </c>
      <c r="I473" s="37" t="str">
        <f>IF(D473="","",VLOOKUP(F473,製品マスタ!$G$5:$L$1005,6,FALSE))</f>
        <v/>
      </c>
      <c r="J473" s="271"/>
      <c r="K473" s="37" t="str">
        <f>IF(D473="","",VLOOKUP(D473,契約台帳!$A$3:$X$700,12,FALSE))</f>
        <v/>
      </c>
      <c r="L473" s="37" t="str">
        <f>IF(D473="","",VLOOKUP(F473,製品マスタ!$G$5:$Q$1005,11,FALSE))</f>
        <v/>
      </c>
      <c r="M473" s="49"/>
      <c r="N473" s="49"/>
      <c r="O473" s="184"/>
      <c r="P473" s="60"/>
      <c r="Q473" s="74"/>
      <c r="R473" s="54" t="str">
        <f>IF(D473="","",IF(D472&lt;&gt;"","",IF(OR(J473="リード付け",J473="巻足し",J473="巻返しリード付け"),M473,VLOOKUP(D473,契約台帳!$A$3:$X$700,14,FALSE))))</f>
        <v/>
      </c>
      <c r="S473" s="51" t="str">
        <f>IF(D473="","",IF(D472&lt;&gt;"","",IF(OR(J473="リード付け",J473="巻足し",J473="巻返しリード付け"),M473,VLOOKUP(D473,契約台帳!$A$3:$X$700,15,FALSE))))</f>
        <v/>
      </c>
      <c r="T473" s="51" t="str">
        <f>IF(D473="","",IF(D472&lt;&gt;"","",IF(J473="リード付け",N473,IF(J473="巻返しリード付け",N473,IF(J473="巻足し",N473*P473+N474*P474,VLOOKUP(D473,契約台帳!$A$3:$X$700,16,FALSE))))))</f>
        <v/>
      </c>
      <c r="U473" s="50"/>
      <c r="V473" s="50" t="str">
        <f>IF(D473="","",IF(D471=D473,"",VLOOKUP(D473,契約台帳!$A$2:$X$700,18,FALSE)))</f>
        <v/>
      </c>
      <c r="W473" s="35" t="str">
        <f>IF(D473="","",IF(T473="","",IF(J473="巻足し","",IF(J473="巻返し",VLOOKUP(F473&amp;K473&amp;M473,製品マスタ!$M$5:$AE$1005,18,FALSE),IF(OR(J473="リード付け",J473="巻返しリード付け"),"原反コア",IF(J473="スリット",VLOOKUP(F473&amp;K473&amp;R473,製品マスタ!$N$5:$AE$1005,17,FALSE),""))))))</f>
        <v/>
      </c>
      <c r="X473" s="35" t="str">
        <f>IF(D473="","",IF(T473="","",IF(J473="巻足し","",IF(J473="巻返し",VLOOKUP(F473&amp;K473&amp;M473,製品マスタ!$M$5:$AE$1005,19,FALSE),IF(OR(J473="リード付け",J473="巻返しリード付け"),"",IF(J473="スリット",VLOOKUP(F473&amp;K473&amp;R473,製品マスタ!$N$5:$AE$1005,18,FALSE),""))))))</f>
        <v/>
      </c>
      <c r="Y473" s="40" t="str">
        <f>IF(D473="","",IF(T473="","",VLOOKUP(D473,契約台帳!$A$3:$X$700,17,FALSE)))</f>
        <v/>
      </c>
      <c r="Z473" s="35" t="str">
        <f>IF(D473="","",IF(T473="","",VLOOKUP(D473,契約台帳!$A$3:$X$700,5,FALSE)))</f>
        <v/>
      </c>
      <c r="AA473" s="74"/>
      <c r="AB473" s="266" t="str">
        <f>IFERROR(VLOOKUP(F473&amp;K473&amp;M473,製品マスタ!$M$5:$AM$1003,27,FALSE),"")</f>
        <v/>
      </c>
      <c r="AC473" s="41"/>
      <c r="AD473" s="244"/>
      <c r="AE473" s="67"/>
      <c r="AF473" s="71"/>
      <c r="AG473" s="60"/>
      <c r="AH473" s="34"/>
      <c r="AI473" s="34"/>
      <c r="AJ473" s="34"/>
      <c r="AK473" s="34"/>
      <c r="AL473" s="13"/>
      <c r="AM473" s="13"/>
      <c r="AN473" s="13"/>
      <c r="AO473" s="13"/>
      <c r="AP473" s="13"/>
      <c r="AQ473" s="14"/>
      <c r="AR473" s="15"/>
    </row>
    <row r="474" spans="1:44" s="17" customFormat="1" ht="30.95" customHeight="1" x14ac:dyDescent="0.2">
      <c r="A474" s="47"/>
      <c r="B474" s="48"/>
      <c r="C474" s="56"/>
      <c r="D474" s="35"/>
      <c r="E474" s="35"/>
      <c r="F474" s="36" t="str">
        <f>IF(D474="","",VLOOKUP(D474,契約台帳!$A$3:$X$9998,6,FALSE))&amp;IF(D474="","",VLOOKUP(D474,契約台帳!$A$3:$X$9998,7,FALSE))&amp;IF(D474="","",VLOOKUP(D474,契約台帳!$A$3:$X$9998,8,FALSE))&amp;IF(D474="","",VLOOKUP(D474,契約台帳!$A$3:$X$9998,9,FALSE))&amp;IF(D474="","",VLOOKUP(D474,契約台帳!$A$3:$X$9998,11,FALSE))</f>
        <v/>
      </c>
      <c r="G474" s="35" t="str">
        <f>IF(D474="","",VLOOKUP(F474,製品マスタ!$G$5:$H$1005,2,FALSE))</f>
        <v/>
      </c>
      <c r="H474" s="35" t="str">
        <f>IF(D474="","",VLOOKUP(F474,製品マスタ!$G$5:$K$1005,5,FALSE))</f>
        <v/>
      </c>
      <c r="I474" s="37" t="str">
        <f>IF(D474="","",VLOOKUP(F474,製品マスタ!$G$5:$L$1005,6,FALSE))</f>
        <v/>
      </c>
      <c r="J474" s="271"/>
      <c r="K474" s="37" t="str">
        <f>IF(D474="","",VLOOKUP(D474,契約台帳!$A$3:$X$700,12,FALSE))</f>
        <v/>
      </c>
      <c r="L474" s="37" t="str">
        <f>IF(D474="","",VLOOKUP(F474,製品マスタ!$G$5:$Q$1005,11,FALSE))</f>
        <v/>
      </c>
      <c r="M474" s="49"/>
      <c r="N474" s="49"/>
      <c r="O474" s="184"/>
      <c r="P474" s="60"/>
      <c r="Q474" s="74"/>
      <c r="R474" s="54" t="str">
        <f>IF(D474="","",IF(D473&lt;&gt;"","",IF(OR(J474="リード付け",J474="巻足し",J474="巻返しリード付け"),M474,VLOOKUP(D474,契約台帳!$A$3:$X$700,14,FALSE))))</f>
        <v/>
      </c>
      <c r="S474" s="51" t="str">
        <f>IF(D474="","",IF(D473&lt;&gt;"","",IF(OR(J474="リード付け",J474="巻足し",J474="巻返しリード付け"),M474,VLOOKUP(D474,契約台帳!$A$3:$X$700,15,FALSE))))</f>
        <v/>
      </c>
      <c r="T474" s="51" t="str">
        <f>IF(D474="","",IF(D473&lt;&gt;"","",IF(J474="リード付け",N474,IF(J474="巻返しリード付け",N474,IF(J474="巻足し",N474*P474+N475*P475,VLOOKUP(D474,契約台帳!$A$3:$X$700,16,FALSE))))))</f>
        <v/>
      </c>
      <c r="U474" s="50"/>
      <c r="V474" s="50" t="str">
        <f>IF(D474="","",IF(D472=D474,"",VLOOKUP(D474,契約台帳!$A$2:$X$700,18,FALSE)))</f>
        <v/>
      </c>
      <c r="W474" s="35" t="str">
        <f>IF(D474="","",IF(T474="","",IF(J474="巻足し","",IF(J474="巻返し",VLOOKUP(F474&amp;K474&amp;M474,製品マスタ!$M$5:$AE$1005,18,FALSE),IF(OR(J474="リード付け",J474="巻返しリード付け"),"原反コア",IF(J474="スリット",VLOOKUP(F474&amp;K474&amp;R474,製品マスタ!$N$5:$AE$1005,17,FALSE),""))))))</f>
        <v/>
      </c>
      <c r="X474" s="35" t="str">
        <f>IF(D474="","",IF(T474="","",IF(J474="巻足し","",IF(J474="巻返し",VLOOKUP(F474&amp;K474&amp;M474,製品マスタ!$M$5:$AE$1005,19,FALSE),IF(OR(J474="リード付け",J474="巻返しリード付け"),"",IF(J474="スリット",VLOOKUP(F474&amp;K474&amp;R474,製品マスタ!$N$5:$AE$1005,18,FALSE),""))))))</f>
        <v/>
      </c>
      <c r="Y474" s="40" t="str">
        <f>IF(D474="","",IF(T474="","",VLOOKUP(D474,契約台帳!$A$3:$X$700,17,FALSE)))</f>
        <v/>
      </c>
      <c r="Z474" s="35" t="str">
        <f>IF(D474="","",IF(T474="","",VLOOKUP(D474,契約台帳!$A$3:$X$700,5,FALSE)))</f>
        <v/>
      </c>
      <c r="AA474" s="74"/>
      <c r="AB474" s="266" t="str">
        <f>IFERROR(VLOOKUP(F474&amp;K474&amp;M474,製品マスタ!$M$5:$AM$1003,27,FALSE),"")</f>
        <v/>
      </c>
      <c r="AC474" s="41"/>
      <c r="AD474" s="244"/>
      <c r="AE474" s="67"/>
      <c r="AF474" s="71"/>
      <c r="AG474" s="60"/>
      <c r="AH474" s="34"/>
      <c r="AI474" s="34"/>
      <c r="AJ474" s="34"/>
      <c r="AK474" s="34"/>
      <c r="AL474" s="13"/>
      <c r="AM474" s="13"/>
      <c r="AN474" s="13"/>
      <c r="AO474" s="13"/>
      <c r="AP474" s="13"/>
      <c r="AQ474" s="14"/>
      <c r="AR474" s="15"/>
    </row>
    <row r="475" spans="1:44" s="17" customFormat="1" ht="30.95" customHeight="1" x14ac:dyDescent="0.2">
      <c r="A475" s="47"/>
      <c r="B475" s="48"/>
      <c r="C475" s="56"/>
      <c r="D475" s="35"/>
      <c r="E475" s="35"/>
      <c r="F475" s="36" t="str">
        <f>IF(D475="","",VLOOKUP(D475,契約台帳!$A$3:$X$9998,6,FALSE))&amp;IF(D475="","",VLOOKUP(D475,契約台帳!$A$3:$X$9998,7,FALSE))&amp;IF(D475="","",VLOOKUP(D475,契約台帳!$A$3:$X$9998,8,FALSE))&amp;IF(D475="","",VLOOKUP(D475,契約台帳!$A$3:$X$9998,9,FALSE))&amp;IF(D475="","",VLOOKUP(D475,契約台帳!$A$3:$X$9998,11,FALSE))</f>
        <v/>
      </c>
      <c r="G475" s="35" t="str">
        <f>IF(D475="","",VLOOKUP(F475,製品マスタ!$G$5:$H$1005,2,FALSE))</f>
        <v/>
      </c>
      <c r="H475" s="35" t="str">
        <f>IF(D475="","",VLOOKUP(F475,製品マスタ!$G$5:$K$1005,5,FALSE))</f>
        <v/>
      </c>
      <c r="I475" s="37" t="str">
        <f>IF(D475="","",VLOOKUP(F475,製品マスタ!$G$5:$L$1005,6,FALSE))</f>
        <v/>
      </c>
      <c r="J475" s="271"/>
      <c r="K475" s="37" t="str">
        <f>IF(D475="","",VLOOKUP(D475,契約台帳!$A$3:$X$700,12,FALSE))</f>
        <v/>
      </c>
      <c r="L475" s="37" t="str">
        <f>IF(D475="","",VLOOKUP(F475,製品マスタ!$G$5:$Q$1005,11,FALSE))</f>
        <v/>
      </c>
      <c r="M475" s="49"/>
      <c r="N475" s="49"/>
      <c r="O475" s="184"/>
      <c r="P475" s="60"/>
      <c r="Q475" s="74"/>
      <c r="R475" s="54" t="str">
        <f>IF(D475="","",IF(D474&lt;&gt;"","",IF(OR(J475="リード付け",J475="巻足し",J475="巻返しリード付け"),M475,VLOOKUP(D475,契約台帳!$A$3:$X$700,14,FALSE))))</f>
        <v/>
      </c>
      <c r="S475" s="51" t="str">
        <f>IF(D475="","",IF(D474&lt;&gt;"","",IF(OR(J475="リード付け",J475="巻足し",J475="巻返しリード付け"),M475,VLOOKUP(D475,契約台帳!$A$3:$X$700,15,FALSE))))</f>
        <v/>
      </c>
      <c r="T475" s="51" t="str">
        <f>IF(D475="","",IF(D474&lt;&gt;"","",IF(J475="リード付け",N475,IF(J475="巻返しリード付け",N475,IF(J475="巻足し",N475*P475+N476*P476,VLOOKUP(D475,契約台帳!$A$3:$X$700,16,FALSE))))))</f>
        <v/>
      </c>
      <c r="U475" s="50"/>
      <c r="V475" s="50" t="str">
        <f>IF(D475="","",IF(D473=D475,"",VLOOKUP(D475,契約台帳!$A$2:$X$700,18,FALSE)))</f>
        <v/>
      </c>
      <c r="W475" s="35" t="str">
        <f>IF(D475="","",IF(T475="","",IF(J475="巻足し","",IF(J475="巻返し",VLOOKUP(F475&amp;K475&amp;M475,製品マスタ!$M$5:$AE$1005,18,FALSE),IF(OR(J475="リード付け",J475="巻返しリード付け"),"原反コア",IF(J475="スリット",VLOOKUP(F475&amp;K475&amp;R475,製品マスタ!$N$5:$AE$1005,17,FALSE),""))))))</f>
        <v/>
      </c>
      <c r="X475" s="35" t="str">
        <f>IF(D475="","",IF(T475="","",IF(J475="巻足し","",IF(J475="巻返し",VLOOKUP(F475&amp;K475&amp;M475,製品マスタ!$M$5:$AE$1005,19,FALSE),IF(OR(J475="リード付け",J475="巻返しリード付け"),"",IF(J475="スリット",VLOOKUP(F475&amp;K475&amp;R475,製品マスタ!$N$5:$AE$1005,18,FALSE),""))))))</f>
        <v/>
      </c>
      <c r="Y475" s="40" t="str">
        <f>IF(D475="","",IF(T475="","",VLOOKUP(D475,契約台帳!$A$3:$X$700,17,FALSE)))</f>
        <v/>
      </c>
      <c r="Z475" s="35" t="str">
        <f>IF(D475="","",IF(T475="","",VLOOKUP(D475,契約台帳!$A$3:$X$700,5,FALSE)))</f>
        <v/>
      </c>
      <c r="AA475" s="74"/>
      <c r="AB475" s="266" t="str">
        <f>IFERROR(VLOOKUP(F475&amp;K475&amp;M475,製品マスタ!$M$5:$AM$1003,27,FALSE),"")</f>
        <v/>
      </c>
      <c r="AC475" s="41"/>
      <c r="AD475" s="244"/>
      <c r="AE475" s="67"/>
      <c r="AF475" s="71"/>
      <c r="AG475" s="60"/>
      <c r="AH475" s="34"/>
      <c r="AI475" s="34"/>
      <c r="AJ475" s="34"/>
      <c r="AK475" s="34"/>
      <c r="AL475" s="13"/>
      <c r="AM475" s="13"/>
      <c r="AN475" s="13"/>
      <c r="AO475" s="13"/>
      <c r="AP475" s="13"/>
      <c r="AQ475" s="14"/>
      <c r="AR475" s="15"/>
    </row>
    <row r="476" spans="1:44" s="17" customFormat="1" ht="30.95" customHeight="1" x14ac:dyDescent="0.2">
      <c r="A476" s="47"/>
      <c r="B476" s="48"/>
      <c r="C476" s="56"/>
      <c r="D476" s="35"/>
      <c r="E476" s="35"/>
      <c r="F476" s="36" t="str">
        <f>IF(D476="","",VLOOKUP(D476,契約台帳!$A$3:$X$9998,6,FALSE))&amp;IF(D476="","",VLOOKUP(D476,契約台帳!$A$3:$X$9998,7,FALSE))&amp;IF(D476="","",VLOOKUP(D476,契約台帳!$A$3:$X$9998,8,FALSE))&amp;IF(D476="","",VLOOKUP(D476,契約台帳!$A$3:$X$9998,9,FALSE))&amp;IF(D476="","",VLOOKUP(D476,契約台帳!$A$3:$X$9998,11,FALSE))</f>
        <v/>
      </c>
      <c r="G476" s="35" t="str">
        <f>IF(D476="","",VLOOKUP(F476,製品マスタ!$G$5:$H$1005,2,FALSE))</f>
        <v/>
      </c>
      <c r="H476" s="35" t="str">
        <f>IF(D476="","",VLOOKUP(F476,製品マスタ!$G$5:$K$1005,5,FALSE))</f>
        <v/>
      </c>
      <c r="I476" s="37" t="str">
        <f>IF(D476="","",VLOOKUP(F476,製品マスタ!$G$5:$L$1005,6,FALSE))</f>
        <v/>
      </c>
      <c r="J476" s="271"/>
      <c r="K476" s="37" t="str">
        <f>IF(D476="","",VLOOKUP(D476,契約台帳!$A$3:$X$700,12,FALSE))</f>
        <v/>
      </c>
      <c r="L476" s="37" t="str">
        <f>IF(D476="","",VLOOKUP(F476,製品マスタ!$G$5:$Q$1005,11,FALSE))</f>
        <v/>
      </c>
      <c r="M476" s="49"/>
      <c r="N476" s="49"/>
      <c r="O476" s="184"/>
      <c r="P476" s="60"/>
      <c r="Q476" s="74"/>
      <c r="R476" s="54" t="str">
        <f>IF(D476="","",IF(D475&lt;&gt;"","",IF(OR(J476="リード付け",J476="巻足し",J476="巻返しリード付け"),M476,VLOOKUP(D476,契約台帳!$A$3:$X$700,14,FALSE))))</f>
        <v/>
      </c>
      <c r="S476" s="51" t="str">
        <f>IF(D476="","",IF(D475&lt;&gt;"","",IF(OR(J476="リード付け",J476="巻足し",J476="巻返しリード付け"),M476,VLOOKUP(D476,契約台帳!$A$3:$X$700,15,FALSE))))</f>
        <v/>
      </c>
      <c r="T476" s="51" t="str">
        <f>IF(D476="","",IF(D475&lt;&gt;"","",IF(J476="リード付け",N476,IF(J476="巻返しリード付け",N476,IF(J476="巻足し",N476*P476+N477*P477,VLOOKUP(D476,契約台帳!$A$3:$X$700,16,FALSE))))))</f>
        <v/>
      </c>
      <c r="U476" s="50"/>
      <c r="V476" s="50" t="str">
        <f>IF(D476="","",IF(D474=D476,"",VLOOKUP(D476,契約台帳!$A$2:$X$700,18,FALSE)))</f>
        <v/>
      </c>
      <c r="W476" s="35" t="str">
        <f>IF(D476="","",IF(T476="","",IF(J476="巻足し","",IF(J476="巻返し",VLOOKUP(F476&amp;K476&amp;M476,製品マスタ!$M$5:$AE$1005,18,FALSE),IF(OR(J476="リード付け",J476="巻返しリード付け"),"原反コア",IF(J476="スリット",VLOOKUP(F476&amp;K476&amp;R476,製品マスタ!$N$5:$AE$1005,17,FALSE),""))))))</f>
        <v/>
      </c>
      <c r="X476" s="35" t="str">
        <f>IF(D476="","",IF(T476="","",IF(J476="巻足し","",IF(J476="巻返し",VLOOKUP(F476&amp;K476&amp;M476,製品マスタ!$M$5:$AE$1005,19,FALSE),IF(OR(J476="リード付け",J476="巻返しリード付け"),"",IF(J476="スリット",VLOOKUP(F476&amp;K476&amp;R476,製品マスタ!$N$5:$AE$1005,18,FALSE),""))))))</f>
        <v/>
      </c>
      <c r="Y476" s="40" t="str">
        <f>IF(D476="","",IF(T476="","",VLOOKUP(D476,契約台帳!$A$3:$X$700,17,FALSE)))</f>
        <v/>
      </c>
      <c r="Z476" s="35" t="str">
        <f>IF(D476="","",IF(T476="","",VLOOKUP(D476,契約台帳!$A$3:$X$700,5,FALSE)))</f>
        <v/>
      </c>
      <c r="AA476" s="74"/>
      <c r="AB476" s="266" t="str">
        <f>IFERROR(VLOOKUP(F476&amp;K476&amp;M476,製品マスタ!$M$5:$AM$1003,27,FALSE),"")</f>
        <v/>
      </c>
      <c r="AC476" s="41"/>
      <c r="AD476" s="244"/>
      <c r="AE476" s="67"/>
      <c r="AF476" s="71"/>
      <c r="AG476" s="60"/>
      <c r="AH476" s="34"/>
      <c r="AI476" s="34"/>
      <c r="AJ476" s="34"/>
      <c r="AK476" s="34"/>
      <c r="AL476" s="13"/>
      <c r="AM476" s="13"/>
      <c r="AN476" s="13"/>
      <c r="AO476" s="13"/>
      <c r="AP476" s="13"/>
      <c r="AQ476" s="14"/>
      <c r="AR476" s="15"/>
    </row>
    <row r="477" spans="1:44" s="17" customFormat="1" ht="30.95" customHeight="1" x14ac:dyDescent="0.2">
      <c r="A477" s="47"/>
      <c r="B477" s="48"/>
      <c r="C477" s="56"/>
      <c r="D477" s="35"/>
      <c r="E477" s="35"/>
      <c r="F477" s="36" t="str">
        <f>IF(D477="","",VLOOKUP(D477,契約台帳!$A$3:$X$9998,6,FALSE))&amp;IF(D477="","",VLOOKUP(D477,契約台帳!$A$3:$X$9998,7,FALSE))&amp;IF(D477="","",VLOOKUP(D477,契約台帳!$A$3:$X$9998,8,FALSE))&amp;IF(D477="","",VLOOKUP(D477,契約台帳!$A$3:$X$9998,9,FALSE))&amp;IF(D477="","",VLOOKUP(D477,契約台帳!$A$3:$X$9998,11,FALSE))</f>
        <v/>
      </c>
      <c r="G477" s="35" t="str">
        <f>IF(D477="","",VLOOKUP(F477,製品マスタ!$G$5:$H$1005,2,FALSE))</f>
        <v/>
      </c>
      <c r="H477" s="35" t="str">
        <f>IF(D477="","",VLOOKUP(F477,製品マスタ!$G$5:$K$1005,5,FALSE))</f>
        <v/>
      </c>
      <c r="I477" s="37" t="str">
        <f>IF(D477="","",VLOOKUP(F477,製品マスタ!$G$5:$L$1005,6,FALSE))</f>
        <v/>
      </c>
      <c r="J477" s="271"/>
      <c r="K477" s="37" t="str">
        <f>IF(D477="","",VLOOKUP(D477,契約台帳!$A$3:$X$700,12,FALSE))</f>
        <v/>
      </c>
      <c r="L477" s="37" t="str">
        <f>IF(D477="","",VLOOKUP(F477,製品マスタ!$G$5:$Q$1005,11,FALSE))</f>
        <v/>
      </c>
      <c r="M477" s="49"/>
      <c r="N477" s="49"/>
      <c r="O477" s="184"/>
      <c r="P477" s="60"/>
      <c r="Q477" s="74"/>
      <c r="R477" s="54" t="str">
        <f>IF(D477="","",IF(D476&lt;&gt;"","",IF(OR(J477="リード付け",J477="巻足し",J477="巻返しリード付け"),M477,VLOOKUP(D477,契約台帳!$A$3:$X$700,14,FALSE))))</f>
        <v/>
      </c>
      <c r="S477" s="51" t="str">
        <f>IF(D477="","",IF(D476&lt;&gt;"","",IF(OR(J477="リード付け",J477="巻足し",J477="巻返しリード付け"),M477,VLOOKUP(D477,契約台帳!$A$3:$X$700,15,FALSE))))</f>
        <v/>
      </c>
      <c r="T477" s="51" t="str">
        <f>IF(D477="","",IF(D476&lt;&gt;"","",IF(J477="リード付け",N477,IF(J477="巻返しリード付け",N477,IF(J477="巻足し",N477*P477+N478*P478,VLOOKUP(D477,契約台帳!$A$3:$X$700,16,FALSE))))))</f>
        <v/>
      </c>
      <c r="U477" s="50"/>
      <c r="V477" s="50" t="str">
        <f>IF(D477="","",IF(D475=D477,"",VLOOKUP(D477,契約台帳!$A$2:$X$700,18,FALSE)))</f>
        <v/>
      </c>
      <c r="W477" s="35" t="str">
        <f>IF(D477="","",IF(T477="","",IF(J477="巻足し","",IF(J477="巻返し",VLOOKUP(F477&amp;K477&amp;M477,製品マスタ!$M$5:$AE$1005,18,FALSE),IF(OR(J477="リード付け",J477="巻返しリード付け"),"原反コア",IF(J477="スリット",VLOOKUP(F477&amp;K477&amp;R477,製品マスタ!$N$5:$AE$1005,17,FALSE),""))))))</f>
        <v/>
      </c>
      <c r="X477" s="35" t="str">
        <f>IF(D477="","",IF(T477="","",IF(J477="巻足し","",IF(J477="巻返し",VLOOKUP(F477&amp;K477&amp;M477,製品マスタ!$M$5:$AE$1005,19,FALSE),IF(OR(J477="リード付け",J477="巻返しリード付け"),"",IF(J477="スリット",VLOOKUP(F477&amp;K477&amp;R477,製品マスタ!$N$5:$AE$1005,18,FALSE),""))))))</f>
        <v/>
      </c>
      <c r="Y477" s="40" t="str">
        <f>IF(D477="","",IF(T477="","",VLOOKUP(D477,契約台帳!$A$3:$X$700,17,FALSE)))</f>
        <v/>
      </c>
      <c r="Z477" s="35" t="str">
        <f>IF(D477="","",IF(T477="","",VLOOKUP(D477,契約台帳!$A$3:$X$700,5,FALSE)))</f>
        <v/>
      </c>
      <c r="AA477" s="74"/>
      <c r="AB477" s="266" t="str">
        <f>IFERROR(VLOOKUP(F477&amp;K477&amp;M477,製品マスタ!$M$5:$AM$1003,27,FALSE),"")</f>
        <v/>
      </c>
      <c r="AC477" s="41"/>
      <c r="AD477" s="244"/>
      <c r="AE477" s="67"/>
      <c r="AF477" s="71"/>
      <c r="AG477" s="60"/>
      <c r="AH477" s="34"/>
      <c r="AI477" s="34"/>
      <c r="AJ477" s="34"/>
      <c r="AK477" s="34"/>
      <c r="AL477" s="13"/>
      <c r="AM477" s="13"/>
      <c r="AN477" s="13"/>
      <c r="AO477" s="13"/>
      <c r="AP477" s="13"/>
      <c r="AQ477" s="14"/>
      <c r="AR477" s="15"/>
    </row>
    <row r="478" spans="1:44" s="17" customFormat="1" ht="30.95" customHeight="1" x14ac:dyDescent="0.2">
      <c r="A478" s="47"/>
      <c r="B478" s="48"/>
      <c r="C478" s="56"/>
      <c r="D478" s="35"/>
      <c r="E478" s="35"/>
      <c r="F478" s="36" t="str">
        <f>IF(D478="","",VLOOKUP(D478,契約台帳!$A$3:$X$9998,6,FALSE))&amp;IF(D478="","",VLOOKUP(D478,契約台帳!$A$3:$X$9998,7,FALSE))&amp;IF(D478="","",VLOOKUP(D478,契約台帳!$A$3:$X$9998,8,FALSE))&amp;IF(D478="","",VLOOKUP(D478,契約台帳!$A$3:$X$9998,9,FALSE))&amp;IF(D478="","",VLOOKUP(D478,契約台帳!$A$3:$X$9998,11,FALSE))</f>
        <v/>
      </c>
      <c r="G478" s="35" t="str">
        <f>IF(D478="","",VLOOKUP(F478,製品マスタ!$G$5:$H$1005,2,FALSE))</f>
        <v/>
      </c>
      <c r="H478" s="35" t="str">
        <f>IF(D478="","",VLOOKUP(F478,製品マスタ!$G$5:$K$1005,5,FALSE))</f>
        <v/>
      </c>
      <c r="I478" s="37" t="str">
        <f>IF(D478="","",VLOOKUP(F478,製品マスタ!$G$5:$L$1005,6,FALSE))</f>
        <v/>
      </c>
      <c r="J478" s="271"/>
      <c r="K478" s="37" t="str">
        <f>IF(D478="","",VLOOKUP(D478,契約台帳!$A$3:$X$700,12,FALSE))</f>
        <v/>
      </c>
      <c r="L478" s="37" t="str">
        <f>IF(D478="","",VLOOKUP(F478,製品マスタ!$G$5:$Q$1005,11,FALSE))</f>
        <v/>
      </c>
      <c r="M478" s="49"/>
      <c r="N478" s="49"/>
      <c r="O478" s="184"/>
      <c r="P478" s="60"/>
      <c r="Q478" s="74"/>
      <c r="R478" s="54" t="str">
        <f>IF(D478="","",IF(D477&lt;&gt;"","",IF(OR(J478="リード付け",J478="巻足し",J478="巻返しリード付け"),M478,VLOOKUP(D478,契約台帳!$A$3:$X$700,14,FALSE))))</f>
        <v/>
      </c>
      <c r="S478" s="51" t="str">
        <f>IF(D478="","",IF(D477&lt;&gt;"","",IF(OR(J478="リード付け",J478="巻足し",J478="巻返しリード付け"),M478,VLOOKUP(D478,契約台帳!$A$3:$X$700,15,FALSE))))</f>
        <v/>
      </c>
      <c r="T478" s="51" t="str">
        <f>IF(D478="","",IF(D477&lt;&gt;"","",IF(J478="リード付け",N478,IF(J478="巻返しリード付け",N478,IF(J478="巻足し",N478*P478+N479*P479,VLOOKUP(D478,契約台帳!$A$3:$X$700,16,FALSE))))))</f>
        <v/>
      </c>
      <c r="U478" s="50"/>
      <c r="V478" s="50" t="str">
        <f>IF(D478="","",IF(D476=D478,"",VLOOKUP(D478,契約台帳!$A$2:$X$700,18,FALSE)))</f>
        <v/>
      </c>
      <c r="W478" s="35" t="str">
        <f>IF(D478="","",IF(T478="","",IF(J478="巻足し","",IF(J478="巻返し",VLOOKUP(F478&amp;K478&amp;M478,製品マスタ!$M$5:$AE$1005,18,FALSE),IF(OR(J478="リード付け",J478="巻返しリード付け"),"原反コア",IF(J478="スリット",VLOOKUP(F478&amp;K478&amp;R478,製品マスタ!$N$5:$AE$1005,17,FALSE),""))))))</f>
        <v/>
      </c>
      <c r="X478" s="35" t="str">
        <f>IF(D478="","",IF(T478="","",IF(J478="巻足し","",IF(J478="巻返し",VLOOKUP(F478&amp;K478&amp;M478,製品マスタ!$M$5:$AE$1005,19,FALSE),IF(OR(J478="リード付け",J478="巻返しリード付け"),"",IF(J478="スリット",VLOOKUP(F478&amp;K478&amp;R478,製品マスタ!$N$5:$AE$1005,18,FALSE),""))))))</f>
        <v/>
      </c>
      <c r="Y478" s="40" t="str">
        <f>IF(D478="","",IF(T478="","",VLOOKUP(D478,契約台帳!$A$3:$X$700,17,FALSE)))</f>
        <v/>
      </c>
      <c r="Z478" s="35" t="str">
        <f>IF(D478="","",IF(T478="","",VLOOKUP(D478,契約台帳!$A$3:$X$700,5,FALSE)))</f>
        <v/>
      </c>
      <c r="AA478" s="74"/>
      <c r="AB478" s="266" t="str">
        <f>IFERROR(VLOOKUP(F478&amp;K478&amp;M478,製品マスタ!$M$5:$AM$1003,27,FALSE),"")</f>
        <v/>
      </c>
      <c r="AC478" s="41"/>
      <c r="AD478" s="244"/>
      <c r="AE478" s="67"/>
      <c r="AF478" s="71"/>
      <c r="AG478" s="60"/>
      <c r="AH478" s="34"/>
      <c r="AI478" s="34"/>
      <c r="AJ478" s="34"/>
      <c r="AK478" s="34"/>
      <c r="AL478" s="13"/>
      <c r="AM478" s="13"/>
      <c r="AN478" s="13"/>
      <c r="AO478" s="13"/>
      <c r="AP478" s="13"/>
      <c r="AQ478" s="14"/>
      <c r="AR478" s="15"/>
    </row>
    <row r="479" spans="1:44" s="17" customFormat="1" ht="30.95" customHeight="1" x14ac:dyDescent="0.2">
      <c r="A479" s="47"/>
      <c r="B479" s="48"/>
      <c r="C479" s="56"/>
      <c r="D479" s="35"/>
      <c r="E479" s="35"/>
      <c r="F479" s="36" t="str">
        <f>IF(D479="","",VLOOKUP(D479,契約台帳!$A$3:$X$9998,6,FALSE))&amp;IF(D479="","",VLOOKUP(D479,契約台帳!$A$3:$X$9998,7,FALSE))&amp;IF(D479="","",VLOOKUP(D479,契約台帳!$A$3:$X$9998,8,FALSE))&amp;IF(D479="","",VLOOKUP(D479,契約台帳!$A$3:$X$9998,9,FALSE))&amp;IF(D479="","",VLOOKUP(D479,契約台帳!$A$3:$X$9998,11,FALSE))</f>
        <v/>
      </c>
      <c r="G479" s="35" t="str">
        <f>IF(D479="","",VLOOKUP(F479,製品マスタ!$G$5:$H$1005,2,FALSE))</f>
        <v/>
      </c>
      <c r="H479" s="35" t="str">
        <f>IF(D479="","",VLOOKUP(F479,製品マスタ!$G$5:$K$1005,5,FALSE))</f>
        <v/>
      </c>
      <c r="I479" s="37" t="str">
        <f>IF(D479="","",VLOOKUP(F479,製品マスタ!$G$5:$L$1005,6,FALSE))</f>
        <v/>
      </c>
      <c r="J479" s="271"/>
      <c r="K479" s="37" t="str">
        <f>IF(D479="","",VLOOKUP(D479,契約台帳!$A$3:$X$700,12,FALSE))</f>
        <v/>
      </c>
      <c r="L479" s="37" t="str">
        <f>IF(D479="","",VLOOKUP(F479,製品マスタ!$G$5:$Q$1005,11,FALSE))</f>
        <v/>
      </c>
      <c r="M479" s="49"/>
      <c r="N479" s="49"/>
      <c r="O479" s="184"/>
      <c r="P479" s="60"/>
      <c r="Q479" s="74"/>
      <c r="R479" s="54" t="str">
        <f>IF(D479="","",IF(D478&lt;&gt;"","",IF(OR(J479="リード付け",J479="巻足し",J479="巻返しリード付け"),M479,VLOOKUP(D479,契約台帳!$A$3:$X$700,14,FALSE))))</f>
        <v/>
      </c>
      <c r="S479" s="51" t="str">
        <f>IF(D479="","",IF(D478&lt;&gt;"","",IF(OR(J479="リード付け",J479="巻足し",J479="巻返しリード付け"),M479,VLOOKUP(D479,契約台帳!$A$3:$X$700,15,FALSE))))</f>
        <v/>
      </c>
      <c r="T479" s="51" t="str">
        <f>IF(D479="","",IF(D478&lt;&gt;"","",IF(J479="リード付け",N479,IF(J479="巻返しリード付け",N479,IF(J479="巻足し",N479*P479+N480*P480,VLOOKUP(D479,契約台帳!$A$3:$X$700,16,FALSE))))))</f>
        <v/>
      </c>
      <c r="U479" s="50"/>
      <c r="V479" s="50" t="str">
        <f>IF(D479="","",IF(D477=D479,"",VLOOKUP(D479,契約台帳!$A$2:$X$700,18,FALSE)))</f>
        <v/>
      </c>
      <c r="W479" s="35" t="str">
        <f>IF(D479="","",IF(T479="","",IF(J479="巻足し","",IF(J479="巻返し",VLOOKUP(F479&amp;K479&amp;M479,製品マスタ!$M$5:$AE$1005,18,FALSE),IF(OR(J479="リード付け",J479="巻返しリード付け"),"原反コア",IF(J479="スリット",VLOOKUP(F479&amp;K479&amp;R479,製品マスタ!$N$5:$AE$1005,17,FALSE),""))))))</f>
        <v/>
      </c>
      <c r="X479" s="35" t="str">
        <f>IF(D479="","",IF(T479="","",IF(J479="巻足し","",IF(J479="巻返し",VLOOKUP(F479&amp;K479&amp;M479,製品マスタ!$M$5:$AE$1005,19,FALSE),IF(OR(J479="リード付け",J479="巻返しリード付け"),"",IF(J479="スリット",VLOOKUP(F479&amp;K479&amp;R479,製品マスタ!$N$5:$AE$1005,18,FALSE),""))))))</f>
        <v/>
      </c>
      <c r="Y479" s="40" t="str">
        <f>IF(D479="","",IF(T479="","",VLOOKUP(D479,契約台帳!$A$3:$X$700,17,FALSE)))</f>
        <v/>
      </c>
      <c r="Z479" s="35" t="str">
        <f>IF(D479="","",IF(T479="","",VLOOKUP(D479,契約台帳!$A$3:$X$700,5,FALSE)))</f>
        <v/>
      </c>
      <c r="AA479" s="74"/>
      <c r="AB479" s="266" t="str">
        <f>IFERROR(VLOOKUP(F479&amp;K479&amp;M479,製品マスタ!$M$5:$AM$1003,27,FALSE),"")</f>
        <v/>
      </c>
      <c r="AC479" s="41"/>
      <c r="AD479" s="244"/>
      <c r="AE479" s="67"/>
      <c r="AF479" s="71"/>
      <c r="AG479" s="60"/>
      <c r="AH479" s="34"/>
      <c r="AI479" s="34"/>
      <c r="AJ479" s="34"/>
      <c r="AK479" s="34"/>
      <c r="AL479" s="13"/>
      <c r="AM479" s="13"/>
      <c r="AN479" s="13"/>
      <c r="AO479" s="13"/>
      <c r="AP479" s="13"/>
      <c r="AQ479" s="14"/>
      <c r="AR479" s="15"/>
    </row>
    <row r="480" spans="1:44" s="17" customFormat="1" ht="30.95" customHeight="1" x14ac:dyDescent="0.2">
      <c r="A480" s="47"/>
      <c r="B480" s="48"/>
      <c r="C480" s="56"/>
      <c r="D480" s="35"/>
      <c r="E480" s="35"/>
      <c r="F480" s="36" t="str">
        <f>IF(D480="","",VLOOKUP(D480,契約台帳!$A$3:$X$9998,6,FALSE))&amp;IF(D480="","",VLOOKUP(D480,契約台帳!$A$3:$X$9998,7,FALSE))&amp;IF(D480="","",VLOOKUP(D480,契約台帳!$A$3:$X$9998,8,FALSE))&amp;IF(D480="","",VLOOKUP(D480,契約台帳!$A$3:$X$9998,9,FALSE))&amp;IF(D480="","",VLOOKUP(D480,契約台帳!$A$3:$X$9998,11,FALSE))</f>
        <v/>
      </c>
      <c r="G480" s="35" t="str">
        <f>IF(D480="","",VLOOKUP(F480,製品マスタ!$G$5:$H$1005,2,FALSE))</f>
        <v/>
      </c>
      <c r="H480" s="35" t="str">
        <f>IF(D480="","",VLOOKUP(F480,製品マスタ!$G$5:$K$1005,5,FALSE))</f>
        <v/>
      </c>
      <c r="I480" s="37" t="str">
        <f>IF(D480="","",VLOOKUP(F480,製品マスタ!$G$5:$L$1005,6,FALSE))</f>
        <v/>
      </c>
      <c r="J480" s="271"/>
      <c r="K480" s="37" t="str">
        <f>IF(D480="","",VLOOKUP(D480,契約台帳!$A$3:$X$700,12,FALSE))</f>
        <v/>
      </c>
      <c r="L480" s="37" t="str">
        <f>IF(D480="","",VLOOKUP(F480,製品マスタ!$G$5:$Q$1005,11,FALSE))</f>
        <v/>
      </c>
      <c r="M480" s="49"/>
      <c r="N480" s="49"/>
      <c r="O480" s="184"/>
      <c r="P480" s="60"/>
      <c r="Q480" s="74"/>
      <c r="R480" s="54" t="str">
        <f>IF(D480="","",IF(D479&lt;&gt;"","",IF(OR(J480="リード付け",J480="巻足し",J480="巻返しリード付け"),M480,VLOOKUP(D480,契約台帳!$A$3:$X$700,14,FALSE))))</f>
        <v/>
      </c>
      <c r="S480" s="51" t="str">
        <f>IF(D480="","",IF(D479&lt;&gt;"","",IF(OR(J480="リード付け",J480="巻足し",J480="巻返しリード付け"),M480,VLOOKUP(D480,契約台帳!$A$3:$X$700,15,FALSE))))</f>
        <v/>
      </c>
      <c r="T480" s="51" t="str">
        <f>IF(D480="","",IF(D479&lt;&gt;"","",IF(J480="リード付け",N480,IF(J480="巻返しリード付け",N480,IF(J480="巻足し",N480*P480+N481*P481,VLOOKUP(D480,契約台帳!$A$3:$X$700,16,FALSE))))))</f>
        <v/>
      </c>
      <c r="U480" s="50"/>
      <c r="V480" s="50" t="str">
        <f>IF(D480="","",IF(D478=D480,"",VLOOKUP(D480,契約台帳!$A$2:$X$700,18,FALSE)))</f>
        <v/>
      </c>
      <c r="W480" s="35" t="str">
        <f>IF(D480="","",IF(T480="","",IF(J480="巻足し","",IF(J480="巻返し",VLOOKUP(F480&amp;K480&amp;M480,製品マスタ!$M$5:$AE$1005,18,FALSE),IF(OR(J480="リード付け",J480="巻返しリード付け"),"原反コア",IF(J480="スリット",VLOOKUP(F480&amp;K480&amp;R480,製品マスタ!$N$5:$AE$1005,17,FALSE),""))))))</f>
        <v/>
      </c>
      <c r="X480" s="35" t="str">
        <f>IF(D480="","",IF(T480="","",IF(J480="巻足し","",IF(J480="巻返し",VLOOKUP(F480&amp;K480&amp;M480,製品マスタ!$M$5:$AE$1005,19,FALSE),IF(OR(J480="リード付け",J480="巻返しリード付け"),"",IF(J480="スリット",VLOOKUP(F480&amp;K480&amp;R480,製品マスタ!$N$5:$AE$1005,18,FALSE),""))))))</f>
        <v/>
      </c>
      <c r="Y480" s="40" t="str">
        <f>IF(D480="","",IF(T480="","",VLOOKUP(D480,契約台帳!$A$3:$X$700,17,FALSE)))</f>
        <v/>
      </c>
      <c r="Z480" s="35" t="str">
        <f>IF(D480="","",IF(T480="","",VLOOKUP(D480,契約台帳!$A$3:$X$700,5,FALSE)))</f>
        <v/>
      </c>
      <c r="AA480" s="74"/>
      <c r="AB480" s="266" t="str">
        <f>IFERROR(VLOOKUP(F480&amp;K480&amp;M480,製品マスタ!$M$5:$AM$1003,27,FALSE),"")</f>
        <v/>
      </c>
      <c r="AC480" s="41"/>
      <c r="AD480" s="244"/>
      <c r="AE480" s="67"/>
      <c r="AF480" s="71"/>
      <c r="AG480" s="60"/>
      <c r="AH480" s="34"/>
      <c r="AI480" s="34"/>
      <c r="AJ480" s="34"/>
      <c r="AK480" s="34"/>
      <c r="AL480" s="13"/>
      <c r="AM480" s="13"/>
      <c r="AN480" s="13"/>
      <c r="AO480" s="13"/>
      <c r="AP480" s="13"/>
      <c r="AQ480" s="14"/>
      <c r="AR480" s="15"/>
    </row>
    <row r="481" spans="1:44" s="17" customFormat="1" ht="30.95" customHeight="1" x14ac:dyDescent="0.2">
      <c r="A481" s="47"/>
      <c r="B481" s="48"/>
      <c r="C481" s="56"/>
      <c r="D481" s="35"/>
      <c r="E481" s="35"/>
      <c r="F481" s="36" t="str">
        <f>IF(D481="","",VLOOKUP(D481,契約台帳!$A$3:$X$9998,6,FALSE))&amp;IF(D481="","",VLOOKUP(D481,契約台帳!$A$3:$X$9998,7,FALSE))&amp;IF(D481="","",VLOOKUP(D481,契約台帳!$A$3:$X$9998,8,FALSE))&amp;IF(D481="","",VLOOKUP(D481,契約台帳!$A$3:$X$9998,9,FALSE))&amp;IF(D481="","",VLOOKUP(D481,契約台帳!$A$3:$X$9998,11,FALSE))</f>
        <v/>
      </c>
      <c r="G481" s="35" t="str">
        <f>IF(D481="","",VLOOKUP(F481,製品マスタ!$G$5:$H$1005,2,FALSE))</f>
        <v/>
      </c>
      <c r="H481" s="35" t="str">
        <f>IF(D481="","",VLOOKUP(F481,製品マスタ!$G$5:$K$1005,5,FALSE))</f>
        <v/>
      </c>
      <c r="I481" s="37" t="str">
        <f>IF(D481="","",VLOOKUP(F481,製品マスタ!$G$5:$L$1005,6,FALSE))</f>
        <v/>
      </c>
      <c r="J481" s="271"/>
      <c r="K481" s="37" t="str">
        <f>IF(D481="","",VLOOKUP(D481,契約台帳!$A$3:$X$700,12,FALSE))</f>
        <v/>
      </c>
      <c r="L481" s="37" t="str">
        <f>IF(D481="","",VLOOKUP(F481,製品マスタ!$G$5:$Q$1005,11,FALSE))</f>
        <v/>
      </c>
      <c r="M481" s="49"/>
      <c r="N481" s="49"/>
      <c r="O481" s="184"/>
      <c r="P481" s="60"/>
      <c r="Q481" s="74"/>
      <c r="R481" s="54" t="str">
        <f>IF(D481="","",IF(D480&lt;&gt;"","",IF(OR(J481="リード付け",J481="巻足し",J481="巻返しリード付け"),M481,VLOOKUP(D481,契約台帳!$A$3:$X$700,14,FALSE))))</f>
        <v/>
      </c>
      <c r="S481" s="51" t="str">
        <f>IF(D481="","",IF(D480&lt;&gt;"","",IF(OR(J481="リード付け",J481="巻足し",J481="巻返しリード付け"),M481,VLOOKUP(D481,契約台帳!$A$3:$X$700,15,FALSE))))</f>
        <v/>
      </c>
      <c r="T481" s="51" t="str">
        <f>IF(D481="","",IF(D480&lt;&gt;"","",IF(J481="リード付け",N481,IF(J481="巻返しリード付け",N481,IF(J481="巻足し",N481*P481+N482*P482,VLOOKUP(D481,契約台帳!$A$3:$X$700,16,FALSE))))))</f>
        <v/>
      </c>
      <c r="U481" s="50"/>
      <c r="V481" s="50" t="str">
        <f>IF(D481="","",IF(D479=D481,"",VLOOKUP(D481,契約台帳!$A$2:$X$700,18,FALSE)))</f>
        <v/>
      </c>
      <c r="W481" s="35" t="str">
        <f>IF(D481="","",IF(T481="","",IF(J481="巻足し","",IF(J481="巻返し",VLOOKUP(F481&amp;K481&amp;M481,製品マスタ!$M$5:$AE$1005,18,FALSE),IF(OR(J481="リード付け",J481="巻返しリード付け"),"原反コア",IF(J481="スリット",VLOOKUP(F481&amp;K481&amp;R481,製品マスタ!$N$5:$AE$1005,17,FALSE),""))))))</f>
        <v/>
      </c>
      <c r="X481" s="35" t="str">
        <f>IF(D481="","",IF(T481="","",IF(J481="巻足し","",IF(J481="巻返し",VLOOKUP(F481&amp;K481&amp;M481,製品マスタ!$M$5:$AE$1005,19,FALSE),IF(OR(J481="リード付け",J481="巻返しリード付け"),"",IF(J481="スリット",VLOOKUP(F481&amp;K481&amp;R481,製品マスタ!$N$5:$AE$1005,18,FALSE),""))))))</f>
        <v/>
      </c>
      <c r="Y481" s="40" t="str">
        <f>IF(D481="","",IF(T481="","",VLOOKUP(D481,契約台帳!$A$3:$X$700,17,FALSE)))</f>
        <v/>
      </c>
      <c r="Z481" s="35" t="str">
        <f>IF(D481="","",IF(T481="","",VLOOKUP(D481,契約台帳!$A$3:$X$700,5,FALSE)))</f>
        <v/>
      </c>
      <c r="AA481" s="74"/>
      <c r="AB481" s="266" t="str">
        <f>IFERROR(VLOOKUP(F481&amp;K481&amp;M481,製品マスタ!$M$5:$AM$1003,27,FALSE),"")</f>
        <v/>
      </c>
      <c r="AC481" s="41"/>
      <c r="AD481" s="244"/>
      <c r="AE481" s="67"/>
      <c r="AF481" s="71"/>
      <c r="AG481" s="60"/>
      <c r="AH481" s="34"/>
      <c r="AI481" s="34"/>
      <c r="AJ481" s="34"/>
      <c r="AK481" s="34"/>
      <c r="AL481" s="13"/>
      <c r="AM481" s="13"/>
      <c r="AN481" s="13"/>
      <c r="AO481" s="13"/>
      <c r="AP481" s="13"/>
      <c r="AQ481" s="14"/>
      <c r="AR481" s="15"/>
    </row>
    <row r="482" spans="1:44" s="17" customFormat="1" ht="30.95" customHeight="1" x14ac:dyDescent="0.2">
      <c r="A482" s="47"/>
      <c r="B482" s="48"/>
      <c r="C482" s="56"/>
      <c r="D482" s="35"/>
      <c r="E482" s="35"/>
      <c r="F482" s="36" t="str">
        <f>IF(D482="","",VLOOKUP(D482,契約台帳!$A$3:$X$9998,6,FALSE))&amp;IF(D482="","",VLOOKUP(D482,契約台帳!$A$3:$X$9998,7,FALSE))&amp;IF(D482="","",VLOOKUP(D482,契約台帳!$A$3:$X$9998,8,FALSE))&amp;IF(D482="","",VLOOKUP(D482,契約台帳!$A$3:$X$9998,9,FALSE))&amp;IF(D482="","",VLOOKUP(D482,契約台帳!$A$3:$X$9998,11,FALSE))</f>
        <v/>
      </c>
      <c r="G482" s="35" t="str">
        <f>IF(D482="","",VLOOKUP(F482,製品マスタ!$G$5:$H$1005,2,FALSE))</f>
        <v/>
      </c>
      <c r="H482" s="35" t="str">
        <f>IF(D482="","",VLOOKUP(F482,製品マスタ!$G$5:$K$1005,5,FALSE))</f>
        <v/>
      </c>
      <c r="I482" s="37" t="str">
        <f>IF(D482="","",VLOOKUP(F482,製品マスタ!$G$5:$L$1005,6,FALSE))</f>
        <v/>
      </c>
      <c r="J482" s="271"/>
      <c r="K482" s="37" t="str">
        <f>IF(D482="","",VLOOKUP(D482,契約台帳!$A$3:$X$700,12,FALSE))</f>
        <v/>
      </c>
      <c r="L482" s="37" t="str">
        <f>IF(D482="","",VLOOKUP(F482,製品マスタ!$G$5:$Q$1005,11,FALSE))</f>
        <v/>
      </c>
      <c r="M482" s="49"/>
      <c r="N482" s="49"/>
      <c r="O482" s="184"/>
      <c r="P482" s="60"/>
      <c r="Q482" s="74"/>
      <c r="R482" s="54" t="str">
        <f>IF(D482="","",IF(D481&lt;&gt;"","",IF(OR(J482="リード付け",J482="巻足し",J482="巻返しリード付け"),M482,VLOOKUP(D482,契約台帳!$A$3:$X$700,14,FALSE))))</f>
        <v/>
      </c>
      <c r="S482" s="51" t="str">
        <f>IF(D482="","",IF(D481&lt;&gt;"","",IF(OR(J482="リード付け",J482="巻足し",J482="巻返しリード付け"),M482,VLOOKUP(D482,契約台帳!$A$3:$X$700,15,FALSE))))</f>
        <v/>
      </c>
      <c r="T482" s="51" t="str">
        <f>IF(D482="","",IF(D481&lt;&gt;"","",IF(J482="リード付け",N482,IF(J482="巻返しリード付け",N482,IF(J482="巻足し",N482*P482+N483*P483,VLOOKUP(D482,契約台帳!$A$3:$X$700,16,FALSE))))))</f>
        <v/>
      </c>
      <c r="U482" s="50"/>
      <c r="V482" s="50" t="str">
        <f>IF(D482="","",IF(D480=D482,"",VLOOKUP(D482,契約台帳!$A$2:$X$700,18,FALSE)))</f>
        <v/>
      </c>
      <c r="W482" s="35" t="str">
        <f>IF(D482="","",IF(T482="","",IF(J482="巻足し","",IF(J482="巻返し",VLOOKUP(F482&amp;K482&amp;M482,製品マスタ!$M$5:$AE$1005,18,FALSE),IF(OR(J482="リード付け",J482="巻返しリード付け"),"原反コア",IF(J482="スリット",VLOOKUP(F482&amp;K482&amp;R482,製品マスタ!$N$5:$AE$1005,17,FALSE),""))))))</f>
        <v/>
      </c>
      <c r="X482" s="35" t="str">
        <f>IF(D482="","",IF(T482="","",IF(J482="巻足し","",IF(J482="巻返し",VLOOKUP(F482&amp;K482&amp;M482,製品マスタ!$M$5:$AE$1005,19,FALSE),IF(OR(J482="リード付け",J482="巻返しリード付け"),"",IF(J482="スリット",VLOOKUP(F482&amp;K482&amp;R482,製品マスタ!$N$5:$AE$1005,18,FALSE),""))))))</f>
        <v/>
      </c>
      <c r="Y482" s="40" t="str">
        <f>IF(D482="","",IF(T482="","",VLOOKUP(D482,契約台帳!$A$3:$X$700,17,FALSE)))</f>
        <v/>
      </c>
      <c r="Z482" s="35" t="str">
        <f>IF(D482="","",IF(T482="","",VLOOKUP(D482,契約台帳!$A$3:$X$700,5,FALSE)))</f>
        <v/>
      </c>
      <c r="AA482" s="74"/>
      <c r="AB482" s="266" t="str">
        <f>IFERROR(VLOOKUP(F482&amp;K482&amp;M482,製品マスタ!$M$5:$AM$1003,27,FALSE),"")</f>
        <v/>
      </c>
      <c r="AC482" s="41"/>
      <c r="AD482" s="244"/>
      <c r="AE482" s="67"/>
      <c r="AF482" s="71"/>
      <c r="AG482" s="60"/>
      <c r="AH482" s="34"/>
      <c r="AI482" s="34"/>
      <c r="AJ482" s="34"/>
      <c r="AK482" s="34"/>
      <c r="AL482" s="13"/>
      <c r="AM482" s="13"/>
      <c r="AN482" s="13"/>
      <c r="AO482" s="13"/>
      <c r="AP482" s="13"/>
      <c r="AQ482" s="14"/>
      <c r="AR482" s="15"/>
    </row>
    <row r="483" spans="1:44" s="17" customFormat="1" ht="30.95" customHeight="1" x14ac:dyDescent="0.2">
      <c r="A483" s="47"/>
      <c r="B483" s="48"/>
      <c r="C483" s="56"/>
      <c r="D483" s="35"/>
      <c r="E483" s="35"/>
      <c r="F483" s="36" t="str">
        <f>IF(D483="","",VLOOKUP(D483,契約台帳!$A$3:$X$9998,6,FALSE))&amp;IF(D483="","",VLOOKUP(D483,契約台帳!$A$3:$X$9998,7,FALSE))&amp;IF(D483="","",VLOOKUP(D483,契約台帳!$A$3:$X$9998,8,FALSE))&amp;IF(D483="","",VLOOKUP(D483,契約台帳!$A$3:$X$9998,9,FALSE))&amp;IF(D483="","",VLOOKUP(D483,契約台帳!$A$3:$X$9998,11,FALSE))</f>
        <v/>
      </c>
      <c r="G483" s="35" t="str">
        <f>IF(D483="","",VLOOKUP(F483,製品マスタ!$G$5:$H$1005,2,FALSE))</f>
        <v/>
      </c>
      <c r="H483" s="35" t="str">
        <f>IF(D483="","",VLOOKUP(F483,製品マスタ!$G$5:$K$1005,5,FALSE))</f>
        <v/>
      </c>
      <c r="I483" s="37" t="str">
        <f>IF(D483="","",VLOOKUP(F483,製品マスタ!$G$5:$L$1005,6,FALSE))</f>
        <v/>
      </c>
      <c r="J483" s="271"/>
      <c r="K483" s="37" t="str">
        <f>IF(D483="","",VLOOKUP(D483,契約台帳!$A$3:$X$700,12,FALSE))</f>
        <v/>
      </c>
      <c r="L483" s="37" t="str">
        <f>IF(D483="","",VLOOKUP(F483,製品マスタ!$G$5:$Q$1005,11,FALSE))</f>
        <v/>
      </c>
      <c r="M483" s="49"/>
      <c r="N483" s="49"/>
      <c r="O483" s="184"/>
      <c r="P483" s="60"/>
      <c r="Q483" s="74"/>
      <c r="R483" s="54" t="str">
        <f>IF(D483="","",IF(D482&lt;&gt;"","",IF(OR(J483="リード付け",J483="巻足し",J483="巻返しリード付け"),M483,VLOOKUP(D483,契約台帳!$A$3:$X$700,14,FALSE))))</f>
        <v/>
      </c>
      <c r="S483" s="51" t="str">
        <f>IF(D483="","",IF(D482&lt;&gt;"","",IF(OR(J483="リード付け",J483="巻足し",J483="巻返しリード付け"),M483,VLOOKUP(D483,契約台帳!$A$3:$X$700,15,FALSE))))</f>
        <v/>
      </c>
      <c r="T483" s="51" t="str">
        <f>IF(D483="","",IF(D482&lt;&gt;"","",IF(J483="リード付け",N483,IF(J483="巻返しリード付け",N483,IF(J483="巻足し",N483*P483+N484*P484,VLOOKUP(D483,契約台帳!$A$3:$X$700,16,FALSE))))))</f>
        <v/>
      </c>
      <c r="U483" s="50"/>
      <c r="V483" s="50" t="str">
        <f>IF(D483="","",IF(D481=D483,"",VLOOKUP(D483,契約台帳!$A$2:$X$700,18,FALSE)))</f>
        <v/>
      </c>
      <c r="W483" s="35" t="str">
        <f>IF(D483="","",IF(T483="","",IF(J483="巻足し","",IF(J483="巻返し",VLOOKUP(F483&amp;K483&amp;M483,製品マスタ!$M$5:$AE$1005,18,FALSE),IF(OR(J483="リード付け",J483="巻返しリード付け"),"原反コア",IF(J483="スリット",VLOOKUP(F483&amp;K483&amp;R483,製品マスタ!$N$5:$AE$1005,17,FALSE),""))))))</f>
        <v/>
      </c>
      <c r="X483" s="35" t="str">
        <f>IF(D483="","",IF(T483="","",IF(J483="巻足し","",IF(J483="巻返し",VLOOKUP(F483&amp;K483&amp;M483,製品マスタ!$M$5:$AE$1005,19,FALSE),IF(OR(J483="リード付け",J483="巻返しリード付け"),"",IF(J483="スリット",VLOOKUP(F483&amp;K483&amp;R483,製品マスタ!$N$5:$AE$1005,18,FALSE),""))))))</f>
        <v/>
      </c>
      <c r="Y483" s="40" t="str">
        <f>IF(D483="","",IF(T483="","",VLOOKUP(D483,契約台帳!$A$3:$X$700,17,FALSE)))</f>
        <v/>
      </c>
      <c r="Z483" s="35" t="str">
        <f>IF(D483="","",IF(T483="","",VLOOKUP(D483,契約台帳!$A$3:$X$700,5,FALSE)))</f>
        <v/>
      </c>
      <c r="AA483" s="74"/>
      <c r="AB483" s="266" t="str">
        <f>IFERROR(VLOOKUP(F483&amp;K483&amp;M483,製品マスタ!$M$5:$AM$1003,27,FALSE),"")</f>
        <v/>
      </c>
      <c r="AC483" s="41"/>
      <c r="AD483" s="244"/>
      <c r="AE483" s="67"/>
      <c r="AF483" s="71"/>
      <c r="AG483" s="60"/>
      <c r="AH483" s="34"/>
      <c r="AI483" s="34"/>
      <c r="AJ483" s="34"/>
      <c r="AK483" s="34"/>
      <c r="AL483" s="13"/>
      <c r="AM483" s="13"/>
      <c r="AN483" s="13"/>
      <c r="AO483" s="13"/>
      <c r="AP483" s="13"/>
      <c r="AQ483" s="14"/>
      <c r="AR483" s="15"/>
    </row>
    <row r="484" spans="1:44" s="17" customFormat="1" ht="30.95" customHeight="1" x14ac:dyDescent="0.2">
      <c r="A484" s="47"/>
      <c r="B484" s="48"/>
      <c r="C484" s="56"/>
      <c r="D484" s="35"/>
      <c r="E484" s="35"/>
      <c r="F484" s="36" t="str">
        <f>IF(D484="","",VLOOKUP(D484,契約台帳!$A$3:$X$9998,6,FALSE))&amp;IF(D484="","",VLOOKUP(D484,契約台帳!$A$3:$X$9998,7,FALSE))&amp;IF(D484="","",VLOOKUP(D484,契約台帳!$A$3:$X$9998,8,FALSE))&amp;IF(D484="","",VLOOKUP(D484,契約台帳!$A$3:$X$9998,9,FALSE))&amp;IF(D484="","",VLOOKUP(D484,契約台帳!$A$3:$X$9998,11,FALSE))</f>
        <v/>
      </c>
      <c r="G484" s="35" t="str">
        <f>IF(D484="","",VLOOKUP(F484,製品マスタ!$G$5:$H$1005,2,FALSE))</f>
        <v/>
      </c>
      <c r="H484" s="35" t="str">
        <f>IF(D484="","",VLOOKUP(F484,製品マスタ!$G$5:$K$1005,5,FALSE))</f>
        <v/>
      </c>
      <c r="I484" s="37" t="str">
        <f>IF(D484="","",VLOOKUP(F484,製品マスタ!$G$5:$L$1005,6,FALSE))</f>
        <v/>
      </c>
      <c r="J484" s="271"/>
      <c r="K484" s="37" t="str">
        <f>IF(D484="","",VLOOKUP(D484,契約台帳!$A$3:$X$700,12,FALSE))</f>
        <v/>
      </c>
      <c r="L484" s="37" t="str">
        <f>IF(D484="","",VLOOKUP(F484,製品マスタ!$G$5:$Q$1005,11,FALSE))</f>
        <v/>
      </c>
      <c r="M484" s="49"/>
      <c r="N484" s="49"/>
      <c r="O484" s="184"/>
      <c r="P484" s="60"/>
      <c r="Q484" s="74"/>
      <c r="R484" s="54" t="str">
        <f>IF(D484="","",IF(D483&lt;&gt;"","",IF(OR(J484="リード付け",J484="巻足し",J484="巻返しリード付け"),M484,VLOOKUP(D484,契約台帳!$A$3:$X$700,14,FALSE))))</f>
        <v/>
      </c>
      <c r="S484" s="51" t="str">
        <f>IF(D484="","",IF(D483&lt;&gt;"","",IF(OR(J484="リード付け",J484="巻足し",J484="巻返しリード付け"),M484,VLOOKUP(D484,契約台帳!$A$3:$X$700,15,FALSE))))</f>
        <v/>
      </c>
      <c r="T484" s="51" t="str">
        <f>IF(D484="","",IF(D483&lt;&gt;"","",IF(J484="リード付け",N484,IF(J484="巻返しリード付け",N484,IF(J484="巻足し",N484*P484+N485*P485,VLOOKUP(D484,契約台帳!$A$3:$X$700,16,FALSE))))))</f>
        <v/>
      </c>
      <c r="U484" s="50"/>
      <c r="V484" s="50" t="str">
        <f>IF(D484="","",IF(D482=D484,"",VLOOKUP(D484,契約台帳!$A$2:$X$700,18,FALSE)))</f>
        <v/>
      </c>
      <c r="W484" s="35" t="str">
        <f>IF(D484="","",IF(T484="","",IF(J484="巻足し","",IF(J484="巻返し",VLOOKUP(F484&amp;K484&amp;M484,製品マスタ!$M$5:$AE$1005,18,FALSE),IF(OR(J484="リード付け",J484="巻返しリード付け"),"原反コア",IF(J484="スリット",VLOOKUP(F484&amp;K484&amp;R484,製品マスタ!$N$5:$AE$1005,17,FALSE),""))))))</f>
        <v/>
      </c>
      <c r="X484" s="35" t="str">
        <f>IF(D484="","",IF(T484="","",IF(J484="巻足し","",IF(J484="巻返し",VLOOKUP(F484&amp;K484&amp;M484,製品マスタ!$M$5:$AE$1005,19,FALSE),IF(OR(J484="リード付け",J484="巻返しリード付け"),"",IF(J484="スリット",VLOOKUP(F484&amp;K484&amp;R484,製品マスタ!$N$5:$AE$1005,18,FALSE),""))))))</f>
        <v/>
      </c>
      <c r="Y484" s="40" t="str">
        <f>IF(D484="","",IF(T484="","",VLOOKUP(D484,契約台帳!$A$3:$X$700,17,FALSE)))</f>
        <v/>
      </c>
      <c r="Z484" s="35" t="str">
        <f>IF(D484="","",IF(T484="","",VLOOKUP(D484,契約台帳!$A$3:$X$700,5,FALSE)))</f>
        <v/>
      </c>
      <c r="AA484" s="74"/>
      <c r="AB484" s="266" t="str">
        <f>IFERROR(VLOOKUP(F484&amp;K484&amp;M484,製品マスタ!$M$5:$AM$1003,27,FALSE),"")</f>
        <v/>
      </c>
      <c r="AC484" s="41"/>
      <c r="AD484" s="244"/>
      <c r="AE484" s="67"/>
      <c r="AF484" s="71"/>
      <c r="AG484" s="60"/>
      <c r="AH484" s="34"/>
      <c r="AI484" s="34"/>
      <c r="AJ484" s="34"/>
      <c r="AK484" s="34"/>
      <c r="AL484" s="13"/>
      <c r="AM484" s="13"/>
      <c r="AN484" s="13"/>
      <c r="AO484" s="13"/>
      <c r="AP484" s="13"/>
      <c r="AQ484" s="14"/>
      <c r="AR484" s="15"/>
    </row>
    <row r="485" spans="1:44" s="17" customFormat="1" ht="30.95" customHeight="1" x14ac:dyDescent="0.2">
      <c r="A485" s="47"/>
      <c r="B485" s="48"/>
      <c r="C485" s="56"/>
      <c r="D485" s="35"/>
      <c r="E485" s="35"/>
      <c r="F485" s="36" t="str">
        <f>IF(D485="","",VLOOKUP(D485,契約台帳!$A$3:$X$9998,6,FALSE))&amp;IF(D485="","",VLOOKUP(D485,契約台帳!$A$3:$X$9998,7,FALSE))&amp;IF(D485="","",VLOOKUP(D485,契約台帳!$A$3:$X$9998,8,FALSE))&amp;IF(D485="","",VLOOKUP(D485,契約台帳!$A$3:$X$9998,9,FALSE))&amp;IF(D485="","",VLOOKUP(D485,契約台帳!$A$3:$X$9998,11,FALSE))</f>
        <v/>
      </c>
      <c r="G485" s="35" t="str">
        <f>IF(D485="","",VLOOKUP(F485,製品マスタ!$G$5:$H$1005,2,FALSE))</f>
        <v/>
      </c>
      <c r="H485" s="35" t="str">
        <f>IF(D485="","",VLOOKUP(F485,製品マスタ!$G$5:$K$1005,5,FALSE))</f>
        <v/>
      </c>
      <c r="I485" s="37" t="str">
        <f>IF(D485="","",VLOOKUP(F485,製品マスタ!$G$5:$L$1005,6,FALSE))</f>
        <v/>
      </c>
      <c r="J485" s="271"/>
      <c r="K485" s="37" t="str">
        <f>IF(D485="","",VLOOKUP(D485,契約台帳!$A$3:$X$700,12,FALSE))</f>
        <v/>
      </c>
      <c r="L485" s="37" t="str">
        <f>IF(D485="","",VLOOKUP(F485,製品マスタ!$G$5:$Q$1005,11,FALSE))</f>
        <v/>
      </c>
      <c r="M485" s="49"/>
      <c r="N485" s="49"/>
      <c r="O485" s="184"/>
      <c r="P485" s="60"/>
      <c r="Q485" s="74"/>
      <c r="R485" s="54" t="str">
        <f>IF(D485="","",IF(D484&lt;&gt;"","",IF(OR(J485="リード付け",J485="巻足し",J485="巻返しリード付け"),M485,VLOOKUP(D485,契約台帳!$A$3:$X$700,14,FALSE))))</f>
        <v/>
      </c>
      <c r="S485" s="51" t="str">
        <f>IF(D485="","",IF(D484&lt;&gt;"","",IF(OR(J485="リード付け",J485="巻足し",J485="巻返しリード付け"),M485,VLOOKUP(D485,契約台帳!$A$3:$X$700,15,FALSE))))</f>
        <v/>
      </c>
      <c r="T485" s="51" t="str">
        <f>IF(D485="","",IF(D484&lt;&gt;"","",IF(J485="リード付け",N485,IF(J485="巻返しリード付け",N485,IF(J485="巻足し",N485*P485+N486*P486,VLOOKUP(D485,契約台帳!$A$3:$X$700,16,FALSE))))))</f>
        <v/>
      </c>
      <c r="U485" s="50"/>
      <c r="V485" s="50" t="str">
        <f>IF(D485="","",IF(D483=D485,"",VLOOKUP(D485,契約台帳!$A$2:$X$700,18,FALSE)))</f>
        <v/>
      </c>
      <c r="W485" s="35" t="str">
        <f>IF(D485="","",IF(T485="","",IF(J485="巻足し","",IF(J485="巻返し",VLOOKUP(F485&amp;K485&amp;M485,製品マスタ!$M$5:$AE$1005,18,FALSE),IF(OR(J485="リード付け",J485="巻返しリード付け"),"原反コア",IF(J485="スリット",VLOOKUP(F485&amp;K485&amp;R485,製品マスタ!$N$5:$AE$1005,17,FALSE),""))))))</f>
        <v/>
      </c>
      <c r="X485" s="35" t="str">
        <f>IF(D485="","",IF(T485="","",IF(J485="巻足し","",IF(J485="巻返し",VLOOKUP(F485&amp;K485&amp;M485,製品マスタ!$M$5:$AE$1005,19,FALSE),IF(OR(J485="リード付け",J485="巻返しリード付け"),"",IF(J485="スリット",VLOOKUP(F485&amp;K485&amp;R485,製品マスタ!$N$5:$AE$1005,18,FALSE),""))))))</f>
        <v/>
      </c>
      <c r="Y485" s="40" t="str">
        <f>IF(D485="","",IF(T485="","",VLOOKUP(D485,契約台帳!$A$3:$X$700,17,FALSE)))</f>
        <v/>
      </c>
      <c r="Z485" s="35" t="str">
        <f>IF(D485="","",IF(T485="","",VLOOKUP(D485,契約台帳!$A$3:$X$700,5,FALSE)))</f>
        <v/>
      </c>
      <c r="AA485" s="74"/>
      <c r="AB485" s="266" t="str">
        <f>IFERROR(VLOOKUP(F485&amp;K485&amp;M485,製品マスタ!$M$5:$AM$1003,27,FALSE),"")</f>
        <v/>
      </c>
      <c r="AC485" s="41"/>
      <c r="AD485" s="244"/>
      <c r="AE485" s="67"/>
      <c r="AF485" s="71"/>
      <c r="AG485" s="60"/>
      <c r="AH485" s="34"/>
      <c r="AI485" s="34"/>
      <c r="AJ485" s="34"/>
      <c r="AK485" s="34"/>
      <c r="AL485" s="13"/>
      <c r="AM485" s="13"/>
      <c r="AN485" s="13"/>
      <c r="AO485" s="13"/>
      <c r="AP485" s="13"/>
      <c r="AQ485" s="14"/>
      <c r="AR485" s="15"/>
    </row>
    <row r="486" spans="1:44" s="17" customFormat="1" ht="30.95" customHeight="1" x14ac:dyDescent="0.2">
      <c r="A486" s="47"/>
      <c r="B486" s="48"/>
      <c r="C486" s="56"/>
      <c r="D486" s="35"/>
      <c r="E486" s="35"/>
      <c r="F486" s="36" t="str">
        <f>IF(D486="","",VLOOKUP(D486,契約台帳!$A$3:$X$9998,6,FALSE))&amp;IF(D486="","",VLOOKUP(D486,契約台帳!$A$3:$X$9998,7,FALSE))&amp;IF(D486="","",VLOOKUP(D486,契約台帳!$A$3:$X$9998,8,FALSE))&amp;IF(D486="","",VLOOKUP(D486,契約台帳!$A$3:$X$9998,9,FALSE))&amp;IF(D486="","",VLOOKUP(D486,契約台帳!$A$3:$X$9998,11,FALSE))</f>
        <v/>
      </c>
      <c r="G486" s="35" t="str">
        <f>IF(D486="","",VLOOKUP(F486,製品マスタ!$G$5:$H$1005,2,FALSE))</f>
        <v/>
      </c>
      <c r="H486" s="35" t="str">
        <f>IF(D486="","",VLOOKUP(F486,製品マスタ!$G$5:$K$1005,5,FALSE))</f>
        <v/>
      </c>
      <c r="I486" s="37" t="str">
        <f>IF(D486="","",VLOOKUP(F486,製品マスタ!$G$5:$L$1005,6,FALSE))</f>
        <v/>
      </c>
      <c r="J486" s="271"/>
      <c r="K486" s="37" t="str">
        <f>IF(D486="","",VLOOKUP(D486,契約台帳!$A$3:$X$700,12,FALSE))</f>
        <v/>
      </c>
      <c r="L486" s="37" t="str">
        <f>IF(D486="","",VLOOKUP(F486,製品マスタ!$G$5:$Q$1005,11,FALSE))</f>
        <v/>
      </c>
      <c r="M486" s="49"/>
      <c r="N486" s="49"/>
      <c r="O486" s="184"/>
      <c r="P486" s="60"/>
      <c r="Q486" s="74"/>
      <c r="R486" s="54" t="str">
        <f>IF(D486="","",IF(D485&lt;&gt;"","",IF(OR(J486="リード付け",J486="巻足し",J486="巻返しリード付け"),M486,VLOOKUP(D486,契約台帳!$A$3:$X$700,14,FALSE))))</f>
        <v/>
      </c>
      <c r="S486" s="51" t="str">
        <f>IF(D486="","",IF(D485&lt;&gt;"","",IF(OR(J486="リード付け",J486="巻足し",J486="巻返しリード付け"),M486,VLOOKUP(D486,契約台帳!$A$3:$X$700,15,FALSE))))</f>
        <v/>
      </c>
      <c r="T486" s="51" t="str">
        <f>IF(D486="","",IF(D485&lt;&gt;"","",IF(J486="リード付け",N486,IF(J486="巻返しリード付け",N486,IF(J486="巻足し",N486*P486+N487*P487,VLOOKUP(D486,契約台帳!$A$3:$X$700,16,FALSE))))))</f>
        <v/>
      </c>
      <c r="U486" s="50"/>
      <c r="V486" s="50" t="str">
        <f>IF(D486="","",IF(D484=D486,"",VLOOKUP(D486,契約台帳!$A$2:$X$700,18,FALSE)))</f>
        <v/>
      </c>
      <c r="W486" s="35" t="str">
        <f>IF(D486="","",IF(T486="","",IF(J486="巻足し","",IF(J486="巻返し",VLOOKUP(F486&amp;K486&amp;M486,製品マスタ!$M$5:$AE$1005,18,FALSE),IF(OR(J486="リード付け",J486="巻返しリード付け"),"原反コア",IF(J486="スリット",VLOOKUP(F486&amp;K486&amp;R486,製品マスタ!$N$5:$AE$1005,17,FALSE),""))))))</f>
        <v/>
      </c>
      <c r="X486" s="35" t="str">
        <f>IF(D486="","",IF(T486="","",IF(J486="巻足し","",IF(J486="巻返し",VLOOKUP(F486&amp;K486&amp;M486,製品マスタ!$M$5:$AE$1005,19,FALSE),IF(OR(J486="リード付け",J486="巻返しリード付け"),"",IF(J486="スリット",VLOOKUP(F486&amp;K486&amp;R486,製品マスタ!$N$5:$AE$1005,18,FALSE),""))))))</f>
        <v/>
      </c>
      <c r="Y486" s="40" t="str">
        <f>IF(D486="","",IF(T486="","",VLOOKUP(D486,契約台帳!$A$3:$X$700,17,FALSE)))</f>
        <v/>
      </c>
      <c r="Z486" s="35" t="str">
        <f>IF(D486="","",IF(T486="","",VLOOKUP(D486,契約台帳!$A$3:$X$700,5,FALSE)))</f>
        <v/>
      </c>
      <c r="AA486" s="74"/>
      <c r="AB486" s="266" t="str">
        <f>IFERROR(VLOOKUP(F486&amp;K486&amp;M486,製品マスタ!$M$5:$AM$1003,27,FALSE),"")</f>
        <v/>
      </c>
      <c r="AC486" s="41"/>
      <c r="AD486" s="244"/>
      <c r="AE486" s="67"/>
      <c r="AF486" s="71"/>
      <c r="AG486" s="60"/>
      <c r="AH486" s="34"/>
      <c r="AI486" s="34"/>
      <c r="AJ486" s="34"/>
      <c r="AK486" s="34"/>
      <c r="AL486" s="13"/>
      <c r="AM486" s="13"/>
      <c r="AN486" s="13"/>
      <c r="AO486" s="13"/>
      <c r="AP486" s="13"/>
      <c r="AQ486" s="14"/>
      <c r="AR486" s="15"/>
    </row>
    <row r="487" spans="1:44" s="17" customFormat="1" ht="30.95" customHeight="1" x14ac:dyDescent="0.2">
      <c r="A487" s="47"/>
      <c r="B487" s="48"/>
      <c r="C487" s="56"/>
      <c r="D487" s="35"/>
      <c r="E487" s="35"/>
      <c r="F487" s="36" t="str">
        <f>IF(D487="","",VLOOKUP(D487,契約台帳!$A$3:$X$9998,6,FALSE))&amp;IF(D487="","",VLOOKUP(D487,契約台帳!$A$3:$X$9998,7,FALSE))&amp;IF(D487="","",VLOOKUP(D487,契約台帳!$A$3:$X$9998,8,FALSE))&amp;IF(D487="","",VLOOKUP(D487,契約台帳!$A$3:$X$9998,9,FALSE))&amp;IF(D487="","",VLOOKUP(D487,契約台帳!$A$3:$X$9998,11,FALSE))</f>
        <v/>
      </c>
      <c r="G487" s="35" t="str">
        <f>IF(D487="","",VLOOKUP(F487,製品マスタ!$G$5:$H$1005,2,FALSE))</f>
        <v/>
      </c>
      <c r="H487" s="35" t="str">
        <f>IF(D487="","",VLOOKUP(F487,製品マスタ!$G$5:$K$1005,5,FALSE))</f>
        <v/>
      </c>
      <c r="I487" s="37" t="str">
        <f>IF(D487="","",VLOOKUP(F487,製品マスタ!$G$5:$L$1005,6,FALSE))</f>
        <v/>
      </c>
      <c r="J487" s="271"/>
      <c r="K487" s="37" t="str">
        <f>IF(D487="","",VLOOKUP(D487,契約台帳!$A$3:$X$700,12,FALSE))</f>
        <v/>
      </c>
      <c r="L487" s="37" t="str">
        <f>IF(D487="","",VLOOKUP(F487,製品マスタ!$G$5:$Q$1005,11,FALSE))</f>
        <v/>
      </c>
      <c r="M487" s="49"/>
      <c r="N487" s="49"/>
      <c r="O487" s="184"/>
      <c r="P487" s="60"/>
      <c r="Q487" s="74"/>
      <c r="R487" s="54" t="str">
        <f>IF(D487="","",IF(D486&lt;&gt;"","",IF(OR(J487="リード付け",J487="巻足し",J487="巻返しリード付け"),M487,VLOOKUP(D487,契約台帳!$A$3:$X$700,14,FALSE))))</f>
        <v/>
      </c>
      <c r="S487" s="51" t="str">
        <f>IF(D487="","",IF(D486&lt;&gt;"","",IF(OR(J487="リード付け",J487="巻足し",J487="巻返しリード付け"),M487,VLOOKUP(D487,契約台帳!$A$3:$X$700,15,FALSE))))</f>
        <v/>
      </c>
      <c r="T487" s="51" t="str">
        <f>IF(D487="","",IF(D486&lt;&gt;"","",IF(J487="リード付け",N487,IF(J487="巻返しリード付け",N487,IF(J487="巻足し",N487*P487+N488*P488,VLOOKUP(D487,契約台帳!$A$3:$X$700,16,FALSE))))))</f>
        <v/>
      </c>
      <c r="U487" s="50"/>
      <c r="V487" s="50" t="str">
        <f>IF(D487="","",IF(D485=D487,"",VLOOKUP(D487,契約台帳!$A$2:$X$700,18,FALSE)))</f>
        <v/>
      </c>
      <c r="W487" s="35" t="str">
        <f>IF(D487="","",IF(T487="","",IF(J487="巻足し","",IF(J487="巻返し",VLOOKUP(F487&amp;K487&amp;M487,製品マスタ!$M$5:$AE$1005,18,FALSE),IF(OR(J487="リード付け",J487="巻返しリード付け"),"原反コア",IF(J487="スリット",VLOOKUP(F487&amp;K487&amp;R487,製品マスタ!$N$5:$AE$1005,17,FALSE),""))))))</f>
        <v/>
      </c>
      <c r="X487" s="35" t="str">
        <f>IF(D487="","",IF(T487="","",IF(J487="巻足し","",IF(J487="巻返し",VLOOKUP(F487&amp;K487&amp;M487,製品マスタ!$M$5:$AE$1005,19,FALSE),IF(OR(J487="リード付け",J487="巻返しリード付け"),"",IF(J487="スリット",VLOOKUP(F487&amp;K487&amp;R487,製品マスタ!$N$5:$AE$1005,18,FALSE),""))))))</f>
        <v/>
      </c>
      <c r="Y487" s="40" t="str">
        <f>IF(D487="","",IF(T487="","",VLOOKUP(D487,契約台帳!$A$3:$X$700,17,FALSE)))</f>
        <v/>
      </c>
      <c r="Z487" s="35" t="str">
        <f>IF(D487="","",IF(T487="","",VLOOKUP(D487,契約台帳!$A$3:$X$700,5,FALSE)))</f>
        <v/>
      </c>
      <c r="AA487" s="74"/>
      <c r="AB487" s="266" t="str">
        <f>IFERROR(VLOOKUP(F487&amp;K487&amp;M487,製品マスタ!$M$5:$AM$1003,27,FALSE),"")</f>
        <v/>
      </c>
      <c r="AC487" s="41"/>
      <c r="AD487" s="244"/>
      <c r="AE487" s="67"/>
      <c r="AF487" s="71"/>
      <c r="AG487" s="60"/>
      <c r="AH487" s="34"/>
      <c r="AI487" s="34"/>
      <c r="AJ487" s="34"/>
      <c r="AK487" s="34"/>
      <c r="AL487" s="13"/>
      <c r="AM487" s="13"/>
      <c r="AN487" s="13"/>
      <c r="AO487" s="13"/>
      <c r="AP487" s="13"/>
      <c r="AQ487" s="14"/>
      <c r="AR487" s="15"/>
    </row>
    <row r="488" spans="1:44" s="17" customFormat="1" ht="30.95" customHeight="1" x14ac:dyDescent="0.2">
      <c r="A488" s="47"/>
      <c r="B488" s="48"/>
      <c r="C488" s="56"/>
      <c r="D488" s="35"/>
      <c r="E488" s="35"/>
      <c r="F488" s="36" t="str">
        <f>IF(D488="","",VLOOKUP(D488,契約台帳!$A$3:$X$9998,6,FALSE))&amp;IF(D488="","",VLOOKUP(D488,契約台帳!$A$3:$X$9998,7,FALSE))&amp;IF(D488="","",VLOOKUP(D488,契約台帳!$A$3:$X$9998,8,FALSE))&amp;IF(D488="","",VLOOKUP(D488,契約台帳!$A$3:$X$9998,9,FALSE))&amp;IF(D488="","",VLOOKUP(D488,契約台帳!$A$3:$X$9998,11,FALSE))</f>
        <v/>
      </c>
      <c r="G488" s="35" t="str">
        <f>IF(D488="","",VLOOKUP(F488,製品マスタ!$G$5:$H$1005,2,FALSE))</f>
        <v/>
      </c>
      <c r="H488" s="35" t="str">
        <f>IF(D488="","",VLOOKUP(F488,製品マスタ!$G$5:$K$1005,5,FALSE))</f>
        <v/>
      </c>
      <c r="I488" s="37" t="str">
        <f>IF(D488="","",VLOOKUP(F488,製品マスタ!$G$5:$L$1005,6,FALSE))</f>
        <v/>
      </c>
      <c r="J488" s="271"/>
      <c r="K488" s="37" t="str">
        <f>IF(D488="","",VLOOKUP(D488,契約台帳!$A$3:$X$700,12,FALSE))</f>
        <v/>
      </c>
      <c r="L488" s="37" t="str">
        <f>IF(D488="","",VLOOKUP(F488,製品マスタ!$G$5:$Q$1005,11,FALSE))</f>
        <v/>
      </c>
      <c r="M488" s="49"/>
      <c r="N488" s="49"/>
      <c r="O488" s="184"/>
      <c r="P488" s="60"/>
      <c r="Q488" s="74"/>
      <c r="R488" s="54" t="str">
        <f>IF(D488="","",IF(D487&lt;&gt;"","",IF(OR(J488="リード付け",J488="巻足し",J488="巻返しリード付け"),M488,VLOOKUP(D488,契約台帳!$A$3:$X$700,14,FALSE))))</f>
        <v/>
      </c>
      <c r="S488" s="51" t="str">
        <f>IF(D488="","",IF(D487&lt;&gt;"","",IF(OR(J488="リード付け",J488="巻足し",J488="巻返しリード付け"),M488,VLOOKUP(D488,契約台帳!$A$3:$X$700,15,FALSE))))</f>
        <v/>
      </c>
      <c r="T488" s="51" t="str">
        <f>IF(D488="","",IF(D487&lt;&gt;"","",IF(J488="リード付け",N488,IF(J488="巻返しリード付け",N488,IF(J488="巻足し",N488*P488+N489*P489,VLOOKUP(D488,契約台帳!$A$3:$X$700,16,FALSE))))))</f>
        <v/>
      </c>
      <c r="U488" s="50"/>
      <c r="V488" s="50" t="str">
        <f>IF(D488="","",IF(D486=D488,"",VLOOKUP(D488,契約台帳!$A$2:$X$700,18,FALSE)))</f>
        <v/>
      </c>
      <c r="W488" s="35" t="str">
        <f>IF(D488="","",IF(T488="","",IF(J488="巻足し","",IF(J488="巻返し",VLOOKUP(F488&amp;K488&amp;M488,製品マスタ!$M$5:$AE$1005,18,FALSE),IF(OR(J488="リード付け",J488="巻返しリード付け"),"原反コア",IF(J488="スリット",VLOOKUP(F488&amp;K488&amp;R488,製品マスタ!$N$5:$AE$1005,17,FALSE),""))))))</f>
        <v/>
      </c>
      <c r="X488" s="35" t="str">
        <f>IF(D488="","",IF(T488="","",IF(J488="巻足し","",IF(J488="巻返し",VLOOKUP(F488&amp;K488&amp;M488,製品マスタ!$M$5:$AE$1005,19,FALSE),IF(OR(J488="リード付け",J488="巻返しリード付け"),"",IF(J488="スリット",VLOOKUP(F488&amp;K488&amp;R488,製品マスタ!$N$5:$AE$1005,18,FALSE),""))))))</f>
        <v/>
      </c>
      <c r="Y488" s="40" t="str">
        <f>IF(D488="","",IF(T488="","",VLOOKUP(D488,契約台帳!$A$3:$X$700,17,FALSE)))</f>
        <v/>
      </c>
      <c r="Z488" s="35" t="str">
        <f>IF(D488="","",IF(T488="","",VLOOKUP(D488,契約台帳!$A$3:$X$700,5,FALSE)))</f>
        <v/>
      </c>
      <c r="AA488" s="74"/>
      <c r="AB488" s="266" t="str">
        <f>IFERROR(VLOOKUP(F488&amp;K488&amp;M488,製品マスタ!$M$5:$AM$1003,27,FALSE),"")</f>
        <v/>
      </c>
      <c r="AC488" s="41"/>
      <c r="AD488" s="244"/>
      <c r="AE488" s="67"/>
      <c r="AF488" s="71"/>
      <c r="AG488" s="60"/>
      <c r="AH488" s="34"/>
      <c r="AI488" s="34"/>
      <c r="AJ488" s="34"/>
      <c r="AK488" s="34"/>
      <c r="AL488" s="13"/>
      <c r="AM488" s="13"/>
      <c r="AN488" s="13"/>
      <c r="AO488" s="13"/>
      <c r="AP488" s="13"/>
      <c r="AQ488" s="14"/>
      <c r="AR488" s="15"/>
    </row>
    <row r="489" spans="1:44" s="17" customFormat="1" ht="30.95" customHeight="1" x14ac:dyDescent="0.2">
      <c r="A489" s="47"/>
      <c r="B489" s="48"/>
      <c r="C489" s="56"/>
      <c r="D489" s="35"/>
      <c r="E489" s="35"/>
      <c r="F489" s="36" t="str">
        <f>IF(D489="","",VLOOKUP(D489,契約台帳!$A$3:$X$9998,6,FALSE))&amp;IF(D489="","",VLOOKUP(D489,契約台帳!$A$3:$X$9998,7,FALSE))&amp;IF(D489="","",VLOOKUP(D489,契約台帳!$A$3:$X$9998,8,FALSE))&amp;IF(D489="","",VLOOKUP(D489,契約台帳!$A$3:$X$9998,9,FALSE))&amp;IF(D489="","",VLOOKUP(D489,契約台帳!$A$3:$X$9998,11,FALSE))</f>
        <v/>
      </c>
      <c r="G489" s="35" t="str">
        <f>IF(D489="","",VLOOKUP(F489,製品マスタ!$G$5:$H$1005,2,FALSE))</f>
        <v/>
      </c>
      <c r="H489" s="35" t="str">
        <f>IF(D489="","",VLOOKUP(F489,製品マスタ!$G$5:$K$1005,5,FALSE))</f>
        <v/>
      </c>
      <c r="I489" s="37" t="str">
        <f>IF(D489="","",VLOOKUP(F489,製品マスタ!$G$5:$L$1005,6,FALSE))</f>
        <v/>
      </c>
      <c r="J489" s="271"/>
      <c r="K489" s="37" t="str">
        <f>IF(D489="","",VLOOKUP(D489,契約台帳!$A$3:$X$700,12,FALSE))</f>
        <v/>
      </c>
      <c r="L489" s="37" t="str">
        <f>IF(D489="","",VLOOKUP(F489,製品マスタ!$G$5:$Q$1005,11,FALSE))</f>
        <v/>
      </c>
      <c r="M489" s="49"/>
      <c r="N489" s="49"/>
      <c r="O489" s="184"/>
      <c r="P489" s="60"/>
      <c r="Q489" s="74"/>
      <c r="R489" s="54" t="str">
        <f>IF(D489="","",IF(D488&lt;&gt;"","",IF(OR(J489="リード付け",J489="巻足し",J489="巻返しリード付け"),M489,VLOOKUP(D489,契約台帳!$A$3:$X$700,14,FALSE))))</f>
        <v/>
      </c>
      <c r="S489" s="51" t="str">
        <f>IF(D489="","",IF(D488&lt;&gt;"","",IF(OR(J489="リード付け",J489="巻足し",J489="巻返しリード付け"),M489,VLOOKUP(D489,契約台帳!$A$3:$X$700,15,FALSE))))</f>
        <v/>
      </c>
      <c r="T489" s="51" t="str">
        <f>IF(D489="","",IF(D488&lt;&gt;"","",IF(J489="リード付け",N489,IF(J489="巻返しリード付け",N489,IF(J489="巻足し",N489*P489+N490*P490,VLOOKUP(D489,契約台帳!$A$3:$X$700,16,FALSE))))))</f>
        <v/>
      </c>
      <c r="U489" s="50"/>
      <c r="V489" s="50" t="str">
        <f>IF(D489="","",IF(D487=D489,"",VLOOKUP(D489,契約台帳!$A$2:$X$700,18,FALSE)))</f>
        <v/>
      </c>
      <c r="W489" s="35" t="str">
        <f>IF(D489="","",IF(T489="","",IF(J489="巻足し","",IF(J489="巻返し",VLOOKUP(F489&amp;K489&amp;M489,製品マスタ!$M$5:$AE$1005,18,FALSE),IF(OR(J489="リード付け",J489="巻返しリード付け"),"原反コア",IF(J489="スリット",VLOOKUP(F489&amp;K489&amp;R489,製品マスタ!$N$5:$AE$1005,17,FALSE),""))))))</f>
        <v/>
      </c>
      <c r="X489" s="35" t="str">
        <f>IF(D489="","",IF(T489="","",IF(J489="巻足し","",IF(J489="巻返し",VLOOKUP(F489&amp;K489&amp;M489,製品マスタ!$M$5:$AE$1005,19,FALSE),IF(OR(J489="リード付け",J489="巻返しリード付け"),"",IF(J489="スリット",VLOOKUP(F489&amp;K489&amp;R489,製品マスタ!$N$5:$AE$1005,18,FALSE),""))))))</f>
        <v/>
      </c>
      <c r="Y489" s="40" t="str">
        <f>IF(D489="","",IF(T489="","",VLOOKUP(D489,契約台帳!$A$3:$X$700,17,FALSE)))</f>
        <v/>
      </c>
      <c r="Z489" s="35" t="str">
        <f>IF(D489="","",IF(T489="","",VLOOKUP(D489,契約台帳!$A$3:$X$700,5,FALSE)))</f>
        <v/>
      </c>
      <c r="AA489" s="74"/>
      <c r="AB489" s="266" t="str">
        <f>IFERROR(VLOOKUP(F489&amp;K489&amp;M489,製品マスタ!$M$5:$AM$1003,27,FALSE),"")</f>
        <v/>
      </c>
      <c r="AC489" s="41"/>
      <c r="AD489" s="244"/>
      <c r="AE489" s="67"/>
      <c r="AF489" s="71"/>
      <c r="AG489" s="60"/>
      <c r="AH489" s="34"/>
      <c r="AI489" s="34"/>
      <c r="AJ489" s="34"/>
      <c r="AK489" s="34"/>
      <c r="AL489" s="13"/>
      <c r="AM489" s="13"/>
      <c r="AN489" s="13"/>
      <c r="AO489" s="13"/>
      <c r="AP489" s="13"/>
      <c r="AQ489" s="14"/>
      <c r="AR489" s="15"/>
    </row>
    <row r="490" spans="1:44" s="17" customFormat="1" ht="30.95" customHeight="1" x14ac:dyDescent="0.2">
      <c r="A490" s="47"/>
      <c r="B490" s="48"/>
      <c r="C490" s="56"/>
      <c r="D490" s="35"/>
      <c r="E490" s="35"/>
      <c r="F490" s="36" t="str">
        <f>IF(D490="","",VLOOKUP(D490,契約台帳!$A$3:$X$9998,6,FALSE))&amp;IF(D490="","",VLOOKUP(D490,契約台帳!$A$3:$X$9998,7,FALSE))&amp;IF(D490="","",VLOOKUP(D490,契約台帳!$A$3:$X$9998,8,FALSE))&amp;IF(D490="","",VLOOKUP(D490,契約台帳!$A$3:$X$9998,9,FALSE))&amp;IF(D490="","",VLOOKUP(D490,契約台帳!$A$3:$X$9998,11,FALSE))</f>
        <v/>
      </c>
      <c r="G490" s="35" t="str">
        <f>IF(D490="","",VLOOKUP(F490,製品マスタ!$G$5:$H$1005,2,FALSE))</f>
        <v/>
      </c>
      <c r="H490" s="35" t="str">
        <f>IF(D490="","",VLOOKUP(F490,製品マスタ!$G$5:$K$1005,5,FALSE))</f>
        <v/>
      </c>
      <c r="I490" s="37" t="str">
        <f>IF(D490="","",VLOOKUP(F490,製品マスタ!$G$5:$L$1005,6,FALSE))</f>
        <v/>
      </c>
      <c r="J490" s="271"/>
      <c r="K490" s="37" t="str">
        <f>IF(D490="","",VLOOKUP(D490,契約台帳!$A$3:$X$700,12,FALSE))</f>
        <v/>
      </c>
      <c r="L490" s="37" t="str">
        <f>IF(D490="","",VLOOKUP(F490,製品マスタ!$G$5:$Q$1005,11,FALSE))</f>
        <v/>
      </c>
      <c r="M490" s="49"/>
      <c r="N490" s="49"/>
      <c r="O490" s="184"/>
      <c r="P490" s="60"/>
      <c r="Q490" s="74"/>
      <c r="R490" s="54" t="str">
        <f>IF(D490="","",IF(D489&lt;&gt;"","",IF(OR(J490="リード付け",J490="巻足し",J490="巻返しリード付け"),M490,VLOOKUP(D490,契約台帳!$A$3:$X$700,14,FALSE))))</f>
        <v/>
      </c>
      <c r="S490" s="51" t="str">
        <f>IF(D490="","",IF(D489&lt;&gt;"","",IF(OR(J490="リード付け",J490="巻足し",J490="巻返しリード付け"),M490,VLOOKUP(D490,契約台帳!$A$3:$X$700,15,FALSE))))</f>
        <v/>
      </c>
      <c r="T490" s="51" t="str">
        <f>IF(D490="","",IF(D489&lt;&gt;"","",IF(J490="リード付け",N490,IF(J490="巻返しリード付け",N490,IF(J490="巻足し",N490*P490+N491*P491,VLOOKUP(D490,契約台帳!$A$3:$X$700,16,FALSE))))))</f>
        <v/>
      </c>
      <c r="U490" s="50"/>
      <c r="V490" s="50" t="str">
        <f>IF(D490="","",IF(D488=D490,"",VLOOKUP(D490,契約台帳!$A$2:$X$700,18,FALSE)))</f>
        <v/>
      </c>
      <c r="W490" s="35" t="str">
        <f>IF(D490="","",IF(T490="","",IF(J490="巻足し","",IF(J490="巻返し",VLOOKUP(F490&amp;K490&amp;M490,製品マスタ!$M$5:$AE$1005,18,FALSE),IF(OR(J490="リード付け",J490="巻返しリード付け"),"原反コア",IF(J490="スリット",VLOOKUP(F490&amp;K490&amp;R490,製品マスタ!$N$5:$AE$1005,17,FALSE),""))))))</f>
        <v/>
      </c>
      <c r="X490" s="35" t="str">
        <f>IF(D490="","",IF(T490="","",IF(J490="巻足し","",IF(J490="巻返し",VLOOKUP(F490&amp;K490&amp;M490,製品マスタ!$M$5:$AE$1005,19,FALSE),IF(OR(J490="リード付け",J490="巻返しリード付け"),"",IF(J490="スリット",VLOOKUP(F490&amp;K490&amp;R490,製品マスタ!$N$5:$AE$1005,18,FALSE),""))))))</f>
        <v/>
      </c>
      <c r="Y490" s="40" t="str">
        <f>IF(D490="","",IF(T490="","",VLOOKUP(D490,契約台帳!$A$3:$X$700,17,FALSE)))</f>
        <v/>
      </c>
      <c r="Z490" s="35" t="str">
        <f>IF(D490="","",IF(T490="","",VLOOKUP(D490,契約台帳!$A$3:$X$700,5,FALSE)))</f>
        <v/>
      </c>
      <c r="AA490" s="74"/>
      <c r="AB490" s="266" t="str">
        <f>IFERROR(VLOOKUP(F490&amp;K490&amp;M490,製品マスタ!$M$5:$AM$1003,27,FALSE),"")</f>
        <v/>
      </c>
      <c r="AC490" s="41"/>
      <c r="AD490" s="244"/>
      <c r="AE490" s="67"/>
      <c r="AF490" s="71"/>
      <c r="AG490" s="60"/>
      <c r="AH490" s="34"/>
      <c r="AI490" s="34"/>
      <c r="AJ490" s="34"/>
      <c r="AK490" s="34"/>
      <c r="AL490" s="13"/>
      <c r="AM490" s="13"/>
      <c r="AN490" s="13"/>
      <c r="AO490" s="13"/>
      <c r="AP490" s="13"/>
      <c r="AQ490" s="14"/>
      <c r="AR490" s="15"/>
    </row>
    <row r="491" spans="1:44" s="17" customFormat="1" ht="30.95" customHeight="1" x14ac:dyDescent="0.2">
      <c r="A491" s="47"/>
      <c r="B491" s="48"/>
      <c r="C491" s="56"/>
      <c r="D491" s="35"/>
      <c r="E491" s="35"/>
      <c r="F491" s="36" t="str">
        <f>IF(D491="","",VLOOKUP(D491,契約台帳!$A$3:$X$9998,6,FALSE))&amp;IF(D491="","",VLOOKUP(D491,契約台帳!$A$3:$X$9998,7,FALSE))&amp;IF(D491="","",VLOOKUP(D491,契約台帳!$A$3:$X$9998,8,FALSE))&amp;IF(D491="","",VLOOKUP(D491,契約台帳!$A$3:$X$9998,9,FALSE))&amp;IF(D491="","",VLOOKUP(D491,契約台帳!$A$3:$X$9998,11,FALSE))</f>
        <v/>
      </c>
      <c r="G491" s="35" t="str">
        <f>IF(D491="","",VLOOKUP(F491,製品マスタ!$G$5:$H$1005,2,FALSE))</f>
        <v/>
      </c>
      <c r="H491" s="35" t="str">
        <f>IF(D491="","",VLOOKUP(F491,製品マスタ!$G$5:$K$1005,5,FALSE))</f>
        <v/>
      </c>
      <c r="I491" s="37" t="str">
        <f>IF(D491="","",VLOOKUP(F491,製品マスタ!$G$5:$L$1005,6,FALSE))</f>
        <v/>
      </c>
      <c r="J491" s="271"/>
      <c r="K491" s="37" t="str">
        <f>IF(D491="","",VLOOKUP(D491,契約台帳!$A$3:$X$700,12,FALSE))</f>
        <v/>
      </c>
      <c r="L491" s="37" t="str">
        <f>IF(D491="","",VLOOKUP(F491,製品マスタ!$G$5:$Q$1005,11,FALSE))</f>
        <v/>
      </c>
      <c r="M491" s="49"/>
      <c r="N491" s="49"/>
      <c r="O491" s="184"/>
      <c r="P491" s="60"/>
      <c r="Q491" s="74"/>
      <c r="R491" s="54" t="str">
        <f>IF(D491="","",IF(D490&lt;&gt;"","",IF(OR(J491="リード付け",J491="巻足し",J491="巻返しリード付け"),M491,VLOOKUP(D491,契約台帳!$A$3:$X$700,14,FALSE))))</f>
        <v/>
      </c>
      <c r="S491" s="51" t="str">
        <f>IF(D491="","",IF(D490&lt;&gt;"","",IF(OR(J491="リード付け",J491="巻足し",J491="巻返しリード付け"),M491,VLOOKUP(D491,契約台帳!$A$3:$X$700,15,FALSE))))</f>
        <v/>
      </c>
      <c r="T491" s="51" t="str">
        <f>IF(D491="","",IF(D490&lt;&gt;"","",IF(J491="リード付け",N491,IF(J491="巻返しリード付け",N491,IF(J491="巻足し",N491*P491+N492*P492,VLOOKUP(D491,契約台帳!$A$3:$X$700,16,FALSE))))))</f>
        <v/>
      </c>
      <c r="U491" s="50"/>
      <c r="V491" s="50" t="str">
        <f>IF(D491="","",IF(D489=D491,"",VLOOKUP(D491,契約台帳!$A$2:$X$700,18,FALSE)))</f>
        <v/>
      </c>
      <c r="W491" s="35" t="str">
        <f>IF(D491="","",IF(T491="","",IF(J491="巻足し","",IF(J491="巻返し",VLOOKUP(F491&amp;K491&amp;M491,製品マスタ!$M$5:$AE$1005,18,FALSE),IF(OR(J491="リード付け",J491="巻返しリード付け"),"原反コア",IF(J491="スリット",VLOOKUP(F491&amp;K491&amp;R491,製品マスタ!$N$5:$AE$1005,17,FALSE),""))))))</f>
        <v/>
      </c>
      <c r="X491" s="35" t="str">
        <f>IF(D491="","",IF(T491="","",IF(J491="巻足し","",IF(J491="巻返し",VLOOKUP(F491&amp;K491&amp;M491,製品マスタ!$M$5:$AE$1005,19,FALSE),IF(OR(J491="リード付け",J491="巻返しリード付け"),"",IF(J491="スリット",VLOOKUP(F491&amp;K491&amp;R491,製品マスタ!$N$5:$AE$1005,18,FALSE),""))))))</f>
        <v/>
      </c>
      <c r="Y491" s="40" t="str">
        <f>IF(D491="","",IF(T491="","",VLOOKUP(D491,契約台帳!$A$3:$X$700,17,FALSE)))</f>
        <v/>
      </c>
      <c r="Z491" s="35" t="str">
        <f>IF(D491="","",IF(T491="","",VLOOKUP(D491,契約台帳!$A$3:$X$700,5,FALSE)))</f>
        <v/>
      </c>
      <c r="AA491" s="74"/>
      <c r="AB491" s="266" t="str">
        <f>IFERROR(VLOOKUP(F491&amp;K491&amp;M491,製品マスタ!$M$5:$AM$1003,27,FALSE),"")</f>
        <v/>
      </c>
      <c r="AC491" s="41"/>
      <c r="AD491" s="244"/>
      <c r="AE491" s="67"/>
      <c r="AF491" s="71"/>
      <c r="AG491" s="60"/>
      <c r="AH491" s="34"/>
      <c r="AI491" s="34"/>
      <c r="AJ491" s="34"/>
      <c r="AK491" s="34"/>
      <c r="AL491" s="13"/>
      <c r="AM491" s="13"/>
      <c r="AN491" s="13"/>
      <c r="AO491" s="13"/>
      <c r="AP491" s="13"/>
      <c r="AQ491" s="14"/>
      <c r="AR491" s="15"/>
    </row>
    <row r="492" spans="1:44" s="17" customFormat="1" ht="30.95" customHeight="1" x14ac:dyDescent="0.2">
      <c r="A492" s="47"/>
      <c r="B492" s="48"/>
      <c r="C492" s="56"/>
      <c r="D492" s="35"/>
      <c r="E492" s="35"/>
      <c r="F492" s="36" t="str">
        <f>IF(D492="","",VLOOKUP(D492,契約台帳!$A$3:$X$9998,6,FALSE))&amp;IF(D492="","",VLOOKUP(D492,契約台帳!$A$3:$X$9998,7,FALSE))&amp;IF(D492="","",VLOOKUP(D492,契約台帳!$A$3:$X$9998,8,FALSE))&amp;IF(D492="","",VLOOKUP(D492,契約台帳!$A$3:$X$9998,9,FALSE))&amp;IF(D492="","",VLOOKUP(D492,契約台帳!$A$3:$X$9998,11,FALSE))</f>
        <v/>
      </c>
      <c r="G492" s="35" t="str">
        <f>IF(D492="","",VLOOKUP(F492,製品マスタ!$G$5:$H$1005,2,FALSE))</f>
        <v/>
      </c>
      <c r="H492" s="35" t="str">
        <f>IF(D492="","",VLOOKUP(F492,製品マスタ!$G$5:$K$1005,5,FALSE))</f>
        <v/>
      </c>
      <c r="I492" s="37" t="str">
        <f>IF(D492="","",VLOOKUP(F492,製品マスタ!$G$5:$L$1005,6,FALSE))</f>
        <v/>
      </c>
      <c r="J492" s="271"/>
      <c r="K492" s="37" t="str">
        <f>IF(D492="","",VLOOKUP(D492,契約台帳!$A$3:$X$700,12,FALSE))</f>
        <v/>
      </c>
      <c r="L492" s="37" t="str">
        <f>IF(D492="","",VLOOKUP(F492,製品マスタ!$G$5:$Q$1005,11,FALSE))</f>
        <v/>
      </c>
      <c r="M492" s="49"/>
      <c r="N492" s="49"/>
      <c r="O492" s="184"/>
      <c r="P492" s="60"/>
      <c r="Q492" s="74"/>
      <c r="R492" s="54" t="str">
        <f>IF(D492="","",IF(D491&lt;&gt;"","",IF(OR(J492="リード付け",J492="巻足し",J492="巻返しリード付け"),M492,VLOOKUP(D492,契約台帳!$A$3:$X$700,14,FALSE))))</f>
        <v/>
      </c>
      <c r="S492" s="51" t="str">
        <f>IF(D492="","",IF(D491&lt;&gt;"","",IF(OR(J492="リード付け",J492="巻足し",J492="巻返しリード付け"),M492,VLOOKUP(D492,契約台帳!$A$3:$X$700,15,FALSE))))</f>
        <v/>
      </c>
      <c r="T492" s="51" t="str">
        <f>IF(D492="","",IF(D491&lt;&gt;"","",IF(J492="リード付け",N492,IF(J492="巻返しリード付け",N492,IF(J492="巻足し",N492*P492+N493*P493,VLOOKUP(D492,契約台帳!$A$3:$X$700,16,FALSE))))))</f>
        <v/>
      </c>
      <c r="U492" s="50"/>
      <c r="V492" s="50" t="str">
        <f>IF(D492="","",IF(D490=D492,"",VLOOKUP(D492,契約台帳!$A$2:$X$700,18,FALSE)))</f>
        <v/>
      </c>
      <c r="W492" s="35" t="str">
        <f>IF(D492="","",IF(T492="","",IF(J492="巻足し","",IF(J492="巻返し",VLOOKUP(F492&amp;K492&amp;M492,製品マスタ!$M$5:$AE$1005,18,FALSE),IF(OR(J492="リード付け",J492="巻返しリード付け"),"原反コア",IF(J492="スリット",VLOOKUP(F492&amp;K492&amp;R492,製品マスタ!$N$5:$AE$1005,17,FALSE),""))))))</f>
        <v/>
      </c>
      <c r="X492" s="35" t="str">
        <f>IF(D492="","",IF(T492="","",IF(J492="巻足し","",IF(J492="巻返し",VLOOKUP(F492&amp;K492&amp;M492,製品マスタ!$M$5:$AE$1005,19,FALSE),IF(OR(J492="リード付け",J492="巻返しリード付け"),"",IF(J492="スリット",VLOOKUP(F492&amp;K492&amp;R492,製品マスタ!$N$5:$AE$1005,18,FALSE),""))))))</f>
        <v/>
      </c>
      <c r="Y492" s="40" t="str">
        <f>IF(D492="","",IF(T492="","",VLOOKUP(D492,契約台帳!$A$3:$X$700,17,FALSE)))</f>
        <v/>
      </c>
      <c r="Z492" s="35" t="str">
        <f>IF(D492="","",IF(T492="","",VLOOKUP(D492,契約台帳!$A$3:$X$700,5,FALSE)))</f>
        <v/>
      </c>
      <c r="AA492" s="74"/>
      <c r="AB492" s="266" t="str">
        <f>IFERROR(VLOOKUP(F492&amp;K492&amp;M492,製品マスタ!$M$5:$AM$1003,27,FALSE),"")</f>
        <v/>
      </c>
      <c r="AC492" s="41"/>
      <c r="AD492" s="244"/>
      <c r="AE492" s="67"/>
      <c r="AF492" s="71"/>
      <c r="AG492" s="60"/>
      <c r="AH492" s="34"/>
      <c r="AI492" s="34"/>
      <c r="AJ492" s="34"/>
      <c r="AK492" s="34"/>
      <c r="AL492" s="13"/>
      <c r="AM492" s="13"/>
      <c r="AN492" s="13"/>
      <c r="AO492" s="13"/>
      <c r="AP492" s="13"/>
      <c r="AQ492" s="14"/>
      <c r="AR492" s="15"/>
    </row>
    <row r="493" spans="1:44" s="17" customFormat="1" ht="30.75" customHeight="1" x14ac:dyDescent="0.2">
      <c r="A493" s="47"/>
      <c r="B493" s="48"/>
      <c r="C493" s="56"/>
      <c r="D493" s="35"/>
      <c r="E493" s="35"/>
      <c r="F493" s="36" t="str">
        <f>IF(D493="","",VLOOKUP(D493,契約台帳!$A$3:$X$9998,6,FALSE))&amp;IF(D493="","",VLOOKUP(D493,契約台帳!$A$3:$X$9998,7,FALSE))&amp;IF(D493="","",VLOOKUP(D493,契約台帳!$A$3:$X$9998,8,FALSE))&amp;IF(D493="","",VLOOKUP(D493,契約台帳!$A$3:$X$9998,9,FALSE))&amp;IF(D493="","",VLOOKUP(D493,契約台帳!$A$3:$X$9998,11,FALSE))</f>
        <v/>
      </c>
      <c r="G493" s="35" t="str">
        <f>IF(D493="","",VLOOKUP(F493,製品マスタ!$G$5:$H$1005,2,FALSE))</f>
        <v/>
      </c>
      <c r="H493" s="35" t="str">
        <f>IF(D493="","",VLOOKUP(F493,製品マスタ!$G$5:$K$1005,5,FALSE))</f>
        <v/>
      </c>
      <c r="I493" s="37" t="str">
        <f>IF(D493="","",VLOOKUP(F493,製品マスタ!$G$5:$L$1005,6,FALSE))</f>
        <v/>
      </c>
      <c r="J493" s="271"/>
      <c r="K493" s="37" t="str">
        <f>IF(D493="","",VLOOKUP(D493,契約台帳!$A$3:$X$700,12,FALSE))</f>
        <v/>
      </c>
      <c r="L493" s="37" t="str">
        <f>IF(D493="","",VLOOKUP(F493,製品マスタ!$G$5:$Q$1005,11,FALSE))</f>
        <v/>
      </c>
      <c r="M493" s="49"/>
      <c r="N493" s="49"/>
      <c r="O493" s="184"/>
      <c r="P493" s="60"/>
      <c r="Q493" s="74"/>
      <c r="R493" s="54" t="str">
        <f>IF(D493="","",IF(D492&lt;&gt;"","",IF(OR(J493="リード付け",J493="巻足し",J493="巻返しリード付け"),M493,VLOOKUP(D493,契約台帳!$A$3:$X$700,14,FALSE))))</f>
        <v/>
      </c>
      <c r="S493" s="51" t="str">
        <f>IF(D493="","",IF(D492&lt;&gt;"","",IF(OR(J493="リード付け",J493="巻足し",J493="巻返しリード付け"),M493,VLOOKUP(D493,契約台帳!$A$3:$X$700,15,FALSE))))</f>
        <v/>
      </c>
      <c r="T493" s="51" t="str">
        <f>IF(D493="","",IF(D492&lt;&gt;"","",IF(J493="リード付け",N493,IF(J493="巻返しリード付け",N493,IF(J493="巻足し",N493*P493+N494*P494,VLOOKUP(D493,契約台帳!$A$3:$X$700,16,FALSE))))))</f>
        <v/>
      </c>
      <c r="U493" s="50"/>
      <c r="V493" s="50" t="str">
        <f>IF(D493="","",IF(D491=D493,"",VLOOKUP(D493,契約台帳!$A$2:$X$700,18,FALSE)))</f>
        <v/>
      </c>
      <c r="W493" s="35" t="str">
        <f>IF(D493="","",IF(T493="","",IF(J493="巻足し","",IF(J493="巻返し",VLOOKUP(F493&amp;K493&amp;M493,製品マスタ!$M$5:$AE$1005,18,FALSE),IF(OR(J493="リード付け",J493="巻返しリード付け"),"原反コア",IF(J493="スリット",VLOOKUP(F493&amp;K493&amp;R493,製品マスタ!$N$5:$AE$1005,17,FALSE),""))))))</f>
        <v/>
      </c>
      <c r="X493" s="35" t="str">
        <f>IF(D493="","",IF(T493="","",IF(J493="巻足し","",IF(J493="巻返し",VLOOKUP(F493&amp;K493&amp;M493,製品マスタ!$M$5:$AE$1005,19,FALSE),IF(OR(J493="リード付け",J493="巻返しリード付け"),"",IF(J493="スリット",VLOOKUP(F493&amp;K493&amp;R493,製品マスタ!$N$5:$AE$1005,18,FALSE),""))))))</f>
        <v/>
      </c>
      <c r="Y493" s="40" t="str">
        <f>IF(D493="","",IF(T493="","",VLOOKUP(D493,契約台帳!$A$3:$X$700,17,FALSE)))</f>
        <v/>
      </c>
      <c r="Z493" s="35" t="str">
        <f>IF(D493="","",IF(T493="","",VLOOKUP(D493,契約台帳!$A$3:$X$700,5,FALSE)))</f>
        <v/>
      </c>
      <c r="AA493" s="74"/>
      <c r="AB493" s="266" t="str">
        <f>IFERROR(VLOOKUP(F493&amp;K493&amp;M493,製品マスタ!$M$5:$AM$1003,27,FALSE),"")</f>
        <v/>
      </c>
      <c r="AC493" s="41"/>
      <c r="AD493" s="244"/>
      <c r="AE493" s="67"/>
      <c r="AF493" s="71"/>
      <c r="AG493" s="60"/>
      <c r="AH493" s="34"/>
      <c r="AI493" s="34"/>
      <c r="AJ493" s="34"/>
      <c r="AK493" s="34"/>
      <c r="AL493" s="13"/>
      <c r="AM493" s="13"/>
      <c r="AN493" s="13"/>
      <c r="AO493" s="13"/>
      <c r="AP493" s="13"/>
      <c r="AQ493" s="14"/>
      <c r="AR493" s="15"/>
    </row>
    <row r="494" spans="1:44" s="17" customFormat="1" ht="30.95" customHeight="1" x14ac:dyDescent="0.2">
      <c r="A494" s="47"/>
      <c r="B494" s="48"/>
      <c r="C494" s="56"/>
      <c r="D494" s="35"/>
      <c r="E494" s="35"/>
      <c r="F494" s="36" t="str">
        <f>IF(D494="","",VLOOKUP(D494,契約台帳!$A$3:$X$9998,6,FALSE))&amp;IF(D494="","",VLOOKUP(D494,契約台帳!$A$3:$X$9998,7,FALSE))&amp;IF(D494="","",VLOOKUP(D494,契約台帳!$A$3:$X$9998,8,FALSE))&amp;IF(D494="","",VLOOKUP(D494,契約台帳!$A$3:$X$9998,9,FALSE))&amp;IF(D494="","",VLOOKUP(D494,契約台帳!$A$3:$X$9998,11,FALSE))</f>
        <v/>
      </c>
      <c r="G494" s="35" t="str">
        <f>IF(D494="","",VLOOKUP(F494,製品マスタ!$G$5:$H$1005,2,FALSE))</f>
        <v/>
      </c>
      <c r="H494" s="35" t="str">
        <f>IF(D494="","",VLOOKUP(F494,製品マスタ!$G$5:$K$1005,5,FALSE))</f>
        <v/>
      </c>
      <c r="I494" s="37" t="str">
        <f>IF(D494="","",VLOOKUP(F494,製品マスタ!$G$5:$L$1005,6,FALSE))</f>
        <v/>
      </c>
      <c r="J494" s="271"/>
      <c r="K494" s="37" t="str">
        <f>IF(D494="","",VLOOKUP(D494,契約台帳!$A$3:$X$700,12,FALSE))</f>
        <v/>
      </c>
      <c r="L494" s="37" t="str">
        <f>IF(D494="","",VLOOKUP(F494,製品マスタ!$G$5:$Q$1005,11,FALSE))</f>
        <v/>
      </c>
      <c r="M494" s="49"/>
      <c r="N494" s="49"/>
      <c r="O494" s="184"/>
      <c r="P494" s="60"/>
      <c r="Q494" s="74"/>
      <c r="R494" s="54" t="str">
        <f>IF(D494="","",IF(D493&lt;&gt;"","",IF(OR(J494="リード付け",J494="巻足し",J494="巻返しリード付け"),M494,VLOOKUP(D494,契約台帳!$A$3:$X$700,14,FALSE))))</f>
        <v/>
      </c>
      <c r="S494" s="51" t="str">
        <f>IF(D494="","",IF(D493&lt;&gt;"","",IF(OR(J494="リード付け",J494="巻足し",J494="巻返しリード付け"),M494,VLOOKUP(D494,契約台帳!$A$3:$X$700,15,FALSE))))</f>
        <v/>
      </c>
      <c r="T494" s="51" t="str">
        <f>IF(D494="","",IF(D493&lt;&gt;"","",IF(J494="リード付け",N494,IF(J494="巻返しリード付け",N494,IF(J494="巻足し",N494*P494+N495*P495,VLOOKUP(D494,契約台帳!$A$3:$X$700,16,FALSE))))))</f>
        <v/>
      </c>
      <c r="U494" s="50"/>
      <c r="V494" s="50" t="str">
        <f>IF(D494="","",IF(D492=D494,"",VLOOKUP(D494,契約台帳!$A$2:$X$700,18,FALSE)))</f>
        <v/>
      </c>
      <c r="W494" s="35" t="str">
        <f>IF(D494="","",IF(T494="","",IF(J494="巻足し","",IF(J494="巻返し",VLOOKUP(F494&amp;K494&amp;M494,製品マスタ!$M$5:$AE$1005,18,FALSE),IF(OR(J494="リード付け",J494="巻返しリード付け"),"原反コア",IF(J494="スリット",VLOOKUP(F494&amp;K494&amp;R494,製品マスタ!$N$5:$AE$1005,17,FALSE),""))))))</f>
        <v/>
      </c>
      <c r="X494" s="35" t="str">
        <f>IF(D494="","",IF(T494="","",IF(J494="巻足し","",IF(J494="巻返し",VLOOKUP(F494&amp;K494&amp;M494,製品マスタ!$M$5:$AE$1005,19,FALSE),IF(OR(J494="リード付け",J494="巻返しリード付け"),"",IF(J494="スリット",VLOOKUP(F494&amp;K494&amp;R494,製品マスタ!$N$5:$AE$1005,18,FALSE),""))))))</f>
        <v/>
      </c>
      <c r="Y494" s="40" t="str">
        <f>IF(D494="","",IF(T494="","",VLOOKUP(D494,契約台帳!$A$3:$X$700,17,FALSE)))</f>
        <v/>
      </c>
      <c r="Z494" s="35" t="str">
        <f>IF(D494="","",IF(T494="","",VLOOKUP(D494,契約台帳!$A$3:$X$700,5,FALSE)))</f>
        <v/>
      </c>
      <c r="AA494" s="74"/>
      <c r="AB494" s="266" t="str">
        <f>IFERROR(VLOOKUP(F494&amp;K494&amp;M494,製品マスタ!$M$5:$AM$1003,27,FALSE),"")</f>
        <v/>
      </c>
      <c r="AC494" s="41"/>
      <c r="AD494" s="244"/>
      <c r="AE494" s="67"/>
      <c r="AF494" s="71"/>
      <c r="AG494" s="60"/>
      <c r="AH494" s="34"/>
      <c r="AI494" s="34"/>
      <c r="AJ494" s="34"/>
      <c r="AK494" s="34"/>
      <c r="AL494" s="13"/>
      <c r="AM494" s="13"/>
      <c r="AN494" s="13"/>
      <c r="AO494" s="13"/>
      <c r="AP494" s="13"/>
      <c r="AQ494" s="14"/>
      <c r="AR494" s="15"/>
    </row>
    <row r="495" spans="1:44" s="17" customFormat="1" ht="30.95" customHeight="1" x14ac:dyDescent="0.2">
      <c r="A495" s="47"/>
      <c r="B495" s="48"/>
      <c r="C495" s="56"/>
      <c r="D495" s="35"/>
      <c r="E495" s="35"/>
      <c r="F495" s="36" t="str">
        <f>IF(D495="","",VLOOKUP(D495,契約台帳!$A$3:$X$9998,6,FALSE))&amp;IF(D495="","",VLOOKUP(D495,契約台帳!$A$3:$X$9998,7,FALSE))&amp;IF(D495="","",VLOOKUP(D495,契約台帳!$A$3:$X$9998,8,FALSE))&amp;IF(D495="","",VLOOKUP(D495,契約台帳!$A$3:$X$9998,9,FALSE))&amp;IF(D495="","",VLOOKUP(D495,契約台帳!$A$3:$X$9998,11,FALSE))</f>
        <v/>
      </c>
      <c r="G495" s="35" t="str">
        <f>IF(D495="","",VLOOKUP(F495,製品マスタ!$G$5:$H$1005,2,FALSE))</f>
        <v/>
      </c>
      <c r="H495" s="35" t="str">
        <f>IF(D495="","",VLOOKUP(F495,製品マスタ!$G$5:$K$1005,5,FALSE))</f>
        <v/>
      </c>
      <c r="I495" s="37" t="str">
        <f>IF(D495="","",VLOOKUP(F495,製品マスタ!$G$5:$L$1005,6,FALSE))</f>
        <v/>
      </c>
      <c r="J495" s="271"/>
      <c r="K495" s="37" t="str">
        <f>IF(D495="","",VLOOKUP(D495,契約台帳!$A$3:$X$700,12,FALSE))</f>
        <v/>
      </c>
      <c r="L495" s="37" t="str">
        <f>IF(D495="","",VLOOKUP(F495,製品マスタ!$G$5:$Q$1005,11,FALSE))</f>
        <v/>
      </c>
      <c r="M495" s="49"/>
      <c r="N495" s="49"/>
      <c r="O495" s="184"/>
      <c r="P495" s="60"/>
      <c r="Q495" s="74"/>
      <c r="R495" s="54" t="str">
        <f>IF(D495="","",IF(D494&lt;&gt;"","",IF(OR(J495="リード付け",J495="巻足し",J495="巻返しリード付け"),M495,VLOOKUP(D495,契約台帳!$A$3:$X$700,14,FALSE))))</f>
        <v/>
      </c>
      <c r="S495" s="51" t="str">
        <f>IF(D495="","",IF(D494&lt;&gt;"","",IF(OR(J495="リード付け",J495="巻足し",J495="巻返しリード付け"),M495,VLOOKUP(D495,契約台帳!$A$3:$X$700,15,FALSE))))</f>
        <v/>
      </c>
      <c r="T495" s="51" t="str">
        <f>IF(D495="","",IF(D494&lt;&gt;"","",IF(J495="リード付け",N495,IF(J495="巻返しリード付け",N495,IF(J495="巻足し",N495*P495+N496*P496,VLOOKUP(D495,契約台帳!$A$3:$X$700,16,FALSE))))))</f>
        <v/>
      </c>
      <c r="U495" s="50"/>
      <c r="V495" s="50" t="str">
        <f>IF(D495="","",IF(D493=D495,"",VLOOKUP(D495,契約台帳!$A$2:$X$700,18,FALSE)))</f>
        <v/>
      </c>
      <c r="W495" s="35" t="str">
        <f>IF(D495="","",IF(T495="","",IF(J495="巻足し","",IF(J495="巻返し",VLOOKUP(F495&amp;K495&amp;M495,製品マスタ!$M$5:$AE$1005,18,FALSE),IF(OR(J495="リード付け",J495="巻返しリード付け"),"原反コア",IF(J495="スリット",VLOOKUP(F495&amp;K495&amp;R495,製品マスタ!$N$5:$AE$1005,17,FALSE),""))))))</f>
        <v/>
      </c>
      <c r="X495" s="35" t="str">
        <f>IF(D495="","",IF(T495="","",IF(J495="巻足し","",IF(J495="巻返し",VLOOKUP(F495&amp;K495&amp;M495,製品マスタ!$M$5:$AE$1005,19,FALSE),IF(OR(J495="リード付け",J495="巻返しリード付け"),"",IF(J495="スリット",VLOOKUP(F495&amp;K495&amp;R495,製品マスタ!$N$5:$AE$1005,18,FALSE),""))))))</f>
        <v/>
      </c>
      <c r="Y495" s="40" t="str">
        <f>IF(D495="","",IF(T495="","",VLOOKUP(D495,契約台帳!$A$3:$X$700,17,FALSE)))</f>
        <v/>
      </c>
      <c r="Z495" s="35" t="str">
        <f>IF(D495="","",IF(T495="","",VLOOKUP(D495,契約台帳!$A$3:$X$700,5,FALSE)))</f>
        <v/>
      </c>
      <c r="AA495" s="74"/>
      <c r="AB495" s="266" t="str">
        <f>IFERROR(VLOOKUP(F495&amp;K495&amp;M495,製品マスタ!$M$5:$AM$1003,27,FALSE),"")</f>
        <v/>
      </c>
      <c r="AC495" s="41"/>
      <c r="AD495" s="244"/>
      <c r="AE495" s="67"/>
      <c r="AF495" s="71"/>
      <c r="AG495" s="60"/>
      <c r="AH495" s="34"/>
      <c r="AI495" s="34"/>
      <c r="AJ495" s="34"/>
      <c r="AK495" s="34"/>
      <c r="AL495" s="13"/>
      <c r="AM495" s="13"/>
      <c r="AN495" s="13"/>
      <c r="AO495" s="13"/>
      <c r="AP495" s="13"/>
      <c r="AQ495" s="14"/>
      <c r="AR495" s="15"/>
    </row>
    <row r="496" spans="1:44" s="17" customFormat="1" ht="30.75" customHeight="1" x14ac:dyDescent="0.2">
      <c r="A496" s="47"/>
      <c r="B496" s="48"/>
      <c r="C496" s="56"/>
      <c r="D496" s="35"/>
      <c r="E496" s="35"/>
      <c r="F496" s="36" t="str">
        <f>IF(D496="","",VLOOKUP(D496,契約台帳!$A$3:$X$9998,6,FALSE))&amp;IF(D496="","",VLOOKUP(D496,契約台帳!$A$3:$X$9998,7,FALSE))&amp;IF(D496="","",VLOOKUP(D496,契約台帳!$A$3:$X$9998,8,FALSE))&amp;IF(D496="","",VLOOKUP(D496,契約台帳!$A$3:$X$9998,9,FALSE))&amp;IF(D496="","",VLOOKUP(D496,契約台帳!$A$3:$X$9998,11,FALSE))</f>
        <v/>
      </c>
      <c r="G496" s="35" t="str">
        <f>IF(D496="","",VLOOKUP(F496,製品マスタ!$G$5:$H$1005,2,FALSE))</f>
        <v/>
      </c>
      <c r="H496" s="35" t="str">
        <f>IF(D496="","",VLOOKUP(F496,製品マスタ!$G$5:$K$1005,5,FALSE))</f>
        <v/>
      </c>
      <c r="I496" s="37" t="str">
        <f>IF(D496="","",VLOOKUP(F496,製品マスタ!$G$5:$L$1005,6,FALSE))</f>
        <v/>
      </c>
      <c r="J496" s="271"/>
      <c r="K496" s="37" t="str">
        <f>IF(D496="","",VLOOKUP(D496,契約台帳!$A$3:$X$700,12,FALSE))</f>
        <v/>
      </c>
      <c r="L496" s="37" t="str">
        <f>IF(D496="","",VLOOKUP(F496,製品マスタ!$G$5:$Q$1005,11,FALSE))</f>
        <v/>
      </c>
      <c r="M496" s="49"/>
      <c r="N496" s="49"/>
      <c r="O496" s="184"/>
      <c r="P496" s="60"/>
      <c r="Q496" s="74"/>
      <c r="R496" s="54" t="str">
        <f>IF(D496="","",IF(D495&lt;&gt;"","",IF(OR(J496="リード付け",J496="巻足し",J496="巻返しリード付け"),M496,VLOOKUP(D496,契約台帳!$A$3:$X$700,14,FALSE))))</f>
        <v/>
      </c>
      <c r="S496" s="51" t="str">
        <f>IF(D496="","",IF(D495&lt;&gt;"","",IF(OR(J496="リード付け",J496="巻足し",J496="巻返しリード付け"),M496,VLOOKUP(D496,契約台帳!$A$3:$X$700,15,FALSE))))</f>
        <v/>
      </c>
      <c r="T496" s="51" t="str">
        <f>IF(D496="","",IF(D495&lt;&gt;"","",IF(J496="リード付け",N496,IF(J496="巻返しリード付け",N496,IF(J496="巻足し",N496*P496+N497*P497,VLOOKUP(D496,契約台帳!$A$3:$X$700,16,FALSE))))))</f>
        <v/>
      </c>
      <c r="U496" s="50"/>
      <c r="V496" s="50" t="str">
        <f>IF(D496="","",IF(D494=D496,"",VLOOKUP(D496,契約台帳!$A$2:$X$700,18,FALSE)))</f>
        <v/>
      </c>
      <c r="W496" s="35" t="str">
        <f>IF(D496="","",IF(T496="","",IF(J496="巻足し","",IF(J496="巻返し",VLOOKUP(F496&amp;K496&amp;M496,製品マスタ!$M$5:$AE$1005,18,FALSE),IF(OR(J496="リード付け",J496="巻返しリード付け"),"原反コア",IF(J496="スリット",VLOOKUP(F496&amp;K496&amp;R496,製品マスタ!$N$5:$AE$1005,17,FALSE),""))))))</f>
        <v/>
      </c>
      <c r="X496" s="35" t="str">
        <f>IF(D496="","",IF(T496="","",IF(J496="巻足し","",IF(J496="巻返し",VLOOKUP(F496&amp;K496&amp;M496,製品マスタ!$M$5:$AE$1005,19,FALSE),IF(OR(J496="リード付け",J496="巻返しリード付け"),"",IF(J496="スリット",VLOOKUP(F496&amp;K496&amp;R496,製品マスタ!$N$5:$AE$1005,18,FALSE),""))))))</f>
        <v/>
      </c>
      <c r="Y496" s="40" t="str">
        <f>IF(D496="","",IF(T496="","",VLOOKUP(D496,契約台帳!$A$3:$X$700,17,FALSE)))</f>
        <v/>
      </c>
      <c r="Z496" s="35" t="str">
        <f>IF(D496="","",IF(T496="","",VLOOKUP(D496,契約台帳!$A$3:$X$700,5,FALSE)))</f>
        <v/>
      </c>
      <c r="AA496" s="74"/>
      <c r="AB496" s="266" t="str">
        <f>IFERROR(VLOOKUP(F496&amp;K496&amp;M496,製品マスタ!$M$5:$AM$1003,27,FALSE),"")</f>
        <v/>
      </c>
      <c r="AC496" s="41"/>
      <c r="AD496" s="244"/>
      <c r="AE496" s="67"/>
      <c r="AF496" s="71"/>
      <c r="AG496" s="60"/>
      <c r="AH496" s="34"/>
      <c r="AI496" s="34"/>
      <c r="AJ496" s="34"/>
      <c r="AK496" s="34"/>
      <c r="AL496" s="13"/>
      <c r="AM496" s="13"/>
      <c r="AN496" s="13"/>
      <c r="AO496" s="13"/>
      <c r="AP496" s="13"/>
      <c r="AQ496" s="14"/>
      <c r="AR496" s="15"/>
    </row>
    <row r="497" spans="1:44" s="17" customFormat="1" ht="30.95" customHeight="1" x14ac:dyDescent="0.2">
      <c r="A497" s="47"/>
      <c r="B497" s="48"/>
      <c r="C497" s="56"/>
      <c r="D497" s="35"/>
      <c r="E497" s="35"/>
      <c r="F497" s="36" t="str">
        <f>IF(D497="","",VLOOKUP(D497,契約台帳!$A$3:$X$9998,6,FALSE))&amp;IF(D497="","",VLOOKUP(D497,契約台帳!$A$3:$X$9998,7,FALSE))&amp;IF(D497="","",VLOOKUP(D497,契約台帳!$A$3:$X$9998,8,FALSE))&amp;IF(D497="","",VLOOKUP(D497,契約台帳!$A$3:$X$9998,9,FALSE))&amp;IF(D497="","",VLOOKUP(D497,契約台帳!$A$3:$X$9998,11,FALSE))</f>
        <v/>
      </c>
      <c r="G497" s="35" t="str">
        <f>IF(D497="","",VLOOKUP(F497,製品マスタ!$G$5:$H$1005,2,FALSE))</f>
        <v/>
      </c>
      <c r="H497" s="35" t="str">
        <f>IF(D497="","",VLOOKUP(F497,製品マスタ!$G$5:$K$1005,5,FALSE))</f>
        <v/>
      </c>
      <c r="I497" s="37" t="str">
        <f>IF(D497="","",VLOOKUP(F497,製品マスタ!$G$5:$L$1005,6,FALSE))</f>
        <v/>
      </c>
      <c r="J497" s="271"/>
      <c r="K497" s="37" t="str">
        <f>IF(D497="","",VLOOKUP(D497,契約台帳!$A$3:$X$700,12,FALSE))</f>
        <v/>
      </c>
      <c r="L497" s="37" t="str">
        <f>IF(D497="","",VLOOKUP(F497,製品マスタ!$G$5:$Q$1005,11,FALSE))</f>
        <v/>
      </c>
      <c r="M497" s="49"/>
      <c r="N497" s="49"/>
      <c r="O497" s="184"/>
      <c r="P497" s="60"/>
      <c r="Q497" s="74"/>
      <c r="R497" s="54" t="str">
        <f>IF(D497="","",IF(D496&lt;&gt;"","",IF(OR(J497="リード付け",J497="巻足し",J497="巻返しリード付け"),M497,VLOOKUP(D497,契約台帳!$A$3:$X$700,14,FALSE))))</f>
        <v/>
      </c>
      <c r="S497" s="51" t="str">
        <f>IF(D497="","",IF(D496&lt;&gt;"","",IF(OR(J497="リード付け",J497="巻足し",J497="巻返しリード付け"),M497,VLOOKUP(D497,契約台帳!$A$3:$X$700,15,FALSE))))</f>
        <v/>
      </c>
      <c r="T497" s="51" t="str">
        <f>IF(D497="","",IF(D496&lt;&gt;"","",IF(J497="リード付け",N497,IF(J497="巻返しリード付け",N497,IF(J497="巻足し",N497*P497+N498*P498,VLOOKUP(D497,契約台帳!$A$3:$X$700,16,FALSE))))))</f>
        <v/>
      </c>
      <c r="U497" s="50"/>
      <c r="V497" s="50" t="str">
        <f>IF(D497="","",IF(D495=D497,"",VLOOKUP(D497,契約台帳!$A$2:$X$700,18,FALSE)))</f>
        <v/>
      </c>
      <c r="W497" s="35" t="str">
        <f>IF(D497="","",IF(T497="","",IF(J497="巻足し","",IF(J497="巻返し",VLOOKUP(F497&amp;K497&amp;M497,製品マスタ!$M$5:$AE$1005,18,FALSE),IF(OR(J497="リード付け",J497="巻返しリード付け"),"原反コア",IF(J497="スリット",VLOOKUP(F497&amp;K497&amp;R497,製品マスタ!$N$5:$AE$1005,17,FALSE),""))))))</f>
        <v/>
      </c>
      <c r="X497" s="35" t="str">
        <f>IF(D497="","",IF(T497="","",IF(J497="巻足し","",IF(J497="巻返し",VLOOKUP(F497&amp;K497&amp;M497,製品マスタ!$M$5:$AE$1005,19,FALSE),IF(OR(J497="リード付け",J497="巻返しリード付け"),"",IF(J497="スリット",VLOOKUP(F497&amp;K497&amp;R497,製品マスタ!$N$5:$AE$1005,18,FALSE),""))))))</f>
        <v/>
      </c>
      <c r="Y497" s="40" t="str">
        <f>IF(D497="","",IF(T497="","",VLOOKUP(D497,契約台帳!$A$3:$X$700,17,FALSE)))</f>
        <v/>
      </c>
      <c r="Z497" s="35" t="str">
        <f>IF(D497="","",IF(T497="","",VLOOKUP(D497,契約台帳!$A$3:$X$700,5,FALSE)))</f>
        <v/>
      </c>
      <c r="AA497" s="74"/>
      <c r="AB497" s="266" t="str">
        <f>IFERROR(VLOOKUP(F497&amp;K497&amp;M497,製品マスタ!$M$5:$AM$1003,27,FALSE),"")</f>
        <v/>
      </c>
      <c r="AC497" s="41"/>
      <c r="AD497" s="244"/>
      <c r="AE497" s="67"/>
      <c r="AF497" s="71"/>
      <c r="AG497" s="60"/>
      <c r="AH497" s="34"/>
      <c r="AI497" s="34"/>
      <c r="AJ497" s="34"/>
      <c r="AK497" s="34"/>
      <c r="AL497" s="13"/>
      <c r="AM497" s="13"/>
      <c r="AN497" s="13"/>
      <c r="AO497" s="13"/>
      <c r="AP497" s="13"/>
      <c r="AQ497" s="14"/>
      <c r="AR497" s="15"/>
    </row>
    <row r="498" spans="1:44" s="17" customFormat="1" ht="30.95" customHeight="1" x14ac:dyDescent="0.2">
      <c r="A498" s="47"/>
      <c r="B498" s="48"/>
      <c r="C498" s="56"/>
      <c r="D498" s="35"/>
      <c r="E498" s="35"/>
      <c r="F498" s="36" t="str">
        <f>IF(D498="","",VLOOKUP(D498,契約台帳!$A$3:$X$9998,6,FALSE))&amp;IF(D498="","",VLOOKUP(D498,契約台帳!$A$3:$X$9998,7,FALSE))&amp;IF(D498="","",VLOOKUP(D498,契約台帳!$A$3:$X$9998,8,FALSE))&amp;IF(D498="","",VLOOKUP(D498,契約台帳!$A$3:$X$9998,9,FALSE))&amp;IF(D498="","",VLOOKUP(D498,契約台帳!$A$3:$X$9998,11,FALSE))</f>
        <v/>
      </c>
      <c r="G498" s="35" t="str">
        <f>IF(D498="","",VLOOKUP(F498,製品マスタ!$G$5:$H$1005,2,FALSE))</f>
        <v/>
      </c>
      <c r="H498" s="35" t="str">
        <f>IF(D498="","",VLOOKUP(F498,製品マスタ!$G$5:$K$1005,5,FALSE))</f>
        <v/>
      </c>
      <c r="I498" s="37" t="str">
        <f>IF(D498="","",VLOOKUP(F498,製品マスタ!$G$5:$L$1005,6,FALSE))</f>
        <v/>
      </c>
      <c r="J498" s="271"/>
      <c r="K498" s="37" t="str">
        <f>IF(D498="","",VLOOKUP(D498,契約台帳!$A$3:$X$700,12,FALSE))</f>
        <v/>
      </c>
      <c r="L498" s="37" t="str">
        <f>IF(D498="","",VLOOKUP(F498,製品マスタ!$G$5:$Q$1005,11,FALSE))</f>
        <v/>
      </c>
      <c r="M498" s="49"/>
      <c r="N498" s="49"/>
      <c r="O498" s="184"/>
      <c r="P498" s="60"/>
      <c r="Q498" s="74"/>
      <c r="R498" s="54" t="str">
        <f>IF(D498="","",IF(D497&lt;&gt;"","",IF(OR(J498="リード付け",J498="巻足し",J498="巻返しリード付け"),M498,VLOOKUP(D498,契約台帳!$A$3:$X$700,14,FALSE))))</f>
        <v/>
      </c>
      <c r="S498" s="51" t="str">
        <f>IF(D498="","",IF(D497&lt;&gt;"","",IF(OR(J498="リード付け",J498="巻足し",J498="巻返しリード付け"),M498,VLOOKUP(D498,契約台帳!$A$3:$X$700,15,FALSE))))</f>
        <v/>
      </c>
      <c r="T498" s="51" t="str">
        <f>IF(D498="","",IF(D497&lt;&gt;"","",IF(J498="リード付け",N498,IF(J498="巻返しリード付け",N498,IF(J498="巻足し",N498*P498+N499*P499,VLOOKUP(D498,契約台帳!$A$3:$X$700,16,FALSE))))))</f>
        <v/>
      </c>
      <c r="U498" s="50"/>
      <c r="V498" s="50" t="str">
        <f>IF(D498="","",IF(D496=D498,"",VLOOKUP(D498,契約台帳!$A$2:$X$700,18,FALSE)))</f>
        <v/>
      </c>
      <c r="W498" s="35" t="str">
        <f>IF(D498="","",IF(T498="","",IF(J498="巻足し","",IF(J498="巻返し",VLOOKUP(F498&amp;K498&amp;M498,製品マスタ!$M$5:$AE$1005,18,FALSE),IF(OR(J498="リード付け",J498="巻返しリード付け"),"原反コア",IF(J498="スリット",VLOOKUP(F498&amp;K498&amp;R498,製品マスタ!$N$5:$AE$1005,17,FALSE),""))))))</f>
        <v/>
      </c>
      <c r="X498" s="35" t="str">
        <f>IF(D498="","",IF(T498="","",IF(J498="巻足し","",IF(J498="巻返し",VLOOKUP(F498&amp;K498&amp;M498,製品マスタ!$M$5:$AE$1005,19,FALSE),IF(OR(J498="リード付け",J498="巻返しリード付け"),"",IF(J498="スリット",VLOOKUP(F498&amp;K498&amp;R498,製品マスタ!$N$5:$AE$1005,18,FALSE),""))))))</f>
        <v/>
      </c>
      <c r="Y498" s="40" t="str">
        <f>IF(D498="","",IF(T498="","",VLOOKUP(D498,契約台帳!$A$3:$X$700,17,FALSE)))</f>
        <v/>
      </c>
      <c r="Z498" s="35" t="str">
        <f>IF(D498="","",IF(T498="","",VLOOKUP(D498,契約台帳!$A$3:$X$700,5,FALSE)))</f>
        <v/>
      </c>
      <c r="AA498" s="74"/>
      <c r="AB498" s="266" t="str">
        <f>IFERROR(VLOOKUP(F498&amp;K498&amp;M498,製品マスタ!$M$5:$AM$1003,27,FALSE),"")</f>
        <v/>
      </c>
      <c r="AC498" s="41"/>
      <c r="AD498" s="244"/>
      <c r="AE498" s="67"/>
      <c r="AF498" s="71"/>
      <c r="AG498" s="60"/>
      <c r="AH498" s="34"/>
      <c r="AI498" s="34"/>
      <c r="AJ498" s="34"/>
      <c r="AK498" s="34"/>
      <c r="AL498" s="13"/>
      <c r="AM498" s="13"/>
      <c r="AN498" s="13"/>
      <c r="AO498" s="13"/>
      <c r="AP498" s="13"/>
      <c r="AQ498" s="14"/>
      <c r="AR498" s="15"/>
    </row>
    <row r="499" spans="1:44" s="17" customFormat="1" ht="30.95" customHeight="1" x14ac:dyDescent="0.2">
      <c r="A499" s="47"/>
      <c r="B499" s="48"/>
      <c r="C499" s="56"/>
      <c r="D499" s="35"/>
      <c r="E499" s="35"/>
      <c r="F499" s="36" t="str">
        <f>IF(D499="","",VLOOKUP(D499,契約台帳!$A$3:$X$9998,6,FALSE))&amp;IF(D499="","",VLOOKUP(D499,契約台帳!$A$3:$X$9998,7,FALSE))&amp;IF(D499="","",VLOOKUP(D499,契約台帳!$A$3:$X$9998,8,FALSE))&amp;IF(D499="","",VLOOKUP(D499,契約台帳!$A$3:$X$9998,9,FALSE))&amp;IF(D499="","",VLOOKUP(D499,契約台帳!$A$3:$X$9998,11,FALSE))</f>
        <v/>
      </c>
      <c r="G499" s="35" t="str">
        <f>IF(D499="","",VLOOKUP(F499,製品マスタ!$G$5:$H$1005,2,FALSE))</f>
        <v/>
      </c>
      <c r="H499" s="35" t="str">
        <f>IF(D499="","",VLOOKUP(F499,製品マスタ!$G$5:$K$1005,5,FALSE))</f>
        <v/>
      </c>
      <c r="I499" s="37" t="str">
        <f>IF(D499="","",VLOOKUP(F499,製品マスタ!$G$5:$L$1005,6,FALSE))</f>
        <v/>
      </c>
      <c r="J499" s="271"/>
      <c r="K499" s="37" t="str">
        <f>IF(D499="","",VLOOKUP(D499,契約台帳!$A$3:$X$700,12,FALSE))</f>
        <v/>
      </c>
      <c r="L499" s="37" t="str">
        <f>IF(D499="","",VLOOKUP(F499,製品マスタ!$G$5:$Q$1005,11,FALSE))</f>
        <v/>
      </c>
      <c r="M499" s="49"/>
      <c r="N499" s="49"/>
      <c r="O499" s="184"/>
      <c r="P499" s="60"/>
      <c r="Q499" s="74"/>
      <c r="R499" s="54" t="str">
        <f>IF(D499="","",IF(D498&lt;&gt;"","",IF(OR(J499="リード付け",J499="巻足し",J499="巻返しリード付け"),M499,VLOOKUP(D499,契約台帳!$A$3:$X$700,14,FALSE))))</f>
        <v/>
      </c>
      <c r="S499" s="51" t="str">
        <f>IF(D499="","",IF(D498&lt;&gt;"","",IF(OR(J499="リード付け",J499="巻足し",J499="巻返しリード付け"),M499,VLOOKUP(D499,契約台帳!$A$3:$X$700,15,FALSE))))</f>
        <v/>
      </c>
      <c r="T499" s="51" t="str">
        <f>IF(D499="","",IF(D498&lt;&gt;"","",IF(J499="リード付け",N499,IF(J499="巻返しリード付け",N499,IF(J499="巻足し",N499*P499+N500*P500,VLOOKUP(D499,契約台帳!$A$3:$X$700,16,FALSE))))))</f>
        <v/>
      </c>
      <c r="U499" s="50"/>
      <c r="V499" s="50" t="str">
        <f>IF(D499="","",IF(D497=D499,"",VLOOKUP(D499,契約台帳!$A$2:$X$700,18,FALSE)))</f>
        <v/>
      </c>
      <c r="W499" s="35" t="str">
        <f>IF(D499="","",IF(T499="","",IF(J499="巻足し","",IF(J499="巻返し",VLOOKUP(F499&amp;K499&amp;M499,製品マスタ!$M$5:$AE$1005,18,FALSE),IF(OR(J499="リード付け",J499="巻返しリード付け"),"原反コア",IF(J499="スリット",VLOOKUP(F499&amp;K499&amp;R499,製品マスタ!$N$5:$AE$1005,17,FALSE),""))))))</f>
        <v/>
      </c>
      <c r="X499" s="35" t="str">
        <f>IF(D499="","",IF(T499="","",IF(J499="巻足し","",IF(J499="巻返し",VLOOKUP(F499&amp;K499&amp;M499,製品マスタ!$M$5:$AE$1005,19,FALSE),IF(OR(J499="リード付け",J499="巻返しリード付け"),"",IF(J499="スリット",VLOOKUP(F499&amp;K499&amp;R499,製品マスタ!$N$5:$AE$1005,18,FALSE),""))))))</f>
        <v/>
      </c>
      <c r="Y499" s="40" t="str">
        <f>IF(D499="","",IF(T499="","",VLOOKUP(D499,契約台帳!$A$3:$X$700,17,FALSE)))</f>
        <v/>
      </c>
      <c r="Z499" s="35" t="str">
        <f>IF(D499="","",IF(T499="","",VLOOKUP(D499,契約台帳!$A$3:$X$700,5,FALSE)))</f>
        <v/>
      </c>
      <c r="AA499" s="74"/>
      <c r="AB499" s="266" t="str">
        <f>IFERROR(VLOOKUP(F499&amp;K499&amp;M499,製品マスタ!$M$5:$AM$1003,27,FALSE),"")</f>
        <v/>
      </c>
      <c r="AC499" s="41"/>
      <c r="AD499" s="244"/>
      <c r="AE499" s="67"/>
      <c r="AF499" s="71"/>
      <c r="AG499" s="60"/>
      <c r="AH499" s="34"/>
      <c r="AI499" s="34"/>
      <c r="AJ499" s="34"/>
      <c r="AK499" s="34"/>
      <c r="AL499" s="13"/>
      <c r="AM499" s="13"/>
      <c r="AN499" s="13"/>
      <c r="AO499" s="13"/>
      <c r="AP499" s="13"/>
      <c r="AQ499" s="14"/>
      <c r="AR499" s="15"/>
    </row>
    <row r="500" spans="1:44" s="17" customFormat="1" ht="30.95" customHeight="1" x14ac:dyDescent="0.2">
      <c r="A500" s="47"/>
      <c r="B500" s="48"/>
      <c r="C500" s="56"/>
      <c r="D500" s="35"/>
      <c r="E500" s="35"/>
      <c r="F500" s="36" t="str">
        <f>IF(D500="","",VLOOKUP(D500,契約台帳!$A$3:$X$9998,6,FALSE))&amp;IF(D500="","",VLOOKUP(D500,契約台帳!$A$3:$X$9998,7,FALSE))&amp;IF(D500="","",VLOOKUP(D500,契約台帳!$A$3:$X$9998,8,FALSE))&amp;IF(D500="","",VLOOKUP(D500,契約台帳!$A$3:$X$9998,9,FALSE))&amp;IF(D500="","",VLOOKUP(D500,契約台帳!$A$3:$X$9998,11,FALSE))</f>
        <v/>
      </c>
      <c r="G500" s="35" t="str">
        <f>IF(D500="","",VLOOKUP(F500,製品マスタ!$G$5:$H$1005,2,FALSE))</f>
        <v/>
      </c>
      <c r="H500" s="35" t="str">
        <f>IF(D500="","",VLOOKUP(F500,製品マスタ!$G$5:$K$1005,5,FALSE))</f>
        <v/>
      </c>
      <c r="I500" s="37" t="str">
        <f>IF(D500="","",VLOOKUP(F500,製品マスタ!$G$5:$L$1005,6,FALSE))</f>
        <v/>
      </c>
      <c r="J500" s="271"/>
      <c r="K500" s="37" t="str">
        <f>IF(D500="","",VLOOKUP(D500,契約台帳!$A$3:$X$700,12,FALSE))</f>
        <v/>
      </c>
      <c r="L500" s="37" t="str">
        <f>IF(D500="","",VLOOKUP(F500,製品マスタ!$G$5:$Q$1005,11,FALSE))</f>
        <v/>
      </c>
      <c r="M500" s="49"/>
      <c r="N500" s="49"/>
      <c r="O500" s="184"/>
      <c r="P500" s="60"/>
      <c r="Q500" s="74"/>
      <c r="R500" s="54" t="str">
        <f>IF(D500="","",IF(D499&lt;&gt;"","",IF(OR(J500="リード付け",J500="巻足し",J500="巻返しリード付け"),M500,VLOOKUP(D500,契約台帳!$A$3:$X$700,14,FALSE))))</f>
        <v/>
      </c>
      <c r="S500" s="51" t="str">
        <f>IF(D500="","",IF(D499&lt;&gt;"","",IF(OR(J500="リード付け",J500="巻足し",J500="巻返しリード付け"),M500,VLOOKUP(D500,契約台帳!$A$3:$X$700,15,FALSE))))</f>
        <v/>
      </c>
      <c r="T500" s="51" t="str">
        <f>IF(D500="","",IF(D499&lt;&gt;"","",IF(J500="リード付け",N500,IF(J500="巻返しリード付け",N500,IF(J500="巻足し",N500*P500+N501*P501,VLOOKUP(D500,契約台帳!$A$3:$X$700,16,FALSE))))))</f>
        <v/>
      </c>
      <c r="U500" s="50"/>
      <c r="V500" s="50" t="str">
        <f>IF(D500="","",IF(D498=D500,"",VLOOKUP(D500,契約台帳!$A$2:$X$700,18,FALSE)))</f>
        <v/>
      </c>
      <c r="W500" s="35" t="str">
        <f>IF(D500="","",IF(T500="","",IF(J500="巻足し","",IF(J500="巻返し",VLOOKUP(F500&amp;K500&amp;M500,製品マスタ!$M$5:$AE$1005,18,FALSE),IF(OR(J500="リード付け",J500="巻返しリード付け"),"原反コア",IF(J500="スリット",VLOOKUP(F500&amp;K500&amp;R500,製品マスタ!$N$5:$AE$1005,17,FALSE),""))))))</f>
        <v/>
      </c>
      <c r="X500" s="35" t="str">
        <f>IF(D500="","",IF(T500="","",IF(J500="巻足し","",IF(J500="巻返し",VLOOKUP(F500&amp;K500&amp;M500,製品マスタ!$M$5:$AE$1005,19,FALSE),IF(OR(J500="リード付け",J500="巻返しリード付け"),"",IF(J500="スリット",VLOOKUP(F500&amp;K500&amp;R500,製品マスタ!$N$5:$AE$1005,18,FALSE),""))))))</f>
        <v/>
      </c>
      <c r="Y500" s="40" t="str">
        <f>IF(D500="","",IF(T500="","",VLOOKUP(D500,契約台帳!$A$3:$X$700,17,FALSE)))</f>
        <v/>
      </c>
      <c r="Z500" s="35" t="str">
        <f>IF(D500="","",IF(T500="","",VLOOKUP(D500,契約台帳!$A$3:$X$700,5,FALSE)))</f>
        <v/>
      </c>
      <c r="AA500" s="74"/>
      <c r="AB500" s="266" t="str">
        <f>IFERROR(VLOOKUP(F500&amp;K500&amp;M500,製品マスタ!$M$5:$AM$1003,27,FALSE),"")</f>
        <v/>
      </c>
      <c r="AC500" s="41"/>
      <c r="AD500" s="244"/>
      <c r="AE500" s="67"/>
      <c r="AF500" s="71"/>
      <c r="AG500" s="60"/>
      <c r="AH500" s="34"/>
      <c r="AI500" s="34"/>
      <c r="AJ500" s="34"/>
      <c r="AK500" s="34"/>
      <c r="AL500" s="13"/>
      <c r="AM500" s="13"/>
      <c r="AN500" s="13"/>
      <c r="AO500" s="13"/>
      <c r="AP500" s="13"/>
      <c r="AQ500" s="14"/>
      <c r="AR500" s="15"/>
    </row>
    <row r="501" spans="1:44" s="17" customFormat="1" ht="30.95" customHeight="1" x14ac:dyDescent="0.2">
      <c r="A501" s="47"/>
      <c r="B501" s="48"/>
      <c r="C501" s="56"/>
      <c r="D501" s="35"/>
      <c r="E501" s="35"/>
      <c r="F501" s="36" t="str">
        <f>IF(D501="","",VLOOKUP(D501,契約台帳!$A$3:$X$9998,6,FALSE))&amp;IF(D501="","",VLOOKUP(D501,契約台帳!$A$3:$X$9998,7,FALSE))&amp;IF(D501="","",VLOOKUP(D501,契約台帳!$A$3:$X$9998,8,FALSE))&amp;IF(D501="","",VLOOKUP(D501,契約台帳!$A$3:$X$9998,9,FALSE))&amp;IF(D501="","",VLOOKUP(D501,契約台帳!$A$3:$X$9998,11,FALSE))</f>
        <v/>
      </c>
      <c r="G501" s="35" t="str">
        <f>IF(D501="","",VLOOKUP(F501,製品マスタ!$G$5:$H$1005,2,FALSE))</f>
        <v/>
      </c>
      <c r="H501" s="35" t="str">
        <f>IF(D501="","",VLOOKUP(F501,製品マスタ!$G$5:$K$1005,5,FALSE))</f>
        <v/>
      </c>
      <c r="I501" s="37" t="str">
        <f>IF(D501="","",VLOOKUP(F501,製品マスタ!$G$5:$L$1005,6,FALSE))</f>
        <v/>
      </c>
      <c r="J501" s="271"/>
      <c r="K501" s="37" t="str">
        <f>IF(D501="","",VLOOKUP(D501,契約台帳!$A$3:$X$700,12,FALSE))</f>
        <v/>
      </c>
      <c r="L501" s="37" t="str">
        <f>IF(D501="","",VLOOKUP(F501,製品マスタ!$G$5:$Q$1005,11,FALSE))</f>
        <v/>
      </c>
      <c r="M501" s="49"/>
      <c r="N501" s="49"/>
      <c r="O501" s="184"/>
      <c r="P501" s="60"/>
      <c r="Q501" s="74"/>
      <c r="R501" s="54" t="str">
        <f>IF(D501="","",IF(D500&lt;&gt;"","",IF(OR(J501="リード付け",J501="巻足し",J501="巻返しリード付け"),M501,VLOOKUP(D501,契約台帳!$A$3:$X$700,14,FALSE))))</f>
        <v/>
      </c>
      <c r="S501" s="51" t="str">
        <f>IF(D501="","",IF(D500&lt;&gt;"","",IF(OR(J501="リード付け",J501="巻足し",J501="巻返しリード付け"),M501,VLOOKUP(D501,契約台帳!$A$3:$X$700,15,FALSE))))</f>
        <v/>
      </c>
      <c r="T501" s="51" t="str">
        <f>IF(D501="","",IF(D500&lt;&gt;"","",IF(J501="リード付け",N501,IF(J501="巻返しリード付け",N501,IF(J501="巻足し",N501*P501+N502*P502,VLOOKUP(D501,契約台帳!$A$3:$X$700,16,FALSE))))))</f>
        <v/>
      </c>
      <c r="U501" s="50"/>
      <c r="V501" s="50" t="str">
        <f>IF(D501="","",IF(D499=D501,"",VLOOKUP(D501,契約台帳!$A$2:$X$700,18,FALSE)))</f>
        <v/>
      </c>
      <c r="W501" s="35" t="str">
        <f>IF(D501="","",IF(T501="","",IF(J501="巻足し","",IF(J501="巻返し",VLOOKUP(F501&amp;K501&amp;M501,製品マスタ!$M$5:$AE$1005,18,FALSE),IF(OR(J501="リード付け",J501="巻返しリード付け"),"原反コア",IF(J501="スリット",VLOOKUP(F501&amp;K501&amp;R501,製品マスタ!$N$5:$AE$1005,17,FALSE),""))))))</f>
        <v/>
      </c>
      <c r="X501" s="35" t="str">
        <f>IF(D501="","",IF(T501="","",IF(J501="巻足し","",IF(J501="巻返し",VLOOKUP(F501&amp;K501&amp;M501,製品マスタ!$M$5:$AE$1005,19,FALSE),IF(OR(J501="リード付け",J501="巻返しリード付け"),"",IF(J501="スリット",VLOOKUP(F501&amp;K501&amp;R501,製品マスタ!$N$5:$AE$1005,18,FALSE),""))))))</f>
        <v/>
      </c>
      <c r="Y501" s="40" t="str">
        <f>IF(D501="","",IF(T501="","",VLOOKUP(D501,契約台帳!$A$3:$X$700,17,FALSE)))</f>
        <v/>
      </c>
      <c r="Z501" s="35" t="str">
        <f>IF(D501="","",IF(T501="","",VLOOKUP(D501,契約台帳!$A$3:$X$700,5,FALSE)))</f>
        <v/>
      </c>
      <c r="AA501" s="74"/>
      <c r="AB501" s="266" t="str">
        <f>IFERROR(VLOOKUP(F501&amp;K501&amp;M501,製品マスタ!$M$5:$AM$1003,27,FALSE),"")</f>
        <v/>
      </c>
      <c r="AC501" s="41"/>
      <c r="AD501" s="244"/>
      <c r="AE501" s="67"/>
      <c r="AF501" s="71"/>
      <c r="AG501" s="60"/>
      <c r="AH501" s="34"/>
      <c r="AI501" s="34"/>
      <c r="AJ501" s="34"/>
      <c r="AK501" s="34"/>
      <c r="AL501" s="13"/>
      <c r="AM501" s="13"/>
      <c r="AN501" s="13"/>
      <c r="AO501" s="13"/>
      <c r="AP501" s="13"/>
      <c r="AQ501" s="14"/>
      <c r="AR501" s="15"/>
    </row>
    <row r="502" spans="1:44" s="17" customFormat="1" ht="30.95" customHeight="1" x14ac:dyDescent="0.2">
      <c r="A502" s="47"/>
      <c r="B502" s="48"/>
      <c r="C502" s="56"/>
      <c r="D502" s="35"/>
      <c r="E502" s="35"/>
      <c r="F502" s="36" t="str">
        <f>IF(D502="","",VLOOKUP(D502,契約台帳!$A$3:$X$9998,6,FALSE))&amp;IF(D502="","",VLOOKUP(D502,契約台帳!$A$3:$X$9998,7,FALSE))&amp;IF(D502="","",VLOOKUP(D502,契約台帳!$A$3:$X$9998,8,FALSE))&amp;IF(D502="","",VLOOKUP(D502,契約台帳!$A$3:$X$9998,9,FALSE))&amp;IF(D502="","",VLOOKUP(D502,契約台帳!$A$3:$X$9998,11,FALSE))</f>
        <v/>
      </c>
      <c r="G502" s="35" t="str">
        <f>IF(D502="","",VLOOKUP(F502,製品マスタ!$G$5:$H$1005,2,FALSE))</f>
        <v/>
      </c>
      <c r="H502" s="35" t="str">
        <f>IF(D502="","",VLOOKUP(F502,製品マスタ!$G$5:$K$1005,5,FALSE))</f>
        <v/>
      </c>
      <c r="I502" s="37" t="str">
        <f>IF(D502="","",VLOOKUP(F502,製品マスタ!$G$5:$L$1005,6,FALSE))</f>
        <v/>
      </c>
      <c r="J502" s="271"/>
      <c r="K502" s="37" t="str">
        <f>IF(D502="","",VLOOKUP(D502,契約台帳!$A$3:$X$700,12,FALSE))</f>
        <v/>
      </c>
      <c r="L502" s="37" t="str">
        <f>IF(D502="","",VLOOKUP(F502,製品マスタ!$G$5:$Q$1005,11,FALSE))</f>
        <v/>
      </c>
      <c r="M502" s="49"/>
      <c r="N502" s="49"/>
      <c r="O502" s="184"/>
      <c r="P502" s="60"/>
      <c r="Q502" s="74"/>
      <c r="R502" s="54" t="str">
        <f>IF(D502="","",IF(D501&lt;&gt;"","",IF(OR(J502="リード付け",J502="巻足し",J502="巻返しリード付け"),M502,VLOOKUP(D502,契約台帳!$A$3:$X$700,14,FALSE))))</f>
        <v/>
      </c>
      <c r="S502" s="51" t="str">
        <f>IF(D502="","",IF(D501&lt;&gt;"","",IF(OR(J502="リード付け",J502="巻足し",J502="巻返しリード付け"),M502,VLOOKUP(D502,契約台帳!$A$3:$X$700,15,FALSE))))</f>
        <v/>
      </c>
      <c r="T502" s="51" t="str">
        <f>IF(D502="","",IF(D501&lt;&gt;"","",IF(J502="リード付け",N502,IF(J502="巻返しリード付け",N502,IF(J502="巻足し",N502*P502+N503*P503,VLOOKUP(D502,契約台帳!$A$3:$X$700,16,FALSE))))))</f>
        <v/>
      </c>
      <c r="U502" s="50"/>
      <c r="V502" s="50" t="str">
        <f>IF(D502="","",IF(D500=D502,"",VLOOKUP(D502,契約台帳!$A$2:$X$700,18,FALSE)))</f>
        <v/>
      </c>
      <c r="W502" s="35" t="str">
        <f>IF(D502="","",IF(T502="","",IF(J502="巻足し","",IF(J502="巻返し",VLOOKUP(F502&amp;K502&amp;M502,製品マスタ!$M$5:$AE$1005,18,FALSE),IF(OR(J502="リード付け",J502="巻返しリード付け"),"原反コア",IF(J502="スリット",VLOOKUP(F502&amp;K502&amp;R502,製品マスタ!$N$5:$AE$1005,17,FALSE),""))))))</f>
        <v/>
      </c>
      <c r="X502" s="35" t="str">
        <f>IF(D502="","",IF(T502="","",IF(J502="巻足し","",IF(J502="巻返し",VLOOKUP(F502&amp;K502&amp;M502,製品マスタ!$M$5:$AE$1005,19,FALSE),IF(OR(J502="リード付け",J502="巻返しリード付け"),"",IF(J502="スリット",VLOOKUP(F502&amp;K502&amp;R502,製品マスタ!$N$5:$AE$1005,18,FALSE),""))))))</f>
        <v/>
      </c>
      <c r="Y502" s="40" t="str">
        <f>IF(D502="","",IF(T502="","",VLOOKUP(D502,契約台帳!$A$3:$X$700,17,FALSE)))</f>
        <v/>
      </c>
      <c r="Z502" s="35" t="str">
        <f>IF(D502="","",IF(T502="","",VLOOKUP(D502,契約台帳!$A$3:$X$700,5,FALSE)))</f>
        <v/>
      </c>
      <c r="AA502" s="74"/>
      <c r="AB502" s="266" t="str">
        <f>IFERROR(VLOOKUP(F502&amp;K502&amp;M502,製品マスタ!$M$5:$AM$1003,27,FALSE),"")</f>
        <v/>
      </c>
      <c r="AC502" s="41"/>
      <c r="AD502" s="244"/>
      <c r="AE502" s="67"/>
      <c r="AF502" s="71"/>
      <c r="AG502" s="60"/>
      <c r="AH502" s="34"/>
      <c r="AI502" s="34"/>
      <c r="AJ502" s="34"/>
      <c r="AK502" s="34"/>
      <c r="AL502" s="13"/>
      <c r="AM502" s="13"/>
      <c r="AN502" s="13"/>
      <c r="AO502" s="13"/>
      <c r="AP502" s="13"/>
      <c r="AQ502" s="14"/>
      <c r="AR502" s="15"/>
    </row>
    <row r="503" spans="1:44" s="17" customFormat="1" ht="30.95" customHeight="1" x14ac:dyDescent="0.2">
      <c r="A503" s="47"/>
      <c r="B503" s="48"/>
      <c r="C503" s="56"/>
      <c r="D503" s="35"/>
      <c r="E503" s="35"/>
      <c r="F503" s="36" t="str">
        <f>IF(D503="","",VLOOKUP(D503,契約台帳!$A$3:$X$9998,6,FALSE))&amp;IF(D503="","",VLOOKUP(D503,契約台帳!$A$3:$X$9998,7,FALSE))&amp;IF(D503="","",VLOOKUP(D503,契約台帳!$A$3:$X$9998,8,FALSE))&amp;IF(D503="","",VLOOKUP(D503,契約台帳!$A$3:$X$9998,9,FALSE))&amp;IF(D503="","",VLOOKUP(D503,契約台帳!$A$3:$X$9998,11,FALSE))</f>
        <v/>
      </c>
      <c r="G503" s="35" t="str">
        <f>IF(D503="","",VLOOKUP(F503,製品マスタ!$G$5:$H$1005,2,FALSE))</f>
        <v/>
      </c>
      <c r="H503" s="35" t="str">
        <f>IF(D503="","",VLOOKUP(F503,製品マスタ!$G$5:$K$1005,5,FALSE))</f>
        <v/>
      </c>
      <c r="I503" s="37" t="str">
        <f>IF(D503="","",VLOOKUP(F503,製品マスタ!$G$5:$L$1005,6,FALSE))</f>
        <v/>
      </c>
      <c r="J503" s="271"/>
      <c r="K503" s="37" t="str">
        <f>IF(D503="","",VLOOKUP(D503,契約台帳!$A$3:$X$700,12,FALSE))</f>
        <v/>
      </c>
      <c r="L503" s="37" t="str">
        <f>IF(D503="","",VLOOKUP(F503,製品マスタ!$G$5:$Q$1005,11,FALSE))</f>
        <v/>
      </c>
      <c r="M503" s="49"/>
      <c r="N503" s="49"/>
      <c r="O503" s="184"/>
      <c r="P503" s="60"/>
      <c r="Q503" s="74"/>
      <c r="R503" s="54" t="str">
        <f>IF(D503="","",IF(D502&lt;&gt;"","",IF(OR(J503="リード付け",J503="巻足し",J503="巻返しリード付け"),M503,VLOOKUP(D503,契約台帳!$A$3:$X$700,14,FALSE))))</f>
        <v/>
      </c>
      <c r="S503" s="51" t="str">
        <f>IF(D503="","",IF(D502&lt;&gt;"","",IF(OR(J503="リード付け",J503="巻足し",J503="巻返しリード付け"),M503,VLOOKUP(D503,契約台帳!$A$3:$X$700,15,FALSE))))</f>
        <v/>
      </c>
      <c r="T503" s="51" t="str">
        <f>IF(D503="","",IF(D502&lt;&gt;"","",IF(J503="リード付け",N503,IF(J503="巻返しリード付け",N503,IF(J503="巻足し",N503*P503+N504*P504,VLOOKUP(D503,契約台帳!$A$3:$X$700,16,FALSE))))))</f>
        <v/>
      </c>
      <c r="U503" s="50"/>
      <c r="V503" s="50" t="str">
        <f>IF(D503="","",IF(D501=D503,"",VLOOKUP(D503,契約台帳!$A$2:$X$700,18,FALSE)))</f>
        <v/>
      </c>
      <c r="W503" s="35" t="str">
        <f>IF(D503="","",IF(T503="","",IF(J503="巻足し","",IF(J503="巻返し",VLOOKUP(F503&amp;K503&amp;M503,製品マスタ!$M$5:$AE$1005,18,FALSE),IF(OR(J503="リード付け",J503="巻返しリード付け"),"原反コア",IF(J503="スリット",VLOOKUP(F503&amp;K503&amp;R503,製品マスタ!$N$5:$AE$1005,17,FALSE),""))))))</f>
        <v/>
      </c>
      <c r="X503" s="35" t="str">
        <f>IF(D503="","",IF(T503="","",IF(J503="巻足し","",IF(J503="巻返し",VLOOKUP(F503&amp;K503&amp;M503,製品マスタ!$M$5:$AE$1005,19,FALSE),IF(OR(J503="リード付け",J503="巻返しリード付け"),"",IF(J503="スリット",VLOOKUP(F503&amp;K503&amp;R503,製品マスタ!$N$5:$AE$1005,18,FALSE),""))))))</f>
        <v/>
      </c>
      <c r="Y503" s="40" t="str">
        <f>IF(D503="","",IF(T503="","",VLOOKUP(D503,契約台帳!$A$3:$X$700,17,FALSE)))</f>
        <v/>
      </c>
      <c r="Z503" s="35" t="str">
        <f>IF(D503="","",IF(T503="","",VLOOKUP(D503,契約台帳!$A$3:$X$700,5,FALSE)))</f>
        <v/>
      </c>
      <c r="AA503" s="74"/>
      <c r="AB503" s="266" t="str">
        <f>IFERROR(VLOOKUP(F503&amp;K503&amp;M503,製品マスタ!$M$5:$AM$1003,27,FALSE),"")</f>
        <v/>
      </c>
      <c r="AC503" s="41"/>
      <c r="AD503" s="244"/>
      <c r="AE503" s="67"/>
      <c r="AF503" s="71"/>
      <c r="AG503" s="60"/>
      <c r="AH503" s="34"/>
      <c r="AI503" s="34"/>
      <c r="AJ503" s="34"/>
      <c r="AK503" s="34"/>
      <c r="AL503" s="13"/>
      <c r="AM503" s="13"/>
      <c r="AN503" s="13"/>
      <c r="AO503" s="13"/>
      <c r="AP503" s="13"/>
      <c r="AQ503" s="14"/>
      <c r="AR503" s="15"/>
    </row>
    <row r="504" spans="1:44" s="17" customFormat="1" ht="30.95" customHeight="1" x14ac:dyDescent="0.2">
      <c r="A504" s="47"/>
      <c r="B504" s="48"/>
      <c r="C504" s="56"/>
      <c r="D504" s="35"/>
      <c r="E504" s="35"/>
      <c r="F504" s="36" t="str">
        <f>IF(D504="","",VLOOKUP(D504,契約台帳!$A$3:$X$9998,6,FALSE))&amp;IF(D504="","",VLOOKUP(D504,契約台帳!$A$3:$X$9998,7,FALSE))&amp;IF(D504="","",VLOOKUP(D504,契約台帳!$A$3:$X$9998,8,FALSE))&amp;IF(D504="","",VLOOKUP(D504,契約台帳!$A$3:$X$9998,9,FALSE))&amp;IF(D504="","",VLOOKUP(D504,契約台帳!$A$3:$X$9998,11,FALSE))</f>
        <v/>
      </c>
      <c r="G504" s="35" t="str">
        <f>IF(D504="","",VLOOKUP(F504,製品マスタ!$G$5:$H$1005,2,FALSE))</f>
        <v/>
      </c>
      <c r="H504" s="35" t="str">
        <f>IF(D504="","",VLOOKUP(F504,製品マスタ!$G$5:$K$1005,5,FALSE))</f>
        <v/>
      </c>
      <c r="I504" s="37" t="str">
        <f>IF(D504="","",VLOOKUP(F504,製品マスタ!$G$5:$L$1005,6,FALSE))</f>
        <v/>
      </c>
      <c r="J504" s="271"/>
      <c r="K504" s="37" t="str">
        <f>IF(D504="","",VLOOKUP(D504,契約台帳!$A$3:$X$700,12,FALSE))</f>
        <v/>
      </c>
      <c r="L504" s="37" t="str">
        <f>IF(D504="","",VLOOKUP(F504,製品マスタ!$G$5:$Q$1005,11,FALSE))</f>
        <v/>
      </c>
      <c r="M504" s="49"/>
      <c r="N504" s="49"/>
      <c r="O504" s="184"/>
      <c r="P504" s="60"/>
      <c r="Q504" s="74"/>
      <c r="R504" s="54" t="str">
        <f>IF(D504="","",IF(D503&lt;&gt;"","",IF(OR(J504="リード付け",J504="巻足し",J504="巻返しリード付け"),M504,VLOOKUP(D504,契約台帳!$A$3:$X$700,14,FALSE))))</f>
        <v/>
      </c>
      <c r="S504" s="51" t="str">
        <f>IF(D504="","",IF(D503&lt;&gt;"","",IF(OR(J504="リード付け",J504="巻足し",J504="巻返しリード付け"),M504,VLOOKUP(D504,契約台帳!$A$3:$X$700,15,FALSE))))</f>
        <v/>
      </c>
      <c r="T504" s="51" t="str">
        <f>IF(D504="","",IF(D503&lt;&gt;"","",IF(J504="リード付け",N504,IF(J504="巻返しリード付け",N504,IF(J504="巻足し",N504*P504+N505*P505,VLOOKUP(D504,契約台帳!$A$3:$X$700,16,FALSE))))))</f>
        <v/>
      </c>
      <c r="U504" s="50"/>
      <c r="V504" s="50" t="str">
        <f>IF(D504="","",IF(D502=D504,"",VLOOKUP(D504,契約台帳!$A$2:$X$700,18,FALSE)))</f>
        <v/>
      </c>
      <c r="W504" s="35" t="str">
        <f>IF(D504="","",IF(T504="","",IF(J504="巻足し","",IF(J504="巻返し",VLOOKUP(F504&amp;K504&amp;M504,製品マスタ!$M$5:$AE$1005,18,FALSE),IF(OR(J504="リード付け",J504="巻返しリード付け"),"原反コア",IF(J504="スリット",VLOOKUP(F504&amp;K504&amp;R504,製品マスタ!$N$5:$AE$1005,17,FALSE),""))))))</f>
        <v/>
      </c>
      <c r="X504" s="35" t="str">
        <f>IF(D504="","",IF(T504="","",IF(J504="巻足し","",IF(J504="巻返し",VLOOKUP(F504&amp;K504&amp;M504,製品マスタ!$M$5:$AE$1005,19,FALSE),IF(OR(J504="リード付け",J504="巻返しリード付け"),"",IF(J504="スリット",VLOOKUP(F504&amp;K504&amp;R504,製品マスタ!$N$5:$AE$1005,18,FALSE),""))))))</f>
        <v/>
      </c>
      <c r="Y504" s="40" t="str">
        <f>IF(D504="","",IF(T504="","",VLOOKUP(D504,契約台帳!$A$3:$X$700,17,FALSE)))</f>
        <v/>
      </c>
      <c r="Z504" s="35" t="str">
        <f>IF(D504="","",IF(T504="","",VLOOKUP(D504,契約台帳!$A$3:$X$700,5,FALSE)))</f>
        <v/>
      </c>
      <c r="AA504" s="74"/>
      <c r="AB504" s="266" t="str">
        <f>IFERROR(VLOOKUP(F504&amp;K504&amp;M504,製品マスタ!$M$5:$AM$1003,27,FALSE),"")</f>
        <v/>
      </c>
      <c r="AC504" s="41"/>
      <c r="AD504" s="244"/>
      <c r="AE504" s="67"/>
      <c r="AF504" s="71"/>
      <c r="AG504" s="60"/>
      <c r="AH504" s="34"/>
      <c r="AI504" s="34"/>
      <c r="AJ504" s="34"/>
      <c r="AK504" s="34"/>
      <c r="AL504" s="13"/>
      <c r="AM504" s="13"/>
      <c r="AN504" s="13"/>
      <c r="AO504" s="13"/>
      <c r="AP504" s="13"/>
      <c r="AQ504" s="14"/>
      <c r="AR504" s="15"/>
    </row>
    <row r="505" spans="1:44" s="17" customFormat="1" ht="30.95" customHeight="1" x14ac:dyDescent="0.2">
      <c r="A505" s="47"/>
      <c r="B505" s="48"/>
      <c r="C505" s="56"/>
      <c r="D505" s="35"/>
      <c r="E505" s="35"/>
      <c r="F505" s="36" t="str">
        <f>IF(D505="","",VLOOKUP(D505,契約台帳!$A$3:$X$9998,6,FALSE))&amp;IF(D505="","",VLOOKUP(D505,契約台帳!$A$3:$X$9998,7,FALSE))&amp;IF(D505="","",VLOOKUP(D505,契約台帳!$A$3:$X$9998,8,FALSE))&amp;IF(D505="","",VLOOKUP(D505,契約台帳!$A$3:$X$9998,9,FALSE))&amp;IF(D505="","",VLOOKUP(D505,契約台帳!$A$3:$X$9998,11,FALSE))</f>
        <v/>
      </c>
      <c r="G505" s="35" t="str">
        <f>IF(D505="","",VLOOKUP(F505,製品マスタ!$G$5:$H$1005,2,FALSE))</f>
        <v/>
      </c>
      <c r="H505" s="35" t="str">
        <f>IF(D505="","",VLOOKUP(F505,製品マスタ!$G$5:$K$1005,5,FALSE))</f>
        <v/>
      </c>
      <c r="I505" s="37" t="str">
        <f>IF(D505="","",VLOOKUP(F505,製品マスタ!$G$5:$L$1005,6,FALSE))</f>
        <v/>
      </c>
      <c r="J505" s="271"/>
      <c r="K505" s="37" t="str">
        <f>IF(D505="","",VLOOKUP(D505,契約台帳!$A$3:$X$700,12,FALSE))</f>
        <v/>
      </c>
      <c r="L505" s="37" t="str">
        <f>IF(D505="","",VLOOKUP(F505,製品マスタ!$G$5:$Q$1005,11,FALSE))</f>
        <v/>
      </c>
      <c r="M505" s="49"/>
      <c r="N505" s="49"/>
      <c r="O505" s="184"/>
      <c r="P505" s="60"/>
      <c r="Q505" s="74"/>
      <c r="R505" s="54" t="str">
        <f>IF(D505="","",IF(D504&lt;&gt;"","",IF(OR(J505="リード付け",J505="巻足し",J505="巻返しリード付け"),M505,VLOOKUP(D505,契約台帳!$A$3:$X$700,14,FALSE))))</f>
        <v/>
      </c>
      <c r="S505" s="51" t="str">
        <f>IF(D505="","",IF(D504&lt;&gt;"","",IF(OR(J505="リード付け",J505="巻足し",J505="巻返しリード付け"),M505,VLOOKUP(D505,契約台帳!$A$3:$X$700,15,FALSE))))</f>
        <v/>
      </c>
      <c r="T505" s="51" t="str">
        <f>IF(D505="","",IF(D504&lt;&gt;"","",IF(J505="リード付け",N505,IF(J505="巻返しリード付け",N505,IF(J505="巻足し",N505*P505+N506*P506,VLOOKUP(D505,契約台帳!$A$3:$X$700,16,FALSE))))))</f>
        <v/>
      </c>
      <c r="U505" s="50"/>
      <c r="V505" s="50" t="str">
        <f>IF(D505="","",IF(D503=D505,"",VLOOKUP(D505,契約台帳!$A$2:$X$700,18,FALSE)))</f>
        <v/>
      </c>
      <c r="W505" s="35" t="str">
        <f>IF(D505="","",IF(T505="","",IF(J505="巻足し","",IF(J505="巻返し",VLOOKUP(F505&amp;K505&amp;M505,製品マスタ!$M$5:$AE$1005,18,FALSE),IF(OR(J505="リード付け",J505="巻返しリード付け"),"原反コア",IF(J505="スリット",VLOOKUP(F505&amp;K505&amp;R505,製品マスタ!$N$5:$AE$1005,17,FALSE),""))))))</f>
        <v/>
      </c>
      <c r="X505" s="35" t="str">
        <f>IF(D505="","",IF(T505="","",IF(J505="巻足し","",IF(J505="巻返し",VLOOKUP(F505&amp;K505&amp;M505,製品マスタ!$M$5:$AE$1005,19,FALSE),IF(OR(J505="リード付け",J505="巻返しリード付け"),"",IF(J505="スリット",VLOOKUP(F505&amp;K505&amp;R505,製品マスタ!$N$5:$AE$1005,18,FALSE),""))))))</f>
        <v/>
      </c>
      <c r="Y505" s="40" t="str">
        <f>IF(D505="","",IF(T505="","",VLOOKUP(D505,契約台帳!$A$3:$X$700,17,FALSE)))</f>
        <v/>
      </c>
      <c r="Z505" s="35" t="str">
        <f>IF(D505="","",IF(T505="","",VLOOKUP(D505,契約台帳!$A$3:$X$700,5,FALSE)))</f>
        <v/>
      </c>
      <c r="AA505" s="74"/>
      <c r="AB505" s="266" t="str">
        <f>IFERROR(VLOOKUP(F505&amp;K505&amp;M505,製品マスタ!$M$5:$AM$1003,27,FALSE),"")</f>
        <v/>
      </c>
      <c r="AC505" s="41"/>
      <c r="AD505" s="244"/>
      <c r="AE505" s="67"/>
      <c r="AF505" s="71"/>
      <c r="AG505" s="60"/>
      <c r="AH505" s="34"/>
      <c r="AI505" s="34"/>
      <c r="AJ505" s="34"/>
      <c r="AK505" s="34"/>
      <c r="AL505" s="13"/>
      <c r="AM505" s="13"/>
      <c r="AN505" s="13"/>
      <c r="AO505" s="13"/>
      <c r="AP505" s="13"/>
      <c r="AQ505" s="14"/>
      <c r="AR505" s="15"/>
    </row>
    <row r="506" spans="1:44" s="17" customFormat="1" ht="30.95" customHeight="1" x14ac:dyDescent="0.2">
      <c r="A506" s="47"/>
      <c r="B506" s="48"/>
      <c r="C506" s="56"/>
      <c r="D506" s="35"/>
      <c r="E506" s="35"/>
      <c r="F506" s="36" t="str">
        <f>IF(D506="","",VLOOKUP(D506,契約台帳!$A$3:$X$9998,6,FALSE))&amp;IF(D506="","",VLOOKUP(D506,契約台帳!$A$3:$X$9998,7,FALSE))&amp;IF(D506="","",VLOOKUP(D506,契約台帳!$A$3:$X$9998,8,FALSE))&amp;IF(D506="","",VLOOKUP(D506,契約台帳!$A$3:$X$9998,9,FALSE))&amp;IF(D506="","",VLOOKUP(D506,契約台帳!$A$3:$X$9998,11,FALSE))</f>
        <v/>
      </c>
      <c r="G506" s="35" t="str">
        <f>IF(D506="","",VLOOKUP(F506,製品マスタ!$G$5:$H$1005,2,FALSE))</f>
        <v/>
      </c>
      <c r="H506" s="35" t="str">
        <f>IF(D506="","",VLOOKUP(F506,製品マスタ!$G$5:$K$1005,5,FALSE))</f>
        <v/>
      </c>
      <c r="I506" s="37" t="str">
        <f>IF(D506="","",VLOOKUP(F506,製品マスタ!$G$5:$L$1005,6,FALSE))</f>
        <v/>
      </c>
      <c r="J506" s="271"/>
      <c r="K506" s="37" t="str">
        <f>IF(D506="","",VLOOKUP(D506,契約台帳!$A$3:$X$700,12,FALSE))</f>
        <v/>
      </c>
      <c r="L506" s="37" t="str">
        <f>IF(D506="","",VLOOKUP(F506,製品マスタ!$G$5:$Q$1005,11,FALSE))</f>
        <v/>
      </c>
      <c r="M506" s="49"/>
      <c r="N506" s="49"/>
      <c r="O506" s="184"/>
      <c r="P506" s="60"/>
      <c r="Q506" s="74"/>
      <c r="R506" s="54" t="str">
        <f>IF(D506="","",IF(D505&lt;&gt;"","",IF(OR(J506="リード付け",J506="巻足し",J506="巻返しリード付け"),M506,VLOOKUP(D506,契約台帳!$A$3:$X$700,14,FALSE))))</f>
        <v/>
      </c>
      <c r="S506" s="51" t="str">
        <f>IF(D506="","",IF(D505&lt;&gt;"","",IF(OR(J506="リード付け",J506="巻足し",J506="巻返しリード付け"),M506,VLOOKUP(D506,契約台帳!$A$3:$X$700,15,FALSE))))</f>
        <v/>
      </c>
      <c r="T506" s="51" t="str">
        <f>IF(D506="","",IF(D505&lt;&gt;"","",IF(J506="リード付け",N506,IF(J506="巻返しリード付け",N506,IF(J506="巻足し",N506*P506+N507*P507,VLOOKUP(D506,契約台帳!$A$3:$X$700,16,FALSE))))))</f>
        <v/>
      </c>
      <c r="U506" s="50"/>
      <c r="V506" s="50" t="str">
        <f>IF(D506="","",IF(D504=D506,"",VLOOKUP(D506,契約台帳!$A$2:$X$700,18,FALSE)))</f>
        <v/>
      </c>
      <c r="W506" s="35" t="str">
        <f>IF(D506="","",IF(T506="","",IF(J506="巻足し","",IF(J506="巻返し",VLOOKUP(F506&amp;K506&amp;M506,製品マスタ!$M$5:$AE$1005,18,FALSE),IF(OR(J506="リード付け",J506="巻返しリード付け"),"原反コア",IF(J506="スリット",VLOOKUP(F506&amp;K506&amp;R506,製品マスタ!$N$5:$AE$1005,17,FALSE),""))))))</f>
        <v/>
      </c>
      <c r="X506" s="35" t="str">
        <f>IF(D506="","",IF(T506="","",IF(J506="巻足し","",IF(J506="巻返し",VLOOKUP(F506&amp;K506&amp;M506,製品マスタ!$M$5:$AE$1005,19,FALSE),IF(OR(J506="リード付け",J506="巻返しリード付け"),"",IF(J506="スリット",VLOOKUP(F506&amp;K506&amp;R506,製品マスタ!$N$5:$AE$1005,18,FALSE),""))))))</f>
        <v/>
      </c>
      <c r="Y506" s="40" t="str">
        <f>IF(D506="","",IF(T506="","",VLOOKUP(D506,契約台帳!$A$3:$X$700,17,FALSE)))</f>
        <v/>
      </c>
      <c r="Z506" s="35" t="str">
        <f>IF(D506="","",IF(T506="","",VLOOKUP(D506,契約台帳!$A$3:$X$700,5,FALSE)))</f>
        <v/>
      </c>
      <c r="AA506" s="74"/>
      <c r="AB506" s="266" t="str">
        <f>IFERROR(VLOOKUP(F506&amp;K506&amp;M506,製品マスタ!$M$5:$AM$1003,27,FALSE),"")</f>
        <v/>
      </c>
      <c r="AC506" s="41"/>
      <c r="AD506" s="244"/>
      <c r="AE506" s="67"/>
      <c r="AF506" s="71"/>
      <c r="AG506" s="60"/>
      <c r="AH506" s="34"/>
      <c r="AI506" s="34"/>
      <c r="AJ506" s="34"/>
      <c r="AK506" s="34"/>
      <c r="AL506" s="13"/>
      <c r="AM506" s="13"/>
      <c r="AN506" s="13"/>
      <c r="AO506" s="13"/>
      <c r="AP506" s="13"/>
      <c r="AQ506" s="14"/>
      <c r="AR506" s="15"/>
    </row>
    <row r="507" spans="1:44" s="17" customFormat="1" ht="30.95" customHeight="1" x14ac:dyDescent="0.2">
      <c r="A507" s="47"/>
      <c r="B507" s="48"/>
      <c r="C507" s="56"/>
      <c r="D507" s="35"/>
      <c r="E507" s="35"/>
      <c r="F507" s="36" t="str">
        <f>IF(D507="","",VLOOKUP(D507,契約台帳!$A$3:$X$9998,6,FALSE))&amp;IF(D507="","",VLOOKUP(D507,契約台帳!$A$3:$X$9998,7,FALSE))&amp;IF(D507="","",VLOOKUP(D507,契約台帳!$A$3:$X$9998,8,FALSE))&amp;IF(D507="","",VLOOKUP(D507,契約台帳!$A$3:$X$9998,9,FALSE))&amp;IF(D507="","",VLOOKUP(D507,契約台帳!$A$3:$X$9998,11,FALSE))</f>
        <v/>
      </c>
      <c r="G507" s="35" t="str">
        <f>IF(D507="","",VLOOKUP(F507,製品マスタ!$G$5:$H$1005,2,FALSE))</f>
        <v/>
      </c>
      <c r="H507" s="35" t="str">
        <f>IF(D507="","",VLOOKUP(F507,製品マスタ!$G$5:$K$1005,5,FALSE))</f>
        <v/>
      </c>
      <c r="I507" s="37" t="str">
        <f>IF(D507="","",VLOOKUP(F507,製品マスタ!$G$5:$L$1005,6,FALSE))</f>
        <v/>
      </c>
      <c r="J507" s="271"/>
      <c r="K507" s="37" t="str">
        <f>IF(D507="","",VLOOKUP(D507,契約台帳!$A$3:$X$700,12,FALSE))</f>
        <v/>
      </c>
      <c r="L507" s="37" t="str">
        <f>IF(D507="","",VLOOKUP(F507,製品マスタ!$G$5:$Q$1005,11,FALSE))</f>
        <v/>
      </c>
      <c r="M507" s="49"/>
      <c r="N507" s="49"/>
      <c r="O507" s="184"/>
      <c r="P507" s="60"/>
      <c r="Q507" s="74"/>
      <c r="R507" s="54" t="str">
        <f>IF(D507="","",IF(D506&lt;&gt;"","",IF(OR(J507="リード付け",J507="巻足し",J507="巻返しリード付け"),M507,VLOOKUP(D507,契約台帳!$A$3:$X$700,14,FALSE))))</f>
        <v/>
      </c>
      <c r="S507" s="51" t="str">
        <f>IF(D507="","",IF(D506&lt;&gt;"","",IF(OR(J507="リード付け",J507="巻足し",J507="巻返しリード付け"),M507,VLOOKUP(D507,契約台帳!$A$3:$X$700,15,FALSE))))</f>
        <v/>
      </c>
      <c r="T507" s="51" t="str">
        <f>IF(D507="","",IF(D506&lt;&gt;"","",IF(J507="リード付け",N507,IF(J507="巻返しリード付け",N507,IF(J507="巻足し",N507*P507+N508*P508,VLOOKUP(D507,契約台帳!$A$3:$X$700,16,FALSE))))))</f>
        <v/>
      </c>
      <c r="U507" s="50"/>
      <c r="V507" s="50" t="str">
        <f>IF(D507="","",IF(D505=D507,"",VLOOKUP(D507,契約台帳!$A$2:$X$700,18,FALSE)))</f>
        <v/>
      </c>
      <c r="W507" s="35" t="str">
        <f>IF(D507="","",IF(T507="","",IF(J507="巻足し","",IF(J507="巻返し",VLOOKUP(F507&amp;K507&amp;M507,製品マスタ!$M$5:$AE$1005,18,FALSE),IF(OR(J507="リード付け",J507="巻返しリード付け"),"原反コア",IF(J507="スリット",VLOOKUP(F507&amp;K507&amp;R507,製品マスタ!$N$5:$AE$1005,17,FALSE),""))))))</f>
        <v/>
      </c>
      <c r="X507" s="35" t="str">
        <f>IF(D507="","",IF(T507="","",IF(J507="巻足し","",IF(J507="巻返し",VLOOKUP(F507&amp;K507&amp;M507,製品マスタ!$M$5:$AE$1005,19,FALSE),IF(OR(J507="リード付け",J507="巻返しリード付け"),"",IF(J507="スリット",VLOOKUP(F507&amp;K507&amp;R507,製品マスタ!$N$5:$AE$1005,18,FALSE),""))))))</f>
        <v/>
      </c>
      <c r="Y507" s="40" t="str">
        <f>IF(D507="","",IF(T507="","",VLOOKUP(D507,契約台帳!$A$3:$X$700,17,FALSE)))</f>
        <v/>
      </c>
      <c r="Z507" s="35" t="str">
        <f>IF(D507="","",IF(T507="","",VLOOKUP(D507,契約台帳!$A$3:$X$700,5,FALSE)))</f>
        <v/>
      </c>
      <c r="AA507" s="74"/>
      <c r="AB507" s="266" t="str">
        <f>IFERROR(VLOOKUP(F507&amp;K507&amp;M507,製品マスタ!$M$5:$AM$1003,27,FALSE),"")</f>
        <v/>
      </c>
      <c r="AC507" s="41"/>
      <c r="AD507" s="244"/>
      <c r="AE507" s="67"/>
      <c r="AF507" s="71"/>
      <c r="AG507" s="60"/>
      <c r="AH507" s="34"/>
      <c r="AI507" s="34"/>
      <c r="AJ507" s="34"/>
      <c r="AK507" s="34"/>
      <c r="AL507" s="13"/>
      <c r="AM507" s="13"/>
      <c r="AN507" s="13"/>
      <c r="AO507" s="13"/>
      <c r="AP507" s="13"/>
      <c r="AQ507" s="14"/>
      <c r="AR507" s="15"/>
    </row>
    <row r="508" spans="1:44" s="17" customFormat="1" ht="30.95" customHeight="1" x14ac:dyDescent="0.2">
      <c r="A508" s="47"/>
      <c r="B508" s="48"/>
      <c r="C508" s="56"/>
      <c r="D508" s="35"/>
      <c r="E508" s="35"/>
      <c r="F508" s="36" t="str">
        <f>IF(D508="","",VLOOKUP(D508,契約台帳!$A$3:$X$9998,6,FALSE))&amp;IF(D508="","",VLOOKUP(D508,契約台帳!$A$3:$X$9998,7,FALSE))&amp;IF(D508="","",VLOOKUP(D508,契約台帳!$A$3:$X$9998,8,FALSE))&amp;IF(D508="","",VLOOKUP(D508,契約台帳!$A$3:$X$9998,9,FALSE))&amp;IF(D508="","",VLOOKUP(D508,契約台帳!$A$3:$X$9998,11,FALSE))</f>
        <v/>
      </c>
      <c r="G508" s="35" t="str">
        <f>IF(D508="","",VLOOKUP(F508,製品マスタ!$G$5:$H$1005,2,FALSE))</f>
        <v/>
      </c>
      <c r="H508" s="35" t="str">
        <f>IF(D508="","",VLOOKUP(F508,製品マスタ!$G$5:$K$1005,5,FALSE))</f>
        <v/>
      </c>
      <c r="I508" s="37" t="str">
        <f>IF(D508="","",VLOOKUP(F508,製品マスタ!$G$5:$L$1005,6,FALSE))</f>
        <v/>
      </c>
      <c r="J508" s="271"/>
      <c r="K508" s="37" t="str">
        <f>IF(D508="","",VLOOKUP(D508,契約台帳!$A$3:$X$700,12,FALSE))</f>
        <v/>
      </c>
      <c r="L508" s="37" t="str">
        <f>IF(D508="","",VLOOKUP(F508,製品マスタ!$G$5:$Q$1005,11,FALSE))</f>
        <v/>
      </c>
      <c r="M508" s="49"/>
      <c r="N508" s="49"/>
      <c r="O508" s="184"/>
      <c r="P508" s="60"/>
      <c r="Q508" s="74"/>
      <c r="R508" s="54" t="str">
        <f>IF(D508="","",IF(D507&lt;&gt;"","",IF(OR(J508="リード付け",J508="巻足し",J508="巻返しリード付け"),M508,VLOOKUP(D508,契約台帳!$A$3:$X$700,14,FALSE))))</f>
        <v/>
      </c>
      <c r="S508" s="51" t="str">
        <f>IF(D508="","",IF(D507&lt;&gt;"","",IF(OR(J508="リード付け",J508="巻足し",J508="巻返しリード付け"),M508,VLOOKUP(D508,契約台帳!$A$3:$X$700,15,FALSE))))</f>
        <v/>
      </c>
      <c r="T508" s="51" t="str">
        <f>IF(D508="","",IF(D507&lt;&gt;"","",IF(J508="リード付け",N508,IF(J508="巻返しリード付け",N508,IF(J508="巻足し",N508*P508+N509*P509,VLOOKUP(D508,契約台帳!$A$3:$X$700,16,FALSE))))))</f>
        <v/>
      </c>
      <c r="U508" s="50"/>
      <c r="V508" s="50" t="str">
        <f>IF(D508="","",IF(D506=D508,"",VLOOKUP(D508,契約台帳!$A$2:$X$700,18,FALSE)))</f>
        <v/>
      </c>
      <c r="W508" s="35" t="str">
        <f>IF(D508="","",IF(T508="","",IF(J508="巻足し","",IF(J508="巻返し",VLOOKUP(F508&amp;K508&amp;M508,製品マスタ!$M$5:$AE$1005,18,FALSE),IF(OR(J508="リード付け",J508="巻返しリード付け"),"原反コア",IF(J508="スリット",VLOOKUP(F508&amp;K508&amp;R508,製品マスタ!$N$5:$AE$1005,17,FALSE),""))))))</f>
        <v/>
      </c>
      <c r="X508" s="35" t="str">
        <f>IF(D508="","",IF(T508="","",IF(J508="巻足し","",IF(J508="巻返し",VLOOKUP(F508&amp;K508&amp;M508,製品マスタ!$M$5:$AE$1005,19,FALSE),IF(OR(J508="リード付け",J508="巻返しリード付け"),"",IF(J508="スリット",VLOOKUP(F508&amp;K508&amp;R508,製品マスタ!$N$5:$AE$1005,18,FALSE),""))))))</f>
        <v/>
      </c>
      <c r="Y508" s="40" t="str">
        <f>IF(D508="","",IF(T508="","",VLOOKUP(D508,契約台帳!$A$3:$X$700,17,FALSE)))</f>
        <v/>
      </c>
      <c r="Z508" s="35" t="str">
        <f>IF(D508="","",IF(T508="","",VLOOKUP(D508,契約台帳!$A$3:$X$700,5,FALSE)))</f>
        <v/>
      </c>
      <c r="AA508" s="74"/>
      <c r="AB508" s="266" t="str">
        <f>IFERROR(VLOOKUP(F508&amp;K508&amp;M508,製品マスタ!$M$5:$AM$1003,27,FALSE),"")</f>
        <v/>
      </c>
      <c r="AC508" s="41"/>
      <c r="AD508" s="244"/>
      <c r="AE508" s="67"/>
      <c r="AF508" s="71"/>
      <c r="AG508" s="60"/>
      <c r="AH508" s="34"/>
      <c r="AI508" s="34"/>
      <c r="AJ508" s="34"/>
      <c r="AK508" s="34"/>
      <c r="AL508" s="13"/>
      <c r="AM508" s="13"/>
      <c r="AN508" s="13"/>
      <c r="AO508" s="13"/>
      <c r="AP508" s="13"/>
      <c r="AQ508" s="14"/>
      <c r="AR508" s="15"/>
    </row>
    <row r="509" spans="1:44" s="17" customFormat="1" ht="30.95" customHeight="1" x14ac:dyDescent="0.2">
      <c r="A509" s="47"/>
      <c r="B509" s="48"/>
      <c r="C509" s="56"/>
      <c r="D509" s="35"/>
      <c r="E509" s="35"/>
      <c r="F509" s="36" t="str">
        <f>IF(D509="","",VLOOKUP(D509,契約台帳!$A$3:$X$9998,6,FALSE))&amp;IF(D509="","",VLOOKUP(D509,契約台帳!$A$3:$X$9998,7,FALSE))&amp;IF(D509="","",VLOOKUP(D509,契約台帳!$A$3:$X$9998,8,FALSE))&amp;IF(D509="","",VLOOKUP(D509,契約台帳!$A$3:$X$9998,9,FALSE))&amp;IF(D509="","",VLOOKUP(D509,契約台帳!$A$3:$X$9998,11,FALSE))</f>
        <v/>
      </c>
      <c r="G509" s="35" t="str">
        <f>IF(D509="","",VLOOKUP(F509,製品マスタ!$G$5:$H$1005,2,FALSE))</f>
        <v/>
      </c>
      <c r="H509" s="35" t="str">
        <f>IF(D509="","",VLOOKUP(F509,製品マスタ!$G$5:$K$1005,5,FALSE))</f>
        <v/>
      </c>
      <c r="I509" s="37" t="str">
        <f>IF(D509="","",VLOOKUP(F509,製品マスタ!$G$5:$L$1005,6,FALSE))</f>
        <v/>
      </c>
      <c r="J509" s="271"/>
      <c r="K509" s="37" t="str">
        <f>IF(D509="","",VLOOKUP(D509,契約台帳!$A$3:$X$700,12,FALSE))</f>
        <v/>
      </c>
      <c r="L509" s="37" t="str">
        <f>IF(D509="","",VLOOKUP(F509,製品マスタ!$G$5:$Q$1005,11,FALSE))</f>
        <v/>
      </c>
      <c r="M509" s="49"/>
      <c r="N509" s="49"/>
      <c r="O509" s="184"/>
      <c r="P509" s="60"/>
      <c r="Q509" s="74"/>
      <c r="R509" s="54" t="str">
        <f>IF(D509="","",IF(D508&lt;&gt;"","",IF(OR(J509="リード付け",J509="巻足し",J509="巻返しリード付け"),M509,VLOOKUP(D509,契約台帳!$A$3:$X$700,14,FALSE))))</f>
        <v/>
      </c>
      <c r="S509" s="51" t="str">
        <f>IF(D509="","",IF(D508&lt;&gt;"","",IF(OR(J509="リード付け",J509="巻足し",J509="巻返しリード付け"),M509,VLOOKUP(D509,契約台帳!$A$3:$X$700,15,FALSE))))</f>
        <v/>
      </c>
      <c r="T509" s="51" t="str">
        <f>IF(D509="","",IF(D508&lt;&gt;"","",IF(J509="リード付け",N509,IF(J509="巻返しリード付け",N509,IF(J509="巻足し",N509*P509+N510*P510,VLOOKUP(D509,契約台帳!$A$3:$X$700,16,FALSE))))))</f>
        <v/>
      </c>
      <c r="U509" s="50"/>
      <c r="V509" s="50" t="str">
        <f>IF(D509="","",IF(D507=D509,"",VLOOKUP(D509,契約台帳!$A$2:$X$700,18,FALSE)))</f>
        <v/>
      </c>
      <c r="W509" s="35" t="str">
        <f>IF(D509="","",IF(T509="","",IF(J509="巻足し","",IF(J509="巻返し",VLOOKUP(F509&amp;K509&amp;M509,製品マスタ!$M$5:$AE$1005,18,FALSE),IF(OR(J509="リード付け",J509="巻返しリード付け"),"原反コア",IF(J509="スリット",VLOOKUP(F509&amp;K509&amp;R509,製品マスタ!$N$5:$AE$1005,17,FALSE),""))))))</f>
        <v/>
      </c>
      <c r="X509" s="35" t="str">
        <f>IF(D509="","",IF(T509="","",IF(J509="巻足し","",IF(J509="巻返し",VLOOKUP(F509&amp;K509&amp;M509,製品マスタ!$M$5:$AE$1005,19,FALSE),IF(OR(J509="リード付け",J509="巻返しリード付け"),"",IF(J509="スリット",VLOOKUP(F509&amp;K509&amp;R509,製品マスタ!$N$5:$AE$1005,18,FALSE),""))))))</f>
        <v/>
      </c>
      <c r="Y509" s="40" t="str">
        <f>IF(D509="","",IF(T509="","",VLOOKUP(D509,契約台帳!$A$3:$X$700,17,FALSE)))</f>
        <v/>
      </c>
      <c r="Z509" s="35" t="str">
        <f>IF(D509="","",IF(T509="","",VLOOKUP(D509,契約台帳!$A$3:$X$700,5,FALSE)))</f>
        <v/>
      </c>
      <c r="AA509" s="74"/>
      <c r="AB509" s="266" t="str">
        <f>IFERROR(VLOOKUP(F509&amp;K509&amp;M509,製品マスタ!$M$5:$AM$1003,27,FALSE),"")</f>
        <v/>
      </c>
      <c r="AC509" s="41"/>
      <c r="AD509" s="244"/>
      <c r="AE509" s="67"/>
      <c r="AF509" s="71"/>
      <c r="AG509" s="60"/>
      <c r="AH509" s="34"/>
      <c r="AI509" s="34"/>
      <c r="AJ509" s="34"/>
      <c r="AK509" s="34"/>
      <c r="AL509" s="13"/>
      <c r="AM509" s="13"/>
      <c r="AN509" s="13"/>
      <c r="AO509" s="13"/>
      <c r="AP509" s="13"/>
      <c r="AQ509" s="14"/>
      <c r="AR509" s="15"/>
    </row>
    <row r="510" spans="1:44" s="17" customFormat="1" ht="30.95" customHeight="1" x14ac:dyDescent="0.2">
      <c r="A510" s="47"/>
      <c r="B510" s="48"/>
      <c r="C510" s="56"/>
      <c r="D510" s="35"/>
      <c r="E510" s="35"/>
      <c r="F510" s="36" t="str">
        <f>IF(D510="","",VLOOKUP(D510,契約台帳!$A$3:$X$9998,6,FALSE))&amp;IF(D510="","",VLOOKUP(D510,契約台帳!$A$3:$X$9998,7,FALSE))&amp;IF(D510="","",VLOOKUP(D510,契約台帳!$A$3:$X$9998,8,FALSE))&amp;IF(D510="","",VLOOKUP(D510,契約台帳!$A$3:$X$9998,9,FALSE))&amp;IF(D510="","",VLOOKUP(D510,契約台帳!$A$3:$X$9998,11,FALSE))</f>
        <v/>
      </c>
      <c r="G510" s="35" t="str">
        <f>IF(D510="","",VLOOKUP(F510,製品マスタ!$G$5:$H$1005,2,FALSE))</f>
        <v/>
      </c>
      <c r="H510" s="35" t="str">
        <f>IF(D510="","",VLOOKUP(F510,製品マスタ!$G$5:$K$1005,5,FALSE))</f>
        <v/>
      </c>
      <c r="I510" s="37" t="str">
        <f>IF(D510="","",VLOOKUP(F510,製品マスタ!$G$5:$L$1005,6,FALSE))</f>
        <v/>
      </c>
      <c r="J510" s="271"/>
      <c r="K510" s="37" t="str">
        <f>IF(D510="","",VLOOKUP(D510,契約台帳!$A$3:$X$700,12,FALSE))</f>
        <v/>
      </c>
      <c r="L510" s="37" t="str">
        <f>IF(D510="","",VLOOKUP(F510,製品マスタ!$G$5:$Q$1005,11,FALSE))</f>
        <v/>
      </c>
      <c r="M510" s="49"/>
      <c r="N510" s="49"/>
      <c r="O510" s="184"/>
      <c r="P510" s="60"/>
      <c r="Q510" s="74"/>
      <c r="R510" s="54" t="str">
        <f>IF(D510="","",IF(D509&lt;&gt;"","",IF(OR(J510="リード付け",J510="巻足し",J510="巻返しリード付け"),M510,VLOOKUP(D510,契約台帳!$A$3:$X$700,14,FALSE))))</f>
        <v/>
      </c>
      <c r="S510" s="51" t="str">
        <f>IF(D510="","",IF(D509&lt;&gt;"","",IF(OR(J510="リード付け",J510="巻足し",J510="巻返しリード付け"),M510,VLOOKUP(D510,契約台帳!$A$3:$X$700,15,FALSE))))</f>
        <v/>
      </c>
      <c r="T510" s="51" t="str">
        <f>IF(D510="","",IF(D509&lt;&gt;"","",IF(J510="リード付け",N510,IF(J510="巻返しリード付け",N510,IF(J510="巻足し",N510*P510+N511*P511,VLOOKUP(D510,契約台帳!$A$3:$X$700,16,FALSE))))))</f>
        <v/>
      </c>
      <c r="U510" s="50"/>
      <c r="V510" s="50" t="str">
        <f>IF(D510="","",IF(D508=D510,"",VLOOKUP(D510,契約台帳!$A$2:$X$700,18,FALSE)))</f>
        <v/>
      </c>
      <c r="W510" s="35" t="str">
        <f>IF(D510="","",IF(T510="","",IF(J510="巻足し","",IF(J510="巻返し",VLOOKUP(F510&amp;K510&amp;M510,製品マスタ!$M$5:$AE$1005,18,FALSE),IF(OR(J510="リード付け",J510="巻返しリード付け"),"原反コア",IF(J510="スリット",VLOOKUP(F510&amp;K510&amp;R510,製品マスタ!$N$5:$AE$1005,17,FALSE),""))))))</f>
        <v/>
      </c>
      <c r="X510" s="35" t="str">
        <f>IF(D510="","",IF(T510="","",IF(J510="巻足し","",IF(J510="巻返し",VLOOKUP(F510&amp;K510&amp;M510,製品マスタ!$M$5:$AE$1005,19,FALSE),IF(OR(J510="リード付け",J510="巻返しリード付け"),"",IF(J510="スリット",VLOOKUP(F510&amp;K510&amp;R510,製品マスタ!$N$5:$AE$1005,18,FALSE),""))))))</f>
        <v/>
      </c>
      <c r="Y510" s="40" t="str">
        <f>IF(D510="","",IF(T510="","",VLOOKUP(D510,契約台帳!$A$3:$X$700,17,FALSE)))</f>
        <v/>
      </c>
      <c r="Z510" s="35" t="str">
        <f>IF(D510="","",IF(T510="","",VLOOKUP(D510,契約台帳!$A$3:$X$700,5,FALSE)))</f>
        <v/>
      </c>
      <c r="AA510" s="74"/>
      <c r="AB510" s="266" t="str">
        <f>IFERROR(VLOOKUP(F510&amp;K510&amp;M510,製品マスタ!$M$5:$AM$1003,27,FALSE),"")</f>
        <v/>
      </c>
      <c r="AC510" s="41"/>
      <c r="AD510" s="244"/>
      <c r="AE510" s="67"/>
      <c r="AF510" s="71"/>
      <c r="AG510" s="60"/>
      <c r="AH510" s="34"/>
      <c r="AI510" s="34"/>
      <c r="AJ510" s="34"/>
      <c r="AK510" s="34"/>
      <c r="AL510" s="13"/>
      <c r="AM510" s="13"/>
      <c r="AN510" s="13"/>
      <c r="AO510" s="13"/>
      <c r="AP510" s="13"/>
      <c r="AQ510" s="14"/>
      <c r="AR510" s="15"/>
    </row>
    <row r="511" spans="1:44" s="17" customFormat="1" ht="30.95" customHeight="1" x14ac:dyDescent="0.2">
      <c r="A511" s="47"/>
      <c r="B511" s="48"/>
      <c r="C511" s="56"/>
      <c r="D511" s="35"/>
      <c r="E511" s="35"/>
      <c r="F511" s="36" t="str">
        <f>IF(D511="","",VLOOKUP(D511,契約台帳!$A$3:$X$9998,6,FALSE))&amp;IF(D511="","",VLOOKUP(D511,契約台帳!$A$3:$X$9998,7,FALSE))&amp;IF(D511="","",VLOOKUP(D511,契約台帳!$A$3:$X$9998,8,FALSE))&amp;IF(D511="","",VLOOKUP(D511,契約台帳!$A$3:$X$9998,9,FALSE))&amp;IF(D511="","",VLOOKUP(D511,契約台帳!$A$3:$X$9998,11,FALSE))</f>
        <v/>
      </c>
      <c r="G511" s="35" t="str">
        <f>IF(D511="","",VLOOKUP(F511,製品マスタ!$G$5:$H$1005,2,FALSE))</f>
        <v/>
      </c>
      <c r="H511" s="35" t="str">
        <f>IF(D511="","",VLOOKUP(F511,製品マスタ!$G$5:$K$1005,5,FALSE))</f>
        <v/>
      </c>
      <c r="I511" s="37" t="str">
        <f>IF(D511="","",VLOOKUP(F511,製品マスタ!$G$5:$L$1005,6,FALSE))</f>
        <v/>
      </c>
      <c r="J511" s="271"/>
      <c r="K511" s="37" t="str">
        <f>IF(D511="","",VLOOKUP(D511,契約台帳!$A$3:$X$700,12,FALSE))</f>
        <v/>
      </c>
      <c r="L511" s="37" t="str">
        <f>IF(D511="","",VLOOKUP(F511,製品マスタ!$G$5:$Q$1005,11,FALSE))</f>
        <v/>
      </c>
      <c r="M511" s="49"/>
      <c r="N511" s="49"/>
      <c r="O511" s="184"/>
      <c r="P511" s="60"/>
      <c r="Q511" s="74"/>
      <c r="R511" s="54" t="str">
        <f>IF(D511="","",IF(D510&lt;&gt;"","",IF(OR(J511="リード付け",J511="巻足し",J511="巻返しリード付け"),M511,VLOOKUP(D511,契約台帳!$A$3:$X$700,14,FALSE))))</f>
        <v/>
      </c>
      <c r="S511" s="51" t="str">
        <f>IF(D511="","",IF(D510&lt;&gt;"","",IF(OR(J511="リード付け",J511="巻足し",J511="巻返しリード付け"),M511,VLOOKUP(D511,契約台帳!$A$3:$X$700,15,FALSE))))</f>
        <v/>
      </c>
      <c r="T511" s="51" t="str">
        <f>IF(D511="","",IF(D510&lt;&gt;"","",IF(J511="リード付け",N511,IF(J511="巻返しリード付け",N511,IF(J511="巻足し",N511*P511+N512*P512,VLOOKUP(D511,契約台帳!$A$3:$X$700,16,FALSE))))))</f>
        <v/>
      </c>
      <c r="U511" s="50"/>
      <c r="V511" s="50" t="str">
        <f>IF(D511="","",IF(D509=D511,"",VLOOKUP(D511,契約台帳!$A$2:$X$700,18,FALSE)))</f>
        <v/>
      </c>
      <c r="W511" s="35" t="str">
        <f>IF(D511="","",IF(T511="","",IF(J511="巻足し","",IF(J511="巻返し",VLOOKUP(F511&amp;K511&amp;M511,製品マスタ!$M$5:$AE$1005,18,FALSE),IF(OR(J511="リード付け",J511="巻返しリード付け"),"原反コア",IF(J511="スリット",VLOOKUP(F511&amp;K511&amp;R511,製品マスタ!$N$5:$AE$1005,17,FALSE),""))))))</f>
        <v/>
      </c>
      <c r="X511" s="35" t="str">
        <f>IF(D511="","",IF(T511="","",IF(J511="巻足し","",IF(J511="巻返し",VLOOKUP(F511&amp;K511&amp;M511,製品マスタ!$M$5:$AE$1005,19,FALSE),IF(OR(J511="リード付け",J511="巻返しリード付け"),"",IF(J511="スリット",VLOOKUP(F511&amp;K511&amp;R511,製品マスタ!$N$5:$AE$1005,18,FALSE),""))))))</f>
        <v/>
      </c>
      <c r="Y511" s="40" t="str">
        <f>IF(D511="","",IF(T511="","",VLOOKUP(D511,契約台帳!$A$3:$X$700,17,FALSE)))</f>
        <v/>
      </c>
      <c r="Z511" s="35" t="str">
        <f>IF(D511="","",IF(T511="","",VLOOKUP(D511,契約台帳!$A$3:$X$700,5,FALSE)))</f>
        <v/>
      </c>
      <c r="AA511" s="74"/>
      <c r="AB511" s="266" t="str">
        <f>IFERROR(VLOOKUP(F511&amp;K511&amp;M511,製品マスタ!$M$5:$AM$1003,27,FALSE),"")</f>
        <v/>
      </c>
      <c r="AC511" s="41"/>
      <c r="AD511" s="244"/>
      <c r="AE511" s="67"/>
      <c r="AF511" s="71"/>
      <c r="AG511" s="60"/>
      <c r="AH511" s="34"/>
      <c r="AI511" s="34"/>
      <c r="AJ511" s="34"/>
      <c r="AK511" s="34"/>
      <c r="AL511" s="13"/>
      <c r="AM511" s="13"/>
      <c r="AN511" s="13"/>
      <c r="AO511" s="13"/>
      <c r="AP511" s="13"/>
      <c r="AQ511" s="14"/>
      <c r="AR511" s="15"/>
    </row>
    <row r="512" spans="1:44" s="17" customFormat="1" ht="30.95" customHeight="1" x14ac:dyDescent="0.2">
      <c r="A512" s="47"/>
      <c r="B512" s="48"/>
      <c r="C512" s="56"/>
      <c r="D512" s="35"/>
      <c r="E512" s="35"/>
      <c r="F512" s="36" t="str">
        <f>IF(D512="","",VLOOKUP(D512,契約台帳!$A$3:$X$9998,6,FALSE))&amp;IF(D512="","",VLOOKUP(D512,契約台帳!$A$3:$X$9998,7,FALSE))&amp;IF(D512="","",VLOOKUP(D512,契約台帳!$A$3:$X$9998,8,FALSE))&amp;IF(D512="","",VLOOKUP(D512,契約台帳!$A$3:$X$9998,9,FALSE))&amp;IF(D512="","",VLOOKUP(D512,契約台帳!$A$3:$X$9998,11,FALSE))</f>
        <v/>
      </c>
      <c r="G512" s="35" t="str">
        <f>IF(D512="","",VLOOKUP(F512,製品マスタ!$G$5:$H$1005,2,FALSE))</f>
        <v/>
      </c>
      <c r="H512" s="35" t="str">
        <f>IF(D512="","",VLOOKUP(F512,製品マスタ!$G$5:$K$1005,5,FALSE))</f>
        <v/>
      </c>
      <c r="I512" s="37" t="str">
        <f>IF(D512="","",VLOOKUP(F512,製品マスタ!$G$5:$L$1005,6,FALSE))</f>
        <v/>
      </c>
      <c r="J512" s="271"/>
      <c r="K512" s="37" t="str">
        <f>IF(D512="","",VLOOKUP(D512,契約台帳!$A$3:$X$700,12,FALSE))</f>
        <v/>
      </c>
      <c r="L512" s="37" t="str">
        <f>IF(D512="","",VLOOKUP(F512,製品マスタ!$G$5:$Q$1005,11,FALSE))</f>
        <v/>
      </c>
      <c r="M512" s="49"/>
      <c r="N512" s="49"/>
      <c r="O512" s="184"/>
      <c r="P512" s="60"/>
      <c r="Q512" s="74"/>
      <c r="R512" s="54" t="str">
        <f>IF(D512="","",IF(D511&lt;&gt;"","",IF(OR(J512="リード付け",J512="巻足し",J512="巻返しリード付け"),M512,VLOOKUP(D512,契約台帳!$A$3:$X$700,14,FALSE))))</f>
        <v/>
      </c>
      <c r="S512" s="51" t="str">
        <f>IF(D512="","",IF(D511&lt;&gt;"","",IF(OR(J512="リード付け",J512="巻足し",J512="巻返しリード付け"),M512,VLOOKUP(D512,契約台帳!$A$3:$X$700,15,FALSE))))</f>
        <v/>
      </c>
      <c r="T512" s="51" t="str">
        <f>IF(D512="","",IF(D511&lt;&gt;"","",IF(J512="リード付け",N512,IF(J512="巻返しリード付け",N512,IF(J512="巻足し",N512*P512+N513*P513,VLOOKUP(D512,契約台帳!$A$3:$X$700,16,FALSE))))))</f>
        <v/>
      </c>
      <c r="U512" s="50"/>
      <c r="V512" s="50" t="str">
        <f>IF(D512="","",IF(D510=D512,"",VLOOKUP(D512,契約台帳!$A$2:$X$700,18,FALSE)))</f>
        <v/>
      </c>
      <c r="W512" s="35" t="str">
        <f>IF(D512="","",IF(T512="","",IF(J512="巻足し","",IF(J512="巻返し",VLOOKUP(F512&amp;K512&amp;M512,製品マスタ!$M$5:$AE$1005,18,FALSE),IF(OR(J512="リード付け",J512="巻返しリード付け"),"原反コア",IF(J512="スリット",VLOOKUP(F512&amp;K512&amp;R512,製品マスタ!$N$5:$AE$1005,17,FALSE),""))))))</f>
        <v/>
      </c>
      <c r="X512" s="35" t="str">
        <f>IF(D512="","",IF(T512="","",IF(J512="巻足し","",IF(J512="巻返し",VLOOKUP(F512&amp;K512&amp;M512,製品マスタ!$M$5:$AE$1005,19,FALSE),IF(OR(J512="リード付け",J512="巻返しリード付け"),"",IF(J512="スリット",VLOOKUP(F512&amp;K512&amp;R512,製品マスタ!$N$5:$AE$1005,18,FALSE),""))))))</f>
        <v/>
      </c>
      <c r="Y512" s="40" t="str">
        <f>IF(D512="","",IF(T512="","",VLOOKUP(D512,契約台帳!$A$3:$X$700,17,FALSE)))</f>
        <v/>
      </c>
      <c r="Z512" s="35" t="str">
        <f>IF(D512="","",IF(T512="","",VLOOKUP(D512,契約台帳!$A$3:$X$700,5,FALSE)))</f>
        <v/>
      </c>
      <c r="AA512" s="74"/>
      <c r="AB512" s="266" t="str">
        <f>IFERROR(VLOOKUP(F512&amp;K512&amp;M512,製品マスタ!$M$5:$AM$1003,27,FALSE),"")</f>
        <v/>
      </c>
      <c r="AC512" s="41"/>
      <c r="AD512" s="244"/>
      <c r="AE512" s="67"/>
      <c r="AF512" s="71"/>
      <c r="AG512" s="60"/>
      <c r="AH512" s="34"/>
      <c r="AI512" s="34"/>
      <c r="AJ512" s="34"/>
      <c r="AK512" s="34"/>
      <c r="AL512" s="13"/>
      <c r="AM512" s="13"/>
      <c r="AN512" s="13"/>
      <c r="AO512" s="13"/>
      <c r="AP512" s="13"/>
      <c r="AQ512" s="14"/>
      <c r="AR512" s="15"/>
    </row>
    <row r="513" spans="1:44" s="17" customFormat="1" ht="30.95" customHeight="1" x14ac:dyDescent="0.2">
      <c r="A513" s="47"/>
      <c r="B513" s="48"/>
      <c r="C513" s="56"/>
      <c r="D513" s="35"/>
      <c r="E513" s="35"/>
      <c r="F513" s="36" t="str">
        <f>IF(D513="","",VLOOKUP(D513,契約台帳!$A$3:$X$9998,6,FALSE))&amp;IF(D513="","",VLOOKUP(D513,契約台帳!$A$3:$X$9998,7,FALSE))&amp;IF(D513="","",VLOOKUP(D513,契約台帳!$A$3:$X$9998,8,FALSE))&amp;IF(D513="","",VLOOKUP(D513,契約台帳!$A$3:$X$9998,9,FALSE))&amp;IF(D513="","",VLOOKUP(D513,契約台帳!$A$3:$X$9998,11,FALSE))</f>
        <v/>
      </c>
      <c r="G513" s="35" t="str">
        <f>IF(D513="","",VLOOKUP(F513,製品マスタ!$G$5:$H$1005,2,FALSE))</f>
        <v/>
      </c>
      <c r="H513" s="35" t="str">
        <f>IF(D513="","",VLOOKUP(F513,製品マスタ!$G$5:$K$1005,5,FALSE))</f>
        <v/>
      </c>
      <c r="I513" s="37" t="str">
        <f>IF(D513="","",VLOOKUP(F513,製品マスタ!$G$5:$L$1005,6,FALSE))</f>
        <v/>
      </c>
      <c r="J513" s="271"/>
      <c r="K513" s="37" t="str">
        <f>IF(D513="","",VLOOKUP(D513,契約台帳!$A$3:$X$700,12,FALSE))</f>
        <v/>
      </c>
      <c r="L513" s="37" t="str">
        <f>IF(D513="","",VLOOKUP(F513,製品マスタ!$G$5:$Q$1005,11,FALSE))</f>
        <v/>
      </c>
      <c r="M513" s="49"/>
      <c r="N513" s="49"/>
      <c r="O513" s="184"/>
      <c r="P513" s="60"/>
      <c r="Q513" s="74"/>
      <c r="R513" s="54" t="str">
        <f>IF(D513="","",IF(D512&lt;&gt;"","",IF(OR(J513="リード付け",J513="巻足し",J513="巻返しリード付け"),M513,VLOOKUP(D513,契約台帳!$A$3:$X$700,14,FALSE))))</f>
        <v/>
      </c>
      <c r="S513" s="51" t="str">
        <f>IF(D513="","",IF(D512&lt;&gt;"","",IF(OR(J513="リード付け",J513="巻足し",J513="巻返しリード付け"),M513,VLOOKUP(D513,契約台帳!$A$3:$X$700,15,FALSE))))</f>
        <v/>
      </c>
      <c r="T513" s="51" t="str">
        <f>IF(D513="","",IF(D512&lt;&gt;"","",IF(J513="リード付け",N513,IF(J513="巻返しリード付け",N513,IF(J513="巻足し",N513*P513+N514*P514,VLOOKUP(D513,契約台帳!$A$3:$X$700,16,FALSE))))))</f>
        <v/>
      </c>
      <c r="U513" s="50"/>
      <c r="V513" s="50" t="str">
        <f>IF(D513="","",IF(D511=D513,"",VLOOKUP(D513,契約台帳!$A$2:$X$700,18,FALSE)))</f>
        <v/>
      </c>
      <c r="W513" s="35" t="str">
        <f>IF(D513="","",IF(T513="","",IF(J513="巻足し","",IF(J513="巻返し",VLOOKUP(F513&amp;K513&amp;M513,製品マスタ!$M$5:$AE$1005,18,FALSE),IF(OR(J513="リード付け",J513="巻返しリード付け"),"原反コア",IF(J513="スリット",VLOOKUP(F513&amp;K513&amp;R513,製品マスタ!$N$5:$AE$1005,17,FALSE),""))))))</f>
        <v/>
      </c>
      <c r="X513" s="35" t="str">
        <f>IF(D513="","",IF(T513="","",IF(J513="巻足し","",IF(J513="巻返し",VLOOKUP(F513&amp;K513&amp;M513,製品マスタ!$M$5:$AE$1005,19,FALSE),IF(OR(J513="リード付け",J513="巻返しリード付け"),"",IF(J513="スリット",VLOOKUP(F513&amp;K513&amp;R513,製品マスタ!$N$5:$AE$1005,18,FALSE),""))))))</f>
        <v/>
      </c>
      <c r="Y513" s="40" t="str">
        <f>IF(D513="","",IF(T513="","",VLOOKUP(D513,契約台帳!$A$3:$X$700,17,FALSE)))</f>
        <v/>
      </c>
      <c r="Z513" s="35" t="str">
        <f>IF(D513="","",IF(T513="","",VLOOKUP(D513,契約台帳!$A$3:$X$700,5,FALSE)))</f>
        <v/>
      </c>
      <c r="AA513" s="74"/>
      <c r="AB513" s="266" t="str">
        <f>IFERROR(VLOOKUP(F513&amp;K513&amp;M513,製品マスタ!$M$5:$AM$1003,27,FALSE),"")</f>
        <v/>
      </c>
      <c r="AC513" s="41"/>
      <c r="AD513" s="244"/>
      <c r="AE513" s="67"/>
      <c r="AF513" s="71"/>
      <c r="AG513" s="60"/>
      <c r="AH513" s="34"/>
      <c r="AI513" s="34"/>
      <c r="AJ513" s="34"/>
      <c r="AK513" s="34"/>
      <c r="AL513" s="13"/>
      <c r="AM513" s="13"/>
      <c r="AN513" s="13"/>
      <c r="AO513" s="13"/>
      <c r="AP513" s="13"/>
      <c r="AQ513" s="14"/>
      <c r="AR513" s="15"/>
    </row>
    <row r="514" spans="1:44" s="17" customFormat="1" ht="30.95" customHeight="1" x14ac:dyDescent="0.2">
      <c r="A514" s="47"/>
      <c r="B514" s="48"/>
      <c r="C514" s="56"/>
      <c r="D514" s="35"/>
      <c r="E514" s="35"/>
      <c r="F514" s="36" t="str">
        <f>IF(D514="","",VLOOKUP(D514,契約台帳!$A$3:$X$9998,6,FALSE))&amp;IF(D514="","",VLOOKUP(D514,契約台帳!$A$3:$X$9998,7,FALSE))&amp;IF(D514="","",VLOOKUP(D514,契約台帳!$A$3:$X$9998,8,FALSE))&amp;IF(D514="","",VLOOKUP(D514,契約台帳!$A$3:$X$9998,9,FALSE))&amp;IF(D514="","",VLOOKUP(D514,契約台帳!$A$3:$X$9998,11,FALSE))</f>
        <v/>
      </c>
      <c r="G514" s="35" t="str">
        <f>IF(D514="","",VLOOKUP(F514,製品マスタ!$G$5:$H$1005,2,FALSE))</f>
        <v/>
      </c>
      <c r="H514" s="35" t="str">
        <f>IF(D514="","",VLOOKUP(F514,製品マスタ!$G$5:$K$1005,5,FALSE))</f>
        <v/>
      </c>
      <c r="I514" s="37" t="str">
        <f>IF(D514="","",VLOOKUP(F514,製品マスタ!$G$5:$L$1005,6,FALSE))</f>
        <v/>
      </c>
      <c r="J514" s="271"/>
      <c r="K514" s="37" t="str">
        <f>IF(D514="","",VLOOKUP(D514,契約台帳!$A$3:$X$700,12,FALSE))</f>
        <v/>
      </c>
      <c r="L514" s="37" t="str">
        <f>IF(D514="","",VLOOKUP(F514,製品マスタ!$G$5:$Q$1005,11,FALSE))</f>
        <v/>
      </c>
      <c r="M514" s="49"/>
      <c r="N514" s="49"/>
      <c r="O514" s="184"/>
      <c r="P514" s="60"/>
      <c r="Q514" s="74"/>
      <c r="R514" s="54" t="str">
        <f>IF(D514="","",IF(D513&lt;&gt;"","",IF(OR(J514="リード付け",J514="巻足し",J514="巻返しリード付け"),M514,VLOOKUP(D514,契約台帳!$A$3:$X$700,14,FALSE))))</f>
        <v/>
      </c>
      <c r="S514" s="51" t="str">
        <f>IF(D514="","",IF(D513&lt;&gt;"","",IF(OR(J514="リード付け",J514="巻足し",J514="巻返しリード付け"),M514,VLOOKUP(D514,契約台帳!$A$3:$X$700,15,FALSE))))</f>
        <v/>
      </c>
      <c r="T514" s="51" t="str">
        <f>IF(D514="","",IF(D513&lt;&gt;"","",IF(J514="リード付け",N514,IF(J514="巻返しリード付け",N514,IF(J514="巻足し",N514*P514+N515*P515,VLOOKUP(D514,契約台帳!$A$3:$X$700,16,FALSE))))))</f>
        <v/>
      </c>
      <c r="U514" s="50"/>
      <c r="V514" s="50" t="str">
        <f>IF(D514="","",IF(D512=D514,"",VLOOKUP(D514,契約台帳!$A$2:$X$700,18,FALSE)))</f>
        <v/>
      </c>
      <c r="W514" s="35" t="str">
        <f>IF(D514="","",IF(T514="","",IF(J514="巻足し","",IF(J514="巻返し",VLOOKUP(F514&amp;K514&amp;M514,製品マスタ!$M$5:$AE$1005,18,FALSE),IF(OR(J514="リード付け",J514="巻返しリード付け"),"原反コア",IF(J514="スリット",VLOOKUP(F514&amp;K514&amp;R514,製品マスタ!$N$5:$AE$1005,17,FALSE),""))))))</f>
        <v/>
      </c>
      <c r="X514" s="35" t="str">
        <f>IF(D514="","",IF(T514="","",IF(J514="巻足し","",IF(J514="巻返し",VLOOKUP(F514&amp;K514&amp;M514,製品マスタ!$M$5:$AE$1005,19,FALSE),IF(OR(J514="リード付け",J514="巻返しリード付け"),"",IF(J514="スリット",VLOOKUP(F514&amp;K514&amp;R514,製品マスタ!$N$5:$AE$1005,18,FALSE),""))))))</f>
        <v/>
      </c>
      <c r="Y514" s="40" t="str">
        <f>IF(D514="","",IF(T514="","",VLOOKUP(D514,契約台帳!$A$3:$X$700,17,FALSE)))</f>
        <v/>
      </c>
      <c r="Z514" s="35" t="str">
        <f>IF(D514="","",IF(T514="","",VLOOKUP(D514,契約台帳!$A$3:$X$700,5,FALSE)))</f>
        <v/>
      </c>
      <c r="AA514" s="74"/>
      <c r="AB514" s="266" t="str">
        <f>IFERROR(VLOOKUP(F514&amp;K514&amp;M514,製品マスタ!$M$5:$AM$1003,27,FALSE),"")</f>
        <v/>
      </c>
      <c r="AC514" s="41"/>
      <c r="AD514" s="244"/>
      <c r="AE514" s="67"/>
      <c r="AF514" s="71"/>
      <c r="AG514" s="60"/>
      <c r="AH514" s="34"/>
      <c r="AI514" s="34"/>
      <c r="AJ514" s="34"/>
      <c r="AK514" s="34"/>
      <c r="AL514" s="13"/>
      <c r="AM514" s="13"/>
      <c r="AN514" s="13"/>
      <c r="AO514" s="13"/>
      <c r="AP514" s="13"/>
      <c r="AQ514" s="14"/>
      <c r="AR514" s="15"/>
    </row>
    <row r="515" spans="1:44" s="17" customFormat="1" ht="30.95" customHeight="1" x14ac:dyDescent="0.2">
      <c r="A515" s="47"/>
      <c r="B515" s="48"/>
      <c r="C515" s="56"/>
      <c r="D515" s="35"/>
      <c r="E515" s="35"/>
      <c r="F515" s="36" t="str">
        <f>IF(D515="","",VLOOKUP(D515,契約台帳!$A$3:$X$9998,6,FALSE))&amp;IF(D515="","",VLOOKUP(D515,契約台帳!$A$3:$X$9998,7,FALSE))&amp;IF(D515="","",VLOOKUP(D515,契約台帳!$A$3:$X$9998,8,FALSE))&amp;IF(D515="","",VLOOKUP(D515,契約台帳!$A$3:$X$9998,9,FALSE))&amp;IF(D515="","",VLOOKUP(D515,契約台帳!$A$3:$X$9998,11,FALSE))</f>
        <v/>
      </c>
      <c r="G515" s="35" t="str">
        <f>IF(D515="","",VLOOKUP(F515,製品マスタ!$G$5:$H$1005,2,FALSE))</f>
        <v/>
      </c>
      <c r="H515" s="35" t="str">
        <f>IF(D515="","",VLOOKUP(F515,製品マスタ!$G$5:$K$1005,5,FALSE))</f>
        <v/>
      </c>
      <c r="I515" s="37" t="str">
        <f>IF(D515="","",VLOOKUP(F515,製品マスタ!$G$5:$L$1005,6,FALSE))</f>
        <v/>
      </c>
      <c r="J515" s="271"/>
      <c r="K515" s="37" t="str">
        <f>IF(D515="","",VLOOKUP(D515,契約台帳!$A$3:$X$700,12,FALSE))</f>
        <v/>
      </c>
      <c r="L515" s="37" t="str">
        <f>IF(D515="","",VLOOKUP(F515,製品マスタ!$G$5:$Q$1005,11,FALSE))</f>
        <v/>
      </c>
      <c r="M515" s="49"/>
      <c r="N515" s="49"/>
      <c r="O515" s="184"/>
      <c r="P515" s="60"/>
      <c r="Q515" s="74"/>
      <c r="R515" s="54" t="str">
        <f>IF(D515="","",IF(D514&lt;&gt;"","",IF(OR(J515="リード付け",J515="巻足し",J515="巻返しリード付け"),M515,VLOOKUP(D515,契約台帳!$A$3:$X$700,14,FALSE))))</f>
        <v/>
      </c>
      <c r="S515" s="51" t="str">
        <f>IF(D515="","",IF(D514&lt;&gt;"","",IF(OR(J515="リード付け",J515="巻足し",J515="巻返しリード付け"),M515,VLOOKUP(D515,契約台帳!$A$3:$X$700,15,FALSE))))</f>
        <v/>
      </c>
      <c r="T515" s="51" t="str">
        <f>IF(D515="","",IF(D514&lt;&gt;"","",IF(J515="リード付け",N515,IF(J515="巻返しリード付け",N515,IF(J515="巻足し",N515*P515+N516*P516,VLOOKUP(D515,契約台帳!$A$3:$X$700,16,FALSE))))))</f>
        <v/>
      </c>
      <c r="U515" s="50"/>
      <c r="V515" s="50" t="str">
        <f>IF(D515="","",IF(D513=D515,"",VLOOKUP(D515,契約台帳!$A$2:$X$700,18,FALSE)))</f>
        <v/>
      </c>
      <c r="W515" s="35" t="str">
        <f>IF(D515="","",IF(T515="","",IF(J515="巻足し","",IF(J515="巻返し",VLOOKUP(F515&amp;K515&amp;M515,製品マスタ!$M$5:$AE$1005,18,FALSE),IF(OR(J515="リード付け",J515="巻返しリード付け"),"原反コア",IF(J515="スリット",VLOOKUP(F515&amp;K515&amp;R515,製品マスタ!$N$5:$AE$1005,17,FALSE),""))))))</f>
        <v/>
      </c>
      <c r="X515" s="35" t="str">
        <f>IF(D515="","",IF(T515="","",IF(J515="巻足し","",IF(J515="巻返し",VLOOKUP(F515&amp;K515&amp;M515,製品マスタ!$M$5:$AE$1005,19,FALSE),IF(OR(J515="リード付け",J515="巻返しリード付け"),"",IF(J515="スリット",VLOOKUP(F515&amp;K515&amp;R515,製品マスタ!$N$5:$AE$1005,18,FALSE),""))))))</f>
        <v/>
      </c>
      <c r="Y515" s="40" t="str">
        <f>IF(D515="","",IF(T515="","",VLOOKUP(D515,契約台帳!$A$3:$X$700,17,FALSE)))</f>
        <v/>
      </c>
      <c r="Z515" s="35" t="str">
        <f>IF(D515="","",IF(T515="","",VLOOKUP(D515,契約台帳!$A$3:$X$700,5,FALSE)))</f>
        <v/>
      </c>
      <c r="AA515" s="74"/>
      <c r="AB515" s="266" t="str">
        <f>IFERROR(VLOOKUP(F515&amp;K515&amp;M515,製品マスタ!$M$5:$AM$1003,27,FALSE),"")</f>
        <v/>
      </c>
      <c r="AC515" s="41"/>
      <c r="AD515" s="244"/>
      <c r="AE515" s="67"/>
      <c r="AF515" s="71"/>
      <c r="AG515" s="60"/>
      <c r="AH515" s="34"/>
      <c r="AI515" s="34"/>
      <c r="AJ515" s="34"/>
      <c r="AK515" s="34"/>
      <c r="AL515" s="13"/>
      <c r="AM515" s="13"/>
      <c r="AN515" s="13"/>
      <c r="AO515" s="13"/>
      <c r="AP515" s="13"/>
      <c r="AQ515" s="14"/>
      <c r="AR515" s="15"/>
    </row>
    <row r="516" spans="1:44" s="17" customFormat="1" ht="30.95" customHeight="1" x14ac:dyDescent="0.2">
      <c r="A516" s="47"/>
      <c r="B516" s="48"/>
      <c r="C516" s="56"/>
      <c r="D516" s="35"/>
      <c r="E516" s="35"/>
      <c r="F516" s="36" t="str">
        <f>IF(D516="","",VLOOKUP(D516,契約台帳!$A$3:$X$9998,6,FALSE))&amp;IF(D516="","",VLOOKUP(D516,契約台帳!$A$3:$X$9998,7,FALSE))&amp;IF(D516="","",VLOOKUP(D516,契約台帳!$A$3:$X$9998,8,FALSE))&amp;IF(D516="","",VLOOKUP(D516,契約台帳!$A$3:$X$9998,9,FALSE))&amp;IF(D516="","",VLOOKUP(D516,契約台帳!$A$3:$X$9998,11,FALSE))</f>
        <v/>
      </c>
      <c r="G516" s="35" t="str">
        <f>IF(D516="","",VLOOKUP(F516,製品マスタ!$G$5:$H$1005,2,FALSE))</f>
        <v/>
      </c>
      <c r="H516" s="35" t="str">
        <f>IF(D516="","",VLOOKUP(F516,製品マスタ!$G$5:$K$1005,5,FALSE))</f>
        <v/>
      </c>
      <c r="I516" s="37" t="str">
        <f>IF(D516="","",VLOOKUP(F516,製品マスタ!$G$5:$L$1005,6,FALSE))</f>
        <v/>
      </c>
      <c r="J516" s="271"/>
      <c r="K516" s="37" t="str">
        <f>IF(D516="","",VLOOKUP(D516,契約台帳!$A$3:$X$700,12,FALSE))</f>
        <v/>
      </c>
      <c r="L516" s="37" t="str">
        <f>IF(D516="","",VLOOKUP(F516,製品マスタ!$G$5:$Q$1005,11,FALSE))</f>
        <v/>
      </c>
      <c r="M516" s="49"/>
      <c r="N516" s="49"/>
      <c r="O516" s="184"/>
      <c r="P516" s="60"/>
      <c r="Q516" s="74"/>
      <c r="R516" s="54" t="str">
        <f>IF(D516="","",IF(D515&lt;&gt;"","",IF(OR(J516="リード付け",J516="巻足し",J516="巻返しリード付け"),M516,VLOOKUP(D516,契約台帳!$A$3:$X$700,14,FALSE))))</f>
        <v/>
      </c>
      <c r="S516" s="51" t="str">
        <f>IF(D516="","",IF(D515&lt;&gt;"","",IF(OR(J516="リード付け",J516="巻足し",J516="巻返しリード付け"),M516,VLOOKUP(D516,契約台帳!$A$3:$X$700,15,FALSE))))</f>
        <v/>
      </c>
      <c r="T516" s="51" t="str">
        <f>IF(D516="","",IF(D515&lt;&gt;"","",IF(J516="リード付け",N516,IF(J516="巻返しリード付け",N516,IF(J516="巻足し",N516*P516+N517*P517,VLOOKUP(D516,契約台帳!$A$3:$X$700,16,FALSE))))))</f>
        <v/>
      </c>
      <c r="U516" s="50"/>
      <c r="V516" s="50" t="str">
        <f>IF(D516="","",IF(D514=D516,"",VLOOKUP(D516,契約台帳!$A$2:$X$700,18,FALSE)))</f>
        <v/>
      </c>
      <c r="W516" s="35" t="str">
        <f>IF(D516="","",IF(T516="","",IF(J516="巻足し","",IF(J516="巻返し",VLOOKUP(F516&amp;K516&amp;M516,製品マスタ!$M$5:$AE$1005,18,FALSE),IF(OR(J516="リード付け",J516="巻返しリード付け"),"原反コア",IF(J516="スリット",VLOOKUP(F516&amp;K516&amp;R516,製品マスタ!$N$5:$AE$1005,17,FALSE),""))))))</f>
        <v/>
      </c>
      <c r="X516" s="35" t="str">
        <f>IF(D516="","",IF(T516="","",IF(J516="巻足し","",IF(J516="巻返し",VLOOKUP(F516&amp;K516&amp;M516,製品マスタ!$M$5:$AE$1005,19,FALSE),IF(OR(J516="リード付け",J516="巻返しリード付け"),"",IF(J516="スリット",VLOOKUP(F516&amp;K516&amp;R516,製品マスタ!$N$5:$AE$1005,18,FALSE),""))))))</f>
        <v/>
      </c>
      <c r="Y516" s="40" t="str">
        <f>IF(D516="","",IF(T516="","",VLOOKUP(D516,契約台帳!$A$3:$X$700,17,FALSE)))</f>
        <v/>
      </c>
      <c r="Z516" s="35" t="str">
        <f>IF(D516="","",IF(T516="","",VLOOKUP(D516,契約台帳!$A$3:$X$700,5,FALSE)))</f>
        <v/>
      </c>
      <c r="AA516" s="74"/>
      <c r="AB516" s="266" t="str">
        <f>IFERROR(VLOOKUP(F516&amp;K516&amp;M516,製品マスタ!$M$5:$AM$1003,27,FALSE),"")</f>
        <v/>
      </c>
      <c r="AC516" s="41"/>
      <c r="AD516" s="244"/>
      <c r="AE516" s="67"/>
      <c r="AF516" s="71"/>
      <c r="AG516" s="60"/>
      <c r="AH516" s="34"/>
      <c r="AI516" s="34"/>
      <c r="AJ516" s="34"/>
      <c r="AK516" s="34"/>
      <c r="AL516" s="13"/>
      <c r="AM516" s="13"/>
      <c r="AN516" s="13"/>
      <c r="AO516" s="13"/>
      <c r="AP516" s="13"/>
      <c r="AQ516" s="14"/>
      <c r="AR516" s="15"/>
    </row>
    <row r="517" spans="1:44" s="17" customFormat="1" ht="30.95" customHeight="1" x14ac:dyDescent="0.2">
      <c r="A517" s="47"/>
      <c r="B517" s="48"/>
      <c r="C517" s="56"/>
      <c r="D517" s="35"/>
      <c r="E517" s="35"/>
      <c r="F517" s="36" t="str">
        <f>IF(D517="","",VLOOKUP(D517,契約台帳!$A$3:$X$9998,6,FALSE))&amp;IF(D517="","",VLOOKUP(D517,契約台帳!$A$3:$X$9998,7,FALSE))&amp;IF(D517="","",VLOOKUP(D517,契約台帳!$A$3:$X$9998,8,FALSE))&amp;IF(D517="","",VLOOKUP(D517,契約台帳!$A$3:$X$9998,9,FALSE))&amp;IF(D517="","",VLOOKUP(D517,契約台帳!$A$3:$X$9998,11,FALSE))</f>
        <v/>
      </c>
      <c r="G517" s="35" t="str">
        <f>IF(D517="","",VLOOKUP(F517,製品マスタ!$G$5:$H$1005,2,FALSE))</f>
        <v/>
      </c>
      <c r="H517" s="35" t="str">
        <f>IF(D517="","",VLOOKUP(F517,製品マスタ!$G$5:$K$1005,5,FALSE))</f>
        <v/>
      </c>
      <c r="I517" s="37" t="str">
        <f>IF(D517="","",VLOOKUP(F517,製品マスタ!$G$5:$L$1005,6,FALSE))</f>
        <v/>
      </c>
      <c r="J517" s="271"/>
      <c r="K517" s="37" t="str">
        <f>IF(D517="","",VLOOKUP(D517,契約台帳!$A$3:$X$700,12,FALSE))</f>
        <v/>
      </c>
      <c r="L517" s="37" t="str">
        <f>IF(D517="","",VLOOKUP(F517,製品マスタ!$G$5:$Q$1005,11,FALSE))</f>
        <v/>
      </c>
      <c r="M517" s="49"/>
      <c r="N517" s="49"/>
      <c r="O517" s="184"/>
      <c r="P517" s="60"/>
      <c r="Q517" s="74"/>
      <c r="R517" s="54" t="str">
        <f>IF(D517="","",IF(D516&lt;&gt;"","",IF(OR(J517="リード付け",J517="巻足し",J517="巻返しリード付け"),M517,VLOOKUP(D517,契約台帳!$A$3:$X$700,14,FALSE))))</f>
        <v/>
      </c>
      <c r="S517" s="51" t="str">
        <f>IF(D517="","",IF(D516&lt;&gt;"","",IF(OR(J517="リード付け",J517="巻足し",J517="巻返しリード付け"),M517,VLOOKUP(D517,契約台帳!$A$3:$X$700,15,FALSE))))</f>
        <v/>
      </c>
      <c r="T517" s="51" t="str">
        <f>IF(D517="","",IF(D516&lt;&gt;"","",IF(J517="リード付け",N517,IF(J517="巻返しリード付け",N517,IF(J517="巻足し",N517*P517+N518*P518,VLOOKUP(D517,契約台帳!$A$3:$X$700,16,FALSE))))))</f>
        <v/>
      </c>
      <c r="U517" s="50"/>
      <c r="V517" s="50" t="str">
        <f>IF(D517="","",IF(D515=D517,"",VLOOKUP(D517,契約台帳!$A$2:$X$700,18,FALSE)))</f>
        <v/>
      </c>
      <c r="W517" s="35" t="str">
        <f>IF(D517="","",IF(T517="","",IF(J517="巻足し","",IF(J517="巻返し",VLOOKUP(F517&amp;K517&amp;M517,製品マスタ!$M$5:$AE$1005,18,FALSE),IF(OR(J517="リード付け",J517="巻返しリード付け"),"原反コア",IF(J517="スリット",VLOOKUP(F517&amp;K517&amp;R517,製品マスタ!$N$5:$AE$1005,17,FALSE),""))))))</f>
        <v/>
      </c>
      <c r="X517" s="35" t="str">
        <f>IF(D517="","",IF(T517="","",IF(J517="巻足し","",IF(J517="巻返し",VLOOKUP(F517&amp;K517&amp;M517,製品マスタ!$M$5:$AE$1005,19,FALSE),IF(OR(J517="リード付け",J517="巻返しリード付け"),"",IF(J517="スリット",VLOOKUP(F517&amp;K517&amp;R517,製品マスタ!$N$5:$AE$1005,18,FALSE),""))))))</f>
        <v/>
      </c>
      <c r="Y517" s="40" t="str">
        <f>IF(D517="","",IF(T517="","",VLOOKUP(D517,契約台帳!$A$3:$X$700,17,FALSE)))</f>
        <v/>
      </c>
      <c r="Z517" s="35" t="str">
        <f>IF(D517="","",IF(T517="","",VLOOKUP(D517,契約台帳!$A$3:$X$700,5,FALSE)))</f>
        <v/>
      </c>
      <c r="AA517" s="74"/>
      <c r="AB517" s="266" t="str">
        <f>IFERROR(VLOOKUP(F517&amp;K517&amp;M517,製品マスタ!$M$5:$AM$1003,27,FALSE),"")</f>
        <v/>
      </c>
      <c r="AC517" s="41"/>
      <c r="AD517" s="244"/>
      <c r="AE517" s="67"/>
      <c r="AF517" s="71"/>
      <c r="AG517" s="60"/>
      <c r="AH517" s="34"/>
      <c r="AI517" s="34"/>
      <c r="AJ517" s="34"/>
      <c r="AK517" s="34"/>
      <c r="AL517" s="13"/>
      <c r="AM517" s="13"/>
      <c r="AN517" s="13"/>
      <c r="AO517" s="13"/>
      <c r="AP517" s="13"/>
      <c r="AQ517" s="14"/>
      <c r="AR517" s="15"/>
    </row>
    <row r="518" spans="1:44" s="17" customFormat="1" ht="30.95" customHeight="1" x14ac:dyDescent="0.2">
      <c r="A518" s="47"/>
      <c r="B518" s="48"/>
      <c r="C518" s="56"/>
      <c r="D518" s="35"/>
      <c r="E518" s="35"/>
      <c r="F518" s="36" t="str">
        <f>IF(D518="","",VLOOKUP(D518,契約台帳!$A$3:$X$9998,6,FALSE))&amp;IF(D518="","",VLOOKUP(D518,契約台帳!$A$3:$X$9998,7,FALSE))&amp;IF(D518="","",VLOOKUP(D518,契約台帳!$A$3:$X$9998,8,FALSE))&amp;IF(D518="","",VLOOKUP(D518,契約台帳!$A$3:$X$9998,9,FALSE))&amp;IF(D518="","",VLOOKUP(D518,契約台帳!$A$3:$X$9998,11,FALSE))</f>
        <v/>
      </c>
      <c r="G518" s="35" t="str">
        <f>IF(D518="","",VLOOKUP(F518,製品マスタ!$G$5:$H$1005,2,FALSE))</f>
        <v/>
      </c>
      <c r="H518" s="35" t="str">
        <f>IF(D518="","",VLOOKUP(F518,製品マスタ!$G$5:$K$1005,5,FALSE))</f>
        <v/>
      </c>
      <c r="I518" s="37" t="str">
        <f>IF(D518="","",VLOOKUP(F518,製品マスタ!$G$5:$L$1005,6,FALSE))</f>
        <v/>
      </c>
      <c r="J518" s="271"/>
      <c r="K518" s="37" t="str">
        <f>IF(D518="","",VLOOKUP(D518,契約台帳!$A$3:$X$700,12,FALSE))</f>
        <v/>
      </c>
      <c r="L518" s="37" t="str">
        <f>IF(D518="","",VLOOKUP(F518,製品マスタ!$G$5:$Q$1005,11,FALSE))</f>
        <v/>
      </c>
      <c r="M518" s="49"/>
      <c r="N518" s="49"/>
      <c r="O518" s="184"/>
      <c r="P518" s="60"/>
      <c r="Q518" s="74"/>
      <c r="R518" s="54" t="str">
        <f>IF(D518="","",IF(D517&lt;&gt;"","",IF(OR(J518="リード付け",J518="巻足し",J518="巻返しリード付け"),M518,VLOOKUP(D518,契約台帳!$A$3:$X$700,14,FALSE))))</f>
        <v/>
      </c>
      <c r="S518" s="51" t="str">
        <f>IF(D518="","",IF(D517&lt;&gt;"","",IF(OR(J518="リード付け",J518="巻足し",J518="巻返しリード付け"),M518,VLOOKUP(D518,契約台帳!$A$3:$X$700,15,FALSE))))</f>
        <v/>
      </c>
      <c r="T518" s="51" t="str">
        <f>IF(D518="","",IF(D517&lt;&gt;"","",IF(J518="リード付け",N518,IF(J518="巻返しリード付け",N518,IF(J518="巻足し",N518*P518+N519*P519,VLOOKUP(D518,契約台帳!$A$3:$X$700,16,FALSE))))))</f>
        <v/>
      </c>
      <c r="U518" s="50"/>
      <c r="V518" s="50" t="str">
        <f>IF(D518="","",IF(D516=D518,"",VLOOKUP(D518,契約台帳!$A$2:$X$700,18,FALSE)))</f>
        <v/>
      </c>
      <c r="W518" s="35" t="str">
        <f>IF(D518="","",IF(T518="","",IF(J518="巻足し","",IF(J518="巻返し",VLOOKUP(F518&amp;K518&amp;M518,製品マスタ!$M$5:$AE$1005,18,FALSE),IF(OR(J518="リード付け",J518="巻返しリード付け"),"原反コア",IF(J518="スリット",VLOOKUP(F518&amp;K518&amp;R518,製品マスタ!$N$5:$AE$1005,17,FALSE),""))))))</f>
        <v/>
      </c>
      <c r="X518" s="35" t="str">
        <f>IF(D518="","",IF(T518="","",IF(J518="巻足し","",IF(J518="巻返し",VLOOKUP(F518&amp;K518&amp;M518,製品マスタ!$M$5:$AE$1005,19,FALSE),IF(OR(J518="リード付け",J518="巻返しリード付け"),"",IF(J518="スリット",VLOOKUP(F518&amp;K518&amp;R518,製品マスタ!$N$5:$AE$1005,18,FALSE),""))))))</f>
        <v/>
      </c>
      <c r="Y518" s="40" t="str">
        <f>IF(D518="","",IF(T518="","",VLOOKUP(D518,契約台帳!$A$3:$X$700,17,FALSE)))</f>
        <v/>
      </c>
      <c r="Z518" s="35" t="str">
        <f>IF(D518="","",IF(T518="","",VLOOKUP(D518,契約台帳!$A$3:$X$700,5,FALSE)))</f>
        <v/>
      </c>
      <c r="AA518" s="74"/>
      <c r="AB518" s="266" t="str">
        <f>IFERROR(VLOOKUP(F518&amp;K518&amp;M518,製品マスタ!$M$5:$AM$1003,27,FALSE),"")</f>
        <v/>
      </c>
      <c r="AC518" s="41"/>
      <c r="AD518" s="244"/>
      <c r="AE518" s="67"/>
      <c r="AF518" s="71"/>
      <c r="AG518" s="60"/>
      <c r="AH518" s="34"/>
      <c r="AI518" s="34"/>
      <c r="AJ518" s="34"/>
      <c r="AK518" s="34"/>
      <c r="AL518" s="13"/>
      <c r="AM518" s="13"/>
      <c r="AN518" s="13"/>
      <c r="AO518" s="13"/>
      <c r="AP518" s="13"/>
      <c r="AQ518" s="14"/>
      <c r="AR518" s="15"/>
    </row>
    <row r="519" spans="1:44" s="17" customFormat="1" ht="30.95" customHeight="1" x14ac:dyDescent="0.2">
      <c r="A519" s="47"/>
      <c r="B519" s="48"/>
      <c r="C519" s="56"/>
      <c r="D519" s="35"/>
      <c r="E519" s="35"/>
      <c r="F519" s="36" t="str">
        <f>IF(D519="","",VLOOKUP(D519,契約台帳!$A$3:$X$9998,6,FALSE))&amp;IF(D519="","",VLOOKUP(D519,契約台帳!$A$3:$X$9998,7,FALSE))&amp;IF(D519="","",VLOOKUP(D519,契約台帳!$A$3:$X$9998,8,FALSE))&amp;IF(D519="","",VLOOKUP(D519,契約台帳!$A$3:$X$9998,9,FALSE))&amp;IF(D519="","",VLOOKUP(D519,契約台帳!$A$3:$X$9998,11,FALSE))</f>
        <v/>
      </c>
      <c r="G519" s="35" t="str">
        <f>IF(D519="","",VLOOKUP(F519,製品マスタ!$G$5:$H$1005,2,FALSE))</f>
        <v/>
      </c>
      <c r="H519" s="35" t="str">
        <f>IF(D519="","",VLOOKUP(F519,製品マスタ!$G$5:$K$1005,5,FALSE))</f>
        <v/>
      </c>
      <c r="I519" s="37" t="str">
        <f>IF(D519="","",VLOOKUP(F519,製品マスタ!$G$5:$L$1005,6,FALSE))</f>
        <v/>
      </c>
      <c r="J519" s="271"/>
      <c r="K519" s="37" t="str">
        <f>IF(D519="","",VLOOKUP(D519,契約台帳!$A$3:$X$700,12,FALSE))</f>
        <v/>
      </c>
      <c r="L519" s="37" t="str">
        <f>IF(D519="","",VLOOKUP(F519,製品マスタ!$G$5:$Q$1005,11,FALSE))</f>
        <v/>
      </c>
      <c r="M519" s="49"/>
      <c r="N519" s="49"/>
      <c r="O519" s="184"/>
      <c r="P519" s="60"/>
      <c r="Q519" s="74"/>
      <c r="R519" s="54" t="str">
        <f>IF(D519="","",IF(D518&lt;&gt;"","",IF(OR(J519="リード付け",J519="巻足し",J519="巻返しリード付け"),M519,VLOOKUP(D519,契約台帳!$A$3:$X$700,14,FALSE))))</f>
        <v/>
      </c>
      <c r="S519" s="51" t="str">
        <f>IF(D519="","",IF(D518&lt;&gt;"","",IF(OR(J519="リード付け",J519="巻足し",J519="巻返しリード付け"),M519,VLOOKUP(D519,契約台帳!$A$3:$X$700,15,FALSE))))</f>
        <v/>
      </c>
      <c r="T519" s="51" t="str">
        <f>IF(D519="","",IF(D518&lt;&gt;"","",IF(J519="リード付け",N519,IF(J519="巻返しリード付け",N519,IF(J519="巻足し",N519*P519+N520*P520,VLOOKUP(D519,契約台帳!$A$3:$X$700,16,FALSE))))))</f>
        <v/>
      </c>
      <c r="U519" s="50"/>
      <c r="V519" s="50" t="str">
        <f>IF(D519="","",IF(D517=D519,"",VLOOKUP(D519,契約台帳!$A$2:$X$700,18,FALSE)))</f>
        <v/>
      </c>
      <c r="W519" s="35" t="str">
        <f>IF(D519="","",IF(T519="","",IF(J519="巻足し","",IF(J519="巻返し",VLOOKUP(F519&amp;K519&amp;M519,製品マスタ!$M$5:$AE$1005,18,FALSE),IF(OR(J519="リード付け",J519="巻返しリード付け"),"原反コア",IF(J519="スリット",VLOOKUP(F519&amp;K519&amp;R519,製品マスタ!$N$5:$AE$1005,17,FALSE),""))))))</f>
        <v/>
      </c>
      <c r="X519" s="35" t="str">
        <f>IF(D519="","",IF(T519="","",IF(J519="巻足し","",IF(J519="巻返し",VLOOKUP(F519&amp;K519&amp;M519,製品マスタ!$M$5:$AE$1005,19,FALSE),IF(OR(J519="リード付け",J519="巻返しリード付け"),"",IF(J519="スリット",VLOOKUP(F519&amp;K519&amp;R519,製品マスタ!$N$5:$AE$1005,18,FALSE),""))))))</f>
        <v/>
      </c>
      <c r="Y519" s="40" t="str">
        <f>IF(D519="","",IF(T519="","",VLOOKUP(D519,契約台帳!$A$3:$X$700,17,FALSE)))</f>
        <v/>
      </c>
      <c r="Z519" s="35" t="str">
        <f>IF(D519="","",IF(T519="","",VLOOKUP(D519,契約台帳!$A$3:$X$700,5,FALSE)))</f>
        <v/>
      </c>
      <c r="AA519" s="74"/>
      <c r="AB519" s="266" t="str">
        <f>IFERROR(VLOOKUP(F519&amp;K519&amp;M519,製品マスタ!$M$5:$AM$1003,27,FALSE),"")</f>
        <v/>
      </c>
      <c r="AC519" s="41"/>
      <c r="AD519" s="244"/>
      <c r="AE519" s="67"/>
      <c r="AF519" s="71"/>
      <c r="AG519" s="60"/>
      <c r="AH519" s="34"/>
      <c r="AI519" s="34"/>
      <c r="AJ519" s="34"/>
      <c r="AK519" s="34"/>
      <c r="AL519" s="13"/>
      <c r="AM519" s="13"/>
      <c r="AN519" s="13"/>
      <c r="AO519" s="13"/>
      <c r="AP519" s="13"/>
      <c r="AQ519" s="14"/>
      <c r="AR519" s="15"/>
    </row>
    <row r="520" spans="1:44" s="17" customFormat="1" ht="30.95" customHeight="1" x14ac:dyDescent="0.2">
      <c r="A520" s="47"/>
      <c r="B520" s="48"/>
      <c r="C520" s="56"/>
      <c r="D520" s="35"/>
      <c r="E520" s="35"/>
      <c r="F520" s="36" t="str">
        <f>IF(D520="","",VLOOKUP(D520,契約台帳!$A$3:$X$9998,6,FALSE))&amp;IF(D520="","",VLOOKUP(D520,契約台帳!$A$3:$X$9998,7,FALSE))&amp;IF(D520="","",VLOOKUP(D520,契約台帳!$A$3:$X$9998,8,FALSE))&amp;IF(D520="","",VLOOKUP(D520,契約台帳!$A$3:$X$9998,9,FALSE))&amp;IF(D520="","",VLOOKUP(D520,契約台帳!$A$3:$X$9998,11,FALSE))</f>
        <v/>
      </c>
      <c r="G520" s="35" t="str">
        <f>IF(D520="","",VLOOKUP(F520,製品マスタ!$G$5:$H$1005,2,FALSE))</f>
        <v/>
      </c>
      <c r="H520" s="35" t="str">
        <f>IF(D520="","",VLOOKUP(F520,製品マスタ!$G$5:$K$1005,5,FALSE))</f>
        <v/>
      </c>
      <c r="I520" s="37" t="str">
        <f>IF(D520="","",VLOOKUP(F520,製品マスタ!$G$5:$L$1005,6,FALSE))</f>
        <v/>
      </c>
      <c r="J520" s="271"/>
      <c r="K520" s="37" t="str">
        <f>IF(D520="","",VLOOKUP(D520,契約台帳!$A$3:$X$700,12,FALSE))</f>
        <v/>
      </c>
      <c r="L520" s="37" t="str">
        <f>IF(D520="","",VLOOKUP(F520,製品マスタ!$G$5:$Q$1005,11,FALSE))</f>
        <v/>
      </c>
      <c r="M520" s="49"/>
      <c r="N520" s="49"/>
      <c r="O520" s="184"/>
      <c r="P520" s="60"/>
      <c r="Q520" s="74"/>
      <c r="R520" s="54" t="str">
        <f>IF(D520="","",IF(D519&lt;&gt;"","",IF(OR(J520="リード付け",J520="巻足し",J520="巻返しリード付け"),M520,VLOOKUP(D520,契約台帳!$A$3:$X$700,14,FALSE))))</f>
        <v/>
      </c>
      <c r="S520" s="51" t="str">
        <f>IF(D520="","",IF(D519&lt;&gt;"","",IF(OR(J520="リード付け",J520="巻足し",J520="巻返しリード付け"),M520,VLOOKUP(D520,契約台帳!$A$3:$X$700,15,FALSE))))</f>
        <v/>
      </c>
      <c r="T520" s="51" t="str">
        <f>IF(D520="","",IF(D519&lt;&gt;"","",IF(J520="リード付け",N520,IF(J520="巻返しリード付け",N520,IF(J520="巻足し",N520*P520+N521*P521,VLOOKUP(D520,契約台帳!$A$3:$X$700,16,FALSE))))))</f>
        <v/>
      </c>
      <c r="U520" s="50"/>
      <c r="V520" s="50" t="str">
        <f>IF(D520="","",IF(D518=D520,"",VLOOKUP(D520,契約台帳!$A$2:$X$700,18,FALSE)))</f>
        <v/>
      </c>
      <c r="W520" s="35" t="str">
        <f>IF(D520="","",IF(T520="","",IF(J520="巻足し","",IF(J520="巻返し",VLOOKUP(F520&amp;K520&amp;M520,製品マスタ!$M$5:$AE$1005,18,FALSE),IF(OR(J520="リード付け",J520="巻返しリード付け"),"原反コア",IF(J520="スリット",VLOOKUP(F520&amp;K520&amp;R520,製品マスタ!$N$5:$AE$1005,17,FALSE),""))))))</f>
        <v/>
      </c>
      <c r="X520" s="35" t="str">
        <f>IF(D520="","",IF(T520="","",IF(J520="巻足し","",IF(J520="巻返し",VLOOKUP(F520&amp;K520&amp;M520,製品マスタ!$M$5:$AE$1005,19,FALSE),IF(OR(J520="リード付け",J520="巻返しリード付け"),"",IF(J520="スリット",VLOOKUP(F520&amp;K520&amp;R520,製品マスタ!$N$5:$AE$1005,18,FALSE),""))))))</f>
        <v/>
      </c>
      <c r="Y520" s="40" t="str">
        <f>IF(D520="","",IF(T520="","",VLOOKUP(D520,契約台帳!$A$3:$X$700,17,FALSE)))</f>
        <v/>
      </c>
      <c r="Z520" s="35" t="str">
        <f>IF(D520="","",IF(T520="","",VLOOKUP(D520,契約台帳!$A$3:$X$700,5,FALSE)))</f>
        <v/>
      </c>
      <c r="AA520" s="74"/>
      <c r="AB520" s="266" t="str">
        <f>IFERROR(VLOOKUP(F520&amp;K520&amp;M520,製品マスタ!$M$5:$AM$1003,27,FALSE),"")</f>
        <v/>
      </c>
      <c r="AC520" s="41"/>
      <c r="AD520" s="244"/>
      <c r="AE520" s="67"/>
      <c r="AF520" s="71"/>
      <c r="AG520" s="60"/>
      <c r="AH520" s="34"/>
      <c r="AI520" s="34"/>
      <c r="AJ520" s="34"/>
      <c r="AK520" s="34"/>
      <c r="AL520" s="13"/>
      <c r="AM520" s="13"/>
      <c r="AN520" s="13"/>
      <c r="AO520" s="13"/>
      <c r="AP520" s="13"/>
      <c r="AQ520" s="14"/>
      <c r="AR520" s="15"/>
    </row>
    <row r="521" spans="1:44" s="17" customFormat="1" ht="30.95" customHeight="1" x14ac:dyDescent="0.2">
      <c r="A521" s="47"/>
      <c r="B521" s="48"/>
      <c r="C521" s="56"/>
      <c r="D521" s="35"/>
      <c r="E521" s="35"/>
      <c r="F521" s="36" t="str">
        <f>IF(D521="","",VLOOKUP(D521,契約台帳!$A$3:$X$9998,6,FALSE))&amp;IF(D521="","",VLOOKUP(D521,契約台帳!$A$3:$X$9998,7,FALSE))&amp;IF(D521="","",VLOOKUP(D521,契約台帳!$A$3:$X$9998,8,FALSE))&amp;IF(D521="","",VLOOKUP(D521,契約台帳!$A$3:$X$9998,9,FALSE))&amp;IF(D521="","",VLOOKUP(D521,契約台帳!$A$3:$X$9998,11,FALSE))</f>
        <v/>
      </c>
      <c r="G521" s="35" t="str">
        <f>IF(D521="","",VLOOKUP(F521,製品マスタ!$G$5:$H$1005,2,FALSE))</f>
        <v/>
      </c>
      <c r="H521" s="35" t="str">
        <f>IF(D521="","",VLOOKUP(F521,製品マスタ!$G$5:$K$1005,5,FALSE))</f>
        <v/>
      </c>
      <c r="I521" s="37" t="str">
        <f>IF(D521="","",VLOOKUP(F521,製品マスタ!$G$5:$L$1005,6,FALSE))</f>
        <v/>
      </c>
      <c r="J521" s="271"/>
      <c r="K521" s="37" t="str">
        <f>IF(D521="","",VLOOKUP(D521,契約台帳!$A$3:$X$700,12,FALSE))</f>
        <v/>
      </c>
      <c r="L521" s="37" t="str">
        <f>IF(D521="","",VLOOKUP(F521,製品マスタ!$G$5:$Q$1005,11,FALSE))</f>
        <v/>
      </c>
      <c r="M521" s="49"/>
      <c r="N521" s="49"/>
      <c r="O521" s="184"/>
      <c r="P521" s="60"/>
      <c r="Q521" s="74"/>
      <c r="R521" s="54" t="str">
        <f>IF(D521="","",IF(D520&lt;&gt;"","",IF(OR(J521="リード付け",J521="巻足し",J521="巻返しリード付け"),M521,VLOOKUP(D521,契約台帳!$A$3:$X$700,14,FALSE))))</f>
        <v/>
      </c>
      <c r="S521" s="51" t="str">
        <f>IF(D521="","",IF(D520&lt;&gt;"","",IF(OR(J521="リード付け",J521="巻足し",J521="巻返しリード付け"),M521,VLOOKUP(D521,契約台帳!$A$3:$X$700,15,FALSE))))</f>
        <v/>
      </c>
      <c r="T521" s="51" t="str">
        <f>IF(D521="","",IF(D520&lt;&gt;"","",IF(J521="リード付け",N521,IF(J521="巻返しリード付け",N521,IF(J521="巻足し",N521*P521+N522*P522,VLOOKUP(D521,契約台帳!$A$3:$X$700,16,FALSE))))))</f>
        <v/>
      </c>
      <c r="U521" s="50"/>
      <c r="V521" s="50" t="str">
        <f>IF(D521="","",IF(D519=D521,"",VLOOKUP(D521,契約台帳!$A$2:$X$700,18,FALSE)))</f>
        <v/>
      </c>
      <c r="W521" s="35" t="str">
        <f>IF(D521="","",IF(T521="","",IF(J521="巻足し","",IF(J521="巻返し",VLOOKUP(F521&amp;K521&amp;M521,製品マスタ!$M$5:$AE$1005,18,FALSE),IF(OR(J521="リード付け",J521="巻返しリード付け"),"原反コア",IF(J521="スリット",VLOOKUP(F521&amp;K521&amp;R521,製品マスタ!$N$5:$AE$1005,17,FALSE),""))))))</f>
        <v/>
      </c>
      <c r="X521" s="35" t="str">
        <f>IF(D521="","",IF(T521="","",IF(J521="巻足し","",IF(J521="巻返し",VLOOKUP(F521&amp;K521&amp;M521,製品マスタ!$M$5:$AE$1005,19,FALSE),IF(OR(J521="リード付け",J521="巻返しリード付け"),"",IF(J521="スリット",VLOOKUP(F521&amp;K521&amp;R521,製品マスタ!$N$5:$AE$1005,18,FALSE),""))))))</f>
        <v/>
      </c>
      <c r="Y521" s="40" t="str">
        <f>IF(D521="","",IF(T521="","",VLOOKUP(D521,契約台帳!$A$3:$X$700,17,FALSE)))</f>
        <v/>
      </c>
      <c r="Z521" s="35" t="str">
        <f>IF(D521="","",IF(T521="","",VLOOKUP(D521,契約台帳!$A$3:$X$700,5,FALSE)))</f>
        <v/>
      </c>
      <c r="AA521" s="74"/>
      <c r="AB521" s="266" t="str">
        <f>IFERROR(VLOOKUP(F521&amp;K521&amp;M521,製品マスタ!$M$5:$AM$1003,27,FALSE),"")</f>
        <v/>
      </c>
      <c r="AC521" s="41"/>
      <c r="AD521" s="244"/>
      <c r="AE521" s="67"/>
      <c r="AF521" s="71"/>
      <c r="AG521" s="60"/>
      <c r="AH521" s="34"/>
      <c r="AI521" s="34"/>
      <c r="AJ521" s="34"/>
      <c r="AK521" s="34"/>
      <c r="AL521" s="13"/>
      <c r="AM521" s="13"/>
      <c r="AN521" s="13"/>
      <c r="AO521" s="13"/>
      <c r="AP521" s="13"/>
      <c r="AQ521" s="14"/>
      <c r="AR521" s="15"/>
    </row>
    <row r="522" spans="1:44" s="17" customFormat="1" ht="30.95" customHeight="1" x14ac:dyDescent="0.2">
      <c r="A522" s="47"/>
      <c r="B522" s="48"/>
      <c r="C522" s="56"/>
      <c r="D522" s="35"/>
      <c r="E522" s="35"/>
      <c r="F522" s="36" t="str">
        <f>IF(D522="","",VLOOKUP(D522,契約台帳!$A$3:$X$9998,6,FALSE))&amp;IF(D522="","",VLOOKUP(D522,契約台帳!$A$3:$X$9998,7,FALSE))&amp;IF(D522="","",VLOOKUP(D522,契約台帳!$A$3:$X$9998,8,FALSE))&amp;IF(D522="","",VLOOKUP(D522,契約台帳!$A$3:$X$9998,9,FALSE))&amp;IF(D522="","",VLOOKUP(D522,契約台帳!$A$3:$X$9998,11,FALSE))</f>
        <v/>
      </c>
      <c r="G522" s="35" t="str">
        <f>IF(D522="","",VLOOKUP(F522,製品マスタ!$G$5:$H$1005,2,FALSE))</f>
        <v/>
      </c>
      <c r="H522" s="35" t="str">
        <f>IF(D522="","",VLOOKUP(F522,製品マスタ!$G$5:$K$1005,5,FALSE))</f>
        <v/>
      </c>
      <c r="I522" s="37" t="str">
        <f>IF(D522="","",VLOOKUP(F522,製品マスタ!$G$5:$L$1005,6,FALSE))</f>
        <v/>
      </c>
      <c r="J522" s="271"/>
      <c r="K522" s="37" t="str">
        <f>IF(D522="","",VLOOKUP(D522,契約台帳!$A$3:$X$700,12,FALSE))</f>
        <v/>
      </c>
      <c r="L522" s="37" t="str">
        <f>IF(D522="","",VLOOKUP(F522,製品マスタ!$G$5:$Q$1005,11,FALSE))</f>
        <v/>
      </c>
      <c r="M522" s="49"/>
      <c r="N522" s="49"/>
      <c r="O522" s="184"/>
      <c r="P522" s="60"/>
      <c r="Q522" s="74"/>
      <c r="R522" s="54" t="str">
        <f>IF(D522="","",IF(D521&lt;&gt;"","",IF(OR(J522="リード付け",J522="巻足し",J522="巻返しリード付け"),M522,VLOOKUP(D522,契約台帳!$A$3:$X$700,14,FALSE))))</f>
        <v/>
      </c>
      <c r="S522" s="51" t="str">
        <f>IF(D522="","",IF(D521&lt;&gt;"","",IF(OR(J522="リード付け",J522="巻足し",J522="巻返しリード付け"),M522,VLOOKUP(D522,契約台帳!$A$3:$X$700,15,FALSE))))</f>
        <v/>
      </c>
      <c r="T522" s="51" t="str">
        <f>IF(D522="","",IF(D521&lt;&gt;"","",IF(J522="リード付け",N522,IF(J522="巻返しリード付け",N522,IF(J522="巻足し",N522*P522+N523*P523,VLOOKUP(D522,契約台帳!$A$3:$X$700,16,FALSE))))))</f>
        <v/>
      </c>
      <c r="U522" s="50"/>
      <c r="V522" s="50" t="str">
        <f>IF(D522="","",IF(D520=D522,"",VLOOKUP(D522,契約台帳!$A$2:$X$700,18,FALSE)))</f>
        <v/>
      </c>
      <c r="W522" s="35" t="str">
        <f>IF(D522="","",IF(T522="","",IF(J522="巻足し","",IF(J522="巻返し",VLOOKUP(F522&amp;K522&amp;M522,製品マスタ!$M$5:$AE$1005,18,FALSE),IF(OR(J522="リード付け",J522="巻返しリード付け"),"原反コア",IF(J522="スリット",VLOOKUP(F522&amp;K522&amp;R522,製品マスタ!$N$5:$AE$1005,17,FALSE),""))))))</f>
        <v/>
      </c>
      <c r="X522" s="35" t="str">
        <f>IF(D522="","",IF(T522="","",IF(J522="巻足し","",IF(J522="巻返し",VLOOKUP(F522&amp;K522&amp;M522,製品マスタ!$M$5:$AE$1005,19,FALSE),IF(OR(J522="リード付け",J522="巻返しリード付け"),"",IF(J522="スリット",VLOOKUP(F522&amp;K522&amp;R522,製品マスタ!$N$5:$AE$1005,18,FALSE),""))))))</f>
        <v/>
      </c>
      <c r="Y522" s="40" t="str">
        <f>IF(D522="","",IF(T522="","",VLOOKUP(D522,契約台帳!$A$3:$X$700,17,FALSE)))</f>
        <v/>
      </c>
      <c r="Z522" s="35" t="str">
        <f>IF(D522="","",IF(T522="","",VLOOKUP(D522,契約台帳!$A$3:$X$700,5,FALSE)))</f>
        <v/>
      </c>
      <c r="AA522" s="74"/>
      <c r="AB522" s="266" t="str">
        <f>IFERROR(VLOOKUP(F522&amp;K522&amp;M522,製品マスタ!$M$5:$AM$1003,27,FALSE),"")</f>
        <v/>
      </c>
      <c r="AC522" s="41"/>
      <c r="AD522" s="244"/>
      <c r="AE522" s="67"/>
      <c r="AF522" s="71"/>
      <c r="AG522" s="60"/>
      <c r="AH522" s="34"/>
      <c r="AI522" s="34"/>
      <c r="AJ522" s="34"/>
      <c r="AK522" s="34"/>
      <c r="AL522" s="13"/>
      <c r="AM522" s="13"/>
      <c r="AN522" s="13"/>
      <c r="AO522" s="13"/>
      <c r="AP522" s="13"/>
      <c r="AQ522" s="14"/>
      <c r="AR522" s="15"/>
    </row>
    <row r="523" spans="1:44" s="17" customFormat="1" ht="30.95" customHeight="1" x14ac:dyDescent="0.2">
      <c r="A523" s="47"/>
      <c r="B523" s="48"/>
      <c r="C523" s="56"/>
      <c r="D523" s="35"/>
      <c r="E523" s="35"/>
      <c r="F523" s="36" t="str">
        <f>IF(D523="","",VLOOKUP(D523,契約台帳!$A$3:$X$9998,6,FALSE))&amp;IF(D523="","",VLOOKUP(D523,契約台帳!$A$3:$X$9998,7,FALSE))&amp;IF(D523="","",VLOOKUP(D523,契約台帳!$A$3:$X$9998,8,FALSE))&amp;IF(D523="","",VLOOKUP(D523,契約台帳!$A$3:$X$9998,9,FALSE))&amp;IF(D523="","",VLOOKUP(D523,契約台帳!$A$3:$X$9998,11,FALSE))</f>
        <v/>
      </c>
      <c r="G523" s="35" t="str">
        <f>IF(D523="","",VLOOKUP(F523,製品マスタ!$G$5:$H$1005,2,FALSE))</f>
        <v/>
      </c>
      <c r="H523" s="35" t="str">
        <f>IF(D523="","",VLOOKUP(F523,製品マスタ!$G$5:$K$1005,5,FALSE))</f>
        <v/>
      </c>
      <c r="I523" s="37" t="str">
        <f>IF(D523="","",VLOOKUP(F523,製品マスタ!$G$5:$L$1005,6,FALSE))</f>
        <v/>
      </c>
      <c r="J523" s="271"/>
      <c r="K523" s="37" t="str">
        <f>IF(D523="","",VLOOKUP(D523,契約台帳!$A$3:$X$700,12,FALSE))</f>
        <v/>
      </c>
      <c r="L523" s="37" t="str">
        <f>IF(D523="","",VLOOKUP(F523,製品マスタ!$G$5:$Q$1005,11,FALSE))</f>
        <v/>
      </c>
      <c r="M523" s="49"/>
      <c r="N523" s="49"/>
      <c r="O523" s="184"/>
      <c r="P523" s="60"/>
      <c r="Q523" s="74"/>
      <c r="R523" s="54" t="str">
        <f>IF(D523="","",IF(D522&lt;&gt;"","",IF(OR(J523="リード付け",J523="巻足し",J523="巻返しリード付け"),M523,VLOOKUP(D523,契約台帳!$A$3:$X$700,14,FALSE))))</f>
        <v/>
      </c>
      <c r="S523" s="51" t="str">
        <f>IF(D523="","",IF(D522&lt;&gt;"","",IF(OR(J523="リード付け",J523="巻足し",J523="巻返しリード付け"),M523,VLOOKUP(D523,契約台帳!$A$3:$X$700,15,FALSE))))</f>
        <v/>
      </c>
      <c r="T523" s="51" t="str">
        <f>IF(D523="","",IF(D522&lt;&gt;"","",IF(J523="リード付け",N523,IF(J523="巻返しリード付け",N523,IF(J523="巻足し",N523*P523+N524*P524,VLOOKUP(D523,契約台帳!$A$3:$X$700,16,FALSE))))))</f>
        <v/>
      </c>
      <c r="U523" s="50"/>
      <c r="V523" s="50" t="str">
        <f>IF(D523="","",IF(D521=D523,"",VLOOKUP(D523,契約台帳!$A$2:$X$700,18,FALSE)))</f>
        <v/>
      </c>
      <c r="W523" s="35" t="str">
        <f>IF(D523="","",IF(T523="","",IF(J523="巻足し","",IF(J523="巻返し",VLOOKUP(F523&amp;K523&amp;M523,製品マスタ!$M$5:$AE$1005,18,FALSE),IF(OR(J523="リード付け",J523="巻返しリード付け"),"原反コア",IF(J523="スリット",VLOOKUP(F523&amp;K523&amp;R523,製品マスタ!$N$5:$AE$1005,17,FALSE),""))))))</f>
        <v/>
      </c>
      <c r="X523" s="35" t="str">
        <f>IF(D523="","",IF(T523="","",IF(J523="巻足し","",IF(J523="巻返し",VLOOKUP(F523&amp;K523&amp;M523,製品マスタ!$M$5:$AE$1005,19,FALSE),IF(OR(J523="リード付け",J523="巻返しリード付け"),"",IF(J523="スリット",VLOOKUP(F523&amp;K523&amp;R523,製品マスタ!$N$5:$AE$1005,18,FALSE),""))))))</f>
        <v/>
      </c>
      <c r="Y523" s="40" t="str">
        <f>IF(D523="","",IF(T523="","",VLOOKUP(D523,契約台帳!$A$3:$X$700,17,FALSE)))</f>
        <v/>
      </c>
      <c r="Z523" s="35" t="str">
        <f>IF(D523="","",IF(T523="","",VLOOKUP(D523,契約台帳!$A$3:$X$700,5,FALSE)))</f>
        <v/>
      </c>
      <c r="AA523" s="74"/>
      <c r="AB523" s="266" t="str">
        <f>IFERROR(VLOOKUP(F523&amp;K523&amp;M523,製品マスタ!$M$5:$AM$1003,27,FALSE),"")</f>
        <v/>
      </c>
      <c r="AC523" s="41"/>
      <c r="AD523" s="244"/>
      <c r="AE523" s="67"/>
      <c r="AF523" s="71"/>
      <c r="AG523" s="60"/>
      <c r="AH523" s="34"/>
      <c r="AI523" s="34"/>
      <c r="AJ523" s="34"/>
      <c r="AK523" s="34"/>
      <c r="AL523" s="13"/>
      <c r="AM523" s="13"/>
      <c r="AN523" s="13"/>
      <c r="AO523" s="13"/>
      <c r="AP523" s="13"/>
      <c r="AQ523" s="14"/>
      <c r="AR523" s="15"/>
    </row>
    <row r="524" spans="1:44" s="17" customFormat="1" ht="30.95" customHeight="1" x14ac:dyDescent="0.2">
      <c r="A524" s="47"/>
      <c r="B524" s="48"/>
      <c r="C524" s="56"/>
      <c r="D524" s="35"/>
      <c r="E524" s="35"/>
      <c r="F524" s="36" t="str">
        <f>IF(D524="","",VLOOKUP(D524,契約台帳!$A$3:$X$9998,6,FALSE))&amp;IF(D524="","",VLOOKUP(D524,契約台帳!$A$3:$X$9998,7,FALSE))&amp;IF(D524="","",VLOOKUP(D524,契約台帳!$A$3:$X$9998,8,FALSE))&amp;IF(D524="","",VLOOKUP(D524,契約台帳!$A$3:$X$9998,9,FALSE))&amp;IF(D524="","",VLOOKUP(D524,契約台帳!$A$3:$X$9998,11,FALSE))</f>
        <v/>
      </c>
      <c r="G524" s="35" t="str">
        <f>IF(D524="","",VLOOKUP(F524,製品マスタ!$G$5:$H$1005,2,FALSE))</f>
        <v/>
      </c>
      <c r="H524" s="35" t="str">
        <f>IF(D524="","",VLOOKUP(F524,製品マスタ!$G$5:$K$1005,5,FALSE))</f>
        <v/>
      </c>
      <c r="I524" s="37" t="str">
        <f>IF(D524="","",VLOOKUP(F524,製品マスタ!$G$5:$L$1005,6,FALSE))</f>
        <v/>
      </c>
      <c r="J524" s="271"/>
      <c r="K524" s="37" t="str">
        <f>IF(D524="","",VLOOKUP(D524,契約台帳!$A$3:$X$700,12,FALSE))</f>
        <v/>
      </c>
      <c r="L524" s="37" t="str">
        <f>IF(D524="","",VLOOKUP(F524,製品マスタ!$G$5:$Q$1005,11,FALSE))</f>
        <v/>
      </c>
      <c r="M524" s="49"/>
      <c r="N524" s="49"/>
      <c r="O524" s="184"/>
      <c r="P524" s="60"/>
      <c r="Q524" s="74"/>
      <c r="R524" s="54" t="str">
        <f>IF(D524="","",IF(D523&lt;&gt;"","",IF(OR(J524="リード付け",J524="巻足し",J524="巻返しリード付け"),M524,VLOOKUP(D524,契約台帳!$A$3:$X$700,14,FALSE))))</f>
        <v/>
      </c>
      <c r="S524" s="51" t="str">
        <f>IF(D524="","",IF(D523&lt;&gt;"","",IF(OR(J524="リード付け",J524="巻足し",J524="巻返しリード付け"),M524,VLOOKUP(D524,契約台帳!$A$3:$X$700,15,FALSE))))</f>
        <v/>
      </c>
      <c r="T524" s="51" t="str">
        <f>IF(D524="","",IF(D523&lt;&gt;"","",IF(J524="リード付け",N524,IF(J524="巻返しリード付け",N524,IF(J524="巻足し",N524*P524+N525*P525,VLOOKUP(D524,契約台帳!$A$3:$X$700,16,FALSE))))))</f>
        <v/>
      </c>
      <c r="U524" s="50"/>
      <c r="V524" s="50" t="str">
        <f>IF(D524="","",IF(D522=D524,"",VLOOKUP(D524,契約台帳!$A$2:$X$700,18,FALSE)))</f>
        <v/>
      </c>
      <c r="W524" s="35" t="str">
        <f>IF(D524="","",IF(T524="","",IF(J524="巻足し","",IF(J524="巻返し",VLOOKUP(F524&amp;K524&amp;M524,製品マスタ!$M$5:$AE$1005,18,FALSE),IF(OR(J524="リード付け",J524="巻返しリード付け"),"原反コア",IF(J524="スリット",VLOOKUP(F524&amp;K524&amp;R524,製品マスタ!$N$5:$AE$1005,17,FALSE),""))))))</f>
        <v/>
      </c>
      <c r="X524" s="35" t="str">
        <f>IF(D524="","",IF(T524="","",IF(J524="巻足し","",IF(J524="巻返し",VLOOKUP(F524&amp;K524&amp;M524,製品マスタ!$M$5:$AE$1005,19,FALSE),IF(OR(J524="リード付け",J524="巻返しリード付け"),"",IF(J524="スリット",VLOOKUP(F524&amp;K524&amp;R524,製品マスタ!$N$5:$AE$1005,18,FALSE),""))))))</f>
        <v/>
      </c>
      <c r="Y524" s="40" t="str">
        <f>IF(D524="","",IF(T524="","",VLOOKUP(D524,契約台帳!$A$3:$X$700,17,FALSE)))</f>
        <v/>
      </c>
      <c r="Z524" s="35" t="str">
        <f>IF(D524="","",IF(T524="","",VLOOKUP(D524,契約台帳!$A$3:$X$700,5,FALSE)))</f>
        <v/>
      </c>
      <c r="AA524" s="74"/>
      <c r="AB524" s="266" t="str">
        <f>IFERROR(VLOOKUP(F524&amp;K524&amp;M524,製品マスタ!$M$5:$AM$1003,27,FALSE),"")</f>
        <v/>
      </c>
      <c r="AC524" s="41"/>
      <c r="AD524" s="244"/>
      <c r="AE524" s="67"/>
      <c r="AF524" s="71"/>
      <c r="AG524" s="60"/>
      <c r="AH524" s="34"/>
      <c r="AI524" s="34"/>
      <c r="AJ524" s="34"/>
      <c r="AK524" s="34"/>
      <c r="AL524" s="13"/>
      <c r="AM524" s="13"/>
      <c r="AN524" s="13"/>
      <c r="AO524" s="13"/>
      <c r="AP524" s="13"/>
      <c r="AQ524" s="14"/>
      <c r="AR524" s="15"/>
    </row>
    <row r="525" spans="1:44" s="17" customFormat="1" ht="30.95" customHeight="1" x14ac:dyDescent="0.2">
      <c r="A525" s="47"/>
      <c r="B525" s="48"/>
      <c r="C525" s="56"/>
      <c r="D525" s="35"/>
      <c r="E525" s="35"/>
      <c r="F525" s="36" t="str">
        <f>IF(D525="","",VLOOKUP(D525,契約台帳!$A$3:$X$9998,6,FALSE))&amp;IF(D525="","",VLOOKUP(D525,契約台帳!$A$3:$X$9998,7,FALSE))&amp;IF(D525="","",VLOOKUP(D525,契約台帳!$A$3:$X$9998,8,FALSE))&amp;IF(D525="","",VLOOKUP(D525,契約台帳!$A$3:$X$9998,9,FALSE))&amp;IF(D525="","",VLOOKUP(D525,契約台帳!$A$3:$X$9998,11,FALSE))</f>
        <v/>
      </c>
      <c r="G525" s="35" t="str">
        <f>IF(D525="","",VLOOKUP(F525,製品マスタ!$G$5:$H$1005,2,FALSE))</f>
        <v/>
      </c>
      <c r="H525" s="35" t="str">
        <f>IF(D525="","",VLOOKUP(F525,製品マスタ!$G$5:$K$1005,5,FALSE))</f>
        <v/>
      </c>
      <c r="I525" s="37" t="str">
        <f>IF(D525="","",VLOOKUP(F525,製品マスタ!$G$5:$L$1005,6,FALSE))</f>
        <v/>
      </c>
      <c r="J525" s="271"/>
      <c r="K525" s="37" t="str">
        <f>IF(D525="","",VLOOKUP(D525,契約台帳!$A$3:$X$700,12,FALSE))</f>
        <v/>
      </c>
      <c r="L525" s="37" t="str">
        <f>IF(D525="","",VLOOKUP(F525,製品マスタ!$G$5:$Q$1005,11,FALSE))</f>
        <v/>
      </c>
      <c r="M525" s="49"/>
      <c r="N525" s="49"/>
      <c r="O525" s="184"/>
      <c r="P525" s="60"/>
      <c r="Q525" s="74"/>
      <c r="R525" s="54" t="str">
        <f>IF(D525="","",IF(D524&lt;&gt;"","",IF(OR(J525="リード付け",J525="巻足し",J525="巻返しリード付け"),M525,VLOOKUP(D525,契約台帳!$A$3:$X$700,14,FALSE))))</f>
        <v/>
      </c>
      <c r="S525" s="51" t="str">
        <f>IF(D525="","",IF(D524&lt;&gt;"","",IF(OR(J525="リード付け",J525="巻足し",J525="巻返しリード付け"),M525,VLOOKUP(D525,契約台帳!$A$3:$X$700,15,FALSE))))</f>
        <v/>
      </c>
      <c r="T525" s="51" t="str">
        <f>IF(D525="","",IF(D524&lt;&gt;"","",IF(J525="リード付け",N525,IF(J525="巻返しリード付け",N525,IF(J525="巻足し",N525*P525+N526*P526,VLOOKUP(D525,契約台帳!$A$3:$X$700,16,FALSE))))))</f>
        <v/>
      </c>
      <c r="U525" s="50"/>
      <c r="V525" s="50" t="str">
        <f>IF(D525="","",IF(D523=D525,"",VLOOKUP(D525,契約台帳!$A$2:$X$700,18,FALSE)))</f>
        <v/>
      </c>
      <c r="W525" s="35" t="str">
        <f>IF(D525="","",IF(T525="","",IF(J525="巻足し","",IF(J525="巻返し",VLOOKUP(F525&amp;K525&amp;M525,製品マスタ!$M$5:$AE$1005,18,FALSE),IF(OR(J525="リード付け",J525="巻返しリード付け"),"原反コア",IF(J525="スリット",VLOOKUP(F525&amp;K525&amp;R525,製品マスタ!$N$5:$AE$1005,17,FALSE),""))))))</f>
        <v/>
      </c>
      <c r="X525" s="35" t="str">
        <f>IF(D525="","",IF(T525="","",IF(J525="巻足し","",IF(J525="巻返し",VLOOKUP(F525&amp;K525&amp;M525,製品マスタ!$M$5:$AE$1005,19,FALSE),IF(OR(J525="リード付け",J525="巻返しリード付け"),"",IF(J525="スリット",VLOOKUP(F525&amp;K525&amp;R525,製品マスタ!$N$5:$AE$1005,18,FALSE),""))))))</f>
        <v/>
      </c>
      <c r="Y525" s="40" t="str">
        <f>IF(D525="","",IF(T525="","",VLOOKUP(D525,契約台帳!$A$3:$X$700,17,FALSE)))</f>
        <v/>
      </c>
      <c r="Z525" s="35" t="str">
        <f>IF(D525="","",IF(T525="","",VLOOKUP(D525,契約台帳!$A$3:$X$700,5,FALSE)))</f>
        <v/>
      </c>
      <c r="AA525" s="74"/>
      <c r="AB525" s="266" t="str">
        <f>IFERROR(VLOOKUP(F525&amp;K525&amp;M525,製品マスタ!$M$5:$AM$1003,27,FALSE),"")</f>
        <v/>
      </c>
      <c r="AC525" s="41"/>
      <c r="AD525" s="244"/>
      <c r="AE525" s="67"/>
      <c r="AF525" s="71"/>
      <c r="AG525" s="60"/>
      <c r="AH525" s="34"/>
      <c r="AI525" s="34"/>
      <c r="AJ525" s="34"/>
      <c r="AK525" s="34"/>
      <c r="AL525" s="13"/>
      <c r="AM525" s="13"/>
      <c r="AN525" s="13"/>
      <c r="AO525" s="13"/>
      <c r="AP525" s="13"/>
      <c r="AQ525" s="14"/>
      <c r="AR525" s="15"/>
    </row>
    <row r="526" spans="1:44" s="17" customFormat="1" ht="30.95" customHeight="1" x14ac:dyDescent="0.2">
      <c r="A526" s="47"/>
      <c r="B526" s="48"/>
      <c r="C526" s="56"/>
      <c r="D526" s="35"/>
      <c r="E526" s="35"/>
      <c r="F526" s="36" t="str">
        <f>IF(D526="","",VLOOKUP(D526,契約台帳!$A$3:$X$9998,6,FALSE))&amp;IF(D526="","",VLOOKUP(D526,契約台帳!$A$3:$X$9998,7,FALSE))&amp;IF(D526="","",VLOOKUP(D526,契約台帳!$A$3:$X$9998,8,FALSE))&amp;IF(D526="","",VLOOKUP(D526,契約台帳!$A$3:$X$9998,9,FALSE))&amp;IF(D526="","",VLOOKUP(D526,契約台帳!$A$3:$X$9998,11,FALSE))</f>
        <v/>
      </c>
      <c r="G526" s="35" t="str">
        <f>IF(D526="","",VLOOKUP(F526,製品マスタ!$G$5:$H$1005,2,FALSE))</f>
        <v/>
      </c>
      <c r="H526" s="35" t="str">
        <f>IF(D526="","",VLOOKUP(F526,製品マスタ!$G$5:$K$1005,5,FALSE))</f>
        <v/>
      </c>
      <c r="I526" s="37" t="str">
        <f>IF(D526="","",VLOOKUP(F526,製品マスタ!$G$5:$L$1005,6,FALSE))</f>
        <v/>
      </c>
      <c r="J526" s="271"/>
      <c r="K526" s="37" t="str">
        <f>IF(D526="","",VLOOKUP(D526,契約台帳!$A$3:$X$700,12,FALSE))</f>
        <v/>
      </c>
      <c r="L526" s="37" t="str">
        <f>IF(D526="","",VLOOKUP(F526,製品マスタ!$G$5:$Q$1005,11,FALSE))</f>
        <v/>
      </c>
      <c r="M526" s="49"/>
      <c r="N526" s="49"/>
      <c r="O526" s="184"/>
      <c r="P526" s="60"/>
      <c r="Q526" s="74"/>
      <c r="R526" s="54" t="str">
        <f>IF(D526="","",IF(D525&lt;&gt;"","",IF(OR(J526="リード付け",J526="巻足し",J526="巻返しリード付け"),M526,VLOOKUP(D526,契約台帳!$A$3:$X$700,14,FALSE))))</f>
        <v/>
      </c>
      <c r="S526" s="51" t="str">
        <f>IF(D526="","",IF(D525&lt;&gt;"","",IF(OR(J526="リード付け",J526="巻足し",J526="巻返しリード付け"),M526,VLOOKUP(D526,契約台帳!$A$3:$X$700,15,FALSE))))</f>
        <v/>
      </c>
      <c r="T526" s="51" t="str">
        <f>IF(D526="","",IF(D525&lt;&gt;"","",IF(J526="リード付け",N526,IF(J526="巻返しリード付け",N526,IF(J526="巻足し",N526*P526+N527*P527,VLOOKUP(D526,契約台帳!$A$3:$X$700,16,FALSE))))))</f>
        <v/>
      </c>
      <c r="U526" s="50"/>
      <c r="V526" s="50" t="str">
        <f>IF(D526="","",IF(D524=D526,"",VLOOKUP(D526,契約台帳!$A$2:$X$700,18,FALSE)))</f>
        <v/>
      </c>
      <c r="W526" s="35" t="str">
        <f>IF(D526="","",IF(T526="","",IF(J526="巻足し","",IF(J526="巻返し",VLOOKUP(F526&amp;K526&amp;M526,製品マスタ!$M$5:$AE$1005,18,FALSE),IF(OR(J526="リード付け",J526="巻返しリード付け"),"原反コア",IF(J526="スリット",VLOOKUP(F526&amp;K526&amp;R526,製品マスタ!$N$5:$AE$1005,17,FALSE),""))))))</f>
        <v/>
      </c>
      <c r="X526" s="35" t="str">
        <f>IF(D526="","",IF(T526="","",IF(J526="巻足し","",IF(J526="巻返し",VLOOKUP(F526&amp;K526&amp;M526,製品マスタ!$M$5:$AE$1005,19,FALSE),IF(OR(J526="リード付け",J526="巻返しリード付け"),"",IF(J526="スリット",VLOOKUP(F526&amp;K526&amp;R526,製品マスタ!$N$5:$AE$1005,18,FALSE),""))))))</f>
        <v/>
      </c>
      <c r="Y526" s="40" t="str">
        <f>IF(D526="","",IF(T526="","",VLOOKUP(D526,契約台帳!$A$3:$X$700,17,FALSE)))</f>
        <v/>
      </c>
      <c r="Z526" s="35" t="str">
        <f>IF(D526="","",IF(T526="","",VLOOKUP(D526,契約台帳!$A$3:$X$700,5,FALSE)))</f>
        <v/>
      </c>
      <c r="AA526" s="74"/>
      <c r="AB526" s="266" t="str">
        <f>IFERROR(VLOOKUP(F526&amp;K526&amp;M526,製品マスタ!$M$5:$AM$1003,27,FALSE),"")</f>
        <v/>
      </c>
      <c r="AC526" s="41"/>
      <c r="AD526" s="244"/>
      <c r="AE526" s="67"/>
      <c r="AF526" s="71"/>
      <c r="AG526" s="60"/>
      <c r="AH526" s="34"/>
      <c r="AI526" s="34"/>
      <c r="AJ526" s="34"/>
      <c r="AK526" s="34"/>
      <c r="AL526" s="13"/>
      <c r="AM526" s="13"/>
      <c r="AN526" s="13"/>
      <c r="AO526" s="13"/>
      <c r="AP526" s="13"/>
      <c r="AQ526" s="14"/>
      <c r="AR526" s="15"/>
    </row>
    <row r="527" spans="1:44" s="17" customFormat="1" ht="30.95" customHeight="1" x14ac:dyDescent="0.2">
      <c r="A527" s="47"/>
      <c r="B527" s="48"/>
      <c r="C527" s="56"/>
      <c r="D527" s="35"/>
      <c r="E527" s="35"/>
      <c r="F527" s="36" t="str">
        <f>IF(D527="","",VLOOKUP(D527,契約台帳!$A$3:$X$9998,6,FALSE))&amp;IF(D527="","",VLOOKUP(D527,契約台帳!$A$3:$X$9998,7,FALSE))&amp;IF(D527="","",VLOOKUP(D527,契約台帳!$A$3:$X$9998,8,FALSE))&amp;IF(D527="","",VLOOKUP(D527,契約台帳!$A$3:$X$9998,9,FALSE))&amp;IF(D527="","",VLOOKUP(D527,契約台帳!$A$3:$X$9998,11,FALSE))</f>
        <v/>
      </c>
      <c r="G527" s="35" t="str">
        <f>IF(D527="","",VLOOKUP(F527,製品マスタ!$G$5:$H$1005,2,FALSE))</f>
        <v/>
      </c>
      <c r="H527" s="35" t="str">
        <f>IF(D527="","",VLOOKUP(F527,製品マスタ!$G$5:$K$1005,5,FALSE))</f>
        <v/>
      </c>
      <c r="I527" s="37" t="str">
        <f>IF(D527="","",VLOOKUP(F527,製品マスタ!$G$5:$L$1005,6,FALSE))</f>
        <v/>
      </c>
      <c r="J527" s="271"/>
      <c r="K527" s="37" t="str">
        <f>IF(D527="","",VLOOKUP(D527,契約台帳!$A$3:$X$700,12,FALSE))</f>
        <v/>
      </c>
      <c r="L527" s="37" t="str">
        <f>IF(D527="","",VLOOKUP(F527,製品マスタ!$G$5:$Q$1005,11,FALSE))</f>
        <v/>
      </c>
      <c r="M527" s="49"/>
      <c r="N527" s="49"/>
      <c r="O527" s="184"/>
      <c r="P527" s="60"/>
      <c r="Q527" s="74"/>
      <c r="R527" s="54" t="str">
        <f>IF(D527="","",IF(D526&lt;&gt;"","",IF(OR(J527="リード付け",J527="巻足し",J527="巻返しリード付け"),M527,VLOOKUP(D527,契約台帳!$A$3:$X$700,14,FALSE))))</f>
        <v/>
      </c>
      <c r="S527" s="51" t="str">
        <f>IF(D527="","",IF(D526&lt;&gt;"","",IF(OR(J527="リード付け",J527="巻足し",J527="巻返しリード付け"),M527,VLOOKUP(D527,契約台帳!$A$3:$X$700,15,FALSE))))</f>
        <v/>
      </c>
      <c r="T527" s="51" t="str">
        <f>IF(D527="","",IF(D526&lt;&gt;"","",IF(J527="リード付け",N527,IF(J527="巻返しリード付け",N527,IF(J527="巻足し",N527*P527+N528*P528,VLOOKUP(D527,契約台帳!$A$3:$X$700,16,FALSE))))))</f>
        <v/>
      </c>
      <c r="U527" s="50"/>
      <c r="V527" s="50" t="str">
        <f>IF(D527="","",IF(D525=D527,"",VLOOKUP(D527,契約台帳!$A$2:$X$700,18,FALSE)))</f>
        <v/>
      </c>
      <c r="W527" s="35" t="str">
        <f>IF(D527="","",IF(T527="","",IF(J527="巻足し","",IF(J527="巻返し",VLOOKUP(F527&amp;K527&amp;M527,製品マスタ!$M$5:$AE$1005,18,FALSE),IF(OR(J527="リード付け",J527="巻返しリード付け"),"原反コア",IF(J527="スリット",VLOOKUP(F527&amp;K527&amp;R527,製品マスタ!$N$5:$AE$1005,17,FALSE),""))))))</f>
        <v/>
      </c>
      <c r="X527" s="35" t="str">
        <f>IF(D527="","",IF(T527="","",IF(J527="巻足し","",IF(J527="巻返し",VLOOKUP(F527&amp;K527&amp;M527,製品マスタ!$M$5:$AE$1005,19,FALSE),IF(OR(J527="リード付け",J527="巻返しリード付け"),"",IF(J527="スリット",VLOOKUP(F527&amp;K527&amp;R527,製品マスタ!$N$5:$AE$1005,18,FALSE),""))))))</f>
        <v/>
      </c>
      <c r="Y527" s="40" t="str">
        <f>IF(D527="","",IF(T527="","",VLOOKUP(D527,契約台帳!$A$3:$X$700,17,FALSE)))</f>
        <v/>
      </c>
      <c r="Z527" s="35" t="str">
        <f>IF(D527="","",IF(T527="","",VLOOKUP(D527,契約台帳!$A$3:$X$700,5,FALSE)))</f>
        <v/>
      </c>
      <c r="AA527" s="74"/>
      <c r="AB527" s="266" t="str">
        <f>IFERROR(VLOOKUP(F527&amp;K527&amp;M527,製品マスタ!$M$5:$AM$1003,27,FALSE),"")</f>
        <v/>
      </c>
      <c r="AC527" s="41"/>
      <c r="AD527" s="244"/>
      <c r="AE527" s="67"/>
      <c r="AF527" s="71"/>
      <c r="AG527" s="60"/>
      <c r="AH527" s="34"/>
      <c r="AI527" s="34"/>
      <c r="AJ527" s="34"/>
      <c r="AK527" s="34"/>
      <c r="AL527" s="13"/>
      <c r="AM527" s="13"/>
      <c r="AN527" s="13"/>
      <c r="AO527" s="13"/>
      <c r="AP527" s="13"/>
      <c r="AQ527" s="14"/>
      <c r="AR527" s="15"/>
    </row>
    <row r="528" spans="1:44" s="17" customFormat="1" ht="30.95" customHeight="1" x14ac:dyDescent="0.2">
      <c r="A528" s="47"/>
      <c r="B528" s="48"/>
      <c r="C528" s="56"/>
      <c r="D528" s="35"/>
      <c r="E528" s="35"/>
      <c r="F528" s="36" t="str">
        <f>IF(D528="","",VLOOKUP(D528,契約台帳!$A$3:$X$9998,6,FALSE))&amp;IF(D528="","",VLOOKUP(D528,契約台帳!$A$3:$X$9998,7,FALSE))&amp;IF(D528="","",VLOOKUP(D528,契約台帳!$A$3:$X$9998,8,FALSE))&amp;IF(D528="","",VLOOKUP(D528,契約台帳!$A$3:$X$9998,9,FALSE))&amp;IF(D528="","",VLOOKUP(D528,契約台帳!$A$3:$X$9998,11,FALSE))</f>
        <v/>
      </c>
      <c r="G528" s="35" t="str">
        <f>IF(D528="","",VLOOKUP(F528,製品マスタ!$G$5:$H$1005,2,FALSE))</f>
        <v/>
      </c>
      <c r="H528" s="35" t="str">
        <f>IF(D528="","",VLOOKUP(F528,製品マスタ!$G$5:$K$1005,5,FALSE))</f>
        <v/>
      </c>
      <c r="I528" s="37" t="str">
        <f>IF(D528="","",VLOOKUP(F528,製品マスタ!$G$5:$L$1005,6,FALSE))</f>
        <v/>
      </c>
      <c r="J528" s="271"/>
      <c r="K528" s="37" t="str">
        <f>IF(D528="","",VLOOKUP(D528,契約台帳!$A$3:$X$700,12,FALSE))</f>
        <v/>
      </c>
      <c r="L528" s="37" t="str">
        <f>IF(D528="","",VLOOKUP(F528,製品マスタ!$G$5:$Q$1005,11,FALSE))</f>
        <v/>
      </c>
      <c r="M528" s="49"/>
      <c r="N528" s="49"/>
      <c r="O528" s="184"/>
      <c r="P528" s="60"/>
      <c r="Q528" s="74"/>
      <c r="R528" s="54" t="str">
        <f>IF(D528="","",IF(D527&lt;&gt;"","",IF(OR(J528="リード付け",J528="巻足し",J528="巻返しリード付け"),M528,VLOOKUP(D528,契約台帳!$A$3:$X$700,14,FALSE))))</f>
        <v/>
      </c>
      <c r="S528" s="51" t="str">
        <f>IF(D528="","",IF(D527&lt;&gt;"","",IF(OR(J528="リード付け",J528="巻足し",J528="巻返しリード付け"),M528,VLOOKUP(D528,契約台帳!$A$3:$X$700,15,FALSE))))</f>
        <v/>
      </c>
      <c r="T528" s="51" t="str">
        <f>IF(D528="","",IF(D527&lt;&gt;"","",IF(J528="リード付け",N528,IF(J528="巻返しリード付け",N528,IF(J528="巻足し",N528*P528+N529*P529,VLOOKUP(D528,契約台帳!$A$3:$X$700,16,FALSE))))))</f>
        <v/>
      </c>
      <c r="U528" s="50"/>
      <c r="V528" s="50" t="str">
        <f>IF(D528="","",IF(D526=D528,"",VLOOKUP(D528,契約台帳!$A$2:$X$700,18,FALSE)))</f>
        <v/>
      </c>
      <c r="W528" s="35" t="str">
        <f>IF(D528="","",IF(T528="","",IF(J528="巻足し","",IF(J528="巻返し",VLOOKUP(F528&amp;K528&amp;M528,製品マスタ!$M$5:$AE$1005,18,FALSE),IF(OR(J528="リード付け",J528="巻返しリード付け"),"原反コア",IF(J528="スリット",VLOOKUP(F528&amp;K528&amp;R528,製品マスタ!$N$5:$AE$1005,17,FALSE),""))))))</f>
        <v/>
      </c>
      <c r="X528" s="35" t="str">
        <f>IF(D528="","",IF(T528="","",IF(J528="巻足し","",IF(J528="巻返し",VLOOKUP(F528&amp;K528&amp;M528,製品マスタ!$M$5:$AE$1005,19,FALSE),IF(OR(J528="リード付け",J528="巻返しリード付け"),"",IF(J528="スリット",VLOOKUP(F528&amp;K528&amp;R528,製品マスタ!$N$5:$AE$1005,18,FALSE),""))))))</f>
        <v/>
      </c>
      <c r="Y528" s="40" t="str">
        <f>IF(D528="","",IF(T528="","",VLOOKUP(D528,契約台帳!$A$3:$X$700,17,FALSE)))</f>
        <v/>
      </c>
      <c r="Z528" s="35" t="str">
        <f>IF(D528="","",IF(T528="","",VLOOKUP(D528,契約台帳!$A$3:$X$700,5,FALSE)))</f>
        <v/>
      </c>
      <c r="AA528" s="74"/>
      <c r="AB528" s="266" t="str">
        <f>IFERROR(VLOOKUP(F528&amp;K528&amp;M528,製品マスタ!$M$5:$AM$1003,27,FALSE),"")</f>
        <v/>
      </c>
      <c r="AC528" s="41"/>
      <c r="AD528" s="244"/>
      <c r="AE528" s="67"/>
      <c r="AF528" s="71"/>
      <c r="AG528" s="60"/>
      <c r="AH528" s="34"/>
      <c r="AI528" s="34"/>
      <c r="AJ528" s="34"/>
      <c r="AK528" s="34"/>
      <c r="AL528" s="13"/>
      <c r="AM528" s="13"/>
      <c r="AN528" s="13"/>
      <c r="AO528" s="13"/>
      <c r="AP528" s="13"/>
      <c r="AQ528" s="14"/>
      <c r="AR528" s="15"/>
    </row>
    <row r="529" spans="1:44" s="17" customFormat="1" ht="30.95" customHeight="1" x14ac:dyDescent="0.2">
      <c r="A529" s="47"/>
      <c r="B529" s="48"/>
      <c r="C529" s="56"/>
      <c r="D529" s="35"/>
      <c r="E529" s="35"/>
      <c r="F529" s="36" t="str">
        <f>IF(D529="","",VLOOKUP(D529,契約台帳!$A$3:$X$9998,6,FALSE))&amp;IF(D529="","",VLOOKUP(D529,契約台帳!$A$3:$X$9998,7,FALSE))&amp;IF(D529="","",VLOOKUP(D529,契約台帳!$A$3:$X$9998,8,FALSE))&amp;IF(D529="","",VLOOKUP(D529,契約台帳!$A$3:$X$9998,9,FALSE))&amp;IF(D529="","",VLOOKUP(D529,契約台帳!$A$3:$X$9998,11,FALSE))</f>
        <v/>
      </c>
      <c r="G529" s="35" t="str">
        <f>IF(D529="","",VLOOKUP(F529,製品マスタ!$G$5:$H$1005,2,FALSE))</f>
        <v/>
      </c>
      <c r="H529" s="35" t="str">
        <f>IF(D529="","",VLOOKUP(F529,製品マスタ!$G$5:$K$1005,5,FALSE))</f>
        <v/>
      </c>
      <c r="I529" s="37" t="str">
        <f>IF(D529="","",VLOOKUP(F529,製品マスタ!$G$5:$L$1005,6,FALSE))</f>
        <v/>
      </c>
      <c r="J529" s="271"/>
      <c r="K529" s="37" t="str">
        <f>IF(D529="","",VLOOKUP(D529,契約台帳!$A$3:$X$700,12,FALSE))</f>
        <v/>
      </c>
      <c r="L529" s="37" t="str">
        <f>IF(D529="","",VLOOKUP(F529,製品マスタ!$G$5:$Q$1005,11,FALSE))</f>
        <v/>
      </c>
      <c r="M529" s="49"/>
      <c r="N529" s="49"/>
      <c r="O529" s="184"/>
      <c r="P529" s="60"/>
      <c r="Q529" s="74"/>
      <c r="R529" s="54" t="str">
        <f>IF(D529="","",IF(D528&lt;&gt;"","",IF(OR(J529="リード付け",J529="巻足し",J529="巻返しリード付け"),M529,VLOOKUP(D529,契約台帳!$A$3:$X$700,14,FALSE))))</f>
        <v/>
      </c>
      <c r="S529" s="51" t="str">
        <f>IF(D529="","",IF(D528&lt;&gt;"","",IF(OR(J529="リード付け",J529="巻足し",J529="巻返しリード付け"),M529,VLOOKUP(D529,契約台帳!$A$3:$X$700,15,FALSE))))</f>
        <v/>
      </c>
      <c r="T529" s="51" t="str">
        <f>IF(D529="","",IF(D528&lt;&gt;"","",IF(J529="リード付け",N529,IF(J529="巻返しリード付け",N529,IF(J529="巻足し",N529*P529+N530*P530,VLOOKUP(D529,契約台帳!$A$3:$X$700,16,FALSE))))))</f>
        <v/>
      </c>
      <c r="U529" s="50"/>
      <c r="V529" s="50" t="str">
        <f>IF(D529="","",IF(D527=D529,"",VLOOKUP(D529,契約台帳!$A$2:$X$700,18,FALSE)))</f>
        <v/>
      </c>
      <c r="W529" s="35" t="str">
        <f>IF(D529="","",IF(T529="","",IF(J529="巻足し","",IF(J529="巻返し",VLOOKUP(F529&amp;K529&amp;M529,製品マスタ!$M$5:$AE$1005,18,FALSE),IF(OR(J529="リード付け",J529="巻返しリード付け"),"原反コア",IF(J529="スリット",VLOOKUP(F529&amp;K529&amp;R529,製品マスタ!$N$5:$AE$1005,17,FALSE),""))))))</f>
        <v/>
      </c>
      <c r="X529" s="35" t="str">
        <f>IF(D529="","",IF(T529="","",IF(J529="巻足し","",IF(J529="巻返し",VLOOKUP(F529&amp;K529&amp;M529,製品マスタ!$M$5:$AE$1005,19,FALSE),IF(OR(J529="リード付け",J529="巻返しリード付け"),"",IF(J529="スリット",VLOOKUP(F529&amp;K529&amp;R529,製品マスタ!$N$5:$AE$1005,18,FALSE),""))))))</f>
        <v/>
      </c>
      <c r="Y529" s="40" t="str">
        <f>IF(D529="","",IF(T529="","",VLOOKUP(D529,契約台帳!$A$3:$X$700,17,FALSE)))</f>
        <v/>
      </c>
      <c r="Z529" s="35" t="str">
        <f>IF(D529="","",IF(T529="","",VLOOKUP(D529,契約台帳!$A$3:$X$700,5,FALSE)))</f>
        <v/>
      </c>
      <c r="AA529" s="74"/>
      <c r="AB529" s="266" t="str">
        <f>IFERROR(VLOOKUP(F529&amp;K529&amp;M529,製品マスタ!$M$5:$AM$1003,27,FALSE),"")</f>
        <v/>
      </c>
      <c r="AC529" s="41"/>
      <c r="AD529" s="244"/>
      <c r="AE529" s="67"/>
      <c r="AF529" s="71"/>
      <c r="AG529" s="60"/>
      <c r="AH529" s="34"/>
      <c r="AI529" s="34"/>
      <c r="AJ529" s="34"/>
      <c r="AK529" s="34"/>
      <c r="AL529" s="13"/>
      <c r="AM529" s="13"/>
      <c r="AN529" s="13"/>
      <c r="AO529" s="13"/>
      <c r="AP529" s="13"/>
      <c r="AQ529" s="14"/>
      <c r="AR529" s="15"/>
    </row>
    <row r="530" spans="1:44" s="17" customFormat="1" ht="30.95" customHeight="1" x14ac:dyDescent="0.2">
      <c r="A530" s="47"/>
      <c r="B530" s="48"/>
      <c r="C530" s="56"/>
      <c r="D530" s="35"/>
      <c r="E530" s="35"/>
      <c r="F530" s="36" t="str">
        <f>IF(D530="","",VLOOKUP(D530,契約台帳!$A$3:$X$9998,6,FALSE))&amp;IF(D530="","",VLOOKUP(D530,契約台帳!$A$3:$X$9998,7,FALSE))&amp;IF(D530="","",VLOOKUP(D530,契約台帳!$A$3:$X$9998,8,FALSE))&amp;IF(D530="","",VLOOKUP(D530,契約台帳!$A$3:$X$9998,9,FALSE))&amp;IF(D530="","",VLOOKUP(D530,契約台帳!$A$3:$X$9998,11,FALSE))</f>
        <v/>
      </c>
      <c r="G530" s="35" t="str">
        <f>IF(D530="","",VLOOKUP(F530,製品マスタ!$G$5:$H$1005,2,FALSE))</f>
        <v/>
      </c>
      <c r="H530" s="35" t="str">
        <f>IF(D530="","",VLOOKUP(F530,製品マスタ!$G$5:$K$1005,5,FALSE))</f>
        <v/>
      </c>
      <c r="I530" s="37" t="str">
        <f>IF(D530="","",VLOOKUP(F530,製品マスタ!$G$5:$L$1005,6,FALSE))</f>
        <v/>
      </c>
      <c r="J530" s="271"/>
      <c r="K530" s="37" t="str">
        <f>IF(D530="","",VLOOKUP(D530,契約台帳!$A$3:$X$700,12,FALSE))</f>
        <v/>
      </c>
      <c r="L530" s="37" t="str">
        <f>IF(D530="","",VLOOKUP(F530,製品マスタ!$G$5:$Q$1005,11,FALSE))</f>
        <v/>
      </c>
      <c r="M530" s="49"/>
      <c r="N530" s="49"/>
      <c r="O530" s="184"/>
      <c r="P530" s="60"/>
      <c r="Q530" s="74"/>
      <c r="R530" s="54" t="str">
        <f>IF(D530="","",IF(D529&lt;&gt;"","",IF(OR(J530="リード付け",J530="巻足し",J530="巻返しリード付け"),M530,VLOOKUP(D530,契約台帳!$A$3:$X$700,14,FALSE))))</f>
        <v/>
      </c>
      <c r="S530" s="51" t="str">
        <f>IF(D530="","",IF(D529&lt;&gt;"","",IF(OR(J530="リード付け",J530="巻足し",J530="巻返しリード付け"),M530,VLOOKUP(D530,契約台帳!$A$3:$X$700,15,FALSE))))</f>
        <v/>
      </c>
      <c r="T530" s="51" t="str">
        <f>IF(D530="","",IF(D529&lt;&gt;"","",IF(J530="リード付け",N530,IF(J530="巻返しリード付け",N530,IF(J530="巻足し",N530*P530+N531*P531,VLOOKUP(D530,契約台帳!$A$3:$X$700,16,FALSE))))))</f>
        <v/>
      </c>
      <c r="U530" s="50"/>
      <c r="V530" s="50" t="str">
        <f>IF(D530="","",IF(D528=D530,"",VLOOKUP(D530,契約台帳!$A$2:$X$700,18,FALSE)))</f>
        <v/>
      </c>
      <c r="W530" s="35" t="str">
        <f>IF(D530="","",IF(T530="","",IF(J530="巻足し","",IF(J530="巻返し",VLOOKUP(F530&amp;K530&amp;M530,製品マスタ!$M$5:$AE$1005,18,FALSE),IF(OR(J530="リード付け",J530="巻返しリード付け"),"原反コア",IF(J530="スリット",VLOOKUP(F530&amp;K530&amp;R530,製品マスタ!$N$5:$AE$1005,17,FALSE),""))))))</f>
        <v/>
      </c>
      <c r="X530" s="35" t="str">
        <f>IF(D530="","",IF(T530="","",IF(J530="巻足し","",IF(J530="巻返し",VLOOKUP(F530&amp;K530&amp;M530,製品マスタ!$M$5:$AE$1005,19,FALSE),IF(OR(J530="リード付け",J530="巻返しリード付け"),"",IF(J530="スリット",VLOOKUP(F530&amp;K530&amp;R530,製品マスタ!$N$5:$AE$1005,18,FALSE),""))))))</f>
        <v/>
      </c>
      <c r="Y530" s="40" t="str">
        <f>IF(D530="","",IF(T530="","",VLOOKUP(D530,契約台帳!$A$3:$X$700,17,FALSE)))</f>
        <v/>
      </c>
      <c r="Z530" s="35" t="str">
        <f>IF(D530="","",IF(T530="","",VLOOKUP(D530,契約台帳!$A$3:$X$700,5,FALSE)))</f>
        <v/>
      </c>
      <c r="AA530" s="74"/>
      <c r="AB530" s="266" t="str">
        <f>IFERROR(VLOOKUP(F530&amp;K530&amp;M530,製品マスタ!$M$5:$AM$1003,27,FALSE),"")</f>
        <v/>
      </c>
      <c r="AC530" s="41"/>
      <c r="AD530" s="244"/>
      <c r="AE530" s="67"/>
      <c r="AF530" s="71"/>
      <c r="AG530" s="60"/>
      <c r="AH530" s="34"/>
      <c r="AI530" s="34"/>
      <c r="AJ530" s="34"/>
      <c r="AK530" s="34"/>
      <c r="AL530" s="13"/>
      <c r="AM530" s="13"/>
      <c r="AN530" s="13"/>
      <c r="AO530" s="13"/>
      <c r="AP530" s="13"/>
      <c r="AQ530" s="14"/>
      <c r="AR530" s="15"/>
    </row>
    <row r="531" spans="1:44" s="17" customFormat="1" ht="30.95" customHeight="1" x14ac:dyDescent="0.2">
      <c r="A531" s="47"/>
      <c r="B531" s="48"/>
      <c r="C531" s="56"/>
      <c r="D531" s="35"/>
      <c r="E531" s="35"/>
      <c r="F531" s="36" t="str">
        <f>IF(D531="","",VLOOKUP(D531,契約台帳!$A$3:$X$9998,6,FALSE))&amp;IF(D531="","",VLOOKUP(D531,契約台帳!$A$3:$X$9998,7,FALSE))&amp;IF(D531="","",VLOOKUP(D531,契約台帳!$A$3:$X$9998,8,FALSE))&amp;IF(D531="","",VLOOKUP(D531,契約台帳!$A$3:$X$9998,9,FALSE))&amp;IF(D531="","",VLOOKUP(D531,契約台帳!$A$3:$X$9998,11,FALSE))</f>
        <v/>
      </c>
      <c r="G531" s="35" t="str">
        <f>IF(D531="","",VLOOKUP(F531,製品マスタ!$G$5:$H$1005,2,FALSE))</f>
        <v/>
      </c>
      <c r="H531" s="35" t="str">
        <f>IF(D531="","",VLOOKUP(F531,製品マスタ!$G$5:$K$1005,5,FALSE))</f>
        <v/>
      </c>
      <c r="I531" s="37" t="str">
        <f>IF(D531="","",VLOOKUP(F531,製品マスタ!$G$5:$L$1005,6,FALSE))</f>
        <v/>
      </c>
      <c r="J531" s="271"/>
      <c r="K531" s="37" t="str">
        <f>IF(D531="","",VLOOKUP(D531,契約台帳!$A$3:$X$700,12,FALSE))</f>
        <v/>
      </c>
      <c r="L531" s="37" t="str">
        <f>IF(D531="","",VLOOKUP(F531,製品マスタ!$G$5:$Q$1005,11,FALSE))</f>
        <v/>
      </c>
      <c r="M531" s="49"/>
      <c r="N531" s="49"/>
      <c r="O531" s="184"/>
      <c r="P531" s="60"/>
      <c r="Q531" s="74"/>
      <c r="R531" s="54" t="str">
        <f>IF(D531="","",IF(D530&lt;&gt;"","",IF(OR(J531="リード付け",J531="巻足し",J531="巻返しリード付け"),M531,VLOOKUP(D531,契約台帳!$A$3:$X$700,14,FALSE))))</f>
        <v/>
      </c>
      <c r="S531" s="51" t="str">
        <f>IF(D531="","",IF(D530&lt;&gt;"","",IF(OR(J531="リード付け",J531="巻足し",J531="巻返しリード付け"),M531,VLOOKUP(D531,契約台帳!$A$3:$X$700,15,FALSE))))</f>
        <v/>
      </c>
      <c r="T531" s="51" t="str">
        <f>IF(D531="","",IF(D530&lt;&gt;"","",IF(J531="リード付け",N531,IF(J531="巻返しリード付け",N531,IF(J531="巻足し",N531*P531+N532*P532,VLOOKUP(D531,契約台帳!$A$3:$X$700,16,FALSE))))))</f>
        <v/>
      </c>
      <c r="U531" s="50"/>
      <c r="V531" s="50" t="str">
        <f>IF(D531="","",IF(D529=D531,"",VLOOKUP(D531,契約台帳!$A$2:$X$700,18,FALSE)))</f>
        <v/>
      </c>
      <c r="W531" s="35" t="str">
        <f>IF(D531="","",IF(T531="","",IF(J531="巻足し","",IF(J531="巻返し",VLOOKUP(F531&amp;K531&amp;M531,製品マスタ!$M$5:$AE$1005,18,FALSE),IF(OR(J531="リード付け",J531="巻返しリード付け"),"原反コア",IF(J531="スリット",VLOOKUP(F531&amp;K531&amp;R531,製品マスタ!$N$5:$AE$1005,17,FALSE),""))))))</f>
        <v/>
      </c>
      <c r="X531" s="35" t="str">
        <f>IF(D531="","",IF(T531="","",IF(J531="巻足し","",IF(J531="巻返し",VLOOKUP(F531&amp;K531&amp;M531,製品マスタ!$M$5:$AE$1005,19,FALSE),IF(OR(J531="リード付け",J531="巻返しリード付け"),"",IF(J531="スリット",VLOOKUP(F531&amp;K531&amp;R531,製品マスタ!$N$5:$AE$1005,18,FALSE),""))))))</f>
        <v/>
      </c>
      <c r="Y531" s="40" t="str">
        <f>IF(D531="","",IF(T531="","",VLOOKUP(D531,契約台帳!$A$3:$X$700,17,FALSE)))</f>
        <v/>
      </c>
      <c r="Z531" s="35" t="str">
        <f>IF(D531="","",IF(T531="","",VLOOKUP(D531,契約台帳!$A$3:$X$700,5,FALSE)))</f>
        <v/>
      </c>
      <c r="AA531" s="74"/>
      <c r="AB531" s="266" t="str">
        <f>IFERROR(VLOOKUP(F531&amp;K531&amp;M531,製品マスタ!$M$5:$AM$1003,27,FALSE),"")</f>
        <v/>
      </c>
      <c r="AC531" s="41"/>
      <c r="AD531" s="244"/>
      <c r="AE531" s="67"/>
      <c r="AF531" s="71"/>
      <c r="AG531" s="60"/>
      <c r="AH531" s="34"/>
      <c r="AI531" s="34"/>
      <c r="AJ531" s="34"/>
      <c r="AK531" s="34"/>
      <c r="AL531" s="13"/>
      <c r="AM531" s="13"/>
      <c r="AN531" s="13"/>
      <c r="AO531" s="13"/>
      <c r="AP531" s="13"/>
      <c r="AQ531" s="14"/>
      <c r="AR531" s="15"/>
    </row>
    <row r="532" spans="1:44" s="17" customFormat="1" ht="30.95" customHeight="1" x14ac:dyDescent="0.2">
      <c r="A532" s="47"/>
      <c r="B532" s="48"/>
      <c r="C532" s="56"/>
      <c r="D532" s="35"/>
      <c r="E532" s="35"/>
      <c r="F532" s="36" t="str">
        <f>IF(D532="","",VLOOKUP(D532,契約台帳!$A$3:$X$9998,6,FALSE))&amp;IF(D532="","",VLOOKUP(D532,契約台帳!$A$3:$X$9998,7,FALSE))&amp;IF(D532="","",VLOOKUP(D532,契約台帳!$A$3:$X$9998,8,FALSE))&amp;IF(D532="","",VLOOKUP(D532,契約台帳!$A$3:$X$9998,9,FALSE))&amp;IF(D532="","",VLOOKUP(D532,契約台帳!$A$3:$X$9998,11,FALSE))</f>
        <v/>
      </c>
      <c r="G532" s="35" t="str">
        <f>IF(D532="","",VLOOKUP(F532,製品マスタ!$G$5:$H$1005,2,FALSE))</f>
        <v/>
      </c>
      <c r="H532" s="35" t="str">
        <f>IF(D532="","",VLOOKUP(F532,製品マスタ!$G$5:$K$1005,5,FALSE))</f>
        <v/>
      </c>
      <c r="I532" s="37" t="str">
        <f>IF(D532="","",VLOOKUP(F532,製品マスタ!$G$5:$L$1005,6,FALSE))</f>
        <v/>
      </c>
      <c r="J532" s="271"/>
      <c r="K532" s="37" t="str">
        <f>IF(D532="","",VLOOKUP(D532,契約台帳!$A$3:$X$700,12,FALSE))</f>
        <v/>
      </c>
      <c r="L532" s="37" t="str">
        <f>IF(D532="","",VLOOKUP(F532,製品マスタ!$G$5:$Q$1005,11,FALSE))</f>
        <v/>
      </c>
      <c r="M532" s="49"/>
      <c r="N532" s="49"/>
      <c r="O532" s="184"/>
      <c r="P532" s="60"/>
      <c r="Q532" s="74"/>
      <c r="R532" s="54" t="str">
        <f>IF(D532="","",IF(D531&lt;&gt;"","",IF(OR(J532="リード付け",J532="巻足し",J532="巻返しリード付け"),M532,VLOOKUP(D532,契約台帳!$A$3:$X$700,14,FALSE))))</f>
        <v/>
      </c>
      <c r="S532" s="51" t="str">
        <f>IF(D532="","",IF(D531&lt;&gt;"","",IF(OR(J532="リード付け",J532="巻足し",J532="巻返しリード付け"),M532,VLOOKUP(D532,契約台帳!$A$3:$X$700,15,FALSE))))</f>
        <v/>
      </c>
      <c r="T532" s="51" t="str">
        <f>IF(D532="","",IF(D531&lt;&gt;"","",IF(J532="リード付け",N532,IF(J532="巻返しリード付け",N532,IF(J532="巻足し",N532*P532+N533*P533,VLOOKUP(D532,契約台帳!$A$3:$X$700,16,FALSE))))))</f>
        <v/>
      </c>
      <c r="U532" s="50"/>
      <c r="V532" s="50" t="str">
        <f>IF(D532="","",IF(D530=D532,"",VLOOKUP(D532,契約台帳!$A$2:$X$700,18,FALSE)))</f>
        <v/>
      </c>
      <c r="W532" s="35" t="str">
        <f>IF(D532="","",IF(T532="","",IF(J532="巻足し","",IF(J532="巻返し",VLOOKUP(F532&amp;K532&amp;M532,製品マスタ!$M$5:$AE$1005,18,FALSE),IF(OR(J532="リード付け",J532="巻返しリード付け"),"原反コア",IF(J532="スリット",VLOOKUP(F532&amp;K532&amp;R532,製品マスタ!$N$5:$AE$1005,17,FALSE),""))))))</f>
        <v/>
      </c>
      <c r="X532" s="35" t="str">
        <f>IF(D532="","",IF(T532="","",IF(J532="巻足し","",IF(J532="巻返し",VLOOKUP(F532&amp;K532&amp;M532,製品マスタ!$M$5:$AE$1005,19,FALSE),IF(OR(J532="リード付け",J532="巻返しリード付け"),"",IF(J532="スリット",VLOOKUP(F532&amp;K532&amp;R532,製品マスタ!$N$5:$AE$1005,18,FALSE),""))))))</f>
        <v/>
      </c>
      <c r="Y532" s="40" t="str">
        <f>IF(D532="","",IF(T532="","",VLOOKUP(D532,契約台帳!$A$3:$X$700,17,FALSE)))</f>
        <v/>
      </c>
      <c r="Z532" s="35" t="str">
        <f>IF(D532="","",IF(T532="","",VLOOKUP(D532,契約台帳!$A$3:$X$700,5,FALSE)))</f>
        <v/>
      </c>
      <c r="AA532" s="74"/>
      <c r="AB532" s="266" t="str">
        <f>IFERROR(VLOOKUP(F532&amp;K532&amp;M532,製品マスタ!$M$5:$AM$1003,27,FALSE),"")</f>
        <v/>
      </c>
      <c r="AC532" s="41"/>
      <c r="AD532" s="244"/>
      <c r="AE532" s="67"/>
      <c r="AF532" s="71"/>
      <c r="AG532" s="60"/>
      <c r="AH532" s="34"/>
      <c r="AI532" s="34"/>
      <c r="AJ532" s="34"/>
      <c r="AK532" s="34"/>
      <c r="AL532" s="13"/>
      <c r="AM532" s="13"/>
      <c r="AN532" s="13"/>
      <c r="AO532" s="13"/>
      <c r="AP532" s="13"/>
      <c r="AQ532" s="14"/>
      <c r="AR532" s="15"/>
    </row>
    <row r="533" spans="1:44" s="17" customFormat="1" ht="30.95" customHeight="1" x14ac:dyDescent="0.2">
      <c r="A533" s="47"/>
      <c r="B533" s="48"/>
      <c r="C533" s="56"/>
      <c r="D533" s="35"/>
      <c r="E533" s="35"/>
      <c r="F533" s="36" t="str">
        <f>IF(D533="","",VLOOKUP(D533,契約台帳!$A$3:$X$9998,6,FALSE))&amp;IF(D533="","",VLOOKUP(D533,契約台帳!$A$3:$X$9998,7,FALSE))&amp;IF(D533="","",VLOOKUP(D533,契約台帳!$A$3:$X$9998,8,FALSE))&amp;IF(D533="","",VLOOKUP(D533,契約台帳!$A$3:$X$9998,9,FALSE))&amp;IF(D533="","",VLOOKUP(D533,契約台帳!$A$3:$X$9998,11,FALSE))</f>
        <v/>
      </c>
      <c r="G533" s="35" t="str">
        <f>IF(D533="","",VLOOKUP(F533,製品マスタ!$G$5:$H$1005,2,FALSE))</f>
        <v/>
      </c>
      <c r="H533" s="35" t="str">
        <f>IF(D533="","",VLOOKUP(F533,製品マスタ!$G$5:$K$1005,5,FALSE))</f>
        <v/>
      </c>
      <c r="I533" s="37" t="str">
        <f>IF(D533="","",VLOOKUP(F533,製品マスタ!$G$5:$L$1005,6,FALSE))</f>
        <v/>
      </c>
      <c r="J533" s="271"/>
      <c r="K533" s="37" t="str">
        <f>IF(D533="","",VLOOKUP(D533,契約台帳!$A$3:$X$700,12,FALSE))</f>
        <v/>
      </c>
      <c r="L533" s="37" t="str">
        <f>IF(D533="","",VLOOKUP(F533,製品マスタ!$G$5:$Q$1005,11,FALSE))</f>
        <v/>
      </c>
      <c r="M533" s="49"/>
      <c r="N533" s="49"/>
      <c r="O533" s="184"/>
      <c r="P533" s="60"/>
      <c r="Q533" s="74"/>
      <c r="R533" s="54" t="str">
        <f>IF(D533="","",IF(D532&lt;&gt;"","",IF(OR(J533="リード付け",J533="巻足し",J533="巻返しリード付け"),M533,VLOOKUP(D533,契約台帳!$A$3:$X$700,14,FALSE))))</f>
        <v/>
      </c>
      <c r="S533" s="51" t="str">
        <f>IF(D533="","",IF(D532&lt;&gt;"","",IF(OR(J533="リード付け",J533="巻足し",J533="巻返しリード付け"),M533,VLOOKUP(D533,契約台帳!$A$3:$X$700,15,FALSE))))</f>
        <v/>
      </c>
      <c r="T533" s="51" t="str">
        <f>IF(D533="","",IF(D532&lt;&gt;"","",IF(J533="リード付け",N533,IF(J533="巻返しリード付け",N533,IF(J533="巻足し",N533*P533+N534*P534,VLOOKUP(D533,契約台帳!$A$3:$X$700,16,FALSE))))))</f>
        <v/>
      </c>
      <c r="U533" s="50"/>
      <c r="V533" s="50" t="str">
        <f>IF(D533="","",IF(D531=D533,"",VLOOKUP(D533,契約台帳!$A$2:$X$700,18,FALSE)))</f>
        <v/>
      </c>
      <c r="W533" s="35" t="str">
        <f>IF(D533="","",IF(T533="","",IF(J533="巻足し","",IF(J533="巻返し",VLOOKUP(F533&amp;K533&amp;M533,製品マスタ!$M$5:$AE$1005,18,FALSE),IF(OR(J533="リード付け",J533="巻返しリード付け"),"原反コア",IF(J533="スリット",VLOOKUP(F533&amp;K533&amp;R533,製品マスタ!$N$5:$AE$1005,17,FALSE),""))))))</f>
        <v/>
      </c>
      <c r="X533" s="35" t="str">
        <f>IF(D533="","",IF(T533="","",IF(J533="巻足し","",IF(J533="巻返し",VLOOKUP(F533&amp;K533&amp;M533,製品マスタ!$M$5:$AE$1005,19,FALSE),IF(OR(J533="リード付け",J533="巻返しリード付け"),"",IF(J533="スリット",VLOOKUP(F533&amp;K533&amp;R533,製品マスタ!$N$5:$AE$1005,18,FALSE),""))))))</f>
        <v/>
      </c>
      <c r="Y533" s="40" t="str">
        <f>IF(D533="","",IF(T533="","",VLOOKUP(D533,契約台帳!$A$3:$X$700,17,FALSE)))</f>
        <v/>
      </c>
      <c r="Z533" s="35" t="str">
        <f>IF(D533="","",IF(T533="","",VLOOKUP(D533,契約台帳!$A$3:$X$700,5,FALSE)))</f>
        <v/>
      </c>
      <c r="AA533" s="74"/>
      <c r="AB533" s="266" t="str">
        <f>IFERROR(VLOOKUP(F533&amp;K533&amp;M533,製品マスタ!$M$5:$AM$1003,27,FALSE),"")</f>
        <v/>
      </c>
      <c r="AC533" s="41"/>
      <c r="AD533" s="244"/>
      <c r="AE533" s="67"/>
      <c r="AF533" s="71"/>
      <c r="AG533" s="60"/>
      <c r="AH533" s="34"/>
      <c r="AI533" s="34"/>
      <c r="AJ533" s="34"/>
      <c r="AK533" s="34"/>
      <c r="AL533" s="13"/>
      <c r="AM533" s="13"/>
      <c r="AN533" s="13"/>
      <c r="AO533" s="13"/>
      <c r="AP533" s="13"/>
      <c r="AQ533" s="14"/>
      <c r="AR533" s="15"/>
    </row>
    <row r="534" spans="1:44" s="17" customFormat="1" ht="30.95" customHeight="1" x14ac:dyDescent="0.2">
      <c r="A534" s="47"/>
      <c r="B534" s="48"/>
      <c r="C534" s="56"/>
      <c r="D534" s="35"/>
      <c r="E534" s="35"/>
      <c r="F534" s="36" t="str">
        <f>IF(D534="","",VLOOKUP(D534,契約台帳!$A$3:$X$9998,6,FALSE))&amp;IF(D534="","",VLOOKUP(D534,契約台帳!$A$3:$X$9998,7,FALSE))&amp;IF(D534="","",VLOOKUP(D534,契約台帳!$A$3:$X$9998,8,FALSE))&amp;IF(D534="","",VLOOKUP(D534,契約台帳!$A$3:$X$9998,9,FALSE))&amp;IF(D534="","",VLOOKUP(D534,契約台帳!$A$3:$X$9998,11,FALSE))</f>
        <v/>
      </c>
      <c r="G534" s="35" t="str">
        <f>IF(D534="","",VLOOKUP(F534,製品マスタ!$G$5:$H$1005,2,FALSE))</f>
        <v/>
      </c>
      <c r="H534" s="35" t="str">
        <f>IF(D534="","",VLOOKUP(F534,製品マスタ!$G$5:$K$1005,5,FALSE))</f>
        <v/>
      </c>
      <c r="I534" s="37" t="str">
        <f>IF(D534="","",VLOOKUP(F534,製品マスタ!$G$5:$L$1005,6,FALSE))</f>
        <v/>
      </c>
      <c r="J534" s="271"/>
      <c r="K534" s="37" t="str">
        <f>IF(D534="","",VLOOKUP(D534,契約台帳!$A$3:$X$700,12,FALSE))</f>
        <v/>
      </c>
      <c r="L534" s="37" t="str">
        <f>IF(D534="","",VLOOKUP(F534,製品マスタ!$G$5:$Q$1005,11,FALSE))</f>
        <v/>
      </c>
      <c r="M534" s="49"/>
      <c r="N534" s="49"/>
      <c r="O534" s="184"/>
      <c r="P534" s="60"/>
      <c r="Q534" s="74"/>
      <c r="R534" s="54" t="str">
        <f>IF(D534="","",IF(D533&lt;&gt;"","",IF(OR(J534="リード付け",J534="巻足し",J534="巻返しリード付け"),M534,VLOOKUP(D534,契約台帳!$A$3:$X$700,14,FALSE))))</f>
        <v/>
      </c>
      <c r="S534" s="51" t="str">
        <f>IF(D534="","",IF(D533&lt;&gt;"","",IF(OR(J534="リード付け",J534="巻足し",J534="巻返しリード付け"),M534,VLOOKUP(D534,契約台帳!$A$3:$X$700,15,FALSE))))</f>
        <v/>
      </c>
      <c r="T534" s="51" t="str">
        <f>IF(D534="","",IF(D533&lt;&gt;"","",IF(J534="リード付け",N534,IF(J534="巻返しリード付け",N534,IF(J534="巻足し",N534*P534+N535*P535,VLOOKUP(D534,契約台帳!$A$3:$X$700,16,FALSE))))))</f>
        <v/>
      </c>
      <c r="U534" s="50"/>
      <c r="V534" s="50" t="str">
        <f>IF(D534="","",IF(D532=D534,"",VLOOKUP(D534,契約台帳!$A$2:$X$700,18,FALSE)))</f>
        <v/>
      </c>
      <c r="W534" s="35" t="str">
        <f>IF(D534="","",IF(T534="","",IF(J534="巻足し","",IF(J534="巻返し",VLOOKUP(F534&amp;K534&amp;M534,製品マスタ!$M$5:$AE$1005,18,FALSE),IF(OR(J534="リード付け",J534="巻返しリード付け"),"原反コア",IF(J534="スリット",VLOOKUP(F534&amp;K534&amp;R534,製品マスタ!$N$5:$AE$1005,17,FALSE),""))))))</f>
        <v/>
      </c>
      <c r="X534" s="35" t="str">
        <f>IF(D534="","",IF(T534="","",IF(J534="巻足し","",IF(J534="巻返し",VLOOKUP(F534&amp;K534&amp;M534,製品マスタ!$M$5:$AE$1005,19,FALSE),IF(OR(J534="リード付け",J534="巻返しリード付け"),"",IF(J534="スリット",VLOOKUP(F534&amp;K534&amp;R534,製品マスタ!$N$5:$AE$1005,18,FALSE),""))))))</f>
        <v/>
      </c>
      <c r="Y534" s="40" t="str">
        <f>IF(D534="","",IF(T534="","",VLOOKUP(D534,契約台帳!$A$3:$X$700,17,FALSE)))</f>
        <v/>
      </c>
      <c r="Z534" s="35" t="str">
        <f>IF(D534="","",IF(T534="","",VLOOKUP(D534,契約台帳!$A$3:$X$700,5,FALSE)))</f>
        <v/>
      </c>
      <c r="AA534" s="74"/>
      <c r="AB534" s="266" t="str">
        <f>IFERROR(VLOOKUP(F534&amp;K534&amp;M534,製品マスタ!$M$5:$AM$1003,27,FALSE),"")</f>
        <v/>
      </c>
      <c r="AC534" s="41"/>
      <c r="AD534" s="244"/>
      <c r="AE534" s="67"/>
      <c r="AF534" s="71"/>
      <c r="AG534" s="60"/>
      <c r="AH534" s="34"/>
      <c r="AI534" s="34"/>
      <c r="AJ534" s="34"/>
      <c r="AK534" s="34"/>
      <c r="AL534" s="13"/>
      <c r="AM534" s="13"/>
      <c r="AN534" s="13"/>
      <c r="AO534" s="13"/>
      <c r="AP534" s="13"/>
      <c r="AQ534" s="14"/>
      <c r="AR534" s="15"/>
    </row>
    <row r="535" spans="1:44" s="17" customFormat="1" ht="30.95" customHeight="1" x14ac:dyDescent="0.2">
      <c r="A535" s="47"/>
      <c r="B535" s="48"/>
      <c r="C535" s="56"/>
      <c r="D535" s="35"/>
      <c r="E535" s="35"/>
      <c r="F535" s="36" t="str">
        <f>IF(D535="","",VLOOKUP(D535,契約台帳!$A$3:$X$9998,6,FALSE))&amp;IF(D535="","",VLOOKUP(D535,契約台帳!$A$3:$X$9998,7,FALSE))&amp;IF(D535="","",VLOOKUP(D535,契約台帳!$A$3:$X$9998,8,FALSE))&amp;IF(D535="","",VLOOKUP(D535,契約台帳!$A$3:$X$9998,9,FALSE))&amp;IF(D535="","",VLOOKUP(D535,契約台帳!$A$3:$X$9998,11,FALSE))</f>
        <v/>
      </c>
      <c r="G535" s="35" t="str">
        <f>IF(D535="","",VLOOKUP(F535,製品マスタ!$G$5:$H$1005,2,FALSE))</f>
        <v/>
      </c>
      <c r="H535" s="35" t="str">
        <f>IF(D535="","",VLOOKUP(F535,製品マスタ!$G$5:$K$1005,5,FALSE))</f>
        <v/>
      </c>
      <c r="I535" s="37" t="str">
        <f>IF(D535="","",VLOOKUP(F535,製品マスタ!$G$5:$L$1005,6,FALSE))</f>
        <v/>
      </c>
      <c r="J535" s="271"/>
      <c r="K535" s="37" t="str">
        <f>IF(D535="","",VLOOKUP(D535,契約台帳!$A$3:$X$700,12,FALSE))</f>
        <v/>
      </c>
      <c r="L535" s="37" t="str">
        <f>IF(D535="","",VLOOKUP(F535,製品マスタ!$G$5:$Q$1005,11,FALSE))</f>
        <v/>
      </c>
      <c r="M535" s="49"/>
      <c r="N535" s="49"/>
      <c r="O535" s="184"/>
      <c r="P535" s="60"/>
      <c r="Q535" s="74"/>
      <c r="R535" s="54" t="str">
        <f>IF(D535="","",IF(D534&lt;&gt;"","",IF(OR(J535="リード付け",J535="巻足し",J535="巻返しリード付け"),M535,VLOOKUP(D535,契約台帳!$A$3:$X$700,14,FALSE))))</f>
        <v/>
      </c>
      <c r="S535" s="51" t="str">
        <f>IF(D535="","",IF(D534&lt;&gt;"","",IF(OR(J535="リード付け",J535="巻足し",J535="巻返しリード付け"),M535,VLOOKUP(D535,契約台帳!$A$3:$X$700,15,FALSE))))</f>
        <v/>
      </c>
      <c r="T535" s="51" t="str">
        <f>IF(D535="","",IF(D534&lt;&gt;"","",IF(J535="リード付け",N535,IF(J535="巻返しリード付け",N535,IF(J535="巻足し",N535*P535+N536*P536,VLOOKUP(D535,契約台帳!$A$3:$X$700,16,FALSE))))))</f>
        <v/>
      </c>
      <c r="U535" s="50"/>
      <c r="V535" s="50" t="str">
        <f>IF(D535="","",IF(D533=D535,"",VLOOKUP(D535,契約台帳!$A$2:$X$700,18,FALSE)))</f>
        <v/>
      </c>
      <c r="W535" s="35" t="str">
        <f>IF(D535="","",IF(T535="","",IF(J535="巻足し","",IF(J535="巻返し",VLOOKUP(F535&amp;K535&amp;M535,製品マスタ!$M$5:$AE$1005,18,FALSE),IF(OR(J535="リード付け",J535="巻返しリード付け"),"原反コア",IF(J535="スリット",VLOOKUP(F535&amp;K535&amp;R535,製品マスタ!$N$5:$AE$1005,17,FALSE),""))))))</f>
        <v/>
      </c>
      <c r="X535" s="35" t="str">
        <f>IF(D535="","",IF(T535="","",IF(J535="巻足し","",IF(J535="巻返し",VLOOKUP(F535&amp;K535&amp;M535,製品マスタ!$M$5:$AE$1005,19,FALSE),IF(OR(J535="リード付け",J535="巻返しリード付け"),"",IF(J535="スリット",VLOOKUP(F535&amp;K535&amp;R535,製品マスタ!$N$5:$AE$1005,18,FALSE),""))))))</f>
        <v/>
      </c>
      <c r="Y535" s="40" t="str">
        <f>IF(D535="","",IF(T535="","",VLOOKUP(D535,契約台帳!$A$3:$X$700,17,FALSE)))</f>
        <v/>
      </c>
      <c r="Z535" s="35" t="str">
        <f>IF(D535="","",IF(T535="","",VLOOKUP(D535,契約台帳!$A$3:$X$700,5,FALSE)))</f>
        <v/>
      </c>
      <c r="AA535" s="74"/>
      <c r="AB535" s="266" t="str">
        <f>IFERROR(VLOOKUP(F535&amp;K535&amp;M535,製品マスタ!$M$5:$AM$1003,27,FALSE),"")</f>
        <v/>
      </c>
      <c r="AC535" s="41"/>
      <c r="AD535" s="244"/>
      <c r="AE535" s="67"/>
      <c r="AF535" s="71"/>
      <c r="AG535" s="60"/>
      <c r="AH535" s="34"/>
      <c r="AI535" s="34"/>
      <c r="AJ535" s="34"/>
      <c r="AK535" s="34"/>
      <c r="AL535" s="13"/>
      <c r="AM535" s="13"/>
      <c r="AN535" s="13"/>
      <c r="AO535" s="13"/>
      <c r="AP535" s="13"/>
      <c r="AQ535" s="14"/>
      <c r="AR535" s="15"/>
    </row>
    <row r="536" spans="1:44" s="17" customFormat="1" ht="30.95" customHeight="1" x14ac:dyDescent="0.2">
      <c r="A536" s="47"/>
      <c r="B536" s="48"/>
      <c r="C536" s="56"/>
      <c r="D536" s="35"/>
      <c r="E536" s="35"/>
      <c r="F536" s="36" t="str">
        <f>IF(D536="","",VLOOKUP(D536,契約台帳!$A$3:$X$9998,6,FALSE))&amp;IF(D536="","",VLOOKUP(D536,契約台帳!$A$3:$X$9998,7,FALSE))&amp;IF(D536="","",VLOOKUP(D536,契約台帳!$A$3:$X$9998,8,FALSE))&amp;IF(D536="","",VLOOKUP(D536,契約台帳!$A$3:$X$9998,9,FALSE))&amp;IF(D536="","",VLOOKUP(D536,契約台帳!$A$3:$X$9998,11,FALSE))</f>
        <v/>
      </c>
      <c r="G536" s="35" t="str">
        <f>IF(D536="","",VLOOKUP(F536,製品マスタ!$G$5:$H$1005,2,FALSE))</f>
        <v/>
      </c>
      <c r="H536" s="35" t="str">
        <f>IF(D536="","",VLOOKUP(F536,製品マスタ!$G$5:$K$1005,5,FALSE))</f>
        <v/>
      </c>
      <c r="I536" s="37" t="str">
        <f>IF(D536="","",VLOOKUP(F536,製品マスタ!$G$5:$L$1005,6,FALSE))</f>
        <v/>
      </c>
      <c r="J536" s="271"/>
      <c r="K536" s="37" t="str">
        <f>IF(D536="","",VLOOKUP(D536,契約台帳!$A$3:$X$700,12,FALSE))</f>
        <v/>
      </c>
      <c r="L536" s="37" t="str">
        <f>IF(D536="","",VLOOKUP(F536,製品マスタ!$G$5:$Q$1005,11,FALSE))</f>
        <v/>
      </c>
      <c r="M536" s="49"/>
      <c r="N536" s="49"/>
      <c r="O536" s="184"/>
      <c r="P536" s="60"/>
      <c r="Q536" s="74"/>
      <c r="R536" s="54" t="str">
        <f>IF(D536="","",IF(D535&lt;&gt;"","",IF(OR(J536="リード付け",J536="巻足し",J536="巻返しリード付け"),M536,VLOOKUP(D536,契約台帳!$A$3:$X$700,14,FALSE))))</f>
        <v/>
      </c>
      <c r="S536" s="51" t="str">
        <f>IF(D536="","",IF(D535&lt;&gt;"","",IF(OR(J536="リード付け",J536="巻足し",J536="巻返しリード付け"),M536,VLOOKUP(D536,契約台帳!$A$3:$X$700,15,FALSE))))</f>
        <v/>
      </c>
      <c r="T536" s="51" t="str">
        <f>IF(D536="","",IF(D535&lt;&gt;"","",IF(J536="リード付け",N536,IF(J536="巻返しリード付け",N536,IF(J536="巻足し",N536*P536+N537*P537,VLOOKUP(D536,契約台帳!$A$3:$X$700,16,FALSE))))))</f>
        <v/>
      </c>
      <c r="U536" s="50"/>
      <c r="V536" s="50" t="str">
        <f>IF(D536="","",IF(D534=D536,"",VLOOKUP(D536,契約台帳!$A$2:$X$700,18,FALSE)))</f>
        <v/>
      </c>
      <c r="W536" s="35" t="str">
        <f>IF(D536="","",IF(T536="","",IF(J536="巻足し","",IF(J536="巻返し",VLOOKUP(F536&amp;K536&amp;M536,製品マスタ!$M$5:$AE$1005,18,FALSE),IF(OR(J536="リード付け",J536="巻返しリード付け"),"原反コア",IF(J536="スリット",VLOOKUP(F536&amp;K536&amp;R536,製品マスタ!$N$5:$AE$1005,17,FALSE),""))))))</f>
        <v/>
      </c>
      <c r="X536" s="35" t="str">
        <f>IF(D536="","",IF(T536="","",IF(J536="巻足し","",IF(J536="巻返し",VLOOKUP(F536&amp;K536&amp;M536,製品マスタ!$M$5:$AE$1005,19,FALSE),IF(OR(J536="リード付け",J536="巻返しリード付け"),"",IF(J536="スリット",VLOOKUP(F536&amp;K536&amp;R536,製品マスタ!$N$5:$AE$1005,18,FALSE),""))))))</f>
        <v/>
      </c>
      <c r="Y536" s="40" t="str">
        <f>IF(D536="","",IF(T536="","",VLOOKUP(D536,契約台帳!$A$3:$X$700,17,FALSE)))</f>
        <v/>
      </c>
      <c r="Z536" s="35" t="str">
        <f>IF(D536="","",IF(T536="","",VLOOKUP(D536,契約台帳!$A$3:$X$700,5,FALSE)))</f>
        <v/>
      </c>
      <c r="AA536" s="74"/>
      <c r="AB536" s="266" t="str">
        <f>IFERROR(VLOOKUP(F536&amp;K536&amp;M536,製品マスタ!$M$5:$AM$1003,27,FALSE),"")</f>
        <v/>
      </c>
      <c r="AC536" s="41"/>
      <c r="AD536" s="244"/>
      <c r="AE536" s="67"/>
      <c r="AF536" s="71"/>
      <c r="AG536" s="60"/>
      <c r="AH536" s="34"/>
      <c r="AI536" s="34"/>
      <c r="AJ536" s="34"/>
      <c r="AK536" s="34"/>
      <c r="AL536" s="13"/>
      <c r="AM536" s="13"/>
      <c r="AN536" s="13"/>
      <c r="AO536" s="13"/>
      <c r="AP536" s="13"/>
      <c r="AQ536" s="14"/>
      <c r="AR536" s="15"/>
    </row>
    <row r="537" spans="1:44" s="17" customFormat="1" ht="30.95" customHeight="1" x14ac:dyDescent="0.2">
      <c r="A537" s="47"/>
      <c r="B537" s="48"/>
      <c r="C537" s="56"/>
      <c r="D537" s="35"/>
      <c r="E537" s="35"/>
      <c r="F537" s="36" t="str">
        <f>IF(D537="","",VLOOKUP(D537,契約台帳!$A$3:$X$9998,6,FALSE))&amp;IF(D537="","",VLOOKUP(D537,契約台帳!$A$3:$X$9998,7,FALSE))&amp;IF(D537="","",VLOOKUP(D537,契約台帳!$A$3:$X$9998,8,FALSE))&amp;IF(D537="","",VLOOKUP(D537,契約台帳!$A$3:$X$9998,9,FALSE))&amp;IF(D537="","",VLOOKUP(D537,契約台帳!$A$3:$X$9998,11,FALSE))</f>
        <v/>
      </c>
      <c r="G537" s="35" t="str">
        <f>IF(D537="","",VLOOKUP(F537,製品マスタ!$G$5:$H$1005,2,FALSE))</f>
        <v/>
      </c>
      <c r="H537" s="35" t="str">
        <f>IF(D537="","",VLOOKUP(F537,製品マスタ!$G$5:$K$1005,5,FALSE))</f>
        <v/>
      </c>
      <c r="I537" s="37" t="str">
        <f>IF(D537="","",VLOOKUP(F537,製品マスタ!$G$5:$L$1005,6,FALSE))</f>
        <v/>
      </c>
      <c r="J537" s="271"/>
      <c r="K537" s="37" t="str">
        <f>IF(D537="","",VLOOKUP(D537,契約台帳!$A$3:$X$700,12,FALSE))</f>
        <v/>
      </c>
      <c r="L537" s="37" t="str">
        <f>IF(D537="","",VLOOKUP(F537,製品マスタ!$G$5:$Q$1005,11,FALSE))</f>
        <v/>
      </c>
      <c r="M537" s="49"/>
      <c r="N537" s="49"/>
      <c r="O537" s="184"/>
      <c r="P537" s="60"/>
      <c r="Q537" s="74"/>
      <c r="R537" s="54" t="str">
        <f>IF(D537="","",IF(D536&lt;&gt;"","",IF(OR(J537="リード付け",J537="巻足し",J537="巻返しリード付け"),M537,VLOOKUP(D537,契約台帳!$A$3:$X$700,14,FALSE))))</f>
        <v/>
      </c>
      <c r="S537" s="51" t="str">
        <f>IF(D537="","",IF(D536&lt;&gt;"","",IF(OR(J537="リード付け",J537="巻足し",J537="巻返しリード付け"),M537,VLOOKUP(D537,契約台帳!$A$3:$X$700,15,FALSE))))</f>
        <v/>
      </c>
      <c r="T537" s="51" t="str">
        <f>IF(D537="","",IF(D536&lt;&gt;"","",IF(J537="リード付け",N537,IF(J537="巻返しリード付け",N537,IF(J537="巻足し",N537*P537+N538*P538,VLOOKUP(D537,契約台帳!$A$3:$X$700,16,FALSE))))))</f>
        <v/>
      </c>
      <c r="U537" s="50"/>
      <c r="V537" s="50" t="str">
        <f>IF(D537="","",IF(D535=D537,"",VLOOKUP(D537,契約台帳!$A$2:$X$700,18,FALSE)))</f>
        <v/>
      </c>
      <c r="W537" s="35" t="str">
        <f>IF(D537="","",IF(T537="","",IF(J537="巻足し","",IF(J537="巻返し",VLOOKUP(F537&amp;K537&amp;M537,製品マスタ!$M$5:$AE$1005,18,FALSE),IF(OR(J537="リード付け",J537="巻返しリード付け"),"原反コア",IF(J537="スリット",VLOOKUP(F537&amp;K537&amp;R537,製品マスタ!$N$5:$AE$1005,17,FALSE),""))))))</f>
        <v/>
      </c>
      <c r="X537" s="35" t="str">
        <f>IF(D537="","",IF(T537="","",IF(J537="巻足し","",IF(J537="巻返し",VLOOKUP(F537&amp;K537&amp;M537,製品マスタ!$M$5:$AE$1005,19,FALSE),IF(OR(J537="リード付け",J537="巻返しリード付け"),"",IF(J537="スリット",VLOOKUP(F537&amp;K537&amp;R537,製品マスタ!$N$5:$AE$1005,18,FALSE),""))))))</f>
        <v/>
      </c>
      <c r="Y537" s="40" t="str">
        <f>IF(D537="","",IF(T537="","",VLOOKUP(D537,契約台帳!$A$3:$X$700,17,FALSE)))</f>
        <v/>
      </c>
      <c r="Z537" s="35" t="str">
        <f>IF(D537="","",IF(T537="","",VLOOKUP(D537,契約台帳!$A$3:$X$700,5,FALSE)))</f>
        <v/>
      </c>
      <c r="AA537" s="74"/>
      <c r="AB537" s="266" t="str">
        <f>IFERROR(VLOOKUP(F537&amp;K537&amp;M537,製品マスタ!$M$5:$AM$1003,27,FALSE),"")</f>
        <v/>
      </c>
      <c r="AC537" s="41"/>
      <c r="AD537" s="244"/>
      <c r="AE537" s="67"/>
      <c r="AF537" s="71"/>
      <c r="AG537" s="60"/>
      <c r="AH537" s="34"/>
      <c r="AI537" s="34"/>
      <c r="AJ537" s="34"/>
      <c r="AK537" s="34"/>
      <c r="AL537" s="13"/>
      <c r="AM537" s="13"/>
      <c r="AN537" s="13"/>
      <c r="AO537" s="13"/>
      <c r="AP537" s="13"/>
      <c r="AQ537" s="14"/>
      <c r="AR537" s="15"/>
    </row>
    <row r="538" spans="1:44" s="17" customFormat="1" ht="30.95" customHeight="1" x14ac:dyDescent="0.2">
      <c r="A538" s="47"/>
      <c r="B538" s="48"/>
      <c r="C538" s="56"/>
      <c r="D538" s="35"/>
      <c r="E538" s="35"/>
      <c r="F538" s="36" t="str">
        <f>IF(D538="","",VLOOKUP(D538,契約台帳!$A$3:$X$9998,6,FALSE))&amp;IF(D538="","",VLOOKUP(D538,契約台帳!$A$3:$X$9998,7,FALSE))&amp;IF(D538="","",VLOOKUP(D538,契約台帳!$A$3:$X$9998,8,FALSE))&amp;IF(D538="","",VLOOKUP(D538,契約台帳!$A$3:$X$9998,9,FALSE))&amp;IF(D538="","",VLOOKUP(D538,契約台帳!$A$3:$X$9998,11,FALSE))</f>
        <v/>
      </c>
      <c r="G538" s="35" t="str">
        <f>IF(D538="","",VLOOKUP(F538,製品マスタ!$G$5:$H$1005,2,FALSE))</f>
        <v/>
      </c>
      <c r="H538" s="35" t="str">
        <f>IF(D538="","",VLOOKUP(F538,製品マスタ!$G$5:$K$1005,5,FALSE))</f>
        <v/>
      </c>
      <c r="I538" s="37" t="str">
        <f>IF(D538="","",VLOOKUP(F538,製品マスタ!$G$5:$L$1005,6,FALSE))</f>
        <v/>
      </c>
      <c r="J538" s="271"/>
      <c r="K538" s="37" t="str">
        <f>IF(D538="","",VLOOKUP(D538,契約台帳!$A$3:$X$700,12,FALSE))</f>
        <v/>
      </c>
      <c r="L538" s="37" t="str">
        <f>IF(D538="","",VLOOKUP(F538,製品マスタ!$G$5:$Q$1005,11,FALSE))</f>
        <v/>
      </c>
      <c r="M538" s="49"/>
      <c r="N538" s="49"/>
      <c r="O538" s="184"/>
      <c r="P538" s="60"/>
      <c r="Q538" s="74"/>
      <c r="R538" s="54" t="str">
        <f>IF(D538="","",IF(D537&lt;&gt;"","",IF(OR(J538="リード付け",J538="巻足し",J538="巻返しリード付け"),M538,VLOOKUP(D538,契約台帳!$A$3:$X$700,14,FALSE))))</f>
        <v/>
      </c>
      <c r="S538" s="51" t="str">
        <f>IF(D538="","",IF(D537&lt;&gt;"","",IF(OR(J538="リード付け",J538="巻足し",J538="巻返しリード付け"),M538,VLOOKUP(D538,契約台帳!$A$3:$X$700,15,FALSE))))</f>
        <v/>
      </c>
      <c r="T538" s="51" t="str">
        <f>IF(D538="","",IF(D537&lt;&gt;"","",IF(J538="リード付け",N538,IF(J538="巻返しリード付け",N538,IF(J538="巻足し",N538*P538+N539*P539,VLOOKUP(D538,契約台帳!$A$3:$X$700,16,FALSE))))))</f>
        <v/>
      </c>
      <c r="U538" s="50"/>
      <c r="V538" s="50" t="str">
        <f>IF(D538="","",IF(D536=D538,"",VLOOKUP(D538,契約台帳!$A$2:$X$700,18,FALSE)))</f>
        <v/>
      </c>
      <c r="W538" s="35" t="str">
        <f>IF(D538="","",IF(T538="","",IF(J538="巻足し","",IF(J538="巻返し",VLOOKUP(F538&amp;K538&amp;M538,製品マスタ!$M$5:$AE$1005,18,FALSE),IF(OR(J538="リード付け",J538="巻返しリード付け"),"原反コア",IF(J538="スリット",VLOOKUP(F538&amp;K538&amp;R538,製品マスタ!$N$5:$AE$1005,17,FALSE),""))))))</f>
        <v/>
      </c>
      <c r="X538" s="35" t="str">
        <f>IF(D538="","",IF(T538="","",IF(J538="巻足し","",IF(J538="巻返し",VLOOKUP(F538&amp;K538&amp;M538,製品マスタ!$M$5:$AE$1005,19,FALSE),IF(OR(J538="リード付け",J538="巻返しリード付け"),"",IF(J538="スリット",VLOOKUP(F538&amp;K538&amp;R538,製品マスタ!$N$5:$AE$1005,18,FALSE),""))))))</f>
        <v/>
      </c>
      <c r="Y538" s="40" t="str">
        <f>IF(D538="","",IF(T538="","",VLOOKUP(D538,契約台帳!$A$3:$X$700,17,FALSE)))</f>
        <v/>
      </c>
      <c r="Z538" s="35" t="str">
        <f>IF(D538="","",IF(T538="","",VLOOKUP(D538,契約台帳!$A$3:$X$700,5,FALSE)))</f>
        <v/>
      </c>
      <c r="AA538" s="74"/>
      <c r="AB538" s="266" t="str">
        <f>IFERROR(VLOOKUP(F538&amp;K538&amp;M538,製品マスタ!$M$5:$AM$1003,27,FALSE),"")</f>
        <v/>
      </c>
      <c r="AC538" s="41"/>
      <c r="AD538" s="244"/>
      <c r="AE538" s="67"/>
      <c r="AF538" s="71"/>
      <c r="AG538" s="60"/>
      <c r="AH538" s="34"/>
      <c r="AI538" s="34"/>
      <c r="AJ538" s="34"/>
      <c r="AK538" s="34"/>
      <c r="AL538" s="13"/>
      <c r="AM538" s="13"/>
      <c r="AN538" s="13"/>
      <c r="AO538" s="13"/>
      <c r="AP538" s="13"/>
      <c r="AQ538" s="14"/>
      <c r="AR538" s="15"/>
    </row>
    <row r="539" spans="1:44" s="17" customFormat="1" ht="30.95" customHeight="1" x14ac:dyDescent="0.2">
      <c r="A539" s="47"/>
      <c r="B539" s="48"/>
      <c r="C539" s="56"/>
      <c r="D539" s="35"/>
      <c r="E539" s="35"/>
      <c r="F539" s="36" t="str">
        <f>IF(D539="","",VLOOKUP(D539,契約台帳!$A$3:$X$9998,6,FALSE))&amp;IF(D539="","",VLOOKUP(D539,契約台帳!$A$3:$X$9998,7,FALSE))&amp;IF(D539="","",VLOOKUP(D539,契約台帳!$A$3:$X$9998,8,FALSE))&amp;IF(D539="","",VLOOKUP(D539,契約台帳!$A$3:$X$9998,9,FALSE))&amp;IF(D539="","",VLOOKUP(D539,契約台帳!$A$3:$X$9998,11,FALSE))</f>
        <v/>
      </c>
      <c r="G539" s="35" t="str">
        <f>IF(D539="","",VLOOKUP(F539,製品マスタ!$G$5:$H$1005,2,FALSE))</f>
        <v/>
      </c>
      <c r="H539" s="35" t="str">
        <f>IF(D539="","",VLOOKUP(F539,製品マスタ!$G$5:$K$1005,5,FALSE))</f>
        <v/>
      </c>
      <c r="I539" s="37" t="str">
        <f>IF(D539="","",VLOOKUP(F539,製品マスタ!$G$5:$L$1005,6,FALSE))</f>
        <v/>
      </c>
      <c r="J539" s="271"/>
      <c r="K539" s="37" t="str">
        <f>IF(D539="","",VLOOKUP(D539,契約台帳!$A$3:$X$700,12,FALSE))</f>
        <v/>
      </c>
      <c r="L539" s="37" t="str">
        <f>IF(D539="","",VLOOKUP(F539,製品マスタ!$G$5:$Q$1005,11,FALSE))</f>
        <v/>
      </c>
      <c r="M539" s="49"/>
      <c r="N539" s="49"/>
      <c r="O539" s="184"/>
      <c r="P539" s="60"/>
      <c r="Q539" s="74"/>
      <c r="R539" s="54" t="str">
        <f>IF(D539="","",IF(D538&lt;&gt;"","",IF(OR(J539="リード付け",J539="巻足し",J539="巻返しリード付け"),M539,VLOOKUP(D539,契約台帳!$A$3:$X$700,14,FALSE))))</f>
        <v/>
      </c>
      <c r="S539" s="51" t="str">
        <f>IF(D539="","",IF(D538&lt;&gt;"","",IF(OR(J539="リード付け",J539="巻足し",J539="巻返しリード付け"),M539,VLOOKUP(D539,契約台帳!$A$3:$X$700,15,FALSE))))</f>
        <v/>
      </c>
      <c r="T539" s="51" t="str">
        <f>IF(D539="","",IF(D538&lt;&gt;"","",IF(J539="リード付け",N539,IF(J539="巻返しリード付け",N539,IF(J539="巻足し",N539*P539+N540*P540,VLOOKUP(D539,契約台帳!$A$3:$X$700,16,FALSE))))))</f>
        <v/>
      </c>
      <c r="U539" s="50"/>
      <c r="V539" s="50" t="str">
        <f>IF(D539="","",IF(D537=D539,"",VLOOKUP(D539,契約台帳!$A$2:$X$700,18,FALSE)))</f>
        <v/>
      </c>
      <c r="W539" s="35" t="str">
        <f>IF(D539="","",IF(T539="","",IF(J539="巻足し","",IF(J539="巻返し",VLOOKUP(F539&amp;K539&amp;M539,製品マスタ!$M$5:$AE$1005,18,FALSE),IF(OR(J539="リード付け",J539="巻返しリード付け"),"原反コア",IF(J539="スリット",VLOOKUP(F539&amp;K539&amp;R539,製品マスタ!$N$5:$AE$1005,17,FALSE),""))))))</f>
        <v/>
      </c>
      <c r="X539" s="35" t="str">
        <f>IF(D539="","",IF(T539="","",IF(J539="巻足し","",IF(J539="巻返し",VLOOKUP(F539&amp;K539&amp;M539,製品マスタ!$M$5:$AE$1005,19,FALSE),IF(OR(J539="リード付け",J539="巻返しリード付け"),"",IF(J539="スリット",VLOOKUP(F539&amp;K539&amp;R539,製品マスタ!$N$5:$AE$1005,18,FALSE),""))))))</f>
        <v/>
      </c>
      <c r="Y539" s="40" t="str">
        <f>IF(D539="","",IF(T539="","",VLOOKUP(D539,契約台帳!$A$3:$X$700,17,FALSE)))</f>
        <v/>
      </c>
      <c r="Z539" s="35" t="str">
        <f>IF(D539="","",IF(T539="","",VLOOKUP(D539,契約台帳!$A$3:$X$700,5,FALSE)))</f>
        <v/>
      </c>
      <c r="AA539" s="74"/>
      <c r="AB539" s="266" t="str">
        <f>IFERROR(VLOOKUP(F539&amp;K539&amp;M539,製品マスタ!$M$5:$AM$1003,27,FALSE),"")</f>
        <v/>
      </c>
      <c r="AC539" s="41"/>
      <c r="AD539" s="244"/>
      <c r="AE539" s="67"/>
      <c r="AF539" s="71"/>
      <c r="AG539" s="60"/>
      <c r="AH539" s="34"/>
      <c r="AI539" s="34"/>
      <c r="AJ539" s="34"/>
      <c r="AK539" s="34"/>
      <c r="AL539" s="13"/>
      <c r="AM539" s="13"/>
      <c r="AN539" s="13"/>
      <c r="AO539" s="13"/>
      <c r="AP539" s="13"/>
      <c r="AQ539" s="14"/>
      <c r="AR539" s="15"/>
    </row>
    <row r="540" spans="1:44" s="17" customFormat="1" ht="30.95" customHeight="1" x14ac:dyDescent="0.2">
      <c r="A540" s="47"/>
      <c r="B540" s="48"/>
      <c r="C540" s="56"/>
      <c r="D540" s="35"/>
      <c r="E540" s="35"/>
      <c r="F540" s="36" t="str">
        <f>IF(D540="","",VLOOKUP(D540,契約台帳!$A$3:$X$9998,6,FALSE))&amp;IF(D540="","",VLOOKUP(D540,契約台帳!$A$3:$X$9998,7,FALSE))&amp;IF(D540="","",VLOOKUP(D540,契約台帳!$A$3:$X$9998,8,FALSE))&amp;IF(D540="","",VLOOKUP(D540,契約台帳!$A$3:$X$9998,9,FALSE))&amp;IF(D540="","",VLOOKUP(D540,契約台帳!$A$3:$X$9998,11,FALSE))</f>
        <v/>
      </c>
      <c r="G540" s="35" t="str">
        <f>IF(D540="","",VLOOKUP(F540,製品マスタ!$G$5:$H$1005,2,FALSE))</f>
        <v/>
      </c>
      <c r="H540" s="35" t="str">
        <f>IF(D540="","",VLOOKUP(F540,製品マスタ!$G$5:$K$1005,5,FALSE))</f>
        <v/>
      </c>
      <c r="I540" s="37" t="str">
        <f>IF(D540="","",VLOOKUP(F540,製品マスタ!$G$5:$L$1005,6,FALSE))</f>
        <v/>
      </c>
      <c r="J540" s="271"/>
      <c r="K540" s="37" t="str">
        <f>IF(D540="","",VLOOKUP(D540,契約台帳!$A$3:$X$700,12,FALSE))</f>
        <v/>
      </c>
      <c r="L540" s="37" t="str">
        <f>IF(D540="","",VLOOKUP(F540,製品マスタ!$G$5:$Q$1005,11,FALSE))</f>
        <v/>
      </c>
      <c r="M540" s="49"/>
      <c r="N540" s="49"/>
      <c r="O540" s="184"/>
      <c r="P540" s="60"/>
      <c r="Q540" s="74"/>
      <c r="R540" s="54" t="str">
        <f>IF(D540="","",IF(D539&lt;&gt;"","",IF(OR(J540="リード付け",J540="巻足し",J540="巻返しリード付け"),M540,VLOOKUP(D540,契約台帳!$A$3:$X$700,14,FALSE))))</f>
        <v/>
      </c>
      <c r="S540" s="51" t="str">
        <f>IF(D540="","",IF(D539&lt;&gt;"","",IF(OR(J540="リード付け",J540="巻足し",J540="巻返しリード付け"),M540,VLOOKUP(D540,契約台帳!$A$3:$X$700,15,FALSE))))</f>
        <v/>
      </c>
      <c r="T540" s="51" t="str">
        <f>IF(D540="","",IF(D539&lt;&gt;"","",IF(J540="リード付け",N540,IF(J540="巻返しリード付け",N540,IF(J540="巻足し",N540*P540+N541*P541,VLOOKUP(D540,契約台帳!$A$3:$X$700,16,FALSE))))))</f>
        <v/>
      </c>
      <c r="U540" s="50"/>
      <c r="V540" s="50" t="str">
        <f>IF(D540="","",IF(D538=D540,"",VLOOKUP(D540,契約台帳!$A$2:$X$700,18,FALSE)))</f>
        <v/>
      </c>
      <c r="W540" s="35" t="str">
        <f>IF(D540="","",IF(T540="","",IF(J540="巻足し","",IF(J540="巻返し",VLOOKUP(F540&amp;K540&amp;M540,製品マスタ!$M$5:$AE$1005,18,FALSE),IF(OR(J540="リード付け",J540="巻返しリード付け"),"原反コア",IF(J540="スリット",VLOOKUP(F540&amp;K540&amp;R540,製品マスタ!$N$5:$AE$1005,17,FALSE),""))))))</f>
        <v/>
      </c>
      <c r="X540" s="35" t="str">
        <f>IF(D540="","",IF(T540="","",IF(J540="巻足し","",IF(J540="巻返し",VLOOKUP(F540&amp;K540&amp;M540,製品マスタ!$M$5:$AE$1005,19,FALSE),IF(OR(J540="リード付け",J540="巻返しリード付け"),"",IF(J540="スリット",VLOOKUP(F540&amp;K540&amp;R540,製品マスタ!$N$5:$AE$1005,18,FALSE),""))))))</f>
        <v/>
      </c>
      <c r="Y540" s="40" t="str">
        <f>IF(D540="","",IF(T540="","",VLOOKUP(D540,契約台帳!$A$3:$X$700,17,FALSE)))</f>
        <v/>
      </c>
      <c r="Z540" s="35" t="str">
        <f>IF(D540="","",IF(T540="","",VLOOKUP(D540,契約台帳!$A$3:$X$700,5,FALSE)))</f>
        <v/>
      </c>
      <c r="AA540" s="74"/>
      <c r="AB540" s="266" t="str">
        <f>IFERROR(VLOOKUP(F540&amp;K540&amp;M540,製品マスタ!$M$5:$AM$1003,27,FALSE),"")</f>
        <v/>
      </c>
      <c r="AC540" s="41"/>
      <c r="AD540" s="244"/>
      <c r="AE540" s="67"/>
      <c r="AF540" s="71"/>
      <c r="AG540" s="60"/>
      <c r="AH540" s="34"/>
      <c r="AI540" s="34"/>
      <c r="AJ540" s="34"/>
      <c r="AK540" s="34"/>
      <c r="AL540" s="13"/>
      <c r="AM540" s="13"/>
      <c r="AN540" s="13"/>
      <c r="AO540" s="13"/>
      <c r="AP540" s="13"/>
      <c r="AQ540" s="14"/>
      <c r="AR540" s="15"/>
    </row>
    <row r="541" spans="1:44" s="17" customFormat="1" ht="30.95" customHeight="1" thickBot="1" x14ac:dyDescent="0.25">
      <c r="A541" s="52"/>
      <c r="B541" s="53"/>
      <c r="C541" s="58"/>
      <c r="D541" s="42"/>
      <c r="E541" s="42"/>
      <c r="F541" s="43" t="str">
        <f>IF(D541="","",VLOOKUP(D541,契約台帳!$A$3:$X$9998,6,FALSE))&amp;IF(D541="","",VLOOKUP(D541,契約台帳!$A$3:$X$9998,7,FALSE))&amp;IF(D541="","",VLOOKUP(D541,契約台帳!$A$3:$X$9998,8,FALSE))&amp;IF(D541="","",VLOOKUP(D541,契約台帳!$A$3:$X$9998,9,FALSE))&amp;IF(D541="","",VLOOKUP(D541,契約台帳!$A$3:$X$9998,11,FALSE))</f>
        <v/>
      </c>
      <c r="G541" s="42" t="str">
        <f>IF(D541="","",VLOOKUP(F541,製品マスタ!$G$5:$H$1005,2,FALSE))</f>
        <v/>
      </c>
      <c r="H541" s="42" t="str">
        <f>IF(D541="","",VLOOKUP(F541,製品マスタ!$G$5:$K$1005,5,FALSE))</f>
        <v/>
      </c>
      <c r="I541" s="44" t="str">
        <f>IF(D541="","",VLOOKUP(F541,製品マスタ!$G$5:$L$1005,6,FALSE))</f>
        <v/>
      </c>
      <c r="J541" s="272"/>
      <c r="K541" s="44" t="str">
        <f>IF(D541="","",VLOOKUP(D541,契約台帳!$A$3:$X$700,12,FALSE))</f>
        <v/>
      </c>
      <c r="L541" s="44" t="str">
        <f>IF(D541="","",VLOOKUP(F541,製品マスタ!$G$5:$Q$1005,11,FALSE))</f>
        <v/>
      </c>
      <c r="M541" s="61"/>
      <c r="N541" s="61"/>
      <c r="O541" s="185"/>
      <c r="P541" s="62"/>
      <c r="Q541" s="76"/>
      <c r="R541" s="280" t="str">
        <f>IF(D541="","",IF(D540&lt;&gt;"","",IF(OR(J541="リード付け",J541="巻足し",J541="巻返しリード付け"),M541,VLOOKUP(D541,契約台帳!$A$3:$X$700,14,FALSE))))</f>
        <v/>
      </c>
      <c r="S541" s="281" t="str">
        <f>IF(D541="","",IF(D540&lt;&gt;"","",IF(OR(J541="リード付け",J541="巻足し",J541="巻返しリード付け"),M541,VLOOKUP(D541,契約台帳!$A$3:$X$700,15,FALSE))))</f>
        <v/>
      </c>
      <c r="T541" s="281" t="str">
        <f>IF(D541="","",IF(D540&lt;&gt;"","",IF(J541="リード付け",N541,IF(J541="巻返しリード付け",N541,IF(J541="巻足し",N541*P541+N542*P542,VLOOKUP(D541,契約台帳!$A$3:$X$700,16,FALSE))))))</f>
        <v/>
      </c>
      <c r="U541" s="63"/>
      <c r="V541" s="63" t="str">
        <f>IF(D541="","",IF(D539=D541,"",VLOOKUP(D541,契約台帳!$A$2:$X$700,18,FALSE)))</f>
        <v/>
      </c>
      <c r="W541" s="35" t="str">
        <f>IF(D541="","",IF(T541="","",IF(J541="巻足し","",IF(J541="巻返し",VLOOKUP(F541&amp;K541&amp;M541,製品マスタ!$M$5:$AE$1005,18,FALSE),IF(OR(J541="リード付け",J541="巻返しリード付け"),"原反コア",IF(J541="スリット",VLOOKUP(F541&amp;K541&amp;R541,製品マスタ!$N$5:$AE$1005,17,FALSE),""))))))</f>
        <v/>
      </c>
      <c r="X541" s="35" t="str">
        <f>IF(D541="","",IF(T541="","",IF(J541="巻足し","",IF(J541="巻返し",VLOOKUP(F541&amp;K541&amp;M541,製品マスタ!$M$5:$AE$1005,19,FALSE),IF(OR(J541="リード付け",J541="巻返しリード付け"),"",IF(J541="スリット",VLOOKUP(F541&amp;K541&amp;R541,製品マスタ!$N$5:$AE$1005,18,FALSE),""))))))</f>
        <v/>
      </c>
      <c r="Y541" s="282" t="str">
        <f>IF(D541="","",IF(T541="","",VLOOKUP(D541,契約台帳!$A$3:$X$700,17,FALSE)))</f>
        <v/>
      </c>
      <c r="Z541" s="42" t="str">
        <f>IF(D541="","",IF(T541="","",VLOOKUP(D541,契約台帳!$A$3:$X$700,5,FALSE)))</f>
        <v/>
      </c>
      <c r="AA541" s="76"/>
      <c r="AB541" s="283" t="str">
        <f>IFERROR(VLOOKUP(F541&amp;K541&amp;M541,製品マスタ!$M$5:$AM$1003,27,FALSE),"")</f>
        <v/>
      </c>
      <c r="AC541" s="46"/>
      <c r="AD541" s="247"/>
      <c r="AE541" s="67"/>
      <c r="AF541" s="72"/>
      <c r="AG541" s="62"/>
      <c r="AH541" s="34"/>
      <c r="AI541" s="34"/>
      <c r="AJ541" s="34"/>
      <c r="AK541" s="34"/>
      <c r="AL541" s="13"/>
      <c r="AM541" s="13"/>
      <c r="AN541" s="13"/>
      <c r="AO541" s="13"/>
      <c r="AP541" s="13"/>
      <c r="AQ541" s="14"/>
      <c r="AR541" s="15"/>
    </row>
  </sheetData>
  <dataConsolidate/>
  <phoneticPr fontId="13"/>
  <printOptions horizontalCentered="1"/>
  <pageMargins left="0" right="0" top="0.27559055118110237" bottom="0" header="0" footer="0"/>
  <pageSetup paperSize="9" scale="35" fitToHeight="0" orientation="landscape" r:id="rId1"/>
  <headerFooter alignWithMargins="0">
    <oddHeader>&amp;L品質記録-PM-10-03-(PM)&amp;R&amp;D  &amp;T</oddHeader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AQ519"/>
  <sheetViews>
    <sheetView showZeros="0" zoomScale="60" zoomScaleNormal="60" zoomScaleSheetLayoutView="40" workbookViewId="0">
      <pane xSplit="15" ySplit="4" topLeftCell="P128" activePane="bottomRight" state="frozen"/>
      <selection pane="topRight" activeCell="O1" sqref="O1"/>
      <selection pane="bottomLeft" activeCell="A5" sqref="A5"/>
      <selection pane="bottomRight" activeCell="A128" sqref="A128:XFD144"/>
    </sheetView>
  </sheetViews>
  <sheetFormatPr defaultColWidth="0.125" defaultRowHeight="21" x14ac:dyDescent="0.2"/>
  <cols>
    <col min="1" max="1" width="9" style="3" customWidth="1"/>
    <col min="2" max="2" width="5.25" style="3" customWidth="1"/>
    <col min="3" max="3" width="6.875" style="4" hidden="1" customWidth="1"/>
    <col min="4" max="5" width="15.75" style="3" customWidth="1"/>
    <col min="6" max="6" width="31.75" style="5" hidden="1" customWidth="1"/>
    <col min="7" max="7" width="7.375" style="6" customWidth="1"/>
    <col min="8" max="8" width="13.875" style="6" customWidth="1"/>
    <col min="9" max="9" width="72.625" style="3" bestFit="1" customWidth="1"/>
    <col min="10" max="10" width="15.625" style="3" customWidth="1"/>
    <col min="11" max="11" width="7" style="3" bestFit="1" customWidth="1"/>
    <col min="12" max="12" width="14.125" style="3" bestFit="1" customWidth="1"/>
    <col min="13" max="13" width="9.75" style="7" customWidth="1"/>
    <col min="14" max="14" width="11.125" style="7" bestFit="1" customWidth="1"/>
    <col min="15" max="15" width="7.375" style="3" customWidth="1"/>
    <col min="16" max="16" width="9.625" style="1" bestFit="1" customWidth="1"/>
    <col min="17" max="17" width="9.75" style="22" bestFit="1" customWidth="1"/>
    <col min="18" max="19" width="11.125" style="23" customWidth="1"/>
    <col min="20" max="21" width="6.25" style="8" customWidth="1"/>
    <col min="22" max="22" width="13.625" style="24" bestFit="1" customWidth="1"/>
    <col min="23" max="23" width="10.75" style="24" bestFit="1" customWidth="1"/>
    <col min="24" max="24" width="6.25" style="8" customWidth="1"/>
    <col min="25" max="25" width="31.125" style="24" bestFit="1" customWidth="1"/>
    <col min="26" max="26" width="9.625" style="1" bestFit="1" customWidth="1"/>
    <col min="27" max="29" width="18.625" style="1" customWidth="1"/>
    <col min="30" max="30" width="15.125" style="1" customWidth="1"/>
    <col min="31" max="31" width="16.75" style="1" customWidth="1"/>
    <col min="32" max="32" width="15.875" style="1" customWidth="1"/>
    <col min="33" max="33" width="10.375" style="12" customWidth="1"/>
    <col min="34" max="35" width="9.75" style="12" customWidth="1"/>
    <col min="36" max="36" width="14.5" style="12" customWidth="1"/>
    <col min="37" max="41" width="12.875" style="13" hidden="1" customWidth="1"/>
    <col min="42" max="42" width="12.875" style="14" hidden="1" customWidth="1"/>
    <col min="43" max="43" width="12.875" style="15" hidden="1" customWidth="1"/>
    <col min="44" max="44" width="15.375" style="1" customWidth="1"/>
    <col min="45" max="16384" width="0.125" style="1"/>
  </cols>
  <sheetData>
    <row r="1" spans="1:43" ht="29.25" thickBot="1" x14ac:dyDescent="0.35">
      <c r="A1" s="2"/>
      <c r="F1" s="77" t="s">
        <v>484</v>
      </c>
      <c r="P1" s="64"/>
      <c r="Q1" s="3"/>
      <c r="R1" s="6"/>
      <c r="S1" s="6"/>
      <c r="V1" s="6"/>
      <c r="W1" s="6"/>
      <c r="Y1" s="6"/>
      <c r="Z1" s="9"/>
      <c r="AA1" s="10" t="s">
        <v>485</v>
      </c>
      <c r="AB1" s="10" t="s">
        <v>486</v>
      </c>
      <c r="AC1" s="11" t="s">
        <v>487</v>
      </c>
      <c r="AD1" s="64"/>
    </row>
    <row r="2" spans="1:43" ht="112.5" customHeight="1" thickBot="1" x14ac:dyDescent="0.35">
      <c r="A2" s="16" t="s">
        <v>522</v>
      </c>
      <c r="I2" s="17" t="s">
        <v>489</v>
      </c>
      <c r="J2" s="17"/>
      <c r="L2" s="264" t="s">
        <v>777</v>
      </c>
      <c r="P2" s="65"/>
      <c r="Q2" s="3"/>
      <c r="R2" s="6"/>
      <c r="S2" s="6"/>
      <c r="V2" s="6"/>
      <c r="W2" s="6"/>
      <c r="Y2" s="6"/>
      <c r="Z2" s="18"/>
      <c r="AA2" s="19"/>
      <c r="AB2" s="19"/>
      <c r="AC2" s="20"/>
      <c r="AD2" s="65"/>
      <c r="AF2" s="21"/>
      <c r="AK2" s="13" t="s">
        <v>490</v>
      </c>
      <c r="AL2" s="13" t="s">
        <v>491</v>
      </c>
      <c r="AM2" s="13" t="s">
        <v>492</v>
      </c>
      <c r="AN2" s="13" t="s">
        <v>493</v>
      </c>
      <c r="AO2" s="13" t="s">
        <v>494</v>
      </c>
      <c r="AP2" s="14" t="s">
        <v>495</v>
      </c>
      <c r="AQ2" s="15" t="s">
        <v>496</v>
      </c>
    </row>
    <row r="3" spans="1:43" ht="18" customHeight="1" thickBot="1" x14ac:dyDescent="0.25"/>
    <row r="4" spans="1:43" ht="52.5" thickBot="1" x14ac:dyDescent="0.25">
      <c r="A4" s="230" t="s">
        <v>497</v>
      </c>
      <c r="B4" s="231" t="s">
        <v>498</v>
      </c>
      <c r="C4" s="232" t="s">
        <v>499</v>
      </c>
      <c r="D4" s="196" t="s">
        <v>500</v>
      </c>
      <c r="E4" s="197" t="s">
        <v>501</v>
      </c>
      <c r="F4" s="198" t="s">
        <v>502</v>
      </c>
      <c r="G4" s="199" t="s">
        <v>503</v>
      </c>
      <c r="H4" s="194" t="s">
        <v>504</v>
      </c>
      <c r="I4" s="200" t="s">
        <v>505</v>
      </c>
      <c r="J4" s="201"/>
      <c r="K4" s="194" t="s">
        <v>506</v>
      </c>
      <c r="L4" s="194" t="s">
        <v>507</v>
      </c>
      <c r="M4" s="202" t="s">
        <v>508</v>
      </c>
      <c r="N4" s="186" t="s">
        <v>509</v>
      </c>
      <c r="O4" s="203" t="s">
        <v>510</v>
      </c>
      <c r="P4" s="189" t="s">
        <v>676</v>
      </c>
      <c r="Q4" s="190" t="s">
        <v>511</v>
      </c>
      <c r="R4" s="191" t="s">
        <v>512</v>
      </c>
      <c r="S4" s="191" t="s">
        <v>513</v>
      </c>
      <c r="T4" s="193" t="s">
        <v>523</v>
      </c>
      <c r="U4" s="193" t="s">
        <v>766</v>
      </c>
      <c r="V4" s="194" t="s">
        <v>515</v>
      </c>
      <c r="W4" s="194" t="s">
        <v>516</v>
      </c>
      <c r="X4" s="204" t="s">
        <v>517</v>
      </c>
      <c r="Y4" s="203" t="s">
        <v>518</v>
      </c>
      <c r="Z4" s="189" t="s">
        <v>677</v>
      </c>
      <c r="AA4" s="200" t="s">
        <v>519</v>
      </c>
      <c r="AB4" s="233"/>
      <c r="AC4" s="234"/>
      <c r="AD4" s="66"/>
      <c r="AE4" s="25" t="s">
        <v>520</v>
      </c>
      <c r="AF4" s="55" t="s">
        <v>521</v>
      </c>
      <c r="AG4" s="26"/>
      <c r="AH4" s="26"/>
      <c r="AI4" s="26"/>
      <c r="AJ4" s="26"/>
      <c r="AK4" s="27"/>
      <c r="AL4" s="27"/>
      <c r="AM4" s="27"/>
      <c r="AN4" s="27"/>
      <c r="AO4" s="27"/>
      <c r="AP4" s="28"/>
      <c r="AQ4" s="29"/>
    </row>
    <row r="5" spans="1:43" s="17" customFormat="1" ht="30.95" customHeight="1" x14ac:dyDescent="0.2">
      <c r="A5" s="214"/>
      <c r="B5" s="215"/>
      <c r="C5" s="216"/>
      <c r="D5" s="229"/>
      <c r="E5" s="229"/>
      <c r="F5" s="31" t="str">
        <f>IF(D5="","",VLOOKUP(D5,契約台帳!$A$3:$X$9998,6,FALSE))&amp;IF(D5="","",VLOOKUP(D5,契約台帳!$A$3:$X$9998,7,FALSE))&amp;IF(D5="","",VLOOKUP(D5,契約台帳!$A$3:$X$9998,8,FALSE))&amp;IF(D5="","",VLOOKUP(D5,契約台帳!$A$3:$X$9998,9,FALSE))&amp;IF(D5="","",VLOOKUP(D5,契約台帳!$A$3:$X$9998,11,FALSE))</f>
        <v/>
      </c>
      <c r="G5" s="30" t="str">
        <f>IF(D5="","",IF(D3&lt;&gt;"","",VLOOKUP(F5,製品マスタ!$G$5:$H$1005,2,FALSE)))</f>
        <v/>
      </c>
      <c r="H5" s="30" t="str">
        <f>IF(D5="","",IF(D3&lt;&gt;"","",VLOOKUP(F5,製品マスタ!$G$5:$K$1005,5,FALSE)))</f>
        <v/>
      </c>
      <c r="I5" s="32" t="str">
        <f>IF(D5="","",IF(D3&lt;&gt;"","",VLOOKUP(F5,製品マスタ!$G$5:$L$1005,6,FALSE)))</f>
        <v/>
      </c>
      <c r="J5" s="235"/>
      <c r="K5" s="32" t="str">
        <f>IF(D5="","",IF(D4&lt;&gt;"","",VLOOKUP(D5,契約台帳!$A$3:$X$700,12,FALSE)))</f>
        <v/>
      </c>
      <c r="L5" s="32" t="str">
        <f>IF(D5="","",IF(D3&lt;&gt;"","",VLOOKUP(F5,製品マスタ!$G$5:$Q$1005,11,FALSE)))</f>
        <v/>
      </c>
      <c r="M5" s="236"/>
      <c r="N5" s="236"/>
      <c r="O5" s="238"/>
      <c r="P5" s="239"/>
      <c r="Q5" s="240" t="str">
        <f>IF(D5="","",IF(D4&lt;&gt;"","",IF(J5="リード付け",M5,VLOOKUP(D5,契約台帳!$A$3:$X700,14,FALSE))))</f>
        <v/>
      </c>
      <c r="R5" s="248" t="str">
        <f>IF(D5="","",IF(D4&lt;&gt;"","",IF(J5="リード付け",M5,VLOOKUP(D5,契約台帳!$A$3:$X700,15,FALSE))))</f>
        <v/>
      </c>
      <c r="S5" s="248" t="str">
        <f>IF(D5="","",IF(D4&lt;&gt;"","",IF(J5="リード付け",N5,VLOOKUP(D5,契約台帳!$A$3:$X$700,16,FALSE))))</f>
        <v/>
      </c>
      <c r="T5" s="241"/>
      <c r="U5" s="241" t="str">
        <f>IF(D5="","",IF(D3=D5,"",VLOOKUP(D5,契約台帳!$A$2:$X$700,18,FALSE)))</f>
        <v/>
      </c>
      <c r="V5" s="30" t="str">
        <f>IF(J5="巻足し",VLOOKUP(F5&amp;K5&amp;M5,製品マスタ!$M$5:$AK$1005,IF(S5/N5&gt;=3,24,21),FALSE),IF(J5="巻返し",VLOOKUP(F5&amp;K5&amp;M5,製品マスタ!$M$5:$AE$1005,18,FALSE),IF(J5="リード付け","原反コア",IF(J5="スリット",VLOOKUP(F5&amp;K5&amp;Q5,製品マスタ!$N$5:$AE$1005,17,FALSE),""))))</f>
        <v/>
      </c>
      <c r="W5" s="30" t="str">
        <f>IF(J5="巻足し",VLOOKUP(F5&amp;K5&amp;M5,製品マスタ!$M$5:$AK$1005,IF(S5/N5&gt;=3,25,22),FALSE),IF(J5="巻返し",VLOOKUP(F5&amp;K5&amp;M5,製品マスタ!$M$5:$AE$1005,19,FALSE),IF(J5="リード付け","-",IF(J5="スリット",VLOOKUP(F5&amp;K5&amp;Q5,製品マスタ!$N$5:$AE$1005,18,FALSE),""))))</f>
        <v/>
      </c>
      <c r="X5" s="242" t="str">
        <f>IF(D5="","",IF(D3&lt;&gt;"","",VLOOKUP(D5,契約台帳!$A$3:$X$700,17,FALSE)))</f>
        <v/>
      </c>
      <c r="Y5" s="30" t="str">
        <f>IF(D5="","",IF(D3&lt;&gt;"","",VLOOKUP(D5,契約台帳!$A$3:$X700,5,FALSE)))</f>
        <v/>
      </c>
      <c r="Z5" s="73"/>
      <c r="AA5" s="266" t="str">
        <f>IFERROR(VLOOKUP(F5&amp;K5&amp;M5,製品マスタ!$M$5:$AM$1003,27,FALSE),"")</f>
        <v/>
      </c>
      <c r="AB5" s="33"/>
      <c r="AC5" s="243"/>
      <c r="AD5" s="67"/>
      <c r="AE5" s="70">
        <f>+M5*N5*O5/1000</f>
        <v>0</v>
      </c>
      <c r="AF5" s="59" t="e">
        <f>+R5*S5*T5/1000</f>
        <v>#VALUE!</v>
      </c>
      <c r="AG5" s="34"/>
      <c r="AH5" s="34"/>
      <c r="AI5" s="34"/>
      <c r="AJ5" s="34"/>
      <c r="AK5" s="13"/>
      <c r="AL5" s="13"/>
      <c r="AM5" s="13"/>
      <c r="AN5" s="13"/>
      <c r="AO5" s="13"/>
      <c r="AP5" s="14"/>
      <c r="AQ5" s="15"/>
    </row>
    <row r="6" spans="1:43" s="17" customFormat="1" ht="30.95" customHeight="1" x14ac:dyDescent="0.2">
      <c r="A6" s="205" t="s">
        <v>619</v>
      </c>
      <c r="B6" s="206" t="s">
        <v>579</v>
      </c>
      <c r="C6" s="207"/>
      <c r="D6" s="208">
        <v>3659703</v>
      </c>
      <c r="E6" s="208">
        <v>4150981</v>
      </c>
      <c r="F6" s="36" t="str">
        <f>IF(D6="","",VLOOKUP(D6,契約台帳!$A$3:$X$9998,6,FALSE))&amp;IF(D6="","",VLOOKUP(D6,契約台帳!$A$3:$X$9998,7,FALSE))&amp;IF(D6="","",VLOOKUP(D6,契約台帳!$A$3:$X$9998,8,FALSE))&amp;IF(D6="","",VLOOKUP(D6,契約台帳!$A$3:$X$9998,9,FALSE))&amp;IF(D6="","",VLOOKUP(D6,契約台帳!$A$3:$X$9998,11,FALSE))</f>
        <v>3SNMLBMNGKBF</v>
      </c>
      <c r="G6" s="35" t="str">
        <f>IF(D6="","",IF(D5&lt;&gt;"","",VLOOKUP(F6,製品マスタ!$G$5:$H$1005,2,FALSE)))</f>
        <v>S</v>
      </c>
      <c r="H6" s="35" t="str">
        <f>IF(D6="","",IF(D5&lt;&gt;"","",VLOOKUP(F6,製品マスタ!$G$5:$K$1005,5,FALSE)))</f>
        <v>MNGKBF</v>
      </c>
      <c r="I6" s="37" t="str">
        <f>IF(D6="","",IF(D5&lt;&gt;"","",VLOOKUP(F6,製品マスタ!$G$5:$L$1005,6,FALSE)))</f>
        <v>メタルミー　ネーマー銀消　Ｂ</v>
      </c>
      <c r="J6" s="217" t="s">
        <v>584</v>
      </c>
      <c r="K6" s="37">
        <f>IF(D6="","",IF(D5&lt;&gt;"","",VLOOKUP(D6,契約台帳!$A$3:$X$700,12,FALSE)))</f>
        <v>50</v>
      </c>
      <c r="L6" s="37" t="str">
        <f>IF(D6="","",IF(D5&lt;&gt;"","",VLOOKUP(F6,製品マスタ!$G$5:$Q$1005,11,FALSE)))</f>
        <v>LUMIMAT</v>
      </c>
      <c r="M6" s="209">
        <v>1050</v>
      </c>
      <c r="N6" s="209">
        <v>8200</v>
      </c>
      <c r="O6" s="211">
        <v>1</v>
      </c>
      <c r="P6" s="212"/>
      <c r="Q6" s="54">
        <f>IF(D6="","",IF(D5&lt;&gt;"","",IF(J6="リード付け",M6,VLOOKUP(D6,契約台帳!$A$3:$X$700,14,FALSE))))</f>
        <v>1050</v>
      </c>
      <c r="R6" s="50">
        <f>IF(D6="","",IF(D5&lt;&gt;"","",IF(J6="リード付け",M6,VLOOKUP(D6,契約台帳!$A$3:$X$700,15,FALSE))))</f>
        <v>1050</v>
      </c>
      <c r="S6" s="50">
        <f>IF(D6="","",IF(D5&lt;&gt;"","",IF(J6="リード付け",N6,VLOOKUP(D6,契約台帳!$A$3:$X$700,16,FALSE))))</f>
        <v>4100</v>
      </c>
      <c r="T6" s="227">
        <v>2</v>
      </c>
      <c r="U6" s="227">
        <f>IF(D6="","",IF(D4=D6,"",VLOOKUP(D6,契約台帳!$A$2:$X$700,18,FALSE)))</f>
        <v>7</v>
      </c>
      <c r="V6" s="35" t="str">
        <f>IF(J6="巻足し",VLOOKUP(F6&amp;K6&amp;M6,製品マスタ!$M$5:$AK$1005,IF(S6/N6&gt;=3,24,21),FALSE),IF(J6="巻返し",VLOOKUP(F6&amp;K6&amp;M6,製品マスタ!$M$5:$AE$1005,18,FALSE),IF(J6="リード付け","原反コア",IF(J6="スリット",VLOOKUP(F6&amp;K6&amp;Q6,製品マスタ!$N$5:$AE$1005,17,FALSE),""))))</f>
        <v>6ｲﾝﾁSｺｱ</v>
      </c>
      <c r="W6" s="35">
        <f>IF(J6="巻足し",VLOOKUP(F6&amp;K6&amp;M6,製品マスタ!$M$5:$AK$1005,IF(S6/N6&gt;=3,25,22),FALSE),IF(J6="巻返し",VLOOKUP(F6&amp;K6&amp;M6,製品マスタ!$M$5:$AE$1005,19,FALSE),IF(J6="リード付け","-",IF(J6="スリット",VLOOKUP(F6&amp;K6&amp;Q6,製品マスタ!$N$5:$AE$1005,18,FALSE),""))))</f>
        <v>1055</v>
      </c>
      <c r="X6" s="40">
        <f>IF(D6="","",IF(D5&lt;&gt;"","",VLOOKUP(D6,契約台帳!$A$3:$X$700,17,FALSE)))</f>
        <v>2</v>
      </c>
      <c r="Y6" s="35" t="str">
        <f>IF(D6="","",IF(D5&lt;&gt;"","",VLOOKUP(D6,契約台帳!$A$3:$X$700,5,FALSE)))</f>
        <v>リンテック㈱</v>
      </c>
      <c r="Z6" s="74"/>
      <c r="AA6" s="266">
        <f>IFERROR(VLOOKUP(F6&amp;K6&amp;M6,製品マスタ!$M$5:$AM$1003,27,FALSE),"")</f>
        <v>0</v>
      </c>
      <c r="AB6" s="41"/>
      <c r="AC6" s="244"/>
      <c r="AD6" s="67"/>
      <c r="AE6" s="71"/>
      <c r="AF6" s="60"/>
      <c r="AG6" s="34"/>
      <c r="AH6" s="34"/>
      <c r="AI6" s="34"/>
      <c r="AJ6" s="34"/>
      <c r="AK6" s="13"/>
      <c r="AL6" s="13"/>
      <c r="AM6" s="13"/>
      <c r="AN6" s="13"/>
      <c r="AO6" s="13"/>
      <c r="AP6" s="14"/>
      <c r="AQ6" s="15"/>
    </row>
    <row r="7" spans="1:43" s="17" customFormat="1" ht="30.95" customHeight="1" x14ac:dyDescent="0.2">
      <c r="A7" s="205"/>
      <c r="B7" s="206"/>
      <c r="C7" s="207"/>
      <c r="D7" s="208"/>
      <c r="E7" s="208"/>
      <c r="F7" s="36" t="str">
        <f>IF(D7="","",VLOOKUP(D7,契約台帳!$A$3:$X$9998,6,FALSE))&amp;IF(D7="","",VLOOKUP(D7,契約台帳!$A$3:$X$9998,7,FALSE))&amp;IF(D7="","",VLOOKUP(D7,契約台帳!$A$3:$X$9998,8,FALSE))&amp;IF(D7="","",VLOOKUP(D7,契約台帳!$A$3:$X$9998,9,FALSE))&amp;IF(D7="","",VLOOKUP(D7,契約台帳!$A$3:$X$9998,11,FALSE))</f>
        <v/>
      </c>
      <c r="G7" s="35" t="str">
        <f>IF(D7="","",IF(D6&lt;&gt;"","",VLOOKUP(F7,製品マスタ!$G$5:$H$1005,2,FALSE)))</f>
        <v/>
      </c>
      <c r="H7" s="35" t="str">
        <f>IF(D7="","",IF(D6&lt;&gt;"","",VLOOKUP(F7,製品マスタ!$G$5:$K$1005,5,FALSE)))</f>
        <v/>
      </c>
      <c r="I7" s="37" t="str">
        <f>IF(D7="","",IF(D6&lt;&gt;"","",VLOOKUP(F7,製品マスタ!$G$5:$L$1005,6,FALSE)))</f>
        <v/>
      </c>
      <c r="J7" s="217"/>
      <c r="K7" s="37" t="str">
        <f>IF(D7="","",IF(D6&lt;&gt;"","",VLOOKUP(D7,契約台帳!$A$3:$X$700,12,FALSE)))</f>
        <v/>
      </c>
      <c r="L7" s="37" t="str">
        <f>IF(D7="","",IF(D6&lt;&gt;"","",VLOOKUP(F7,製品マスタ!$G$5:$Q$1005,11,FALSE)))</f>
        <v/>
      </c>
      <c r="M7" s="209"/>
      <c r="N7" s="209"/>
      <c r="O7" s="211"/>
      <c r="P7" s="212"/>
      <c r="Q7" s="54" t="str">
        <f>IF(D7="","",IF(D6&lt;&gt;"","",IF(J7="リード付け",M7,VLOOKUP(D7,契約台帳!$A$3:$X$700,14,FALSE))))</f>
        <v/>
      </c>
      <c r="R7" s="50" t="str">
        <f>IF(D7="","",IF(D6&lt;&gt;"","",IF(J7="リード付け",M7,VLOOKUP(D7,契約台帳!$A$3:$X$700,15,FALSE))))</f>
        <v/>
      </c>
      <c r="S7" s="50" t="str">
        <f>IF(D7="","",IF(D6&lt;&gt;"","",IF(J7="リード付け",N7,VLOOKUP(D7,契約台帳!$A$3:$X$700,16,FALSE))))</f>
        <v/>
      </c>
      <c r="T7" s="227"/>
      <c r="U7" s="227" t="str">
        <f>IF(D7="","",IF(D5=D7,"",VLOOKUP(D7,契約台帳!$A$2:$X$700,18,FALSE)))</f>
        <v/>
      </c>
      <c r="V7" s="35" t="str">
        <f>IF(J7="巻足し",VLOOKUP(F7&amp;K7&amp;M7,製品マスタ!$M$5:$AK$1005,IF(S7/N7&gt;=3,24,21),FALSE),IF(J7="巻返し",VLOOKUP(F7&amp;K7&amp;M7,製品マスタ!$M$5:$AE$1005,18,FALSE),IF(J7="リード付け","原反コア",IF(J7="スリット",VLOOKUP(F7&amp;K7&amp;Q7,製品マスタ!$N$5:$AE$1005,17,FALSE),""))))</f>
        <v/>
      </c>
      <c r="W7" s="35" t="str">
        <f>IF(J7="巻足し",VLOOKUP(F7&amp;K7&amp;M7,製品マスタ!$M$5:$AK$1005,IF(S7/N7&gt;=3,25,22),FALSE),IF(J7="巻返し",VLOOKUP(F7&amp;K7&amp;M7,製品マスタ!$M$5:$AE$1005,19,FALSE),IF(J7="リード付け","-",IF(J7="スリット",VLOOKUP(F7&amp;K7&amp;Q7,製品マスタ!$N$5:$AE$1005,18,FALSE),""))))</f>
        <v/>
      </c>
      <c r="X7" s="40" t="str">
        <f>IF(D7="","",IF(D6&lt;&gt;"","",VLOOKUP(D7,契約台帳!$A$3:$X$700,17,FALSE)))</f>
        <v/>
      </c>
      <c r="Y7" s="35" t="str">
        <f>IF(D7="","",IF(D6&lt;&gt;"","",VLOOKUP(D7,契約台帳!$A$3:$X$700,5,FALSE)))</f>
        <v/>
      </c>
      <c r="Z7" s="74"/>
      <c r="AA7" s="266" t="str">
        <f>IFERROR(VLOOKUP(F7&amp;K7&amp;M7,製品マスタ!$M$5:$AM$1003,27,FALSE),"")</f>
        <v/>
      </c>
      <c r="AB7" s="41"/>
      <c r="AC7" s="244"/>
      <c r="AD7" s="67"/>
      <c r="AE7" s="71"/>
      <c r="AF7" s="60"/>
      <c r="AG7" s="34"/>
      <c r="AH7" s="34"/>
      <c r="AI7" s="34"/>
      <c r="AJ7" s="34"/>
      <c r="AK7" s="13"/>
      <c r="AL7" s="13"/>
      <c r="AM7" s="13"/>
      <c r="AN7" s="13"/>
      <c r="AO7" s="13"/>
      <c r="AP7" s="14"/>
      <c r="AQ7" s="15"/>
    </row>
    <row r="8" spans="1:43" s="17" customFormat="1" ht="30.95" customHeight="1" x14ac:dyDescent="0.2">
      <c r="A8" s="205"/>
      <c r="B8" s="206"/>
      <c r="C8" s="207"/>
      <c r="D8" s="208">
        <v>3659704</v>
      </c>
      <c r="E8" s="208">
        <v>4150982</v>
      </c>
      <c r="F8" s="36" t="str">
        <f>IF(D8="","",VLOOKUP(D8,契約台帳!$A$3:$X$9998,6,FALSE))&amp;IF(D8="","",VLOOKUP(D8,契約台帳!$A$3:$X$9998,7,FALSE))&amp;IF(D8="","",VLOOKUP(D8,契約台帳!$A$3:$X$9998,8,FALSE))&amp;IF(D8="","",VLOOKUP(D8,契約台帳!$A$3:$X$9998,9,FALSE))&amp;IF(D8="","",VLOOKUP(D8,契約台帳!$A$3:$X$9998,11,FALSE))</f>
        <v>3SNMLBMNGKBF</v>
      </c>
      <c r="G8" s="35" t="str">
        <f>IF(D8="","",IF(D7&lt;&gt;"","",VLOOKUP(F8,製品マスタ!$G$5:$H$1005,2,FALSE)))</f>
        <v>S</v>
      </c>
      <c r="H8" s="35" t="str">
        <f>IF(D8="","",IF(D7&lt;&gt;"","",VLOOKUP(F8,製品マスタ!$G$5:$K$1005,5,FALSE)))</f>
        <v>MNGKBF</v>
      </c>
      <c r="I8" s="37" t="str">
        <f>IF(D8="","",IF(D7&lt;&gt;"","",VLOOKUP(F8,製品マスタ!$G$5:$L$1005,6,FALSE)))</f>
        <v>メタルミー　ネーマー銀消　Ｂ</v>
      </c>
      <c r="J8" s="217" t="s">
        <v>584</v>
      </c>
      <c r="K8" s="37">
        <f>IF(D8="","",IF(D7&lt;&gt;"","",VLOOKUP(D8,契約台帳!$A$3:$X$700,12,FALSE)))</f>
        <v>75</v>
      </c>
      <c r="L8" s="37" t="str">
        <f>IF(D8="","",IF(D7&lt;&gt;"","",VLOOKUP(F8,製品マスタ!$G$5:$Q$1005,11,FALSE)))</f>
        <v>LUMIMAT</v>
      </c>
      <c r="M8" s="209">
        <v>1050</v>
      </c>
      <c r="N8" s="209">
        <v>2000</v>
      </c>
      <c r="O8" s="211">
        <v>1</v>
      </c>
      <c r="P8" s="212"/>
      <c r="Q8" s="54">
        <f>IF(D8="","",IF(D7&lt;&gt;"","",IF(J8="リード付け",M8,VLOOKUP(D8,契約台帳!$A$3:$X$700,14,FALSE))))</f>
        <v>1050</v>
      </c>
      <c r="R8" s="50">
        <f>IF(D8="","",IF(D7&lt;&gt;"","",IF(J8="リード付け",M8,VLOOKUP(D8,契約台帳!$A$3:$X$700,15,FALSE))))</f>
        <v>1050</v>
      </c>
      <c r="S8" s="50">
        <f>IF(D8="","",IF(D7&lt;&gt;"","",IF(J8="リード付け",N8,VLOOKUP(D8,契約台帳!$A$3:$X$700,16,FALSE))))</f>
        <v>2000</v>
      </c>
      <c r="T8" s="227">
        <v>1</v>
      </c>
      <c r="U8" s="227">
        <f>IF(D8="","",IF(D6=D8,"",VLOOKUP(D8,契約台帳!$A$2:$X$700,18,FALSE)))</f>
        <v>1</v>
      </c>
      <c r="V8" s="35" t="str">
        <f>IF(J8="巻足し",VLOOKUP(F8&amp;K8&amp;M8,製品マスタ!$M$5:$AK$1005,IF(S8/N8&gt;=3,24,21),FALSE),IF(J8="巻返し",VLOOKUP(F8&amp;K8&amp;M8,製品マスタ!$M$5:$AE$1005,18,FALSE),IF(J8="リード付け","原反コア",IF(J8="スリット",VLOOKUP(F8&amp;K8&amp;Q8,製品マスタ!$N$5:$AE$1005,17,FALSE),""))))</f>
        <v>6ｲﾝﾁSｺｱ</v>
      </c>
      <c r="W8" s="35">
        <f>IF(J8="巻足し",VLOOKUP(F8&amp;K8&amp;M8,製品マスタ!$M$5:$AK$1005,IF(S8/N8&gt;=3,25,22),FALSE),IF(J8="巻返し",VLOOKUP(F8&amp;K8&amp;M8,製品マスタ!$M$5:$AE$1005,19,FALSE),IF(J8="リード付け","-",IF(J8="スリット",VLOOKUP(F8&amp;K8&amp;Q8,製品マスタ!$N$5:$AE$1005,18,FALSE),""))))</f>
        <v>1055</v>
      </c>
      <c r="X8" s="40">
        <f>IF(D8="","",IF(D7&lt;&gt;"","",VLOOKUP(D8,契約台帳!$A$3:$X$700,17,FALSE)))</f>
        <v>2</v>
      </c>
      <c r="Y8" s="35" t="str">
        <f>IF(D8="","",IF(D7&lt;&gt;"","",VLOOKUP(D8,契約台帳!$A$3:$X$700,5,FALSE)))</f>
        <v>リンテック㈱</v>
      </c>
      <c r="Z8" s="74"/>
      <c r="AA8" s="266">
        <f>IFERROR(VLOOKUP(F8&amp;K8&amp;M8,製品マスタ!$M$5:$AM$1003,27,FALSE),"")</f>
        <v>0</v>
      </c>
      <c r="AB8" s="41"/>
      <c r="AC8" s="244"/>
      <c r="AD8" s="67"/>
      <c r="AE8" s="71"/>
      <c r="AF8" s="60"/>
      <c r="AG8" s="34"/>
      <c r="AH8" s="34"/>
      <c r="AI8" s="34"/>
      <c r="AJ8" s="34"/>
      <c r="AK8" s="13"/>
      <c r="AL8" s="13"/>
      <c r="AM8" s="13"/>
      <c r="AN8" s="13"/>
      <c r="AO8" s="13"/>
      <c r="AP8" s="14"/>
      <c r="AQ8" s="15"/>
    </row>
    <row r="9" spans="1:43" s="17" customFormat="1" ht="30.95" customHeight="1" x14ac:dyDescent="0.2">
      <c r="A9" s="205"/>
      <c r="B9" s="206"/>
      <c r="C9" s="207"/>
      <c r="D9" s="208"/>
      <c r="E9" s="208"/>
      <c r="F9" s="36" t="str">
        <f>IF(D9="","",VLOOKUP(D9,契約台帳!$A$3:$X$9998,6,FALSE))&amp;IF(D9="","",VLOOKUP(D9,契約台帳!$A$3:$X$9998,7,FALSE))&amp;IF(D9="","",VLOOKUP(D9,契約台帳!$A$3:$X$9998,8,FALSE))&amp;IF(D9="","",VLOOKUP(D9,契約台帳!$A$3:$X$9998,9,FALSE))&amp;IF(D9="","",VLOOKUP(D9,契約台帳!$A$3:$X$9998,11,FALSE))</f>
        <v/>
      </c>
      <c r="G9" s="35" t="str">
        <f>IF(D9="","",IF(D8&lt;&gt;"","",VLOOKUP(F9,製品マスタ!$G$5:$H$1005,2,FALSE)))</f>
        <v/>
      </c>
      <c r="H9" s="35" t="str">
        <f>IF(D9="","",IF(D8&lt;&gt;"","",VLOOKUP(F9,製品マスタ!$G$5:$K$1005,5,FALSE)))</f>
        <v/>
      </c>
      <c r="I9" s="37" t="str">
        <f>IF(D9="","",IF(D8&lt;&gt;"","",VLOOKUP(F9,製品マスタ!$G$5:$L$1005,6,FALSE)))</f>
        <v/>
      </c>
      <c r="J9" s="217"/>
      <c r="K9" s="37" t="str">
        <f>IF(D9="","",IF(D8&lt;&gt;"","",VLOOKUP(D9,契約台帳!$A$3:$X$700,12,FALSE)))</f>
        <v/>
      </c>
      <c r="L9" s="37" t="str">
        <f>IF(D9="","",IF(D8&lt;&gt;"","",VLOOKUP(F9,製品マスタ!$G$5:$Q$1005,11,FALSE)))</f>
        <v/>
      </c>
      <c r="M9" s="209"/>
      <c r="N9" s="209"/>
      <c r="O9" s="211"/>
      <c r="P9" s="212"/>
      <c r="Q9" s="54" t="str">
        <f>IF(D9="","",IF(D8&lt;&gt;"","",IF(J9="リード付け",M9,VLOOKUP(D9,契約台帳!$A$3:$X$700,14,FALSE))))</f>
        <v/>
      </c>
      <c r="R9" s="50" t="str">
        <f>IF(D9="","",IF(D8&lt;&gt;"","",IF(J9="リード付け",M9,VLOOKUP(D9,契約台帳!$A$3:$X$700,15,FALSE))))</f>
        <v/>
      </c>
      <c r="S9" s="50" t="str">
        <f>IF(D9="","",IF(D8&lt;&gt;"","",IF(J9="リード付け",N9,VLOOKUP(D9,契約台帳!$A$3:$X$700,16,FALSE))))</f>
        <v/>
      </c>
      <c r="T9" s="227"/>
      <c r="U9" s="227" t="str">
        <f>IF(D9="","",IF(D7=D9,"",VLOOKUP(D9,契約台帳!$A$2:$X$700,18,FALSE)))</f>
        <v/>
      </c>
      <c r="V9" s="35" t="str">
        <f>IF(J9="巻足し",VLOOKUP(F9&amp;K9&amp;M9,製品マスタ!$M$5:$AK$1005,IF(S9/N9&gt;=3,24,21),FALSE),IF(J9="巻返し",VLOOKUP(F9&amp;K9&amp;M9,製品マスタ!$M$5:$AE$1005,18,FALSE),IF(J9="リード付け","原反コア",IF(J9="スリット",VLOOKUP(F9&amp;K9&amp;Q9,製品マスタ!$N$5:$AE$1005,17,FALSE),""))))</f>
        <v/>
      </c>
      <c r="W9" s="35" t="str">
        <f>IF(J9="巻足し",VLOOKUP(F9&amp;K9&amp;M9,製品マスタ!$M$5:$AK$1005,IF(S9/N9&gt;=3,25,22),FALSE),IF(J9="巻返し",VLOOKUP(F9&amp;K9&amp;M9,製品マスタ!$M$5:$AE$1005,19,FALSE),IF(J9="リード付け","-",IF(J9="スリット",VLOOKUP(F9&amp;K9&amp;Q9,製品マスタ!$N$5:$AE$1005,18,FALSE),""))))</f>
        <v/>
      </c>
      <c r="X9" s="40" t="str">
        <f>IF(D9="","",IF(D8&lt;&gt;"","",VLOOKUP(D9,契約台帳!$A$3:$X$700,17,FALSE)))</f>
        <v/>
      </c>
      <c r="Y9" s="35" t="str">
        <f>IF(D9="","",IF(D8&lt;&gt;"","",VLOOKUP(D9,契約台帳!$A$3:$X$700,5,FALSE)))</f>
        <v/>
      </c>
      <c r="Z9" s="74"/>
      <c r="AA9" s="266" t="str">
        <f>IFERROR(VLOOKUP(F9&amp;K9&amp;M9,製品マスタ!$M$5:$AM$1003,27,FALSE),"")</f>
        <v/>
      </c>
      <c r="AB9" s="41"/>
      <c r="AC9" s="244"/>
      <c r="AD9" s="67"/>
      <c r="AE9" s="71"/>
      <c r="AF9" s="60"/>
      <c r="AG9" s="34"/>
      <c r="AH9" s="34"/>
      <c r="AI9" s="34"/>
      <c r="AJ9" s="34"/>
      <c r="AK9" s="13"/>
      <c r="AL9" s="13"/>
      <c r="AM9" s="13"/>
      <c r="AN9" s="13"/>
      <c r="AO9" s="13"/>
      <c r="AP9" s="14"/>
      <c r="AQ9" s="15"/>
    </row>
    <row r="10" spans="1:43" s="17" customFormat="1" ht="30.95" customHeight="1" x14ac:dyDescent="0.2">
      <c r="A10" s="205"/>
      <c r="B10" s="206"/>
      <c r="C10" s="207"/>
      <c r="D10" s="208">
        <v>3659713</v>
      </c>
      <c r="E10" s="208">
        <v>4151008</v>
      </c>
      <c r="F10" s="36" t="str">
        <f>IF(D10="","",VLOOKUP(D10,契約台帳!$A$3:$X$9998,6,FALSE))&amp;IF(D10="","",VLOOKUP(D10,契約台帳!$A$3:$X$9998,7,FALSE))&amp;IF(D10="","",VLOOKUP(D10,契約台帳!$A$3:$X$9998,8,FALSE))&amp;IF(D10="","",VLOOKUP(D10,契約台帳!$A$3:$X$9998,9,FALSE))&amp;IF(D10="","",VLOOKUP(D10,契約台帳!$A$3:$X$9998,11,FALSE))</f>
        <v>3SNMLBMNNGKBF</v>
      </c>
      <c r="G10" s="35" t="str">
        <f>IF(D10="","",IF(D9&lt;&gt;"","",VLOOKUP(F10,製品マスタ!$G$5:$H$1005,2,FALSE)))</f>
        <v>S</v>
      </c>
      <c r="H10" s="35" t="str">
        <f>IF(D10="","",IF(D9&lt;&gt;"","",VLOOKUP(F10,製品マスタ!$G$5:$K$1005,5,FALSE)))</f>
        <v>MNNGKBF</v>
      </c>
      <c r="I10" s="37" t="str">
        <f>IF(D10="","",IF(D9&lt;&gt;"","",VLOOKUP(F10,製品マスタ!$G$5:$L$1005,6,FALSE)))</f>
        <v>メタルミー　ニューネーマー銀消　Ｂ</v>
      </c>
      <c r="J10" s="217" t="s">
        <v>584</v>
      </c>
      <c r="K10" s="37">
        <f>IF(D10="","",IF(D9&lt;&gt;"","",VLOOKUP(D10,契約台帳!$A$3:$X$700,12,FALSE)))</f>
        <v>25</v>
      </c>
      <c r="L10" s="37" t="str">
        <f>IF(D10="","",IF(D9&lt;&gt;"","",VLOOKUP(F10,製品マスタ!$G$5:$Q$1005,11,FALSE)))</f>
        <v>X44C</v>
      </c>
      <c r="M10" s="209">
        <v>1005</v>
      </c>
      <c r="N10" s="209">
        <v>16000</v>
      </c>
      <c r="O10" s="211">
        <v>1</v>
      </c>
      <c r="P10" s="212"/>
      <c r="Q10" s="54">
        <f>IF(D10="","",IF(D9&lt;&gt;"","",IF(J10="リード付け",M10,VLOOKUP(D10,契約台帳!$A$3:$X$700,14,FALSE))))</f>
        <v>1005</v>
      </c>
      <c r="R10" s="50">
        <f>IF(D10="","",IF(D9&lt;&gt;"","",IF(J10="リード付け",M10,VLOOKUP(D10,契約台帳!$A$3:$X$700,15,FALSE))))</f>
        <v>1000</v>
      </c>
      <c r="S10" s="50">
        <f>IF(D10="","",IF(D9&lt;&gt;"","",IF(J10="リード付け",N10,VLOOKUP(D10,契約台帳!$A$3:$X$700,16,FALSE))))</f>
        <v>4000</v>
      </c>
      <c r="T10" s="227">
        <v>4</v>
      </c>
      <c r="U10" s="227">
        <f>IF(D10="","",IF(D8=D10,"",VLOOKUP(D10,契約台帳!$A$2:$X$700,18,FALSE)))</f>
        <v>6</v>
      </c>
      <c r="V10" s="35" t="str">
        <f>IF(J10="巻足し",VLOOKUP(F10&amp;K10&amp;M10,製品マスタ!$M$5:$AK$1005,IF(S10/N10&gt;=3,24,21),FALSE),IF(J10="巻返し",VLOOKUP(F10&amp;K10&amp;M10,製品マスタ!$M$5:$AE$1005,18,FALSE),IF(J10="リード付け","原反コア",IF(J10="スリット",VLOOKUP(F10&amp;K10&amp;Q10,製品マスタ!$N$5:$AE$1005,17,FALSE),""))))</f>
        <v>6ｲﾝﾁSｺｱ</v>
      </c>
      <c r="W10" s="35">
        <f>IF(J10="巻足し",VLOOKUP(F10&amp;K10&amp;M10,製品マスタ!$M$5:$AK$1005,IF(S10/N10&gt;=3,25,22),FALSE),IF(J10="巻返し",VLOOKUP(F10&amp;K10&amp;M10,製品マスタ!$M$5:$AE$1005,19,FALSE),IF(J10="リード付け","-",IF(J10="スリット",VLOOKUP(F10&amp;K10&amp;Q10,製品マスタ!$N$5:$AE$1005,18,FALSE),""))))</f>
        <v>1005</v>
      </c>
      <c r="X10" s="40">
        <f>IF(D10="","",IF(D9&lt;&gt;"","",VLOOKUP(D10,契約台帳!$A$3:$X$700,17,FALSE)))</f>
        <v>2</v>
      </c>
      <c r="Y10" s="35" t="str">
        <f>IF(D10="","",IF(D9&lt;&gt;"","",VLOOKUP(D10,契約台帳!$A$3:$X$700,5,FALSE)))</f>
        <v>リンテック㈱</v>
      </c>
      <c r="Z10" s="74"/>
      <c r="AA10" s="266">
        <f>IFERROR(VLOOKUP(F10&amp;K10&amp;M10,製品マスタ!$M$5:$AM$1003,27,FALSE),"")</f>
        <v>0</v>
      </c>
      <c r="AB10" s="41"/>
      <c r="AC10" s="244"/>
      <c r="AD10" s="67"/>
      <c r="AE10" s="71"/>
      <c r="AF10" s="60"/>
      <c r="AG10" s="34"/>
      <c r="AH10" s="34"/>
      <c r="AI10" s="34"/>
      <c r="AJ10" s="34"/>
      <c r="AK10" s="13"/>
      <c r="AL10" s="13"/>
      <c r="AM10" s="13"/>
      <c r="AN10" s="13"/>
      <c r="AO10" s="13"/>
      <c r="AP10" s="14"/>
      <c r="AQ10" s="15"/>
    </row>
    <row r="11" spans="1:43" s="17" customFormat="1" ht="30.95" customHeight="1" x14ac:dyDescent="0.2">
      <c r="A11" s="205"/>
      <c r="B11" s="206"/>
      <c r="C11" s="207"/>
      <c r="D11" s="208"/>
      <c r="E11" s="208"/>
      <c r="F11" s="36" t="str">
        <f>IF(D11="","",VLOOKUP(D11,契約台帳!$A$3:$X$9998,6,FALSE))&amp;IF(D11="","",VLOOKUP(D11,契約台帳!$A$3:$X$9998,7,FALSE))&amp;IF(D11="","",VLOOKUP(D11,契約台帳!$A$3:$X$9998,8,FALSE))&amp;IF(D11="","",VLOOKUP(D11,契約台帳!$A$3:$X$9998,9,FALSE))&amp;IF(D11="","",VLOOKUP(D11,契約台帳!$A$3:$X$9998,11,FALSE))</f>
        <v/>
      </c>
      <c r="G11" s="35" t="str">
        <f>IF(D11="","",IF(D10&lt;&gt;"","",VLOOKUP(F11,製品マスタ!$G$5:$H$1005,2,FALSE)))</f>
        <v/>
      </c>
      <c r="H11" s="35" t="str">
        <f>IF(D11="","",IF(D10&lt;&gt;"","",VLOOKUP(F11,製品マスタ!$G$5:$K$1005,5,FALSE)))</f>
        <v/>
      </c>
      <c r="I11" s="37" t="str">
        <f>IF(D11="","",IF(D10&lt;&gt;"","",VLOOKUP(F11,製品マスタ!$G$5:$L$1005,6,FALSE)))</f>
        <v/>
      </c>
      <c r="J11" s="217"/>
      <c r="K11" s="37" t="str">
        <f>IF(D11="","",IF(D10&lt;&gt;"","",VLOOKUP(D11,契約台帳!$A$3:$X$700,12,FALSE)))</f>
        <v/>
      </c>
      <c r="L11" s="37" t="str">
        <f>IF(D11="","",IF(D10&lt;&gt;"","",VLOOKUP(F11,製品マスタ!$G$5:$Q$1005,11,FALSE)))</f>
        <v/>
      </c>
      <c r="M11" s="209"/>
      <c r="N11" s="209"/>
      <c r="O11" s="211"/>
      <c r="P11" s="212"/>
      <c r="Q11" s="54" t="str">
        <f>IF(D11="","",IF(D10&lt;&gt;"","",IF(J11="リード付け",M11,VLOOKUP(D11,契約台帳!$A$3:$X$700,14,FALSE))))</f>
        <v/>
      </c>
      <c r="R11" s="50" t="str">
        <f>IF(D11="","",IF(D10&lt;&gt;"","",IF(J11="リード付け",M11,VLOOKUP(D11,契約台帳!$A$3:$X$700,15,FALSE))))</f>
        <v/>
      </c>
      <c r="S11" s="50" t="str">
        <f>IF(D11="","",IF(D10&lt;&gt;"","",IF(J11="リード付け",N11,VLOOKUP(D11,契約台帳!$A$3:$X$700,16,FALSE))))</f>
        <v/>
      </c>
      <c r="T11" s="227"/>
      <c r="U11" s="227" t="str">
        <f>IF(D11="","",IF(D9=D11,"",VLOOKUP(D11,契約台帳!$A$2:$X$700,18,FALSE)))</f>
        <v/>
      </c>
      <c r="V11" s="35" t="str">
        <f>IF(J11="巻足し",VLOOKUP(F11&amp;K11&amp;M11,製品マスタ!$M$5:$AK$1005,IF(S11/N11&gt;=3,24,21),FALSE),IF(J11="巻返し",VLOOKUP(F11&amp;K11&amp;M11,製品マスタ!$M$5:$AE$1005,18,FALSE),IF(J11="リード付け","原反コア",IF(J11="スリット",VLOOKUP(F11&amp;K11&amp;Q11,製品マスタ!$N$5:$AE$1005,17,FALSE),""))))</f>
        <v/>
      </c>
      <c r="W11" s="35" t="str">
        <f>IF(J11="巻足し",VLOOKUP(F11&amp;K11&amp;M11,製品マスタ!$M$5:$AK$1005,IF(S11/N11&gt;=3,25,22),FALSE),IF(J11="巻返し",VLOOKUP(F11&amp;K11&amp;M11,製品マスタ!$M$5:$AE$1005,19,FALSE),IF(J11="リード付け","-",IF(J11="スリット",VLOOKUP(F11&amp;K11&amp;Q11,製品マスタ!$N$5:$AE$1005,18,FALSE),""))))</f>
        <v/>
      </c>
      <c r="X11" s="40" t="str">
        <f>IF(D11="","",IF(D10&lt;&gt;"","",VLOOKUP(D11,契約台帳!$A$3:$X$700,17,FALSE)))</f>
        <v/>
      </c>
      <c r="Y11" s="35" t="str">
        <f>IF(D11="","",IF(D10&lt;&gt;"","",VLOOKUP(D11,契約台帳!$A$3:$X$700,5,FALSE)))</f>
        <v/>
      </c>
      <c r="Z11" s="74"/>
      <c r="AA11" s="266" t="str">
        <f>IFERROR(VLOOKUP(F11&amp;K11&amp;M11,製品マスタ!$M$5:$AM$1003,27,FALSE),"")</f>
        <v/>
      </c>
      <c r="AB11" s="41"/>
      <c r="AC11" s="244"/>
      <c r="AD11" s="67"/>
      <c r="AE11" s="71"/>
      <c r="AF11" s="60"/>
      <c r="AG11" s="34"/>
      <c r="AH11" s="34"/>
      <c r="AI11" s="34"/>
      <c r="AJ11" s="34"/>
      <c r="AK11" s="13"/>
      <c r="AL11" s="13"/>
      <c r="AM11" s="13"/>
      <c r="AN11" s="13"/>
      <c r="AO11" s="13"/>
      <c r="AP11" s="14"/>
      <c r="AQ11" s="15"/>
    </row>
    <row r="12" spans="1:43" s="17" customFormat="1" ht="30.95" customHeight="1" x14ac:dyDescent="0.2">
      <c r="A12" s="205"/>
      <c r="B12" s="206"/>
      <c r="C12" s="207"/>
      <c r="D12" s="208">
        <v>3659713</v>
      </c>
      <c r="E12" s="208">
        <v>4151008</v>
      </c>
      <c r="F12" s="36" t="str">
        <f>IF(D12="","",VLOOKUP(D12,契約台帳!$A$3:$X$9998,6,FALSE))&amp;IF(D12="","",VLOOKUP(D12,契約台帳!$A$3:$X$9998,7,FALSE))&amp;IF(D12="","",VLOOKUP(D12,契約台帳!$A$3:$X$9998,8,FALSE))&amp;IF(D12="","",VLOOKUP(D12,契約台帳!$A$3:$X$9998,9,FALSE))&amp;IF(D12="","",VLOOKUP(D12,契約台帳!$A$3:$X$9998,11,FALSE))</f>
        <v>3SNMLBMNNGKBF</v>
      </c>
      <c r="G12" s="35" t="str">
        <f>IF(D12="","",IF(D11&lt;&gt;"","",VLOOKUP(F12,製品マスタ!$G$5:$H$1005,2,FALSE)))</f>
        <v>S</v>
      </c>
      <c r="H12" s="35" t="str">
        <f>IF(D12="","",IF(D11&lt;&gt;"","",VLOOKUP(F12,製品マスタ!$G$5:$K$1005,5,FALSE)))</f>
        <v>MNNGKBF</v>
      </c>
      <c r="I12" s="37" t="str">
        <f>IF(D12="","",IF(D11&lt;&gt;"","",VLOOKUP(F12,製品マスタ!$G$5:$L$1005,6,FALSE)))</f>
        <v>メタルミー　ニューネーマー銀消　Ｂ</v>
      </c>
      <c r="J12" s="217" t="s">
        <v>584</v>
      </c>
      <c r="K12" s="37">
        <f>IF(D12="","",IF(D11&lt;&gt;"","",VLOOKUP(D12,契約台帳!$A$3:$X$700,12,FALSE)))</f>
        <v>25</v>
      </c>
      <c r="L12" s="37" t="str">
        <f>IF(D12="","",IF(D11&lt;&gt;"","",VLOOKUP(F12,製品マスタ!$G$5:$Q$1005,11,FALSE)))</f>
        <v>X44C</v>
      </c>
      <c r="M12" s="209">
        <v>1005</v>
      </c>
      <c r="N12" s="209">
        <v>8000</v>
      </c>
      <c r="O12" s="211">
        <v>1</v>
      </c>
      <c r="P12" s="212"/>
      <c r="Q12" s="54">
        <f>IF(D12="","",IF(D11&lt;&gt;"","",IF(J12="リード付け",M12,VLOOKUP(D12,契約台帳!$A$3:$X$700,14,FALSE))))</f>
        <v>1005</v>
      </c>
      <c r="R12" s="50">
        <f>IF(D12="","",IF(D11&lt;&gt;"","",IF(J12="リード付け",M12,VLOOKUP(D12,契約台帳!$A$3:$X$700,15,FALSE))))</f>
        <v>1000</v>
      </c>
      <c r="S12" s="50">
        <f>IF(D12="","",IF(D11&lt;&gt;"","",IF(J12="リード付け",N12,VLOOKUP(D12,契約台帳!$A$3:$X$700,16,FALSE))))</f>
        <v>4000</v>
      </c>
      <c r="T12" s="227">
        <v>2</v>
      </c>
      <c r="U12" s="227" t="str">
        <f>IF(D12="","",IF(D10=D12,"",VLOOKUP(D12,契約台帳!$A$2:$X$700,18,FALSE)))</f>
        <v/>
      </c>
      <c r="V12" s="35" t="str">
        <f>IF(J12="巻足し",VLOOKUP(F12&amp;K12&amp;M12,製品マスタ!$M$5:$AK$1005,IF(S12/N12&gt;=3,24,21),FALSE),IF(J12="巻返し",VLOOKUP(F12&amp;K12&amp;M12,製品マスタ!$M$5:$AE$1005,18,FALSE),IF(J12="リード付け","原反コア",IF(J12="スリット",VLOOKUP(F12&amp;K12&amp;Q12,製品マスタ!$N$5:$AE$1005,17,FALSE),""))))</f>
        <v>6ｲﾝﾁSｺｱ</v>
      </c>
      <c r="W12" s="35">
        <f>IF(J12="巻足し",VLOOKUP(F12&amp;K12&amp;M12,製品マスタ!$M$5:$AK$1005,IF(S12/N12&gt;=3,25,22),FALSE),IF(J12="巻返し",VLOOKUP(F12&amp;K12&amp;M12,製品マスタ!$M$5:$AE$1005,19,FALSE),IF(J12="リード付け","-",IF(J12="スリット",VLOOKUP(F12&amp;K12&amp;Q12,製品マスタ!$N$5:$AE$1005,18,FALSE),""))))</f>
        <v>1005</v>
      </c>
      <c r="X12" s="40">
        <f>IF(D12="","",IF(D11&lt;&gt;"","",VLOOKUP(D12,契約台帳!$A$3:$X$700,17,FALSE)))</f>
        <v>2</v>
      </c>
      <c r="Y12" s="35" t="str">
        <f>IF(D12="","",IF(D11&lt;&gt;"","",VLOOKUP(D12,契約台帳!$A$3:$X$700,5,FALSE)))</f>
        <v>リンテック㈱</v>
      </c>
      <c r="Z12" s="74"/>
      <c r="AA12" s="266">
        <f>IFERROR(VLOOKUP(F12&amp;K12&amp;M12,製品マスタ!$M$5:$AM$1003,27,FALSE),"")</f>
        <v>0</v>
      </c>
      <c r="AB12" s="41"/>
      <c r="AC12" s="244"/>
      <c r="AD12" s="67"/>
      <c r="AE12" s="71"/>
      <c r="AF12" s="60"/>
      <c r="AG12" s="34"/>
      <c r="AH12" s="34"/>
      <c r="AI12" s="34"/>
      <c r="AJ12" s="34"/>
      <c r="AK12" s="13"/>
      <c r="AL12" s="13"/>
      <c r="AM12" s="13"/>
      <c r="AN12" s="13"/>
      <c r="AO12" s="13"/>
      <c r="AP12" s="14"/>
      <c r="AQ12" s="15"/>
    </row>
    <row r="13" spans="1:43" s="17" customFormat="1" ht="30.95" customHeight="1" x14ac:dyDescent="0.2">
      <c r="A13" s="205"/>
      <c r="B13" s="206"/>
      <c r="C13" s="207"/>
      <c r="D13" s="208"/>
      <c r="E13" s="208"/>
      <c r="F13" s="36" t="str">
        <f>IF(D13="","",VLOOKUP(D13,契約台帳!$A$3:$X$9998,6,FALSE))&amp;IF(D13="","",VLOOKUP(D13,契約台帳!$A$3:$X$9998,7,FALSE))&amp;IF(D13="","",VLOOKUP(D13,契約台帳!$A$3:$X$9998,8,FALSE))&amp;IF(D13="","",VLOOKUP(D13,契約台帳!$A$3:$X$9998,9,FALSE))&amp;IF(D13="","",VLOOKUP(D13,契約台帳!$A$3:$X$9998,11,FALSE))</f>
        <v/>
      </c>
      <c r="G13" s="35" t="str">
        <f>IF(D13="","",IF(D12&lt;&gt;"","",VLOOKUP(F13,製品マスタ!$G$5:$H$1005,2,FALSE)))</f>
        <v/>
      </c>
      <c r="H13" s="35" t="str">
        <f>IF(D13="","",IF(D12&lt;&gt;"","",VLOOKUP(F13,製品マスタ!$G$5:$K$1005,5,FALSE)))</f>
        <v/>
      </c>
      <c r="I13" s="37" t="str">
        <f>IF(D13="","",IF(D12&lt;&gt;"","",VLOOKUP(F13,製品マスタ!$G$5:$L$1005,6,FALSE)))</f>
        <v/>
      </c>
      <c r="J13" s="217"/>
      <c r="K13" s="37" t="str">
        <f>IF(D13="","",IF(D12&lt;&gt;"","",VLOOKUP(D13,契約台帳!$A$3:$X$700,12,FALSE)))</f>
        <v/>
      </c>
      <c r="L13" s="37" t="str">
        <f>IF(D13="","",IF(D12&lt;&gt;"","",VLOOKUP(F13,製品マスタ!$G$5:$Q$1005,11,FALSE)))</f>
        <v/>
      </c>
      <c r="M13" s="209"/>
      <c r="N13" s="209"/>
      <c r="O13" s="211"/>
      <c r="P13" s="212"/>
      <c r="Q13" s="54" t="str">
        <f>IF(D13="","",IF(D12&lt;&gt;"","",IF(J13="リード付け",M13,VLOOKUP(D13,契約台帳!$A$3:$X$700,14,FALSE))))</f>
        <v/>
      </c>
      <c r="R13" s="50" t="str">
        <f>IF(D13="","",IF(D12&lt;&gt;"","",IF(J13="リード付け",M13,VLOOKUP(D13,契約台帳!$A$3:$X$700,15,FALSE))))</f>
        <v/>
      </c>
      <c r="S13" s="50" t="str">
        <f>IF(D13="","",IF(D12&lt;&gt;"","",IF(J13="リード付け",N13,VLOOKUP(D13,契約台帳!$A$3:$X$700,16,FALSE))))</f>
        <v/>
      </c>
      <c r="T13" s="227"/>
      <c r="U13" s="227" t="str">
        <f>IF(D13="","",IF(D11=D13,"",VLOOKUP(D13,契約台帳!$A$2:$X$700,18,FALSE)))</f>
        <v/>
      </c>
      <c r="V13" s="35" t="str">
        <f>IF(J13="巻足し",VLOOKUP(F13&amp;K13&amp;M13,製品マスタ!$M$5:$AK$1005,IF(S13/N13&gt;=3,24,21),FALSE),IF(J13="巻返し",VLOOKUP(F13&amp;K13&amp;M13,製品マスタ!$M$5:$AE$1005,18,FALSE),IF(J13="リード付け","原反コア",IF(J13="スリット",VLOOKUP(F13&amp;K13&amp;Q13,製品マスタ!$N$5:$AE$1005,17,FALSE),""))))</f>
        <v/>
      </c>
      <c r="W13" s="35" t="str">
        <f>IF(J13="巻足し",VLOOKUP(F13&amp;K13&amp;M13,製品マスタ!$M$5:$AK$1005,IF(S13/N13&gt;=3,25,22),FALSE),IF(J13="巻返し",VLOOKUP(F13&amp;K13&amp;M13,製品マスタ!$M$5:$AE$1005,19,FALSE),IF(J13="リード付け","-",IF(J13="スリット",VLOOKUP(F13&amp;K13&amp;Q13,製品マスタ!$N$5:$AE$1005,18,FALSE),""))))</f>
        <v/>
      </c>
      <c r="X13" s="40" t="str">
        <f>IF(D13="","",IF(D12&lt;&gt;"","",VLOOKUP(D13,契約台帳!$A$3:$X$700,17,FALSE)))</f>
        <v/>
      </c>
      <c r="Y13" s="35" t="str">
        <f>IF(D13="","",IF(D12&lt;&gt;"","",VLOOKUP(D13,契約台帳!$A$3:$X$700,5,FALSE)))</f>
        <v/>
      </c>
      <c r="Z13" s="74"/>
      <c r="AA13" s="266" t="str">
        <f>IFERROR(VLOOKUP(F13&amp;K13&amp;M13,製品マスタ!$M$5:$AM$1003,27,FALSE),"")</f>
        <v/>
      </c>
      <c r="AB13" s="41"/>
      <c r="AC13" s="244"/>
      <c r="AD13" s="67"/>
      <c r="AE13" s="71"/>
      <c r="AF13" s="60"/>
      <c r="AG13" s="34"/>
      <c r="AH13" s="34"/>
      <c r="AI13" s="34"/>
      <c r="AJ13" s="34"/>
      <c r="AK13" s="13"/>
      <c r="AL13" s="13"/>
      <c r="AM13" s="13"/>
      <c r="AN13" s="13"/>
      <c r="AO13" s="13"/>
      <c r="AP13" s="14"/>
      <c r="AQ13" s="15"/>
    </row>
    <row r="14" spans="1:43" s="17" customFormat="1" ht="30.95" customHeight="1" x14ac:dyDescent="0.2">
      <c r="A14" s="205"/>
      <c r="B14" s="206"/>
      <c r="C14" s="207"/>
      <c r="D14" s="208">
        <v>3659721</v>
      </c>
      <c r="E14" s="208">
        <v>4151006</v>
      </c>
      <c r="F14" s="36" t="str">
        <f>IF(D14="","",VLOOKUP(D14,契約台帳!$A$3:$X$9998,6,FALSE))&amp;IF(D14="","",VLOOKUP(D14,契約台帳!$A$3:$X$9998,7,FALSE))&amp;IF(D14="","",VLOOKUP(D14,契約台帳!$A$3:$X$9998,8,FALSE))&amp;IF(D14="","",VLOOKUP(D14,契約台帳!$A$3:$X$9998,9,FALSE))&amp;IF(D14="","",VLOOKUP(D14,契約台帳!$A$3:$X$9998,11,FALSE))</f>
        <v>3SNMLBMNQR66F</v>
      </c>
      <c r="G14" s="35" t="str">
        <f>IF(D14="","",IF(D13&lt;&gt;"","",VLOOKUP(F14,製品マスタ!$G$5:$H$1005,2,FALSE)))</f>
        <v>S</v>
      </c>
      <c r="H14" s="35" t="str">
        <f>IF(D14="","",IF(D13&lt;&gt;"","",VLOOKUP(F14,製品マスタ!$G$5:$K$1005,5,FALSE)))</f>
        <v>MNQR66F</v>
      </c>
      <c r="I14" s="37" t="str">
        <f>IF(D14="","",IF(D13&lt;&gt;"","",VLOOKUP(F14,製品マスタ!$G$5:$L$1005,6,FALSE)))</f>
        <v>ＱＲ６６蒸着品</v>
      </c>
      <c r="J14" s="217" t="s">
        <v>584</v>
      </c>
      <c r="K14" s="37">
        <f>IF(D14="","",IF(D13&lt;&gt;"","",VLOOKUP(D14,契約台帳!$A$3:$X$700,12,FALSE)))</f>
        <v>25</v>
      </c>
      <c r="L14" s="37" t="str">
        <f>IF(D14="","",IF(D13&lt;&gt;"","",VLOOKUP(F14,製品マスタ!$G$5:$Q$1005,11,FALSE)))</f>
        <v>E315</v>
      </c>
      <c r="M14" s="209">
        <v>1000</v>
      </c>
      <c r="N14" s="209">
        <v>18000</v>
      </c>
      <c r="O14" s="211">
        <v>2</v>
      </c>
      <c r="P14" s="212"/>
      <c r="Q14" s="54">
        <f>IF(D14="","",IF(D13&lt;&gt;"","",IF(J14="リード付け",M14,VLOOKUP(D14,契約台帳!$A$3:$X$700,14,FALSE))))</f>
        <v>1000</v>
      </c>
      <c r="R14" s="50">
        <f>IF(D14="","",IF(D13&lt;&gt;"","",IF(J14="リード付け",M14,VLOOKUP(D14,契約台帳!$A$3:$X$700,15,FALSE))))</f>
        <v>1000</v>
      </c>
      <c r="S14" s="50">
        <f>IF(D14="","",IF(D13&lt;&gt;"","",IF(J14="リード付け",N14,VLOOKUP(D14,契約台帳!$A$3:$X$700,16,FALSE))))</f>
        <v>6000</v>
      </c>
      <c r="T14" s="227">
        <v>6</v>
      </c>
      <c r="U14" s="227">
        <f>IF(D14="","",IF(D12=D14,"",VLOOKUP(D14,契約台帳!$A$2:$X$700,18,FALSE)))</f>
        <v>8</v>
      </c>
      <c r="V14" s="35" t="str">
        <f>IF(J14="巻足し",VLOOKUP(F14&amp;K14&amp;M14,製品マスタ!$M$5:$AK$1005,IF(S14/N14&gt;=3,24,21),FALSE),IF(J14="巻返し",VLOOKUP(F14&amp;K14&amp;M14,製品マスタ!$M$5:$AE$1005,18,FALSE),IF(J14="リード付け","原反コア",IF(J14="スリット",VLOOKUP(F14&amp;K14&amp;Q14,製品マスタ!$N$5:$AE$1005,17,FALSE),""))))</f>
        <v>6ｲﾝﾁMｺｱ</v>
      </c>
      <c r="W14" s="35">
        <f>IF(J14="巻足し",VLOOKUP(F14&amp;K14&amp;M14,製品マスタ!$M$5:$AK$1005,IF(S14/N14&gt;=3,25,22),FALSE),IF(J14="巻返し",VLOOKUP(F14&amp;K14&amp;M14,製品マスタ!$M$5:$AE$1005,19,FALSE),IF(J14="リード付け","-",IF(J14="スリット",VLOOKUP(F14&amp;K14&amp;Q14,製品マスタ!$N$5:$AE$1005,18,FALSE),""))))</f>
        <v>1010</v>
      </c>
      <c r="X14" s="40">
        <f>IF(D14="","",IF(D13&lt;&gt;"","",VLOOKUP(D14,契約台帳!$A$3:$X$700,17,FALSE)))</f>
        <v>2</v>
      </c>
      <c r="Y14" s="35" t="str">
        <f>IF(D14="","",IF(D13&lt;&gt;"","",VLOOKUP(D14,契約台帳!$A$3:$X$700,5,FALSE)))</f>
        <v>リンテック㈱</v>
      </c>
      <c r="Z14" s="74"/>
      <c r="AA14" s="266">
        <f>IFERROR(VLOOKUP(F14&amp;K14&amp;M14,製品マスタ!$M$5:$AM$1003,27,FALSE),"")</f>
        <v>0</v>
      </c>
      <c r="AB14" s="41"/>
      <c r="AC14" s="244"/>
      <c r="AD14" s="67"/>
      <c r="AE14" s="71"/>
      <c r="AF14" s="60"/>
      <c r="AG14" s="34"/>
      <c r="AH14" s="34"/>
      <c r="AI14" s="34"/>
      <c r="AJ14" s="34"/>
      <c r="AK14" s="13"/>
      <c r="AL14" s="13"/>
      <c r="AM14" s="13"/>
      <c r="AN14" s="13"/>
      <c r="AO14" s="13"/>
      <c r="AP14" s="14"/>
      <c r="AQ14" s="15"/>
    </row>
    <row r="15" spans="1:43" s="17" customFormat="1" ht="30.95" customHeight="1" x14ac:dyDescent="0.2">
      <c r="A15" s="205"/>
      <c r="B15" s="206"/>
      <c r="C15" s="207"/>
      <c r="D15" s="208"/>
      <c r="E15" s="208"/>
      <c r="F15" s="36" t="str">
        <f>IF(D15="","",VLOOKUP(D15,契約台帳!$A$3:$X$9998,6,FALSE))&amp;IF(D15="","",VLOOKUP(D15,契約台帳!$A$3:$X$9998,7,FALSE))&amp;IF(D15="","",VLOOKUP(D15,契約台帳!$A$3:$X$9998,8,FALSE))&amp;IF(D15="","",VLOOKUP(D15,契約台帳!$A$3:$X$9998,9,FALSE))&amp;IF(D15="","",VLOOKUP(D15,契約台帳!$A$3:$X$9998,11,FALSE))</f>
        <v/>
      </c>
      <c r="G15" s="35" t="str">
        <f>IF(D15="","",IF(D14&lt;&gt;"","",VLOOKUP(F15,製品マスタ!$G$5:$H$1005,2,FALSE)))</f>
        <v/>
      </c>
      <c r="H15" s="35" t="str">
        <f>IF(D15="","",IF(D14&lt;&gt;"","",VLOOKUP(F15,製品マスタ!$G$5:$K$1005,5,FALSE)))</f>
        <v/>
      </c>
      <c r="I15" s="37" t="str">
        <f>IF(D15="","",IF(D14&lt;&gt;"","",VLOOKUP(F15,製品マスタ!$G$5:$L$1005,6,FALSE)))</f>
        <v/>
      </c>
      <c r="J15" s="217"/>
      <c r="K15" s="37" t="str">
        <f>IF(D15="","",IF(D14&lt;&gt;"","",VLOOKUP(D15,契約台帳!$A$3:$X$700,12,FALSE)))</f>
        <v/>
      </c>
      <c r="L15" s="37" t="str">
        <f>IF(D15="","",IF(D14&lt;&gt;"","",VLOOKUP(F15,製品マスタ!$G$5:$Q$1005,11,FALSE)))</f>
        <v/>
      </c>
      <c r="M15" s="209"/>
      <c r="N15" s="209"/>
      <c r="O15" s="211"/>
      <c r="P15" s="212"/>
      <c r="Q15" s="54" t="str">
        <f>IF(D15="","",IF(D14&lt;&gt;"","",IF(J15="リード付け",M15,VLOOKUP(D15,契約台帳!$A$3:$X$700,14,FALSE))))</f>
        <v/>
      </c>
      <c r="R15" s="50" t="str">
        <f>IF(D15="","",IF(D14&lt;&gt;"","",IF(J15="リード付け",M15,VLOOKUP(D15,契約台帳!$A$3:$X$700,15,FALSE))))</f>
        <v/>
      </c>
      <c r="S15" s="50" t="str">
        <f>IF(D15="","",IF(D14&lt;&gt;"","",IF(J15="リード付け",N15,VLOOKUP(D15,契約台帳!$A$3:$X$700,16,FALSE))))</f>
        <v/>
      </c>
      <c r="T15" s="227"/>
      <c r="U15" s="227" t="str">
        <f>IF(D15="","",IF(D13=D15,"",VLOOKUP(D15,契約台帳!$A$2:$X$700,18,FALSE)))</f>
        <v/>
      </c>
      <c r="V15" s="35" t="str">
        <f>IF(J15="巻足し",VLOOKUP(F15&amp;K15&amp;M15,製品マスタ!$M$5:$AK$1005,IF(S15/N15&gt;=3,24,21),FALSE),IF(J15="巻返し",VLOOKUP(F15&amp;K15&amp;M15,製品マスタ!$M$5:$AE$1005,18,FALSE),IF(J15="リード付け","原反コア",IF(J15="スリット",VLOOKUP(F15&amp;K15&amp;Q15,製品マスタ!$N$5:$AE$1005,17,FALSE),""))))</f>
        <v/>
      </c>
      <c r="W15" s="35" t="str">
        <f>IF(J15="巻足し",VLOOKUP(F15&amp;K15&amp;M15,製品マスタ!$M$5:$AK$1005,IF(S15/N15&gt;=3,25,22),FALSE),IF(J15="巻返し",VLOOKUP(F15&amp;K15&amp;M15,製品マスタ!$M$5:$AE$1005,19,FALSE),IF(J15="リード付け","-",IF(J15="スリット",VLOOKUP(F15&amp;K15&amp;Q15,製品マスタ!$N$5:$AE$1005,18,FALSE),""))))</f>
        <v/>
      </c>
      <c r="X15" s="40" t="str">
        <f>IF(D15="","",IF(D14&lt;&gt;"","",VLOOKUP(D15,契約台帳!$A$3:$X$700,17,FALSE)))</f>
        <v/>
      </c>
      <c r="Y15" s="35" t="str">
        <f>IF(D15="","",IF(D14&lt;&gt;"","",VLOOKUP(D15,契約台帳!$A$3:$X$700,5,FALSE)))</f>
        <v/>
      </c>
      <c r="Z15" s="74"/>
      <c r="AA15" s="266" t="str">
        <f>IFERROR(VLOOKUP(F15&amp;K15&amp;M15,製品マスタ!$M$5:$AM$1003,27,FALSE),"")</f>
        <v/>
      </c>
      <c r="AB15" s="41"/>
      <c r="AC15" s="244"/>
      <c r="AD15" s="67"/>
      <c r="AE15" s="71"/>
      <c r="AF15" s="60"/>
      <c r="AG15" s="34"/>
      <c r="AH15" s="34"/>
      <c r="AI15" s="34"/>
      <c r="AJ15" s="34"/>
      <c r="AK15" s="13"/>
      <c r="AL15" s="13"/>
      <c r="AM15" s="13"/>
      <c r="AN15" s="13"/>
      <c r="AO15" s="13"/>
      <c r="AP15" s="14"/>
      <c r="AQ15" s="15"/>
    </row>
    <row r="16" spans="1:43" s="17" customFormat="1" ht="30.95" customHeight="1" x14ac:dyDescent="0.2">
      <c r="A16" s="205"/>
      <c r="B16" s="206"/>
      <c r="C16" s="207"/>
      <c r="D16" s="208">
        <v>3659721</v>
      </c>
      <c r="E16" s="208">
        <v>4151006</v>
      </c>
      <c r="F16" s="36" t="str">
        <f>IF(D16="","",VLOOKUP(D16,契約台帳!$A$3:$X$9998,6,FALSE))&amp;IF(D16="","",VLOOKUP(D16,契約台帳!$A$3:$X$9998,7,FALSE))&amp;IF(D16="","",VLOOKUP(D16,契約台帳!$A$3:$X$9998,8,FALSE))&amp;IF(D16="","",VLOOKUP(D16,契約台帳!$A$3:$X$9998,9,FALSE))&amp;IF(D16="","",VLOOKUP(D16,契約台帳!$A$3:$X$9998,11,FALSE))</f>
        <v>3SNMLBMNQR66F</v>
      </c>
      <c r="G16" s="35" t="str">
        <f>IF(D16="","",IF(D15&lt;&gt;"","",VLOOKUP(F16,製品マスタ!$G$5:$H$1005,2,FALSE)))</f>
        <v>S</v>
      </c>
      <c r="H16" s="35" t="str">
        <f>IF(D16="","",IF(D15&lt;&gt;"","",VLOOKUP(F16,製品マスタ!$G$5:$K$1005,5,FALSE)))</f>
        <v>MNQR66F</v>
      </c>
      <c r="I16" s="37" t="str">
        <f>IF(D16="","",IF(D15&lt;&gt;"","",VLOOKUP(F16,製品マスタ!$G$5:$L$1005,6,FALSE)))</f>
        <v>ＱＲ６６蒸着品</v>
      </c>
      <c r="J16" s="217" t="s">
        <v>584</v>
      </c>
      <c r="K16" s="37">
        <f>IF(D16="","",IF(D15&lt;&gt;"","",VLOOKUP(D16,契約台帳!$A$3:$X$700,12,FALSE)))</f>
        <v>25</v>
      </c>
      <c r="L16" s="37" t="str">
        <f>IF(D16="","",IF(D15&lt;&gt;"","",VLOOKUP(F16,製品マスタ!$G$5:$Q$1005,11,FALSE)))</f>
        <v>E315</v>
      </c>
      <c r="M16" s="209">
        <v>1000</v>
      </c>
      <c r="N16" s="209">
        <v>12000</v>
      </c>
      <c r="O16" s="211">
        <v>1</v>
      </c>
      <c r="P16" s="212"/>
      <c r="Q16" s="54">
        <f>IF(D16="","",IF(D15&lt;&gt;"","",IF(J16="リード付け",M16,VLOOKUP(D16,契約台帳!$A$3:$X$700,14,FALSE))))</f>
        <v>1000</v>
      </c>
      <c r="R16" s="50">
        <f>IF(D16="","",IF(D15&lt;&gt;"","",IF(J16="リード付け",M16,VLOOKUP(D16,契約台帳!$A$3:$X$700,15,FALSE))))</f>
        <v>1000</v>
      </c>
      <c r="S16" s="50">
        <f>IF(D16="","",IF(D15&lt;&gt;"","",IF(J16="リード付け",N16,VLOOKUP(D16,契約台帳!$A$3:$X$700,16,FALSE))))</f>
        <v>6000</v>
      </c>
      <c r="T16" s="227">
        <v>2</v>
      </c>
      <c r="U16" s="227" t="str">
        <f>IF(D16="","",IF(D14=D16,"",VLOOKUP(D16,契約台帳!$A$2:$X$700,18,FALSE)))</f>
        <v/>
      </c>
      <c r="V16" s="35" t="str">
        <f>IF(J16="巻足し",VLOOKUP(F16&amp;K16&amp;M16,製品マスタ!$M$5:$AK$1005,IF(S16/N16&gt;=3,24,21),FALSE),IF(J16="巻返し",VLOOKUP(F16&amp;K16&amp;M16,製品マスタ!$M$5:$AE$1005,18,FALSE),IF(J16="リード付け","原反コア",IF(J16="スリット",VLOOKUP(F16&amp;K16&amp;Q16,製品マスタ!$N$5:$AE$1005,17,FALSE),""))))</f>
        <v>6ｲﾝﾁMｺｱ</v>
      </c>
      <c r="W16" s="35">
        <f>IF(J16="巻足し",VLOOKUP(F16&amp;K16&amp;M16,製品マスタ!$M$5:$AK$1005,IF(S16/N16&gt;=3,25,22),FALSE),IF(J16="巻返し",VLOOKUP(F16&amp;K16&amp;M16,製品マスタ!$M$5:$AE$1005,19,FALSE),IF(J16="リード付け","-",IF(J16="スリット",VLOOKUP(F16&amp;K16&amp;Q16,製品マスタ!$N$5:$AE$1005,18,FALSE),""))))</f>
        <v>1010</v>
      </c>
      <c r="X16" s="40">
        <f>IF(D16="","",IF(D15&lt;&gt;"","",VLOOKUP(D16,契約台帳!$A$3:$X$700,17,FALSE)))</f>
        <v>2</v>
      </c>
      <c r="Y16" s="35" t="str">
        <f>IF(D16="","",IF(D15&lt;&gt;"","",VLOOKUP(D16,契約台帳!$A$3:$X$700,5,FALSE)))</f>
        <v>リンテック㈱</v>
      </c>
      <c r="Z16" s="74"/>
      <c r="AA16" s="266">
        <f>IFERROR(VLOOKUP(F16&amp;K16&amp;M16,製品マスタ!$M$5:$AM$1003,27,FALSE),"")</f>
        <v>0</v>
      </c>
      <c r="AB16" s="41"/>
      <c r="AC16" s="244"/>
      <c r="AD16" s="67"/>
      <c r="AE16" s="71"/>
      <c r="AF16" s="60"/>
      <c r="AG16" s="34"/>
      <c r="AH16" s="34"/>
      <c r="AI16" s="34"/>
      <c r="AJ16" s="34"/>
      <c r="AK16" s="13"/>
      <c r="AL16" s="13"/>
      <c r="AM16" s="13"/>
      <c r="AN16" s="13"/>
      <c r="AO16" s="13"/>
      <c r="AP16" s="14"/>
      <c r="AQ16" s="15"/>
    </row>
    <row r="17" spans="1:43" s="17" customFormat="1" ht="30.95" customHeight="1" x14ac:dyDescent="0.2">
      <c r="A17" s="205"/>
      <c r="B17" s="206"/>
      <c r="C17" s="207"/>
      <c r="D17" s="208"/>
      <c r="E17" s="208"/>
      <c r="F17" s="36" t="str">
        <f>IF(D17="","",VLOOKUP(D17,契約台帳!$A$3:$X$9998,6,FALSE))&amp;IF(D17="","",VLOOKUP(D17,契約台帳!$A$3:$X$9998,7,FALSE))&amp;IF(D17="","",VLOOKUP(D17,契約台帳!$A$3:$X$9998,8,FALSE))&amp;IF(D17="","",VLOOKUP(D17,契約台帳!$A$3:$X$9998,9,FALSE))&amp;IF(D17="","",VLOOKUP(D17,契約台帳!$A$3:$X$9998,11,FALSE))</f>
        <v/>
      </c>
      <c r="G17" s="35" t="str">
        <f>IF(D17="","",IF(D16&lt;&gt;"","",VLOOKUP(F17,製品マスタ!$G$5:$H$1005,2,FALSE)))</f>
        <v/>
      </c>
      <c r="H17" s="35" t="str">
        <f>IF(D17="","",IF(D16&lt;&gt;"","",VLOOKUP(F17,製品マスタ!$G$5:$K$1005,5,FALSE)))</f>
        <v/>
      </c>
      <c r="I17" s="37" t="str">
        <f>IF(D17="","",IF(D16&lt;&gt;"","",VLOOKUP(F17,製品マスタ!$G$5:$L$1005,6,FALSE)))</f>
        <v/>
      </c>
      <c r="J17" s="217"/>
      <c r="K17" s="37" t="str">
        <f>IF(D17="","",IF(D16&lt;&gt;"","",VLOOKUP(D17,契約台帳!$A$3:$X$700,12,FALSE)))</f>
        <v/>
      </c>
      <c r="L17" s="37" t="str">
        <f>IF(D17="","",IF(D16&lt;&gt;"","",VLOOKUP(F17,製品マスタ!$G$5:$Q$1005,11,FALSE)))</f>
        <v/>
      </c>
      <c r="M17" s="209"/>
      <c r="N17" s="209"/>
      <c r="O17" s="211"/>
      <c r="P17" s="212"/>
      <c r="Q17" s="54" t="str">
        <f>IF(D17="","",IF(D16&lt;&gt;"","",IF(J17="リード付け",M17,VLOOKUP(D17,契約台帳!$A$3:$X$700,14,FALSE))))</f>
        <v/>
      </c>
      <c r="R17" s="50" t="str">
        <f>IF(D17="","",IF(D16&lt;&gt;"","",IF(J17="リード付け",M17,VLOOKUP(D17,契約台帳!$A$3:$X$700,15,FALSE))))</f>
        <v/>
      </c>
      <c r="S17" s="50" t="str">
        <f>IF(D17="","",IF(D16&lt;&gt;"","",IF(J17="リード付け",N17,VLOOKUP(D17,契約台帳!$A$3:$X$700,16,FALSE))))</f>
        <v/>
      </c>
      <c r="T17" s="227"/>
      <c r="U17" s="227" t="str">
        <f>IF(D17="","",IF(D15=D17,"",VLOOKUP(D17,契約台帳!$A$2:$X$700,18,FALSE)))</f>
        <v/>
      </c>
      <c r="V17" s="35" t="str">
        <f>IF(J17="巻足し",VLOOKUP(F17&amp;K17&amp;M17,製品マスタ!$M$5:$AK$1005,IF(S17/N17&gt;=3,24,21),FALSE),IF(J17="巻返し",VLOOKUP(F17&amp;K17&amp;M17,製品マスタ!$M$5:$AE$1005,18,FALSE),IF(J17="リード付け","原反コア",IF(J17="スリット",VLOOKUP(F17&amp;K17&amp;Q17,製品マスタ!$N$5:$AE$1005,17,FALSE),""))))</f>
        <v/>
      </c>
      <c r="W17" s="35" t="str">
        <f>IF(J17="巻足し",VLOOKUP(F17&amp;K17&amp;M17,製品マスタ!$M$5:$AK$1005,IF(S17/N17&gt;=3,25,22),FALSE),IF(J17="巻返し",VLOOKUP(F17&amp;K17&amp;M17,製品マスタ!$M$5:$AE$1005,19,FALSE),IF(J17="リード付け","-",IF(J17="スリット",VLOOKUP(F17&amp;K17&amp;Q17,製品マスタ!$N$5:$AE$1005,18,FALSE),""))))</f>
        <v/>
      </c>
      <c r="X17" s="40" t="str">
        <f>IF(D17="","",IF(D16&lt;&gt;"","",VLOOKUP(D17,契約台帳!$A$3:$X$700,17,FALSE)))</f>
        <v/>
      </c>
      <c r="Y17" s="35" t="str">
        <f>IF(D17="","",IF(D16&lt;&gt;"","",VLOOKUP(D17,契約台帳!$A$3:$X$700,5,FALSE)))</f>
        <v/>
      </c>
      <c r="Z17" s="74"/>
      <c r="AA17" s="266" t="str">
        <f>IFERROR(VLOOKUP(F17&amp;K17&amp;M17,製品マスタ!$M$5:$AM$1003,27,FALSE),"")</f>
        <v/>
      </c>
      <c r="AB17" s="41"/>
      <c r="AC17" s="244"/>
      <c r="AD17" s="67"/>
      <c r="AE17" s="71"/>
      <c r="AF17" s="60"/>
      <c r="AG17" s="34"/>
      <c r="AH17" s="34"/>
      <c r="AI17" s="34"/>
      <c r="AJ17" s="34"/>
      <c r="AK17" s="13"/>
      <c r="AL17" s="13"/>
      <c r="AM17" s="13"/>
      <c r="AN17" s="13"/>
      <c r="AO17" s="13"/>
      <c r="AP17" s="14"/>
      <c r="AQ17" s="15"/>
    </row>
    <row r="18" spans="1:43" s="17" customFormat="1" ht="30.95" customHeight="1" x14ac:dyDescent="0.2">
      <c r="A18" s="205" t="s">
        <v>620</v>
      </c>
      <c r="B18" s="206" t="s">
        <v>580</v>
      </c>
      <c r="C18" s="207"/>
      <c r="D18" s="208">
        <v>3659725</v>
      </c>
      <c r="E18" s="208">
        <v>4140696</v>
      </c>
      <c r="F18" s="36" t="str">
        <f>IF(D18="","",VLOOKUP(D18,契約台帳!$A$3:$X$9998,6,FALSE))&amp;IF(D18="","",VLOOKUP(D18,契約台帳!$A$3:$X$9998,7,FALSE))&amp;IF(D18="","",VLOOKUP(D18,契約台帳!$A$3:$X$9998,8,FALSE))&amp;IF(D18="","",VLOOKUP(D18,契約台帳!$A$3:$X$9998,9,FALSE))&amp;IF(D18="","",VLOOKUP(D18,契約台帳!$A$3:$X$9998,11,FALSE))</f>
        <v>3SYMLBMSNMBZF</v>
      </c>
      <c r="G18" s="35" t="str">
        <f>IF(D18="","",IF(D17&lt;&gt;"","",VLOOKUP(F18,製品マスタ!$G$5:$H$1005,2,FALSE)))</f>
        <v>S</v>
      </c>
      <c r="H18" s="35" t="str">
        <f>IF(D18="","",IF(D17&lt;&gt;"","",VLOOKUP(F18,製品マスタ!$G$5:$K$1005,5,FALSE)))</f>
        <v>MSNMBZF</v>
      </c>
      <c r="I18" s="37" t="str">
        <f>IF(D18="","",IF(D17&lt;&gt;"","",VLOOKUP(F18,製品マスタ!$G$5:$L$1005,6,FALSE)))</f>
        <v>ＭＥＴＡＬＵＭＹ　ＳＩＬＶＥＲ　Ｎ－ＭＡＴＴＥ　Ｂ</v>
      </c>
      <c r="J18" s="217" t="s">
        <v>584</v>
      </c>
      <c r="K18" s="37">
        <f>IF(D18="","",IF(D17&lt;&gt;"","",VLOOKUP(D18,契約台帳!$A$3:$X$700,12,FALSE)))</f>
        <v>50</v>
      </c>
      <c r="L18" s="37" t="str">
        <f>IF(D18="","",IF(D17&lt;&gt;"","",VLOOKUP(F18,製品マスタ!$G$5:$Q$1005,11,FALSE)))</f>
        <v>X44</v>
      </c>
      <c r="M18" s="209">
        <v>1120</v>
      </c>
      <c r="N18" s="209">
        <v>8000</v>
      </c>
      <c r="O18" s="211">
        <v>2</v>
      </c>
      <c r="P18" s="212"/>
      <c r="Q18" s="54">
        <f>IF(D18="","",IF(D17&lt;&gt;"","",IF(J18="リード付け",M18,VLOOKUP(D18,契約台帳!$A$3:$X$700,14,FALSE))))</f>
        <v>1120</v>
      </c>
      <c r="R18" s="50">
        <f>IF(D18="","",IF(D17&lt;&gt;"","",IF(J18="リード付け",M18,VLOOKUP(D18,契約台帳!$A$3:$X$700,15,FALSE))))</f>
        <v>1120</v>
      </c>
      <c r="S18" s="50">
        <f>IF(D18="","",IF(D17&lt;&gt;"","",IF(J18="リード付け",N18,VLOOKUP(D18,契約台帳!$A$3:$X$700,16,FALSE))))</f>
        <v>4000</v>
      </c>
      <c r="T18" s="227">
        <v>4</v>
      </c>
      <c r="U18" s="227">
        <f>IF(D18="","",IF(D16=D18,"",VLOOKUP(D18,契約台帳!$A$2:$X$700,18,FALSE)))</f>
        <v>4</v>
      </c>
      <c r="V18" s="35" t="str">
        <f>IF(J18="巻足し",VLOOKUP(F18&amp;K18&amp;M18,製品マスタ!$M$5:$AK$1005,IF(S18/N18&gt;=3,24,21),FALSE),IF(J18="巻返し",VLOOKUP(F18&amp;K18&amp;M18,製品マスタ!$M$5:$AE$1005,18,FALSE),IF(J18="リード付け","原反コア",IF(J18="スリット",VLOOKUP(F18&amp;K18&amp;Q18,製品マスタ!$N$5:$AE$1005,17,FALSE),""))))</f>
        <v>6ｲﾝﾁMｺｱ</v>
      </c>
      <c r="W18" s="35">
        <f>IF(J18="巻足し",VLOOKUP(F18&amp;K18&amp;M18,製品マスタ!$M$5:$AK$1005,IF(S18/N18&gt;=3,25,22),FALSE),IF(J18="巻返し",VLOOKUP(F18&amp;K18&amp;M18,製品マスタ!$M$5:$AE$1005,19,FALSE),IF(J18="リード付け","-",IF(J18="スリット",VLOOKUP(F18&amp;K18&amp;Q18,製品マスタ!$N$5:$AE$1005,18,FALSE),""))))</f>
        <v>1125</v>
      </c>
      <c r="X18" s="40">
        <f>IF(D18="","",IF(D17&lt;&gt;"","",VLOOKUP(D18,契約台帳!$A$3:$X$700,17,FALSE)))</f>
        <v>2</v>
      </c>
      <c r="Y18" s="35" t="str">
        <f>IF(D18="","",IF(D17&lt;&gt;"","",VLOOKUP(D18,契約台帳!$A$3:$X$700,5,FALSE)))</f>
        <v>リンテック㈱</v>
      </c>
      <c r="Z18" s="74"/>
      <c r="AA18" s="266" t="str">
        <f>IFERROR(VLOOKUP(F18&amp;K18&amp;M18,製品マスタ!$M$5:$AM$1003,27,FALSE),"")</f>
        <v>輸出</v>
      </c>
      <c r="AB18" s="41"/>
      <c r="AC18" s="244"/>
      <c r="AD18" s="67"/>
      <c r="AE18" s="71"/>
      <c r="AF18" s="60"/>
      <c r="AG18" s="34"/>
      <c r="AH18" s="34"/>
      <c r="AI18" s="34"/>
      <c r="AJ18" s="34"/>
      <c r="AK18" s="13"/>
      <c r="AL18" s="13"/>
      <c r="AM18" s="13"/>
      <c r="AN18" s="13"/>
      <c r="AO18" s="13"/>
      <c r="AP18" s="14"/>
      <c r="AQ18" s="15"/>
    </row>
    <row r="19" spans="1:43" s="17" customFormat="1" ht="30.95" customHeight="1" x14ac:dyDescent="0.2">
      <c r="A19" s="205"/>
      <c r="B19" s="206"/>
      <c r="C19" s="207"/>
      <c r="D19" s="208"/>
      <c r="E19" s="208"/>
      <c r="F19" s="36" t="str">
        <f>IF(D19="","",VLOOKUP(D19,契約台帳!$A$3:$X$9998,6,FALSE))&amp;IF(D19="","",VLOOKUP(D19,契約台帳!$A$3:$X$9998,7,FALSE))&amp;IF(D19="","",VLOOKUP(D19,契約台帳!$A$3:$X$9998,8,FALSE))&amp;IF(D19="","",VLOOKUP(D19,契約台帳!$A$3:$X$9998,9,FALSE))&amp;IF(D19="","",VLOOKUP(D19,契約台帳!$A$3:$X$9998,11,FALSE))</f>
        <v/>
      </c>
      <c r="G19" s="35" t="str">
        <f>IF(D19="","",IF(D18&lt;&gt;"","",VLOOKUP(F19,製品マスタ!$G$5:$H$1005,2,FALSE)))</f>
        <v/>
      </c>
      <c r="H19" s="35" t="str">
        <f>IF(D19="","",IF(D18&lt;&gt;"","",VLOOKUP(F19,製品マスタ!$G$5:$K$1005,5,FALSE)))</f>
        <v/>
      </c>
      <c r="I19" s="37" t="str">
        <f>IF(D19="","",IF(D18&lt;&gt;"","",VLOOKUP(F19,製品マスタ!$G$5:$L$1005,6,FALSE)))</f>
        <v/>
      </c>
      <c r="J19" s="217"/>
      <c r="K19" s="37" t="str">
        <f>IF(D19="","",IF(D18&lt;&gt;"","",VLOOKUP(D19,契約台帳!$A$3:$X$700,12,FALSE)))</f>
        <v/>
      </c>
      <c r="L19" s="37" t="str">
        <f>IF(D19="","",IF(D18&lt;&gt;"","",VLOOKUP(F19,製品マスタ!$G$5:$Q$1005,11,FALSE)))</f>
        <v/>
      </c>
      <c r="M19" s="209"/>
      <c r="N19" s="209"/>
      <c r="O19" s="211"/>
      <c r="P19" s="212"/>
      <c r="Q19" s="54" t="str">
        <f>IF(D19="","",IF(D18&lt;&gt;"","",IF(J19="リード付け",M19,VLOOKUP(D19,契約台帳!$A$3:$X$700,14,FALSE))))</f>
        <v/>
      </c>
      <c r="R19" s="50" t="str">
        <f>IF(D19="","",IF(D18&lt;&gt;"","",IF(J19="リード付け",M19,VLOOKUP(D19,契約台帳!$A$3:$X$700,15,FALSE))))</f>
        <v/>
      </c>
      <c r="S19" s="50" t="str">
        <f>IF(D19="","",IF(D18&lt;&gt;"","",IF(J19="リード付け",N19,VLOOKUP(D19,契約台帳!$A$3:$X$700,16,FALSE))))</f>
        <v/>
      </c>
      <c r="T19" s="227"/>
      <c r="U19" s="227" t="str">
        <f>IF(D19="","",IF(D17=D19,"",VLOOKUP(D19,契約台帳!$A$2:$X$700,18,FALSE)))</f>
        <v/>
      </c>
      <c r="V19" s="35" t="str">
        <f>IF(J19="巻足し",VLOOKUP(F19&amp;K19&amp;M19,製品マスタ!$M$5:$AK$1005,IF(S19/N19&gt;=3,24,21),FALSE),IF(J19="巻返し",VLOOKUP(F19&amp;K19&amp;M19,製品マスタ!$M$5:$AE$1005,18,FALSE),IF(J19="リード付け","原反コア",IF(J19="スリット",VLOOKUP(F19&amp;K19&amp;Q19,製品マスタ!$N$5:$AE$1005,17,FALSE),""))))</f>
        <v/>
      </c>
      <c r="W19" s="35" t="str">
        <f>IF(J19="巻足し",VLOOKUP(F19&amp;K19&amp;M19,製品マスタ!$M$5:$AK$1005,IF(S19/N19&gt;=3,25,22),FALSE),IF(J19="巻返し",VLOOKUP(F19&amp;K19&amp;M19,製品マスタ!$M$5:$AE$1005,19,FALSE),IF(J19="リード付け","-",IF(J19="スリット",VLOOKUP(F19&amp;K19&amp;Q19,製品マスタ!$N$5:$AE$1005,18,FALSE),""))))</f>
        <v/>
      </c>
      <c r="X19" s="40" t="str">
        <f>IF(D19="","",IF(D18&lt;&gt;"","",VLOOKUP(D19,契約台帳!$A$3:$X$700,17,FALSE)))</f>
        <v/>
      </c>
      <c r="Y19" s="35" t="str">
        <f>IF(D19="","",IF(D18&lt;&gt;"","",VLOOKUP(D19,契約台帳!$A$3:$X$700,5,FALSE)))</f>
        <v/>
      </c>
      <c r="Z19" s="74"/>
      <c r="AA19" s="266" t="str">
        <f>IFERROR(VLOOKUP(F19&amp;K19&amp;M19,製品マスタ!$M$5:$AM$1003,27,FALSE),"")</f>
        <v/>
      </c>
      <c r="AB19" s="41"/>
      <c r="AC19" s="244"/>
      <c r="AD19" s="67"/>
      <c r="AE19" s="71"/>
      <c r="AF19" s="60"/>
      <c r="AG19" s="34"/>
      <c r="AH19" s="34"/>
      <c r="AI19" s="34"/>
      <c r="AJ19" s="34"/>
      <c r="AK19" s="13"/>
      <c r="AL19" s="13"/>
      <c r="AM19" s="13"/>
      <c r="AN19" s="13"/>
      <c r="AO19" s="13"/>
      <c r="AP19" s="14"/>
      <c r="AQ19" s="15"/>
    </row>
    <row r="20" spans="1:43" s="17" customFormat="1" ht="30.95" customHeight="1" x14ac:dyDescent="0.2">
      <c r="A20" s="205"/>
      <c r="B20" s="206"/>
      <c r="C20" s="207"/>
      <c r="D20" s="208">
        <v>3659710</v>
      </c>
      <c r="E20" s="208">
        <v>4150990</v>
      </c>
      <c r="F20" s="36" t="str">
        <f>IF(D20="","",VLOOKUP(D20,契約台帳!$A$3:$X$9998,6,FALSE))&amp;IF(D20="","",VLOOKUP(D20,契約台帳!$A$3:$X$9998,7,FALSE))&amp;IF(D20="","",VLOOKUP(D20,契約台帳!$A$3:$X$9998,8,FALSE))&amp;IF(D20="","",VLOOKUP(D20,契約台帳!$A$3:$X$9998,9,FALSE))&amp;IF(D20="","",VLOOKUP(D20,契約台帳!$A$3:$X$9998,11,FALSE))</f>
        <v>3SNMLBMNGTBF</v>
      </c>
      <c r="G20" s="35" t="str">
        <f>IF(D20="","",IF(D19&lt;&gt;"","",VLOOKUP(F20,製品マスタ!$G$5:$H$1005,2,FALSE)))</f>
        <v>S</v>
      </c>
      <c r="H20" s="35" t="str">
        <f>IF(D20="","",IF(D19&lt;&gt;"","",VLOOKUP(F20,製品マスタ!$G$5:$K$1005,5,FALSE)))</f>
        <v>MNGTBF</v>
      </c>
      <c r="I20" s="37" t="str">
        <f>IF(D20="","",IF(D19&lt;&gt;"","",VLOOKUP(F20,製品マスタ!$G$5:$L$1005,6,FALSE)))</f>
        <v>メタルミー　ネーマー　銀艶　Ｂ</v>
      </c>
      <c r="J20" s="217" t="s">
        <v>705</v>
      </c>
      <c r="K20" s="37">
        <f>IF(D20="","",IF(D19&lt;&gt;"","",VLOOKUP(D20,契約台帳!$A$3:$X$700,12,FALSE)))</f>
        <v>50</v>
      </c>
      <c r="L20" s="37" t="str">
        <f>IF(D20="","",IF(D19&lt;&gt;"","",VLOOKUP(F20,製品マスタ!$G$5:$Q$1005,11,FALSE)))</f>
        <v>T62M</v>
      </c>
      <c r="M20" s="209">
        <v>1120</v>
      </c>
      <c r="N20" s="209">
        <v>10000</v>
      </c>
      <c r="O20" s="211">
        <v>5</v>
      </c>
      <c r="P20" s="212"/>
      <c r="Q20" s="54">
        <f>IF(D20="","",IF(D19&lt;&gt;"","",IF(J20="リード付け",M20,VLOOKUP(D20,契約台帳!$A$3:$X$700,14,FALSE))))</f>
        <v>1120</v>
      </c>
      <c r="R20" s="50">
        <f>IF(D20="","",IF(D19&lt;&gt;"","",IF(J20="リード付け",M20,VLOOKUP(D20,契約台帳!$A$3:$X$700,15,FALSE))))</f>
        <v>1120</v>
      </c>
      <c r="S20" s="50">
        <f>IF(D20="","",IF(D19&lt;&gt;"","",IF(J20="リード付け",N20,VLOOKUP(D20,契約台帳!$A$3:$X$700,16,FALSE))))</f>
        <v>5000</v>
      </c>
      <c r="T20" s="227">
        <v>10</v>
      </c>
      <c r="U20" s="227">
        <f>IF(D20="","",IF(D18=D20,"",VLOOKUP(D20,契約台帳!$A$2:$X$700,18,FALSE)))</f>
        <v>10</v>
      </c>
      <c r="V20" s="35" t="str">
        <f>IF(J20="巻足し",VLOOKUP(F20&amp;K20&amp;M20,製品マスタ!$M$5:$AK$1005,IF(S20/N20&gt;=3,24,21),FALSE),IF(J20="巻返し",VLOOKUP(F20&amp;K20&amp;M20,製品マスタ!$M$5:$AE$1005,18,FALSE),IF(J20="リード付け","原反コア",IF(J20="スリット",VLOOKUP(F20&amp;K20&amp;Q20,製品マスタ!$N$5:$AE$1005,17,FALSE),""))))</f>
        <v>6ｲﾝﾁFWP</v>
      </c>
      <c r="W20" s="35">
        <f>IF(J20="巻足し",VLOOKUP(F20&amp;K20&amp;M20,製品マスタ!$M$5:$AK$1005,IF(S20/N20&gt;=3,25,22),FALSE),IF(J20="巻返し",VLOOKUP(F20&amp;K20&amp;M20,製品マスタ!$M$5:$AE$1005,19,FALSE),IF(J20="リード付け","-",IF(J20="スリット",VLOOKUP(F20&amp;K20&amp;Q20,製品マスタ!$N$5:$AE$1005,18,FALSE),""))))</f>
        <v>1450</v>
      </c>
      <c r="X20" s="40">
        <f>IF(D20="","",IF(D19&lt;&gt;"","",VLOOKUP(D20,契約台帳!$A$3:$X$700,17,FALSE)))</f>
        <v>2</v>
      </c>
      <c r="Y20" s="35" t="str">
        <f>IF(D20="","",IF(D19&lt;&gt;"","",VLOOKUP(D20,契約台帳!$A$3:$X$700,5,FALSE)))</f>
        <v>リンテック㈱</v>
      </c>
      <c r="Z20" s="74"/>
      <c r="AA20" s="266">
        <f>IFERROR(VLOOKUP(F20&amp;K20&amp;M20,製品マスタ!$M$5:$AM$1003,27,FALSE),"")</f>
        <v>0</v>
      </c>
      <c r="AB20" s="41"/>
      <c r="AC20" s="244"/>
      <c r="AD20" s="67"/>
      <c r="AE20" s="71"/>
      <c r="AF20" s="60"/>
      <c r="AG20" s="34"/>
      <c r="AH20" s="34"/>
      <c r="AI20" s="34"/>
      <c r="AJ20" s="34"/>
      <c r="AK20" s="13"/>
      <c r="AL20" s="13"/>
      <c r="AM20" s="13"/>
      <c r="AN20" s="13"/>
      <c r="AO20" s="13"/>
      <c r="AP20" s="14"/>
      <c r="AQ20" s="15"/>
    </row>
    <row r="21" spans="1:43" s="17" customFormat="1" ht="30.95" customHeight="1" x14ac:dyDescent="0.2">
      <c r="A21" s="205"/>
      <c r="B21" s="206"/>
      <c r="C21" s="207"/>
      <c r="D21" s="208"/>
      <c r="E21" s="208"/>
      <c r="F21" s="36" t="str">
        <f>IF(D21="","",VLOOKUP(D21,契約台帳!$A$3:$X$9998,6,FALSE))&amp;IF(D21="","",VLOOKUP(D21,契約台帳!$A$3:$X$9998,7,FALSE))&amp;IF(D21="","",VLOOKUP(D21,契約台帳!$A$3:$X$9998,8,FALSE))&amp;IF(D21="","",VLOOKUP(D21,契約台帳!$A$3:$X$9998,9,FALSE))&amp;IF(D21="","",VLOOKUP(D21,契約台帳!$A$3:$X$9998,11,FALSE))</f>
        <v/>
      </c>
      <c r="G21" s="35" t="str">
        <f>IF(D21="","",IF(D20&lt;&gt;"","",VLOOKUP(F21,製品マスタ!$G$5:$H$1005,2,FALSE)))</f>
        <v/>
      </c>
      <c r="H21" s="35" t="str">
        <f>IF(D21="","",IF(D20&lt;&gt;"","",VLOOKUP(F21,製品マスタ!$G$5:$K$1005,5,FALSE)))</f>
        <v/>
      </c>
      <c r="I21" s="37" t="str">
        <f>IF(D21="","",IF(D20&lt;&gt;"","",VLOOKUP(F21,製品マスタ!$G$5:$L$1005,6,FALSE)))</f>
        <v/>
      </c>
      <c r="J21" s="217"/>
      <c r="K21" s="37" t="str">
        <f>IF(D21="","",IF(D20&lt;&gt;"","",VLOOKUP(D21,契約台帳!$A$3:$X$700,12,FALSE)))</f>
        <v/>
      </c>
      <c r="L21" s="37" t="str">
        <f>IF(D21="","",IF(D20&lt;&gt;"","",VLOOKUP(F21,製品マスタ!$G$5:$Q$1005,11,FALSE)))</f>
        <v/>
      </c>
      <c r="M21" s="209"/>
      <c r="N21" s="209"/>
      <c r="O21" s="211"/>
      <c r="P21" s="212"/>
      <c r="Q21" s="54" t="str">
        <f>IF(D21="","",IF(D20&lt;&gt;"","",IF(J21="リード付け",M21,VLOOKUP(D21,契約台帳!$A$3:$X$700,14,FALSE))))</f>
        <v/>
      </c>
      <c r="R21" s="50" t="str">
        <f>IF(D21="","",IF(D20&lt;&gt;"","",IF(J21="リード付け",M21,VLOOKUP(D21,契約台帳!$A$3:$X$700,15,FALSE))))</f>
        <v/>
      </c>
      <c r="S21" s="50" t="str">
        <f>IF(D21="","",IF(D20&lt;&gt;"","",IF(J21="リード付け",N21,VLOOKUP(D21,契約台帳!$A$3:$X$700,16,FALSE))))</f>
        <v/>
      </c>
      <c r="T21" s="227"/>
      <c r="U21" s="227" t="str">
        <f>IF(D21="","",IF(D19=D21,"",VLOOKUP(D21,契約台帳!$A$2:$X$700,18,FALSE)))</f>
        <v/>
      </c>
      <c r="V21" s="35" t="str">
        <f>IF(J21="巻足し",VLOOKUP(F21&amp;K21&amp;M21,製品マスタ!$M$5:$AK$1005,IF(S21/N21&gt;=3,24,21),FALSE),IF(J21="巻返し",VLOOKUP(F21&amp;K21&amp;M21,製品マスタ!$M$5:$AE$1005,18,FALSE),IF(J21="リード付け","原反コア",IF(J21="スリット",VLOOKUP(F21&amp;K21&amp;Q21,製品マスタ!$N$5:$AE$1005,17,FALSE),""))))</f>
        <v/>
      </c>
      <c r="W21" s="35" t="str">
        <f>IF(J21="巻足し",VLOOKUP(F21&amp;K21&amp;M21,製品マスタ!$M$5:$AK$1005,IF(S21/N21&gt;=3,25,22),FALSE),IF(J21="巻返し",VLOOKUP(F21&amp;K21&amp;M21,製品マスタ!$M$5:$AE$1005,19,FALSE),IF(J21="リード付け","-",IF(J21="スリット",VLOOKUP(F21&amp;K21&amp;Q21,製品マスタ!$N$5:$AE$1005,18,FALSE),""))))</f>
        <v/>
      </c>
      <c r="X21" s="40" t="str">
        <f>IF(D21="","",IF(D20&lt;&gt;"","",VLOOKUP(D21,契約台帳!$A$3:$X$700,17,FALSE)))</f>
        <v/>
      </c>
      <c r="Y21" s="35" t="str">
        <f>IF(D21="","",IF(D20&lt;&gt;"","",VLOOKUP(D21,契約台帳!$A$3:$X$700,5,FALSE)))</f>
        <v/>
      </c>
      <c r="Z21" s="74"/>
      <c r="AA21" s="266" t="str">
        <f>IFERROR(VLOOKUP(F21&amp;K21&amp;M21,製品マスタ!$M$5:$AM$1003,27,FALSE),"")</f>
        <v/>
      </c>
      <c r="AB21" s="41"/>
      <c r="AC21" s="244"/>
      <c r="AD21" s="67"/>
      <c r="AE21" s="71"/>
      <c r="AF21" s="60"/>
      <c r="AG21" s="34"/>
      <c r="AH21" s="34"/>
      <c r="AI21" s="34"/>
      <c r="AJ21" s="34"/>
      <c r="AK21" s="13"/>
      <c r="AL21" s="13"/>
      <c r="AM21" s="13"/>
      <c r="AN21" s="13"/>
      <c r="AO21" s="13"/>
      <c r="AP21" s="14"/>
      <c r="AQ21" s="15"/>
    </row>
    <row r="22" spans="1:43" s="17" customFormat="1" ht="30.95" customHeight="1" x14ac:dyDescent="0.2">
      <c r="A22" s="205"/>
      <c r="B22" s="206"/>
      <c r="C22" s="207"/>
      <c r="D22" s="208">
        <v>3659711</v>
      </c>
      <c r="E22" s="208">
        <v>4141005</v>
      </c>
      <c r="F22" s="36" t="str">
        <f>IF(D22="","",VLOOKUP(D22,契約台帳!$A$3:$X$9998,6,FALSE))&amp;IF(D22="","",VLOOKUP(D22,契約台帳!$A$3:$X$9998,7,FALSE))&amp;IF(D22="","",VLOOKUP(D22,契約台帳!$A$3:$X$9998,8,FALSE))&amp;IF(D22="","",VLOOKUP(D22,契約台帳!$A$3:$X$9998,9,FALSE))&amp;IF(D22="","",VLOOKUP(D22,契約台帳!$A$3:$X$9998,11,FALSE))</f>
        <v>3SNMLBMNGTBF</v>
      </c>
      <c r="G22" s="35" t="str">
        <f>IF(D22="","",IF(D21&lt;&gt;"","",VLOOKUP(F22,製品マスタ!$G$5:$H$1005,2,FALSE)))</f>
        <v>S</v>
      </c>
      <c r="H22" s="35" t="str">
        <f>IF(D22="","",IF(D21&lt;&gt;"","",VLOOKUP(F22,製品マスタ!$G$5:$K$1005,5,FALSE)))</f>
        <v>MNGTBF</v>
      </c>
      <c r="I22" s="37" t="str">
        <f>IF(D22="","",IF(D21&lt;&gt;"","",VLOOKUP(F22,製品マスタ!$G$5:$L$1005,6,FALSE)))</f>
        <v>メタルミー　ネーマー　銀艶　Ｂ</v>
      </c>
      <c r="J22" s="217" t="s">
        <v>584</v>
      </c>
      <c r="K22" s="37">
        <f>IF(D22="","",IF(D21&lt;&gt;"","",VLOOKUP(D22,契約台帳!$A$3:$X$700,12,FALSE)))</f>
        <v>50</v>
      </c>
      <c r="L22" s="37" t="str">
        <f>IF(D22="","",IF(D21&lt;&gt;"","",VLOOKUP(F22,製品マスタ!$G$5:$Q$1005,11,FALSE)))</f>
        <v>T62M</v>
      </c>
      <c r="M22" s="209">
        <v>1120</v>
      </c>
      <c r="N22" s="209">
        <v>10000</v>
      </c>
      <c r="O22" s="211">
        <v>1</v>
      </c>
      <c r="P22" s="212"/>
      <c r="Q22" s="54">
        <f>IF(D22="","",IF(D21&lt;&gt;"","",IF(J22="リード付け",M22,VLOOKUP(D22,契約台帳!$A$3:$X$700,14,FALSE))))</f>
        <v>1120</v>
      </c>
      <c r="R22" s="50">
        <f>IF(D22="","",IF(D21&lt;&gt;"","",IF(J22="リード付け",M22,VLOOKUP(D22,契約台帳!$A$3:$X$700,15,FALSE))))</f>
        <v>1120</v>
      </c>
      <c r="S22" s="50">
        <f>IF(D22="","",IF(D21&lt;&gt;"","",IF(J22="リード付け",N22,VLOOKUP(D22,契約台帳!$A$3:$X$700,16,FALSE))))</f>
        <v>5000</v>
      </c>
      <c r="T22" s="227">
        <v>2</v>
      </c>
      <c r="U22" s="227">
        <f>IF(D22="","",IF(D20=D22,"",VLOOKUP(D22,契約台帳!$A$2:$X$700,18,FALSE)))</f>
        <v>8</v>
      </c>
      <c r="V22" s="35" t="str">
        <f>IF(J22="巻足し",VLOOKUP(F22&amp;K22&amp;M22,製品マスタ!$M$5:$AK$1005,IF(S22/N22&gt;=3,24,21),FALSE),IF(J22="巻返し",VLOOKUP(F22&amp;K22&amp;M22,製品マスタ!$M$5:$AE$1005,18,FALSE),IF(J22="リード付け","原反コア",IF(J22="スリット",VLOOKUP(F22&amp;K22&amp;Q22,製品マスタ!$N$5:$AE$1005,17,FALSE),""))))</f>
        <v>6ｲﾝﾁSｺｱ</v>
      </c>
      <c r="W22" s="35">
        <f>IF(J22="巻足し",VLOOKUP(F22&amp;K22&amp;M22,製品マスタ!$M$5:$AK$1005,IF(S22/N22&gt;=3,25,22),FALSE),IF(J22="巻返し",VLOOKUP(F22&amp;K22&amp;M22,製品マスタ!$M$5:$AE$1005,19,FALSE),IF(J22="リード付け","-",IF(J22="スリット",VLOOKUP(F22&amp;K22&amp;Q22,製品マスタ!$N$5:$AE$1005,18,FALSE),""))))</f>
        <v>1125</v>
      </c>
      <c r="X22" s="40">
        <f>IF(D22="","",IF(D21&lt;&gt;"","",VLOOKUP(D22,契約台帳!$A$3:$X$700,17,FALSE)))</f>
        <v>2</v>
      </c>
      <c r="Y22" s="35" t="str">
        <f>IF(D22="","",IF(D21&lt;&gt;"","",VLOOKUP(D22,契約台帳!$A$3:$X$700,5,FALSE)))</f>
        <v>リンテック㈱</v>
      </c>
      <c r="Z22" s="74"/>
      <c r="AA22" s="266">
        <f>IFERROR(VLOOKUP(F22&amp;K22&amp;M22,製品マスタ!$M$5:$AM$1003,27,FALSE),"")</f>
        <v>0</v>
      </c>
      <c r="AB22" s="41"/>
      <c r="AC22" s="244"/>
      <c r="AD22" s="67"/>
      <c r="AE22" s="71"/>
      <c r="AF22" s="60"/>
      <c r="AG22" s="34"/>
      <c r="AH22" s="34"/>
      <c r="AI22" s="34"/>
      <c r="AJ22" s="34"/>
      <c r="AK22" s="13"/>
      <c r="AL22" s="13"/>
      <c r="AM22" s="13"/>
      <c r="AN22" s="13"/>
      <c r="AO22" s="13"/>
      <c r="AP22" s="14"/>
      <c r="AQ22" s="15"/>
    </row>
    <row r="23" spans="1:43" s="17" customFormat="1" ht="30.95" customHeight="1" x14ac:dyDescent="0.2">
      <c r="A23" s="205"/>
      <c r="B23" s="206"/>
      <c r="C23" s="207"/>
      <c r="D23" s="208"/>
      <c r="E23" s="208"/>
      <c r="F23" s="36" t="str">
        <f>IF(D23="","",VLOOKUP(D23,契約台帳!$A$3:$X$9998,6,FALSE))&amp;IF(D23="","",VLOOKUP(D23,契約台帳!$A$3:$X$9998,7,FALSE))&amp;IF(D23="","",VLOOKUP(D23,契約台帳!$A$3:$X$9998,8,FALSE))&amp;IF(D23="","",VLOOKUP(D23,契約台帳!$A$3:$X$9998,9,FALSE))&amp;IF(D23="","",VLOOKUP(D23,契約台帳!$A$3:$X$9998,11,FALSE))</f>
        <v/>
      </c>
      <c r="G23" s="35" t="str">
        <f>IF(D23="","",IF(D22&lt;&gt;"","",VLOOKUP(F23,製品マスタ!$G$5:$H$1005,2,FALSE)))</f>
        <v/>
      </c>
      <c r="H23" s="35" t="str">
        <f>IF(D23="","",IF(D22&lt;&gt;"","",VLOOKUP(F23,製品マスタ!$G$5:$K$1005,5,FALSE)))</f>
        <v/>
      </c>
      <c r="I23" s="37" t="str">
        <f>IF(D23="","",IF(D22&lt;&gt;"","",VLOOKUP(F23,製品マスタ!$G$5:$L$1005,6,FALSE)))</f>
        <v/>
      </c>
      <c r="J23" s="217"/>
      <c r="K23" s="37" t="str">
        <f>IF(D23="","",IF(D22&lt;&gt;"","",VLOOKUP(D23,契約台帳!$A$3:$X$700,12,FALSE)))</f>
        <v/>
      </c>
      <c r="L23" s="37" t="str">
        <f>IF(D23="","",IF(D22&lt;&gt;"","",VLOOKUP(F23,製品マスタ!$G$5:$Q$1005,11,FALSE)))</f>
        <v/>
      </c>
      <c r="M23" s="209"/>
      <c r="N23" s="209"/>
      <c r="O23" s="211"/>
      <c r="P23" s="212"/>
      <c r="Q23" s="54" t="str">
        <f>IF(D23="","",IF(D22&lt;&gt;"","",IF(J23="リード付け",M23,VLOOKUP(D23,契約台帳!$A$3:$X$700,14,FALSE))))</f>
        <v/>
      </c>
      <c r="R23" s="50" t="str">
        <f>IF(D23="","",IF(D22&lt;&gt;"","",IF(J23="リード付け",M23,VLOOKUP(D23,契約台帳!$A$3:$X$700,15,FALSE))))</f>
        <v/>
      </c>
      <c r="S23" s="50" t="str">
        <f>IF(D23="","",IF(D22&lt;&gt;"","",IF(J23="リード付け",N23,VLOOKUP(D23,契約台帳!$A$3:$X$700,16,FALSE))))</f>
        <v/>
      </c>
      <c r="T23" s="227"/>
      <c r="U23" s="227" t="str">
        <f>IF(D23="","",IF(D21=D23,"",VLOOKUP(D23,契約台帳!$A$2:$X$700,18,FALSE)))</f>
        <v/>
      </c>
      <c r="V23" s="35" t="str">
        <f>IF(J23="巻足し",VLOOKUP(F23&amp;K23&amp;M23,製品マスタ!$M$5:$AK$1005,IF(S23/N23&gt;=3,24,21),FALSE),IF(J23="巻返し",VLOOKUP(F23&amp;K23&amp;M23,製品マスタ!$M$5:$AE$1005,18,FALSE),IF(J23="リード付け","原反コア",IF(J23="スリット",VLOOKUP(F23&amp;K23&amp;Q23,製品マスタ!$N$5:$AE$1005,17,FALSE),""))))</f>
        <v/>
      </c>
      <c r="W23" s="35" t="str">
        <f>IF(J23="巻足し",VLOOKUP(F23&amp;K23&amp;M23,製品マスタ!$M$5:$AK$1005,IF(S23/N23&gt;=3,25,22),FALSE),IF(J23="巻返し",VLOOKUP(F23&amp;K23&amp;M23,製品マスタ!$M$5:$AE$1005,19,FALSE),IF(J23="リード付け","-",IF(J23="スリット",VLOOKUP(F23&amp;K23&amp;Q23,製品マスタ!$N$5:$AE$1005,18,FALSE),""))))</f>
        <v/>
      </c>
      <c r="X23" s="40" t="str">
        <f>IF(D23="","",IF(D22&lt;&gt;"","",VLOOKUP(D23,契約台帳!$A$3:$X$700,17,FALSE)))</f>
        <v/>
      </c>
      <c r="Y23" s="35" t="str">
        <f>IF(D23="","",IF(D22&lt;&gt;"","",VLOOKUP(D23,契約台帳!$A$3:$X$700,5,FALSE)))</f>
        <v/>
      </c>
      <c r="Z23" s="74"/>
      <c r="AA23" s="266" t="str">
        <f>IFERROR(VLOOKUP(F23&amp;K23&amp;M23,製品マスタ!$M$5:$AM$1003,27,FALSE),"")</f>
        <v/>
      </c>
      <c r="AB23" s="41"/>
      <c r="AC23" s="244"/>
      <c r="AD23" s="67"/>
      <c r="AE23" s="71"/>
      <c r="AF23" s="60"/>
      <c r="AG23" s="34"/>
      <c r="AH23" s="34"/>
      <c r="AI23" s="34"/>
      <c r="AJ23" s="34"/>
      <c r="AK23" s="13"/>
      <c r="AL23" s="13"/>
      <c r="AM23" s="13"/>
      <c r="AN23" s="13"/>
      <c r="AO23" s="13"/>
      <c r="AP23" s="14"/>
      <c r="AQ23" s="15"/>
    </row>
    <row r="24" spans="1:43" s="17" customFormat="1" ht="30.95" customHeight="1" x14ac:dyDescent="0.2">
      <c r="A24" s="205" t="s">
        <v>621</v>
      </c>
      <c r="B24" s="206" t="s">
        <v>581</v>
      </c>
      <c r="C24" s="207"/>
      <c r="D24" s="208">
        <v>3659711</v>
      </c>
      <c r="E24" s="208">
        <v>4141005</v>
      </c>
      <c r="F24" s="36" t="str">
        <f>IF(D24="","",VLOOKUP(D24,契約台帳!$A$3:$X$9998,6,FALSE))&amp;IF(D24="","",VLOOKUP(D24,契約台帳!$A$3:$X$9998,7,FALSE))&amp;IF(D24="","",VLOOKUP(D24,契約台帳!$A$3:$X$9998,8,FALSE))&amp;IF(D24="","",VLOOKUP(D24,契約台帳!$A$3:$X$9998,9,FALSE))&amp;IF(D24="","",VLOOKUP(D24,契約台帳!$A$3:$X$9998,11,FALSE))</f>
        <v>3SNMLBMNGTBF</v>
      </c>
      <c r="G24" s="35" t="str">
        <f>IF(D24="","",IF(D23&lt;&gt;"","",VLOOKUP(F24,製品マスタ!$G$5:$H$1005,2,FALSE)))</f>
        <v>S</v>
      </c>
      <c r="H24" s="35" t="str">
        <f>IF(D24="","",IF(D23&lt;&gt;"","",VLOOKUP(F24,製品マスタ!$G$5:$K$1005,5,FALSE)))</f>
        <v>MNGTBF</v>
      </c>
      <c r="I24" s="37" t="str">
        <f>IF(D24="","",IF(D23&lt;&gt;"","",VLOOKUP(F24,製品マスタ!$G$5:$L$1005,6,FALSE)))</f>
        <v>メタルミー　ネーマー　銀艶　Ｂ</v>
      </c>
      <c r="J24" s="217" t="s">
        <v>584</v>
      </c>
      <c r="K24" s="37">
        <f>IF(D24="","",IF(D23&lt;&gt;"","",VLOOKUP(D24,契約台帳!$A$3:$X$700,12,FALSE)))</f>
        <v>50</v>
      </c>
      <c r="L24" s="37" t="str">
        <f>IF(D24="","",IF(D23&lt;&gt;"","",VLOOKUP(F24,製品マスタ!$G$5:$Q$1005,11,FALSE)))</f>
        <v>T62M</v>
      </c>
      <c r="M24" s="209">
        <v>1120</v>
      </c>
      <c r="N24" s="209">
        <v>10000</v>
      </c>
      <c r="O24" s="211">
        <v>3</v>
      </c>
      <c r="P24" s="212"/>
      <c r="Q24" s="54">
        <f>IF(D24="","",IF(D23&lt;&gt;"","",IF(J24="リード付け",M24,VLOOKUP(D24,契約台帳!$A$3:$X$700,14,FALSE))))</f>
        <v>1120</v>
      </c>
      <c r="R24" s="50">
        <f>IF(D24="","",IF(D23&lt;&gt;"","",IF(J24="リード付け",M24,VLOOKUP(D24,契約台帳!$A$3:$X$700,15,FALSE))))</f>
        <v>1120</v>
      </c>
      <c r="S24" s="50">
        <f>IF(D24="","",IF(D23&lt;&gt;"","",IF(J24="リード付け",N24,VLOOKUP(D24,契約台帳!$A$3:$X$700,16,FALSE))))</f>
        <v>5000</v>
      </c>
      <c r="T24" s="227">
        <v>6</v>
      </c>
      <c r="U24" s="227" t="str">
        <f>IF(D24="","",IF(D22=D24,"",VLOOKUP(D24,契約台帳!$A$2:$X$700,18,FALSE)))</f>
        <v/>
      </c>
      <c r="V24" s="35" t="str">
        <f>IF(J24="巻足し",VLOOKUP(F24&amp;K24&amp;M24,製品マスタ!$M$5:$AK$1005,IF(S24/N24&gt;=3,24,21),FALSE),IF(J24="巻返し",VLOOKUP(F24&amp;K24&amp;M24,製品マスタ!$M$5:$AE$1005,18,FALSE),IF(J24="リード付け","原反コア",IF(J24="スリット",VLOOKUP(F24&amp;K24&amp;Q24,製品マスタ!$N$5:$AE$1005,17,FALSE),""))))</f>
        <v>6ｲﾝﾁSｺｱ</v>
      </c>
      <c r="W24" s="35">
        <f>IF(J24="巻足し",VLOOKUP(F24&amp;K24&amp;M24,製品マスタ!$M$5:$AK$1005,IF(S24/N24&gt;=3,25,22),FALSE),IF(J24="巻返し",VLOOKUP(F24&amp;K24&amp;M24,製品マスタ!$M$5:$AE$1005,19,FALSE),IF(J24="リード付け","-",IF(J24="スリット",VLOOKUP(F24&amp;K24&amp;Q24,製品マスタ!$N$5:$AE$1005,18,FALSE),""))))</f>
        <v>1125</v>
      </c>
      <c r="X24" s="40">
        <f>IF(D24="","",IF(D23&lt;&gt;"","",VLOOKUP(D24,契約台帳!$A$3:$X$700,17,FALSE)))</f>
        <v>2</v>
      </c>
      <c r="Y24" s="35" t="str">
        <f>IF(D24="","",IF(D23&lt;&gt;"","",VLOOKUP(D24,契約台帳!$A$3:$X$700,5,FALSE)))</f>
        <v>リンテック㈱</v>
      </c>
      <c r="Z24" s="74"/>
      <c r="AA24" s="266">
        <f>IFERROR(VLOOKUP(F24&amp;K24&amp;M24,製品マスタ!$M$5:$AM$1003,27,FALSE),"")</f>
        <v>0</v>
      </c>
      <c r="AB24" s="41"/>
      <c r="AC24" s="244"/>
      <c r="AD24" s="67"/>
      <c r="AE24" s="71"/>
      <c r="AF24" s="60"/>
      <c r="AG24" s="34"/>
      <c r="AH24" s="34"/>
      <c r="AI24" s="34"/>
      <c r="AJ24" s="34"/>
      <c r="AK24" s="13"/>
      <c r="AL24" s="13"/>
      <c r="AM24" s="13"/>
      <c r="AN24" s="13"/>
      <c r="AO24" s="13"/>
      <c r="AP24" s="14"/>
      <c r="AQ24" s="15"/>
    </row>
    <row r="25" spans="1:43" s="17" customFormat="1" ht="30.95" customHeight="1" x14ac:dyDescent="0.2">
      <c r="A25" s="205"/>
      <c r="B25" s="206"/>
      <c r="C25" s="207"/>
      <c r="D25" s="208"/>
      <c r="E25" s="208"/>
      <c r="F25" s="36" t="str">
        <f>IF(D25="","",VLOOKUP(D25,契約台帳!$A$3:$X$9998,6,FALSE))&amp;IF(D25="","",VLOOKUP(D25,契約台帳!$A$3:$X$9998,7,FALSE))&amp;IF(D25="","",VLOOKUP(D25,契約台帳!$A$3:$X$9998,8,FALSE))&amp;IF(D25="","",VLOOKUP(D25,契約台帳!$A$3:$X$9998,9,FALSE))&amp;IF(D25="","",VLOOKUP(D25,契約台帳!$A$3:$X$9998,11,FALSE))</f>
        <v/>
      </c>
      <c r="G25" s="35" t="str">
        <f>IF(D25="","",IF(D24&lt;&gt;"","",VLOOKUP(F25,製品マスタ!$G$5:$H$1005,2,FALSE)))</f>
        <v/>
      </c>
      <c r="H25" s="35" t="str">
        <f>IF(D25="","",IF(D24&lt;&gt;"","",VLOOKUP(F25,製品マスタ!$G$5:$K$1005,5,FALSE)))</f>
        <v/>
      </c>
      <c r="I25" s="37" t="str">
        <f>IF(D25="","",IF(D24&lt;&gt;"","",VLOOKUP(F25,製品マスタ!$G$5:$L$1005,6,FALSE)))</f>
        <v/>
      </c>
      <c r="J25" s="217"/>
      <c r="K25" s="37" t="str">
        <f>IF(D25="","",IF(D24&lt;&gt;"","",VLOOKUP(D25,契約台帳!$A$3:$X$700,12,FALSE)))</f>
        <v/>
      </c>
      <c r="L25" s="37" t="str">
        <f>IF(D25="","",IF(D24&lt;&gt;"","",VLOOKUP(F25,製品マスタ!$G$5:$Q$1005,11,FALSE)))</f>
        <v/>
      </c>
      <c r="M25" s="209"/>
      <c r="N25" s="209"/>
      <c r="O25" s="211"/>
      <c r="P25" s="212"/>
      <c r="Q25" s="54" t="str">
        <f>IF(D25="","",IF(D24&lt;&gt;"","",IF(J25="リード付け",M25,VLOOKUP(D25,契約台帳!$A$3:$X$700,14,FALSE))))</f>
        <v/>
      </c>
      <c r="R25" s="50" t="str">
        <f>IF(D25="","",IF(D24&lt;&gt;"","",IF(J25="リード付け",M25,VLOOKUP(D25,契約台帳!$A$3:$X$700,15,FALSE))))</f>
        <v/>
      </c>
      <c r="S25" s="50" t="str">
        <f>IF(D25="","",IF(D24&lt;&gt;"","",IF(J25="リード付け",N25,VLOOKUP(D25,契約台帳!$A$3:$X$700,16,FALSE))))</f>
        <v/>
      </c>
      <c r="T25" s="227"/>
      <c r="U25" s="227" t="str">
        <f>IF(D25="","",IF(D23=D25,"",VLOOKUP(D25,契約台帳!$A$2:$X$700,18,FALSE)))</f>
        <v/>
      </c>
      <c r="V25" s="35" t="str">
        <f>IF(J25="巻足し",VLOOKUP(F25&amp;K25&amp;M25,製品マスタ!$M$5:$AK$1005,IF(S25/N25&gt;=3,24,21),FALSE),IF(J25="巻返し",VLOOKUP(F25&amp;K25&amp;M25,製品マスタ!$M$5:$AE$1005,18,FALSE),IF(J25="リード付け","原反コア",IF(J25="スリット",VLOOKUP(F25&amp;K25&amp;Q25,製品マスタ!$N$5:$AE$1005,17,FALSE),""))))</f>
        <v/>
      </c>
      <c r="W25" s="35" t="str">
        <f>IF(J25="巻足し",VLOOKUP(F25&amp;K25&amp;M25,製品マスタ!$M$5:$AK$1005,IF(S25/N25&gt;=3,25,22),FALSE),IF(J25="巻返し",VLOOKUP(F25&amp;K25&amp;M25,製品マスタ!$M$5:$AE$1005,19,FALSE),IF(J25="リード付け","-",IF(J25="スリット",VLOOKUP(F25&amp;K25&amp;Q25,製品マスタ!$N$5:$AE$1005,18,FALSE),""))))</f>
        <v/>
      </c>
      <c r="X25" s="40" t="str">
        <f>IF(D25="","",IF(D24&lt;&gt;"","",VLOOKUP(D25,契約台帳!$A$3:$X$700,17,FALSE)))</f>
        <v/>
      </c>
      <c r="Y25" s="35" t="str">
        <f>IF(D25="","",IF(D24&lt;&gt;"","",VLOOKUP(D25,契約台帳!$A$3:$X$700,5,FALSE)))</f>
        <v/>
      </c>
      <c r="Z25" s="74"/>
      <c r="AA25" s="266" t="str">
        <f>IFERROR(VLOOKUP(F25&amp;K25&amp;M25,製品マスタ!$M$5:$AM$1003,27,FALSE),"")</f>
        <v/>
      </c>
      <c r="AB25" s="41"/>
      <c r="AC25" s="244"/>
      <c r="AD25" s="67"/>
      <c r="AE25" s="71"/>
      <c r="AF25" s="60"/>
      <c r="AG25" s="34"/>
      <c r="AH25" s="34"/>
      <c r="AI25" s="34"/>
      <c r="AJ25" s="34"/>
      <c r="AK25" s="13"/>
      <c r="AL25" s="13"/>
      <c r="AM25" s="13"/>
      <c r="AN25" s="13"/>
      <c r="AO25" s="13"/>
      <c r="AP25" s="14"/>
      <c r="AQ25" s="15"/>
    </row>
    <row r="26" spans="1:43" s="17" customFormat="1" ht="30.95" customHeight="1" x14ac:dyDescent="0.2">
      <c r="A26" s="205" t="s">
        <v>622</v>
      </c>
      <c r="B26" s="206" t="s">
        <v>582</v>
      </c>
      <c r="C26" s="207"/>
      <c r="D26" s="208">
        <v>3659753</v>
      </c>
      <c r="E26" s="208">
        <v>4151001</v>
      </c>
      <c r="F26" s="36" t="str">
        <f>IF(D26="","",VLOOKUP(D26,契約台帳!$A$3:$X$9998,6,FALSE))&amp;IF(D26="","",VLOOKUP(D26,契約台帳!$A$3:$X$9998,7,FALSE))&amp;IF(D26="","",VLOOKUP(D26,契約台帳!$A$3:$X$9998,8,FALSE))&amp;IF(D26="","",VLOOKUP(D26,契約台帳!$A$3:$X$9998,9,FALSE))&amp;IF(D26="","",VLOOKUP(D26,契約台帳!$A$3:$X$9998,11,FALSE))</f>
        <v>3TNDMSX42GPC</v>
      </c>
      <c r="G26" s="35" t="str">
        <f>IF(D26="","",IF(D25&lt;&gt;"","",VLOOKUP(F26,製品マスタ!$G$5:$H$1005,2,FALSE)))</f>
        <v>T</v>
      </c>
      <c r="H26" s="35" t="str">
        <f>IF(D26="","",IF(D25&lt;&gt;"","",VLOOKUP(F26,製品マスタ!$G$5:$K$1005,5,FALSE)))</f>
        <v>X42GPC</v>
      </c>
      <c r="I26" s="37" t="str">
        <f>IF(D26="","",IF(D25&lt;&gt;"","",VLOOKUP(F26,製品マスタ!$G$5:$L$1005,6,FALSE)))</f>
        <v>ＤＭＳ（Ｘ４２Ｇ）ＰＣ</v>
      </c>
      <c r="J26" s="217" t="s">
        <v>627</v>
      </c>
      <c r="K26" s="37">
        <f>IF(D26="","",IF(D25&lt;&gt;"","",VLOOKUP(D26,契約台帳!$A$3:$X$700,12,FALSE)))</f>
        <v>50</v>
      </c>
      <c r="L26" s="37" t="str">
        <f>IF(D26="","",IF(D25&lt;&gt;"","",VLOOKUP(F26,製品マスタ!$G$5:$Q$1005,11,FALSE)))</f>
        <v>X42G</v>
      </c>
      <c r="M26" s="209">
        <v>1360</v>
      </c>
      <c r="N26" s="209">
        <v>4100</v>
      </c>
      <c r="O26" s="211">
        <v>1</v>
      </c>
      <c r="P26" s="212"/>
      <c r="Q26" s="54">
        <f>IF(D26="","",IF(D25&lt;&gt;"","",IF(J26="リード付け",M26,VLOOKUP(D26,契約台帳!$A$3:$X$700,14,FALSE))))</f>
        <v>680</v>
      </c>
      <c r="R26" s="50">
        <f>IF(D26="","",IF(D25&lt;&gt;"","",IF(J26="リード付け",M26,VLOOKUP(D26,契約台帳!$A$3:$X$700,15,FALSE))))</f>
        <v>680</v>
      </c>
      <c r="S26" s="50">
        <f>IF(D26="","",IF(D25&lt;&gt;"","",IF(J26="リード付け",N26,VLOOKUP(D26,契約台帳!$A$3:$X$700,16,FALSE))))</f>
        <v>2000</v>
      </c>
      <c r="T26" s="227">
        <v>4</v>
      </c>
      <c r="U26" s="227">
        <f>IF(D26="","",IF(D24=D26,"",VLOOKUP(D26,契約台帳!$A$2:$X$700,18,FALSE)))</f>
        <v>4</v>
      </c>
      <c r="V26" s="35" t="str">
        <f>IF(J26="巻足し",VLOOKUP(F26&amp;K26&amp;M26,製品マスタ!$M$5:$AK$1005,IF(S26/N26&gt;=3,24,21),FALSE),IF(J26="巻返し",VLOOKUP(F26&amp;K26&amp;M26,製品マスタ!$M$5:$AE$1005,18,FALSE),IF(J26="リード付け","原反コア",IF(J26="スリット",VLOOKUP(F26&amp;K26&amp;Q26,製品マスタ!$N$5:$AE$1005,17,FALSE),""))))</f>
        <v>3ｲﾝﾁMｺｱ</v>
      </c>
      <c r="W26" s="35">
        <f>IF(J26="巻足し",VLOOKUP(F26&amp;K26&amp;M26,製品マスタ!$M$5:$AK$1005,IF(S26/N26&gt;=3,25,22),FALSE),IF(J26="巻返し",VLOOKUP(F26&amp;K26&amp;M26,製品マスタ!$M$5:$AE$1005,19,FALSE),IF(J26="リード付け","-",IF(J26="スリット",VLOOKUP(F26&amp;K26&amp;Q26,製品マスタ!$N$5:$AE$1005,18,FALSE),""))))</f>
        <v>690</v>
      </c>
      <c r="X26" s="40">
        <f>IF(D26="","",IF(D25&lt;&gt;"","",VLOOKUP(D26,契約台帳!$A$3:$X$700,17,FALSE)))</f>
        <v>2</v>
      </c>
      <c r="Y26" s="35" t="str">
        <f>IF(D26="","",IF(D25&lt;&gt;"","",VLOOKUP(D26,契約台帳!$A$3:$X$700,5,FALSE)))</f>
        <v>㈱ポラテクノ</v>
      </c>
      <c r="Z26" s="74"/>
      <c r="AA26" s="228" t="s">
        <v>643</v>
      </c>
      <c r="AB26" s="41"/>
      <c r="AC26" s="244"/>
      <c r="AD26" s="67"/>
      <c r="AE26" s="71"/>
      <c r="AF26" s="60"/>
      <c r="AG26" s="34"/>
      <c r="AH26" s="34"/>
      <c r="AI26" s="34"/>
      <c r="AJ26" s="34"/>
      <c r="AK26" s="13"/>
      <c r="AL26" s="13"/>
      <c r="AM26" s="13"/>
      <c r="AN26" s="13"/>
      <c r="AO26" s="13"/>
      <c r="AP26" s="14"/>
      <c r="AQ26" s="15"/>
    </row>
    <row r="27" spans="1:43" s="17" customFormat="1" ht="30.95" customHeight="1" x14ac:dyDescent="0.2">
      <c r="A27" s="205"/>
      <c r="B27" s="206"/>
      <c r="C27" s="207"/>
      <c r="D27" s="208"/>
      <c r="E27" s="208"/>
      <c r="F27" s="36" t="str">
        <f>IF(D27="","",VLOOKUP(D27,契約台帳!$A$3:$X$9998,6,FALSE))&amp;IF(D27="","",VLOOKUP(D27,契約台帳!$A$3:$X$9998,7,FALSE))&amp;IF(D27="","",VLOOKUP(D27,契約台帳!$A$3:$X$9998,8,FALSE))&amp;IF(D27="","",VLOOKUP(D27,契約台帳!$A$3:$X$9998,9,FALSE))&amp;IF(D27="","",VLOOKUP(D27,契約台帳!$A$3:$X$9998,11,FALSE))</f>
        <v/>
      </c>
      <c r="G27" s="35" t="str">
        <f>IF(D27="","",IF(D26&lt;&gt;"","",VLOOKUP(F27,製品マスタ!$G$5:$H$1005,2,FALSE)))</f>
        <v/>
      </c>
      <c r="H27" s="35" t="str">
        <f>IF(D27="","",IF(D26&lt;&gt;"","",VLOOKUP(F27,製品マスタ!$G$5:$K$1005,5,FALSE)))</f>
        <v/>
      </c>
      <c r="I27" s="37" t="str">
        <f>IF(D27="","",IF(D26&lt;&gt;"","",VLOOKUP(F27,製品マスタ!$G$5:$L$1005,6,FALSE)))</f>
        <v/>
      </c>
      <c r="J27" s="217"/>
      <c r="K27" s="37" t="str">
        <f>IF(D27="","",IF(D26&lt;&gt;"","",VLOOKUP(D27,契約台帳!$A$3:$X$700,12,FALSE)))</f>
        <v/>
      </c>
      <c r="L27" s="37" t="str">
        <f>IF(D27="","",IF(D26&lt;&gt;"","",VLOOKUP(F27,製品マスタ!$G$5:$Q$1005,11,FALSE)))</f>
        <v/>
      </c>
      <c r="M27" s="209"/>
      <c r="N27" s="209"/>
      <c r="O27" s="211"/>
      <c r="P27" s="212"/>
      <c r="Q27" s="54" t="str">
        <f>IF(D27="","",IF(D26&lt;&gt;"","",IF(J27="リード付け",M27,VLOOKUP(D27,契約台帳!$A$3:$X$700,14,FALSE))))</f>
        <v/>
      </c>
      <c r="R27" s="50" t="str">
        <f>IF(D27="","",IF(D26&lt;&gt;"","",IF(J27="リード付け",M27,VLOOKUP(D27,契約台帳!$A$3:$X$700,15,FALSE))))</f>
        <v/>
      </c>
      <c r="S27" s="50" t="str">
        <f>IF(D27="","",IF(D26&lt;&gt;"","",IF(J27="リード付け",N27,VLOOKUP(D27,契約台帳!$A$3:$X$700,16,FALSE))))</f>
        <v/>
      </c>
      <c r="T27" s="227"/>
      <c r="U27" s="227" t="str">
        <f>IF(D27="","",IF(D25=D27,"",VLOOKUP(D27,契約台帳!$A$2:$X$700,18,FALSE)))</f>
        <v/>
      </c>
      <c r="V27" s="35" t="str">
        <f>IF(J27="巻足し",VLOOKUP(F27&amp;K27&amp;M27,製品マスタ!$M$5:$AK$1005,IF(S27/N27&gt;=3,24,21),FALSE),IF(J27="巻返し",VLOOKUP(F27&amp;K27&amp;M27,製品マスタ!$M$5:$AE$1005,18,FALSE),IF(J27="リード付け","原反コア",IF(J27="スリット",VLOOKUP(F27&amp;K27&amp;Q27,製品マスタ!$N$5:$AE$1005,17,FALSE),""))))</f>
        <v/>
      </c>
      <c r="W27" s="35" t="str">
        <f>IF(J27="巻足し",VLOOKUP(F27&amp;K27&amp;M27,製品マスタ!$M$5:$AK$1005,IF(S27/N27&gt;=3,25,22),FALSE),IF(J27="巻返し",VLOOKUP(F27&amp;K27&amp;M27,製品マスタ!$M$5:$AE$1005,19,FALSE),IF(J27="リード付け","-",IF(J27="スリット",VLOOKUP(F27&amp;K27&amp;Q27,製品マスタ!$N$5:$AE$1005,18,FALSE),""))))</f>
        <v/>
      </c>
      <c r="X27" s="40" t="str">
        <f>IF(D27="","",IF(D26&lt;&gt;"","",VLOOKUP(D27,契約台帳!$A$3:$X$700,17,FALSE)))</f>
        <v/>
      </c>
      <c r="Y27" s="35" t="str">
        <f>IF(D27="","",IF(D26&lt;&gt;"","",VLOOKUP(D27,契約台帳!$A$3:$X$700,5,FALSE)))</f>
        <v/>
      </c>
      <c r="Z27" s="74"/>
      <c r="AA27" s="266" t="str">
        <f>IFERROR(VLOOKUP(F27&amp;K27&amp;M27,製品マスタ!$M$5:$AM$1003,27,FALSE),"")</f>
        <v/>
      </c>
      <c r="AB27" s="41"/>
      <c r="AC27" s="244"/>
      <c r="AD27" s="67"/>
      <c r="AE27" s="71"/>
      <c r="AF27" s="60"/>
      <c r="AG27" s="34"/>
      <c r="AH27" s="34"/>
      <c r="AI27" s="34"/>
      <c r="AJ27" s="34"/>
      <c r="AK27" s="13"/>
      <c r="AL27" s="13"/>
      <c r="AM27" s="13"/>
      <c r="AN27" s="13"/>
      <c r="AO27" s="13"/>
      <c r="AP27" s="14"/>
      <c r="AQ27" s="15"/>
    </row>
    <row r="28" spans="1:43" s="17" customFormat="1" ht="30.95" customHeight="1" x14ac:dyDescent="0.2">
      <c r="A28" s="205"/>
      <c r="B28" s="206"/>
      <c r="C28" s="207"/>
      <c r="D28" s="208"/>
      <c r="E28" s="208"/>
      <c r="F28" s="36" t="str">
        <f>IF(D28="","",VLOOKUP(D28,契約台帳!$A$3:$X$9998,6,FALSE))&amp;IF(D28="","",VLOOKUP(D28,契約台帳!$A$3:$X$9998,7,FALSE))&amp;IF(D28="","",VLOOKUP(D28,契約台帳!$A$3:$X$9998,8,FALSE))&amp;IF(D28="","",VLOOKUP(D28,契約台帳!$A$3:$X$9998,9,FALSE))&amp;IF(D28="","",VLOOKUP(D28,契約台帳!$A$3:$X$9998,11,FALSE))</f>
        <v/>
      </c>
      <c r="G28" s="35" t="str">
        <f>IF(D28="","",IF(D27&lt;&gt;"","",VLOOKUP(F28,製品マスタ!$G$5:$H$1005,2,FALSE)))</f>
        <v/>
      </c>
      <c r="H28" s="35" t="str">
        <f>IF(D28="","",IF(D27&lt;&gt;"","",VLOOKUP(F28,製品マスタ!$G$5:$K$1005,5,FALSE)))</f>
        <v/>
      </c>
      <c r="I28" s="37" t="str">
        <f>IF(D28="","",IF(D27&lt;&gt;"","",VLOOKUP(F28,製品マスタ!$G$5:$L$1005,6,FALSE)))</f>
        <v/>
      </c>
      <c r="J28" s="217" t="s">
        <v>626</v>
      </c>
      <c r="K28" s="37" t="str">
        <f>IF(D28="","",IF(D27&lt;&gt;"","",VLOOKUP(D28,契約台帳!$A$3:$X$700,12,FALSE)))</f>
        <v/>
      </c>
      <c r="L28" s="37" t="str">
        <f>IF(D28="","",IF(D27&lt;&gt;"","",VLOOKUP(F28,製品マスタ!$G$5:$Q$1005,11,FALSE)))</f>
        <v/>
      </c>
      <c r="M28" s="209"/>
      <c r="N28" s="209"/>
      <c r="O28" s="211"/>
      <c r="P28" s="212"/>
      <c r="Q28" s="54" t="str">
        <f>IF(D28="","",IF(D27&lt;&gt;"","",IF(J28="リード付け",M28,VLOOKUP(D28,契約台帳!$A$3:$X$700,14,FALSE))))</f>
        <v/>
      </c>
      <c r="R28" s="50" t="str">
        <f>IF(D28="","",IF(D27&lt;&gt;"","",IF(J28="リード付け",M28,VLOOKUP(D28,契約台帳!$A$3:$X$700,15,FALSE))))</f>
        <v/>
      </c>
      <c r="S28" s="50" t="str">
        <f>IF(D28="","",IF(D27&lt;&gt;"","",IF(J28="リード付け",N28,VLOOKUP(D28,契約台帳!$A$3:$X$700,16,FALSE))))</f>
        <v/>
      </c>
      <c r="T28" s="227"/>
      <c r="U28" s="227" t="str">
        <f>IF(D28="","",IF(D26=D28,"",VLOOKUP(D28,契約台帳!$A$2:$X$700,18,FALSE)))</f>
        <v/>
      </c>
      <c r="V28" s="35" t="str">
        <f>IF(J28="巻足し",VLOOKUP(F28&amp;K28&amp;M28,製品マスタ!$M$5:$AK$1005,IF(S28/N28&gt;=3,24,21),FALSE),IF(J28="巻返し",VLOOKUP(F28&amp;K28&amp;M28,製品マスタ!$M$5:$AE$1005,18,FALSE),IF(J28="リード付け","原反コア",IF(J28="スリット",VLOOKUP(F28&amp;K28&amp;Q28,製品マスタ!$N$5:$AE$1005,17,FALSE),""))))</f>
        <v/>
      </c>
      <c r="W28" s="35" t="str">
        <f>IF(J28="巻足し",VLOOKUP(F28&amp;K28&amp;M28,製品マスタ!$M$5:$AK$1005,IF(S28/N28&gt;=3,25,22),FALSE),IF(J28="巻返し",VLOOKUP(F28&amp;K28&amp;M28,製品マスタ!$M$5:$AE$1005,19,FALSE),IF(J28="リード付け","-",IF(J28="スリット",VLOOKUP(F28&amp;K28&amp;Q28,製品マスタ!$N$5:$AE$1005,18,FALSE),""))))</f>
        <v/>
      </c>
      <c r="X28" s="40" t="str">
        <f>IF(D28="","",IF(D27&lt;&gt;"","",VLOOKUP(D28,契約台帳!$A$3:$X$700,17,FALSE)))</f>
        <v/>
      </c>
      <c r="Y28" s="35" t="str">
        <f>IF(D28="","",IF(D27&lt;&gt;"","",VLOOKUP(D28,契約台帳!$A$3:$X$700,5,FALSE)))</f>
        <v/>
      </c>
      <c r="Z28" s="74"/>
      <c r="AA28" s="266" t="str">
        <f>IFERROR(VLOOKUP(F28&amp;K28&amp;M28,製品マスタ!$M$5:$AM$1003,27,FALSE),"")</f>
        <v/>
      </c>
      <c r="AB28" s="41"/>
      <c r="AC28" s="244"/>
      <c r="AD28" s="67"/>
      <c r="AE28" s="71"/>
      <c r="AF28" s="60"/>
      <c r="AG28" s="34"/>
      <c r="AH28" s="34"/>
      <c r="AI28" s="34"/>
      <c r="AJ28" s="34"/>
      <c r="AK28" s="13"/>
      <c r="AL28" s="13"/>
      <c r="AM28" s="13"/>
      <c r="AN28" s="13"/>
      <c r="AO28" s="13"/>
      <c r="AP28" s="14"/>
      <c r="AQ28" s="15"/>
    </row>
    <row r="29" spans="1:43" s="17" customFormat="1" ht="30.95" customHeight="1" x14ac:dyDescent="0.2">
      <c r="A29" s="205"/>
      <c r="B29" s="206"/>
      <c r="C29" s="207"/>
      <c r="D29" s="208"/>
      <c r="E29" s="208"/>
      <c r="F29" s="36" t="str">
        <f>IF(D29="","",VLOOKUP(D29,契約台帳!$A$3:$X$9998,6,FALSE))&amp;IF(D29="","",VLOOKUP(D29,契約台帳!$A$3:$X$9998,7,FALSE))&amp;IF(D29="","",VLOOKUP(D29,契約台帳!$A$3:$X$9998,8,FALSE))&amp;IF(D29="","",VLOOKUP(D29,契約台帳!$A$3:$X$9998,9,FALSE))&amp;IF(D29="","",VLOOKUP(D29,契約台帳!$A$3:$X$9998,11,FALSE))</f>
        <v/>
      </c>
      <c r="G29" s="35" t="str">
        <f>IF(D29="","",IF(D28&lt;&gt;"","",VLOOKUP(F29,製品マスタ!$G$5:$H$1005,2,FALSE)))</f>
        <v/>
      </c>
      <c r="H29" s="35" t="str">
        <f>IF(D29="","",IF(D28&lt;&gt;"","",VLOOKUP(F29,製品マスタ!$G$5:$K$1005,5,FALSE)))</f>
        <v/>
      </c>
      <c r="I29" s="37" t="str">
        <f>IF(D29="","",IF(D28&lt;&gt;"","",VLOOKUP(F29,製品マスタ!$G$5:$L$1005,6,FALSE)))</f>
        <v/>
      </c>
      <c r="J29" s="217"/>
      <c r="K29" s="37" t="str">
        <f>IF(D29="","",IF(D28&lt;&gt;"","",VLOOKUP(D29,契約台帳!$A$3:$X$700,12,FALSE)))</f>
        <v/>
      </c>
      <c r="L29" s="37" t="str">
        <f>IF(D29="","",IF(D28&lt;&gt;"","",VLOOKUP(F29,製品マスタ!$G$5:$Q$1005,11,FALSE)))</f>
        <v/>
      </c>
      <c r="M29" s="209"/>
      <c r="N29" s="209"/>
      <c r="O29" s="211"/>
      <c r="P29" s="212"/>
      <c r="Q29" s="54" t="str">
        <f>IF(D29="","",IF(D28&lt;&gt;"","",IF(J29="リード付け",M29,VLOOKUP(D29,契約台帳!$A$3:$X$700,14,FALSE))))</f>
        <v/>
      </c>
      <c r="R29" s="50" t="str">
        <f>IF(D29="","",IF(D28&lt;&gt;"","",IF(J29="リード付け",M29,VLOOKUP(D29,契約台帳!$A$3:$X$700,15,FALSE))))</f>
        <v/>
      </c>
      <c r="S29" s="50" t="str">
        <f>IF(D29="","",IF(D28&lt;&gt;"","",IF(J29="リード付け",N29,VLOOKUP(D29,契約台帳!$A$3:$X$700,16,FALSE))))</f>
        <v/>
      </c>
      <c r="T29" s="227"/>
      <c r="U29" s="227" t="str">
        <f>IF(D29="","",IF(D27=D29,"",VLOOKUP(D29,契約台帳!$A$2:$X$700,18,FALSE)))</f>
        <v/>
      </c>
      <c r="V29" s="35" t="str">
        <f>IF(J29="巻足し",VLOOKUP(F29&amp;K29&amp;M29,製品マスタ!$M$5:$AK$1005,IF(S29/N29&gt;=3,24,21),FALSE),IF(J29="巻返し",VLOOKUP(F29&amp;K29&amp;M29,製品マスタ!$M$5:$AE$1005,18,FALSE),IF(J29="リード付け","原反コア",IF(J29="スリット",VLOOKUP(F29&amp;K29&amp;Q29,製品マスタ!$N$5:$AE$1005,17,FALSE),""))))</f>
        <v/>
      </c>
      <c r="W29" s="35" t="str">
        <f>IF(J29="巻足し",VLOOKUP(F29&amp;K29&amp;M29,製品マスタ!$M$5:$AK$1005,IF(S29/N29&gt;=3,25,22),FALSE),IF(J29="巻返し",VLOOKUP(F29&amp;K29&amp;M29,製品マスタ!$M$5:$AE$1005,19,FALSE),IF(J29="リード付け","-",IF(J29="スリット",VLOOKUP(F29&amp;K29&amp;Q29,製品マスタ!$N$5:$AE$1005,18,FALSE),""))))</f>
        <v/>
      </c>
      <c r="X29" s="40" t="str">
        <f>IF(D29="","",IF(D28&lt;&gt;"","",VLOOKUP(D29,契約台帳!$A$3:$X$700,17,FALSE)))</f>
        <v/>
      </c>
      <c r="Y29" s="35" t="str">
        <f>IF(D29="","",IF(D28&lt;&gt;"","",VLOOKUP(D29,契約台帳!$A$3:$X$700,5,FALSE)))</f>
        <v/>
      </c>
      <c r="Z29" s="74"/>
      <c r="AA29" s="266" t="str">
        <f>IFERROR(VLOOKUP(F29&amp;K29&amp;M29,製品マスタ!$M$5:$AM$1003,27,FALSE),"")</f>
        <v/>
      </c>
      <c r="AB29" s="41"/>
      <c r="AC29" s="244"/>
      <c r="AD29" s="67"/>
      <c r="AE29" s="71"/>
      <c r="AF29" s="60"/>
      <c r="AG29" s="34"/>
      <c r="AH29" s="34"/>
      <c r="AI29" s="34"/>
      <c r="AJ29" s="34"/>
      <c r="AK29" s="13"/>
      <c r="AL29" s="13"/>
      <c r="AM29" s="13"/>
      <c r="AN29" s="13"/>
      <c r="AO29" s="13"/>
      <c r="AP29" s="14"/>
      <c r="AQ29" s="15"/>
    </row>
    <row r="30" spans="1:43" s="17" customFormat="1" ht="30.95" customHeight="1" x14ac:dyDescent="0.2">
      <c r="A30" s="205" t="s">
        <v>623</v>
      </c>
      <c r="B30" s="206" t="s">
        <v>583</v>
      </c>
      <c r="C30" s="207"/>
      <c r="D30" s="208"/>
      <c r="E30" s="208"/>
      <c r="F30" s="36" t="str">
        <f>IF(D30="","",VLOOKUP(D30,契約台帳!$A$3:$X$9998,6,FALSE))&amp;IF(D30="","",VLOOKUP(D30,契約台帳!$A$3:$X$9998,7,FALSE))&amp;IF(D30="","",VLOOKUP(D30,契約台帳!$A$3:$X$9998,8,FALSE))&amp;IF(D30="","",VLOOKUP(D30,契約台帳!$A$3:$X$9998,9,FALSE))&amp;IF(D30="","",VLOOKUP(D30,契約台帳!$A$3:$X$9998,11,FALSE))</f>
        <v/>
      </c>
      <c r="G30" s="35" t="str">
        <f>IF(D30="","",IF(D29&lt;&gt;"","",VLOOKUP(F30,製品マスタ!$G$5:$H$1005,2,FALSE)))</f>
        <v/>
      </c>
      <c r="H30" s="35" t="str">
        <f>IF(D30="","",IF(D29&lt;&gt;"","",VLOOKUP(F30,製品マスタ!$G$5:$K$1005,5,FALSE)))</f>
        <v/>
      </c>
      <c r="I30" s="37" t="str">
        <f>IF(D30="","",IF(D29&lt;&gt;"","",VLOOKUP(F30,製品マスタ!$G$5:$L$1005,6,FALSE)))</f>
        <v/>
      </c>
      <c r="J30" s="217" t="s">
        <v>628</v>
      </c>
      <c r="K30" s="37" t="str">
        <f>IF(D30="","",IF(D29&lt;&gt;"","",VLOOKUP(D30,契約台帳!$A$3:$X$700,12,FALSE)))</f>
        <v/>
      </c>
      <c r="L30" s="37" t="str">
        <f>IF(D30="","",IF(D29&lt;&gt;"","",VLOOKUP(F30,製品マスタ!$G$5:$Q$1005,11,FALSE)))</f>
        <v/>
      </c>
      <c r="M30" s="209"/>
      <c r="N30" s="209"/>
      <c r="O30" s="211"/>
      <c r="P30" s="212"/>
      <c r="Q30" s="54" t="str">
        <f>IF(D30="","",IF(D29&lt;&gt;"","",IF(J30="リード付け",M30,VLOOKUP(D30,契約台帳!$A$3:$X$700,14,FALSE))))</f>
        <v/>
      </c>
      <c r="R30" s="50" t="str">
        <f>IF(D30="","",IF(D29&lt;&gt;"","",IF(J30="リード付け",M30,VLOOKUP(D30,契約台帳!$A$3:$X$700,15,FALSE))))</f>
        <v/>
      </c>
      <c r="S30" s="50" t="str">
        <f>IF(D30="","",IF(D29&lt;&gt;"","",IF(J30="リード付け",N30,VLOOKUP(D30,契約台帳!$A$3:$X$700,16,FALSE))))</f>
        <v/>
      </c>
      <c r="T30" s="227"/>
      <c r="U30" s="227" t="str">
        <f>IF(D30="","",IF(D28=D30,"",VLOOKUP(D30,契約台帳!$A$2:$X$700,18,FALSE)))</f>
        <v/>
      </c>
      <c r="V30" s="35" t="str">
        <f>IF(J30="巻足し",VLOOKUP(F30&amp;K30&amp;M30,製品マスタ!$M$5:$AK$1005,IF(S30/N30&gt;=3,24,21),FALSE),IF(J30="巻返し",VLOOKUP(F30&amp;K30&amp;M30,製品マスタ!$M$5:$AE$1005,18,FALSE),IF(J30="リード付け","原反コア",IF(J30="スリット",VLOOKUP(F30&amp;K30&amp;Q30,製品マスタ!$N$5:$AE$1005,17,FALSE),""))))</f>
        <v/>
      </c>
      <c r="W30" s="35" t="str">
        <f>IF(J30="巻足し",VLOOKUP(F30&amp;K30&amp;M30,製品マスタ!$M$5:$AK$1005,IF(S30/N30&gt;=3,25,22),FALSE),IF(J30="巻返し",VLOOKUP(F30&amp;K30&amp;M30,製品マスタ!$M$5:$AE$1005,19,FALSE),IF(J30="リード付け","-",IF(J30="スリット",VLOOKUP(F30&amp;K30&amp;Q30,製品マスタ!$N$5:$AE$1005,18,FALSE),""))))</f>
        <v/>
      </c>
      <c r="X30" s="40" t="str">
        <f>IF(D30="","",IF(D29&lt;&gt;"","",VLOOKUP(D30,契約台帳!$A$3:$X$700,17,FALSE)))</f>
        <v/>
      </c>
      <c r="Y30" s="35" t="str">
        <f>IF(D30="","",IF(D29&lt;&gt;"","",VLOOKUP(D30,契約台帳!$A$3:$X$700,5,FALSE)))</f>
        <v/>
      </c>
      <c r="Z30" s="74"/>
      <c r="AA30" s="266" t="str">
        <f>IFERROR(VLOOKUP(F30&amp;K30&amp;M30,製品マスタ!$M$5:$AM$1003,27,FALSE),"")</f>
        <v/>
      </c>
      <c r="AB30" s="41"/>
      <c r="AC30" s="244"/>
      <c r="AD30" s="67"/>
      <c r="AE30" s="71"/>
      <c r="AF30" s="60"/>
      <c r="AG30" s="34"/>
      <c r="AH30" s="34"/>
      <c r="AI30" s="34"/>
      <c r="AJ30" s="34"/>
      <c r="AK30" s="13"/>
      <c r="AL30" s="13"/>
      <c r="AM30" s="13"/>
      <c r="AN30" s="13"/>
      <c r="AO30" s="13"/>
      <c r="AP30" s="14"/>
      <c r="AQ30" s="15"/>
    </row>
    <row r="31" spans="1:43" s="17" customFormat="1" ht="30.95" customHeight="1" x14ac:dyDescent="0.2">
      <c r="A31" s="205"/>
      <c r="B31" s="206"/>
      <c r="C31" s="207"/>
      <c r="D31" s="208"/>
      <c r="E31" s="208"/>
      <c r="F31" s="36" t="str">
        <f>IF(D31="","",VLOOKUP(D31,契約台帳!$A$3:$X$9998,6,FALSE))&amp;IF(D31="","",VLOOKUP(D31,契約台帳!$A$3:$X$9998,7,FALSE))&amp;IF(D31="","",VLOOKUP(D31,契約台帳!$A$3:$X$9998,8,FALSE))&amp;IF(D31="","",VLOOKUP(D31,契約台帳!$A$3:$X$9998,9,FALSE))&amp;IF(D31="","",VLOOKUP(D31,契約台帳!$A$3:$X$9998,11,FALSE))</f>
        <v/>
      </c>
      <c r="G31" s="35" t="str">
        <f>IF(D31="","",IF(D30&lt;&gt;"","",VLOOKUP(F31,製品マスタ!$G$5:$H$1005,2,FALSE)))</f>
        <v/>
      </c>
      <c r="H31" s="35" t="str">
        <f>IF(D31="","",IF(D30&lt;&gt;"","",VLOOKUP(F31,製品マスタ!$G$5:$K$1005,5,FALSE)))</f>
        <v/>
      </c>
      <c r="I31" s="37" t="str">
        <f>IF(D31="","",IF(D30&lt;&gt;"","",VLOOKUP(F31,製品マスタ!$G$5:$L$1005,6,FALSE)))</f>
        <v/>
      </c>
      <c r="J31" s="217"/>
      <c r="K31" s="37" t="str">
        <f>IF(D31="","",IF(D30&lt;&gt;"","",VLOOKUP(D31,契約台帳!$A$3:$X$700,12,FALSE)))</f>
        <v/>
      </c>
      <c r="L31" s="37" t="str">
        <f>IF(D31="","",IF(D30&lt;&gt;"","",VLOOKUP(F31,製品マスタ!$G$5:$Q$1005,11,FALSE)))</f>
        <v/>
      </c>
      <c r="M31" s="209"/>
      <c r="N31" s="209"/>
      <c r="O31" s="211"/>
      <c r="P31" s="212"/>
      <c r="Q31" s="54" t="str">
        <f>IF(D31="","",IF(D30&lt;&gt;"","",IF(J31="リード付け",M31,VLOOKUP(D31,契約台帳!$A$3:$X$700,14,FALSE))))</f>
        <v/>
      </c>
      <c r="R31" s="50" t="str">
        <f>IF(D31="","",IF(D30&lt;&gt;"","",IF(J31="リード付け",M31,VLOOKUP(D31,契約台帳!$A$3:$X$700,15,FALSE))))</f>
        <v/>
      </c>
      <c r="S31" s="50" t="str">
        <f>IF(D31="","",IF(D30&lt;&gt;"","",IF(J31="リード付け",N31,VLOOKUP(D31,契約台帳!$A$3:$X$700,16,FALSE))))</f>
        <v/>
      </c>
      <c r="T31" s="227"/>
      <c r="U31" s="227" t="str">
        <f>IF(D31="","",IF(D29=D31,"",VLOOKUP(D31,契約台帳!$A$2:$X$700,18,FALSE)))</f>
        <v/>
      </c>
      <c r="V31" s="35" t="str">
        <f>IF(J31="巻足し",VLOOKUP(F31&amp;K31&amp;M31,製品マスタ!$M$5:$AK$1005,IF(S31/N31&gt;=3,24,21),FALSE),IF(J31="巻返し",VLOOKUP(F31&amp;K31&amp;M31,製品マスタ!$M$5:$AE$1005,18,FALSE),IF(J31="リード付け","原反コア",IF(J31="スリット",VLOOKUP(F31&amp;K31&amp;Q31,製品マスタ!$N$5:$AE$1005,17,FALSE),""))))</f>
        <v/>
      </c>
      <c r="W31" s="35" t="str">
        <f>IF(J31="巻足し",VLOOKUP(F31&amp;K31&amp;M31,製品マスタ!$M$5:$AK$1005,IF(S31/N31&gt;=3,25,22),FALSE),IF(J31="巻返し",VLOOKUP(F31&amp;K31&amp;M31,製品マスタ!$M$5:$AE$1005,19,FALSE),IF(J31="リード付け","-",IF(J31="スリット",VLOOKUP(F31&amp;K31&amp;Q31,製品マスタ!$N$5:$AE$1005,18,FALSE),""))))</f>
        <v/>
      </c>
      <c r="X31" s="40" t="str">
        <f>IF(D31="","",IF(D30&lt;&gt;"","",VLOOKUP(D31,契約台帳!$A$3:$X$700,17,FALSE)))</f>
        <v/>
      </c>
      <c r="Y31" s="35" t="str">
        <f>IF(D31="","",IF(D30&lt;&gt;"","",VLOOKUP(D31,契約台帳!$A$3:$X$700,5,FALSE)))</f>
        <v/>
      </c>
      <c r="Z31" s="74"/>
      <c r="AA31" s="266" t="str">
        <f>IFERROR(VLOOKUP(F31&amp;K31&amp;M31,製品マスタ!$M$5:$AM$1003,27,FALSE),"")</f>
        <v/>
      </c>
      <c r="AB31" s="41"/>
      <c r="AC31" s="244"/>
      <c r="AD31" s="67"/>
      <c r="AE31" s="71"/>
      <c r="AF31" s="60"/>
      <c r="AG31" s="34"/>
      <c r="AH31" s="34"/>
      <c r="AI31" s="34"/>
      <c r="AJ31" s="34"/>
      <c r="AK31" s="13"/>
      <c r="AL31" s="13"/>
      <c r="AM31" s="13"/>
      <c r="AN31" s="13"/>
      <c r="AO31" s="13"/>
      <c r="AP31" s="14"/>
      <c r="AQ31" s="15"/>
    </row>
    <row r="32" spans="1:43" s="17" customFormat="1" ht="30.95" customHeight="1" x14ac:dyDescent="0.2">
      <c r="A32" s="205" t="s">
        <v>624</v>
      </c>
      <c r="B32" s="206" t="s">
        <v>625</v>
      </c>
      <c r="C32" s="207"/>
      <c r="D32" s="208"/>
      <c r="E32" s="208"/>
      <c r="F32" s="36" t="str">
        <f>IF(D32="","",VLOOKUP(D32,契約台帳!$A$3:$X$9998,6,FALSE))&amp;IF(D32="","",VLOOKUP(D32,契約台帳!$A$3:$X$9998,7,FALSE))&amp;IF(D32="","",VLOOKUP(D32,契約台帳!$A$3:$X$9998,8,FALSE))&amp;IF(D32="","",VLOOKUP(D32,契約台帳!$A$3:$X$9998,9,FALSE))&amp;IF(D32="","",VLOOKUP(D32,契約台帳!$A$3:$X$9998,11,FALSE))</f>
        <v/>
      </c>
      <c r="G32" s="35" t="str">
        <f>IF(D32="","",IF(D31&lt;&gt;"","",VLOOKUP(F32,製品マスタ!$G$5:$H$1005,2,FALSE)))</f>
        <v/>
      </c>
      <c r="H32" s="35" t="str">
        <f>IF(D32="","",IF(D31&lt;&gt;"","",VLOOKUP(F32,製品マスタ!$G$5:$K$1005,5,FALSE)))</f>
        <v/>
      </c>
      <c r="I32" s="37" t="str">
        <f>IF(D32="","",IF(D31&lt;&gt;"","",VLOOKUP(F32,製品マスタ!$G$5:$L$1005,6,FALSE)))</f>
        <v/>
      </c>
      <c r="J32" s="217"/>
      <c r="K32" s="37" t="str">
        <f>IF(D32="","",IF(D31&lt;&gt;"","",VLOOKUP(D32,契約台帳!$A$3:$X$700,12,FALSE)))</f>
        <v/>
      </c>
      <c r="L32" s="37" t="str">
        <f>IF(D32="","",IF(D31&lt;&gt;"","",VLOOKUP(F32,製品マスタ!$G$5:$Q$1005,11,FALSE)))</f>
        <v/>
      </c>
      <c r="M32" s="209"/>
      <c r="N32" s="209"/>
      <c r="O32" s="211"/>
      <c r="P32" s="212"/>
      <c r="Q32" s="54" t="str">
        <f>IF(D32="","",IF(D31&lt;&gt;"","",IF(J32="リード付け",M32,VLOOKUP(D32,契約台帳!$A$3:$X$700,14,FALSE))))</f>
        <v/>
      </c>
      <c r="R32" s="50" t="str">
        <f>IF(D32="","",IF(D31&lt;&gt;"","",IF(J32="リード付け",M32,VLOOKUP(D32,契約台帳!$A$3:$X$700,15,FALSE))))</f>
        <v/>
      </c>
      <c r="S32" s="50" t="str">
        <f>IF(D32="","",IF(D31&lt;&gt;"","",IF(J32="リード付け",N32,VLOOKUP(D32,契約台帳!$A$3:$X$700,16,FALSE))))</f>
        <v/>
      </c>
      <c r="T32" s="227"/>
      <c r="U32" s="227" t="str">
        <f>IF(D32="","",IF(D30=D32,"",VLOOKUP(D32,契約台帳!$A$2:$X$700,18,FALSE)))</f>
        <v/>
      </c>
      <c r="V32" s="35" t="str">
        <f>IF(J32="巻足し",VLOOKUP(F32&amp;K32&amp;M32,製品マスタ!$M$5:$AK$1005,IF(S32/N32&gt;=3,24,21),FALSE),IF(J32="巻返し",VLOOKUP(F32&amp;K32&amp;M32,製品マスタ!$M$5:$AE$1005,18,FALSE),IF(J32="リード付け","原反コア",IF(J32="スリット",VLOOKUP(F32&amp;K32&amp;Q32,製品マスタ!$N$5:$AE$1005,17,FALSE),""))))</f>
        <v/>
      </c>
      <c r="W32" s="35" t="str">
        <f>IF(J32="巻足し",VLOOKUP(F32&amp;K32&amp;M32,製品マスタ!$M$5:$AK$1005,IF(S32/N32&gt;=3,25,22),FALSE),IF(J32="巻返し",VLOOKUP(F32&amp;K32&amp;M32,製品マスタ!$M$5:$AE$1005,19,FALSE),IF(J32="リード付け","-",IF(J32="スリット",VLOOKUP(F32&amp;K32&amp;Q32,製品マスタ!$N$5:$AE$1005,18,FALSE),""))))</f>
        <v/>
      </c>
      <c r="X32" s="40" t="str">
        <f>IF(D32="","",IF(D31&lt;&gt;"","",VLOOKUP(D32,契約台帳!$A$3:$X$700,17,FALSE)))</f>
        <v/>
      </c>
      <c r="Y32" s="35" t="str">
        <f>IF(D32="","",IF(D31&lt;&gt;"","",VLOOKUP(D32,契約台帳!$A$3:$X$700,5,FALSE)))</f>
        <v/>
      </c>
      <c r="Z32" s="74"/>
      <c r="AA32" s="266" t="str">
        <f>IFERROR(VLOOKUP(F32&amp;K32&amp;M32,製品マスタ!$M$5:$AM$1003,27,FALSE),"")</f>
        <v/>
      </c>
      <c r="AB32" s="41"/>
      <c r="AC32" s="244"/>
      <c r="AD32" s="67"/>
      <c r="AE32" s="71"/>
      <c r="AF32" s="60"/>
      <c r="AG32" s="34"/>
      <c r="AH32" s="34"/>
      <c r="AI32" s="34"/>
      <c r="AJ32" s="34"/>
      <c r="AK32" s="13"/>
      <c r="AL32" s="13"/>
      <c r="AM32" s="13"/>
      <c r="AN32" s="13"/>
      <c r="AO32" s="13"/>
      <c r="AP32" s="14"/>
      <c r="AQ32" s="15"/>
    </row>
    <row r="33" spans="1:43" s="17" customFormat="1" ht="30.95" customHeight="1" x14ac:dyDescent="0.2">
      <c r="A33" s="205"/>
      <c r="B33" s="206"/>
      <c r="C33" s="207"/>
      <c r="D33" s="208">
        <v>3659689</v>
      </c>
      <c r="E33" s="208">
        <v>4151009</v>
      </c>
      <c r="F33" s="36" t="str">
        <f>IF(D33="","",VLOOKUP(D33,契約台帳!$A$3:$X$9998,6,FALSE))&amp;IF(D33="","",VLOOKUP(D33,契約台帳!$A$3:$X$9998,7,FALSE))&amp;IF(D33="","",VLOOKUP(D33,契約台帳!$A$3:$X$9998,8,FALSE))&amp;IF(D33="","",VLOOKUP(D33,契約台帳!$A$3:$X$9998,9,FALSE))&amp;IF(D33="","",VLOOKUP(D33,契約台帳!$A$3:$X$9998,11,FALSE))</f>
        <v>3SNCLBPETTL</v>
      </c>
      <c r="G33" s="35" t="str">
        <f>IF(D33="","",IF(D32&lt;&gt;"","",VLOOKUP(F33,製品マスタ!$G$5:$H$1005,2,FALSE)))</f>
        <v>S</v>
      </c>
      <c r="H33" s="35" t="str">
        <f>IF(D33="","",IF(D32&lt;&gt;"","",VLOOKUP(F33,製品マスタ!$G$5:$K$1005,5,FALSE)))</f>
        <v>PETTL</v>
      </c>
      <c r="I33" s="37" t="str">
        <f>IF(D33="","",IF(D32&lt;&gt;"","",VLOOKUP(F33,製品マスタ!$G$5:$L$1005,6,FALSE)))</f>
        <v>ＰＥＴ　ＴＬ</v>
      </c>
      <c r="J33" s="217" t="s">
        <v>627</v>
      </c>
      <c r="K33" s="37">
        <f>IF(D33="","",IF(D32&lt;&gt;"","",VLOOKUP(D33,契約台帳!$A$3:$X$700,12,FALSE)))</f>
        <v>38</v>
      </c>
      <c r="L33" s="37" t="str">
        <f>IF(D33="","",IF(D32&lt;&gt;"","",VLOOKUP(F33,製品マスタ!$G$5:$Q$1005,11,FALSE)))</f>
        <v>E5001</v>
      </c>
      <c r="M33" s="209">
        <v>1350</v>
      </c>
      <c r="N33" s="209">
        <v>4300</v>
      </c>
      <c r="O33" s="211">
        <v>1</v>
      </c>
      <c r="P33" s="212"/>
      <c r="Q33" s="54">
        <f>IF(D33="","",IF(D32&lt;&gt;"","",IF(J33="リード付け",M33,VLOOKUP(D33,契約台帳!$A$3:$X$700,14,FALSE))))</f>
        <v>1320</v>
      </c>
      <c r="R33" s="50">
        <f>IF(D33="","",IF(D32&lt;&gt;"","",IF(J33="リード付け",M33,VLOOKUP(D33,契約台帳!$A$3:$X$700,15,FALSE))))</f>
        <v>1320</v>
      </c>
      <c r="S33" s="50">
        <f>IF(D33="","",IF(D32&lt;&gt;"","",IF(J33="リード付け",N33,VLOOKUP(D33,契約台帳!$A$3:$X$700,16,FALSE))))</f>
        <v>4200</v>
      </c>
      <c r="T33" s="227"/>
      <c r="U33" s="227">
        <f>IF(D33="","",IF(D31=D33,"",VLOOKUP(D33,契約台帳!$A$2:$X$700,18,FALSE)))</f>
        <v>1</v>
      </c>
      <c r="V33" s="35" t="str">
        <f>IF(J33="巻足し",VLOOKUP(F33&amp;K33&amp;M33,製品マスタ!$M$5:$AK$1005,IF(S33/N33&gt;=3,24,21),FALSE),IF(J33="巻返し",VLOOKUP(F33&amp;K33&amp;M33,製品マスタ!$M$5:$AE$1005,18,FALSE),IF(J33="リード付け","原反コア",IF(J33="スリット",VLOOKUP(F33&amp;K33&amp;Q33,製品マスタ!$N$5:$AE$1005,17,FALSE),""))))</f>
        <v>FWP</v>
      </c>
      <c r="W33" s="35">
        <f>IF(J33="巻足し",VLOOKUP(F33&amp;K33&amp;M33,製品マスタ!$M$5:$AK$1005,IF(S33/N33&gt;=3,25,22),FALSE),IF(J33="巻返し",VLOOKUP(F33&amp;K33&amp;M33,製品マスタ!$M$5:$AE$1005,19,FALSE),IF(J33="リード付け","-",IF(J33="スリット",VLOOKUP(F33&amp;K33&amp;Q33,製品マスタ!$N$5:$AE$1005,18,FALSE),""))))</f>
        <v>1450</v>
      </c>
      <c r="X33" s="40">
        <f>IF(D33="","",IF(D32&lt;&gt;"","",VLOOKUP(D33,契約台帳!$A$3:$X$700,17,FALSE)))</f>
        <v>2</v>
      </c>
      <c r="Y33" s="35" t="str">
        <f>IF(D33="","",IF(D32&lt;&gt;"","",VLOOKUP(D33,契約台帳!$A$3:$X$700,5,FALSE)))</f>
        <v>藤森工業㈱掛川事業所</v>
      </c>
      <c r="Z33" s="74"/>
      <c r="AA33" s="266">
        <f>IFERROR(VLOOKUP(F33&amp;K33&amp;M33,製品マスタ!$M$5:$AM$1003,27,FALSE),"")</f>
        <v>0</v>
      </c>
      <c r="AB33" s="41"/>
      <c r="AC33" s="244"/>
      <c r="AD33" s="67"/>
      <c r="AE33" s="71"/>
      <c r="AF33" s="60"/>
      <c r="AG33" s="34"/>
      <c r="AH33" s="34"/>
      <c r="AI33" s="34"/>
      <c r="AJ33" s="34"/>
      <c r="AK33" s="13"/>
      <c r="AL33" s="13"/>
      <c r="AM33" s="13"/>
      <c r="AN33" s="13"/>
      <c r="AO33" s="13"/>
      <c r="AP33" s="14"/>
      <c r="AQ33" s="15"/>
    </row>
    <row r="34" spans="1:43" s="17" customFormat="1" ht="30.95" customHeight="1" x14ac:dyDescent="0.2">
      <c r="A34" s="205"/>
      <c r="B34" s="206"/>
      <c r="C34" s="207"/>
      <c r="D34" s="208"/>
      <c r="E34" s="208"/>
      <c r="F34" s="36" t="str">
        <f>IF(D34="","",VLOOKUP(D34,契約台帳!$A$3:$X$9998,6,FALSE))&amp;IF(D34="","",VLOOKUP(D34,契約台帳!$A$3:$X$9998,7,FALSE))&amp;IF(D34="","",VLOOKUP(D34,契約台帳!$A$3:$X$9998,8,FALSE))&amp;IF(D34="","",VLOOKUP(D34,契約台帳!$A$3:$X$9998,9,FALSE))&amp;IF(D34="","",VLOOKUP(D34,契約台帳!$A$3:$X$9998,11,FALSE))</f>
        <v/>
      </c>
      <c r="G34" s="35" t="str">
        <f>IF(D34="","",IF(D33&lt;&gt;"","",VLOOKUP(F34,製品マスタ!$G$5:$H$1005,2,FALSE)))</f>
        <v/>
      </c>
      <c r="H34" s="35" t="str">
        <f>IF(D34="","",IF(D33&lt;&gt;"","",VLOOKUP(F34,製品マスタ!$G$5:$K$1005,5,FALSE)))</f>
        <v/>
      </c>
      <c r="I34" s="37" t="str">
        <f>IF(D34="","",IF(D33&lt;&gt;"","",VLOOKUP(F34,製品マスタ!$G$5:$L$1005,6,FALSE)))</f>
        <v/>
      </c>
      <c r="J34" s="217"/>
      <c r="K34" s="37" t="str">
        <f>IF(D34="","",IF(D33&lt;&gt;"","",VLOOKUP(D34,契約台帳!$A$3:$X$700,12,FALSE)))</f>
        <v/>
      </c>
      <c r="L34" s="37" t="str">
        <f>IF(D34="","",IF(D33&lt;&gt;"","",VLOOKUP(F34,製品マスタ!$G$5:$Q$1005,11,FALSE)))</f>
        <v/>
      </c>
      <c r="M34" s="209"/>
      <c r="N34" s="209"/>
      <c r="O34" s="211"/>
      <c r="P34" s="212"/>
      <c r="Q34" s="54" t="str">
        <f>IF(D34="","",IF(D33&lt;&gt;"","",IF(J34="リード付け",M34,VLOOKUP(D34,契約台帳!$A$3:$X$700,14,FALSE))))</f>
        <v/>
      </c>
      <c r="R34" s="50" t="str">
        <f>IF(D34="","",IF(D33&lt;&gt;"","",IF(J34="リード付け",M34,VLOOKUP(D34,契約台帳!$A$3:$X$700,15,FALSE))))</f>
        <v/>
      </c>
      <c r="S34" s="50" t="str">
        <f>IF(D34="","",IF(D33&lt;&gt;"","",IF(J34="リード付け",N34,VLOOKUP(D34,契約台帳!$A$3:$X$700,16,FALSE))))</f>
        <v/>
      </c>
      <c r="T34" s="227"/>
      <c r="U34" s="227" t="str">
        <f>IF(D34="","",IF(D32=D34,"",VLOOKUP(D34,契約台帳!$A$2:$X$700,18,FALSE)))</f>
        <v/>
      </c>
      <c r="V34" s="35" t="str">
        <f>IF(J34="巻足し",VLOOKUP(F34&amp;K34&amp;M34,製品マスタ!$M$5:$AK$1005,IF(S34/N34&gt;=3,24,21),FALSE),IF(J34="巻返し",VLOOKUP(F34&amp;K34&amp;M34,製品マスタ!$M$5:$AE$1005,18,FALSE),IF(J34="リード付け","原反コア",IF(J34="スリット",VLOOKUP(F34&amp;K34&amp;Q34,製品マスタ!$N$5:$AE$1005,17,FALSE),""))))</f>
        <v/>
      </c>
      <c r="W34" s="35" t="str">
        <f>IF(J34="巻足し",VLOOKUP(F34&amp;K34&amp;M34,製品マスタ!$M$5:$AK$1005,IF(S34/N34&gt;=3,25,22),FALSE),IF(J34="巻返し",VLOOKUP(F34&amp;K34&amp;M34,製品マスタ!$M$5:$AE$1005,19,FALSE),IF(J34="リード付け","-",IF(J34="スリット",VLOOKUP(F34&amp;K34&amp;Q34,製品マスタ!$N$5:$AE$1005,18,FALSE),""))))</f>
        <v/>
      </c>
      <c r="X34" s="40" t="str">
        <f>IF(D34="","",IF(D33&lt;&gt;"","",VLOOKUP(D34,契約台帳!$A$3:$X$700,17,FALSE)))</f>
        <v/>
      </c>
      <c r="Y34" s="35" t="str">
        <f>IF(D34="","",IF(D33&lt;&gt;"","",VLOOKUP(D34,契約台帳!$A$3:$X$700,5,FALSE)))</f>
        <v/>
      </c>
      <c r="Z34" s="74"/>
      <c r="AA34" s="266" t="str">
        <f>IFERROR(VLOOKUP(F34&amp;K34&amp;M34,製品マスタ!$M$5:$AM$1003,27,FALSE),"")</f>
        <v/>
      </c>
      <c r="AB34" s="41"/>
      <c r="AC34" s="244"/>
      <c r="AD34" s="67"/>
      <c r="AE34" s="71"/>
      <c r="AF34" s="60"/>
      <c r="AG34" s="34"/>
      <c r="AH34" s="34"/>
      <c r="AI34" s="34"/>
      <c r="AJ34" s="34"/>
      <c r="AK34" s="13"/>
      <c r="AL34" s="13"/>
      <c r="AM34" s="13"/>
      <c r="AN34" s="13"/>
      <c r="AO34" s="13"/>
      <c r="AP34" s="14"/>
      <c r="AQ34" s="15"/>
    </row>
    <row r="35" spans="1:43" s="17" customFormat="1" ht="30.95" customHeight="1" x14ac:dyDescent="0.2">
      <c r="A35" s="205"/>
      <c r="B35" s="206"/>
      <c r="C35" s="207"/>
      <c r="D35" s="208">
        <v>3662791</v>
      </c>
      <c r="E35" s="208">
        <v>4170064</v>
      </c>
      <c r="F35" s="36" t="str">
        <f>IF(D35="","",VLOOKUP(D35,契約台帳!$A$3:$X$9998,6,FALSE))&amp;IF(D35="","",VLOOKUP(D35,契約台帳!$A$3:$X$9998,7,FALSE))&amp;IF(D35="","",VLOOKUP(D35,契約台帳!$A$3:$X$9998,8,FALSE))&amp;IF(D35="","",VLOOKUP(D35,契約台帳!$A$3:$X$9998,9,FALSE))&amp;IF(D35="","",VLOOKUP(D35,契約台帳!$A$3:$X$9998,11,FALSE))</f>
        <v>3SNMLBMNSJF</v>
      </c>
      <c r="G35" s="35" t="str">
        <f>IF(D35="","",IF(D34&lt;&gt;"","",VLOOKUP(F35,製品マスタ!$G$5:$H$1005,2,FALSE)))</f>
        <v>S</v>
      </c>
      <c r="H35" s="35" t="str">
        <f>IF(D35="","",IF(D34&lt;&gt;"","",VLOOKUP(F35,製品マスタ!$G$5:$K$1005,5,FALSE)))</f>
        <v>MNSJF</v>
      </c>
      <c r="I35" s="37" t="str">
        <f>IF(D35="","",IF(D34&lt;&gt;"","",VLOOKUP(F35,製品マスタ!$G$5:$L$1005,6,FALSE)))</f>
        <v>ＮＳ蒸着</v>
      </c>
      <c r="J35" s="217" t="s">
        <v>629</v>
      </c>
      <c r="K35" s="37">
        <f>IF(D35="","",IF(D34&lt;&gt;"","",VLOOKUP(D35,契約台帳!$A$3:$X$700,12,FALSE)))</f>
        <v>12</v>
      </c>
      <c r="L35" s="37" t="str">
        <f>IF(D35="","",IF(D34&lt;&gt;"","",VLOOKUP(F35,製品マスタ!$G$5:$Q$1005,11,FALSE)))</f>
        <v>NS</v>
      </c>
      <c r="M35" s="209">
        <v>1120</v>
      </c>
      <c r="N35" s="209">
        <v>24230</v>
      </c>
      <c r="O35" s="211">
        <v>1</v>
      </c>
      <c r="P35" s="212">
        <v>44708</v>
      </c>
      <c r="Q35" s="54">
        <f>IF(D35="","",IF(D34&lt;&gt;"","",IF(J35="リード付け",M35,VLOOKUP(D35,契約台帳!$A$3:$X$700,14,FALSE))))</f>
        <v>1120</v>
      </c>
      <c r="R35" s="50">
        <f>IF(D35="","",IF(D34&lt;&gt;"","",IF(J35="リード付け",M35,VLOOKUP(D35,契約台帳!$A$3:$X$700,15,FALSE))))</f>
        <v>1120</v>
      </c>
      <c r="S35" s="50">
        <f>IF(D35="","",IF(D34&lt;&gt;"","",IF(J35="リード付け",N35,VLOOKUP(D35,契約台帳!$A$3:$X$700,16,FALSE))))</f>
        <v>24230</v>
      </c>
      <c r="T35" s="227">
        <v>1</v>
      </c>
      <c r="U35" s="227">
        <f>IF(D35="","",IF(D33=D35,"",VLOOKUP(D35,契約台帳!$A$2:$X$700,18,FALSE)))</f>
        <v>4</v>
      </c>
      <c r="V35" s="35" t="str">
        <f>IF(J35="巻足し",VLOOKUP(F35&amp;K35&amp;M35,製品マスタ!$M$5:$AK$1005,IF(S35/N35&gt;=3,24,21),FALSE),IF(J35="巻返し",VLOOKUP(F35&amp;K35&amp;M35,製品マスタ!$M$5:$AE$1005,18,FALSE),IF(J35="リード付け","原反コア",IF(J35="スリット",VLOOKUP(F35&amp;K35&amp;Q35,製品マスタ!$N$5:$AE$1005,17,FALSE),""))))</f>
        <v>原反コア</v>
      </c>
      <c r="W35" s="35" t="str">
        <f>IF(J35="巻足し",VLOOKUP(F35&amp;K35&amp;M35,製品マスタ!$M$5:$AK$1005,IF(S35/N35&gt;=3,25,22),FALSE),IF(J35="巻返し",VLOOKUP(F35&amp;K35&amp;M35,製品マスタ!$M$5:$AE$1005,19,FALSE),IF(J35="リード付け","-",IF(J35="スリット",VLOOKUP(F35&amp;K35&amp;Q35,製品マスタ!$N$5:$AE$1005,18,FALSE),""))))</f>
        <v>-</v>
      </c>
      <c r="X35" s="40">
        <f>IF(D35="","",IF(D34&lt;&gt;"","",VLOOKUP(D35,契約台帳!$A$3:$X$700,17,FALSE)))</f>
        <v>2</v>
      </c>
      <c r="Y35" s="35" t="str">
        <f>IF(D35="","",IF(D34&lt;&gt;"","",VLOOKUP(D35,契約台帳!$A$3:$X$700,5,FALSE)))</f>
        <v>アジヤアルミ㈱</v>
      </c>
      <c r="Z35" s="74"/>
      <c r="AA35" s="266">
        <f>IFERROR(VLOOKUP(F35&amp;K35&amp;M35,製品マスタ!$M$5:$AM$1003,27,FALSE),"")</f>
        <v>0</v>
      </c>
      <c r="AB35" s="41"/>
      <c r="AC35" s="244"/>
      <c r="AD35" s="67"/>
      <c r="AE35" s="71"/>
      <c r="AF35" s="60"/>
      <c r="AG35" s="34"/>
      <c r="AH35" s="34"/>
      <c r="AI35" s="34"/>
      <c r="AJ35" s="34"/>
      <c r="AK35" s="13"/>
      <c r="AL35" s="13"/>
      <c r="AM35" s="13"/>
      <c r="AN35" s="13"/>
      <c r="AO35" s="13"/>
      <c r="AP35" s="14"/>
      <c r="AQ35" s="15"/>
    </row>
    <row r="36" spans="1:43" s="17" customFormat="1" ht="30.95" customHeight="1" x14ac:dyDescent="0.2">
      <c r="A36" s="47"/>
      <c r="B36" s="48"/>
      <c r="C36" s="56"/>
      <c r="D36" s="35"/>
      <c r="E36" s="35"/>
      <c r="F36" s="36" t="str">
        <f>IF(D36="","",VLOOKUP(D36,契約台帳!$A$3:$X$9998,6,FALSE))&amp;IF(D36="","",VLOOKUP(D36,契約台帳!$A$3:$X$9998,7,FALSE))&amp;IF(D36="","",VLOOKUP(D36,契約台帳!$A$3:$X$9998,8,FALSE))&amp;IF(D36="","",VLOOKUP(D36,契約台帳!$A$3:$X$9998,9,FALSE))&amp;IF(D36="","",VLOOKUP(D36,契約台帳!$A$3:$X$9998,11,FALSE))</f>
        <v/>
      </c>
      <c r="G36" s="35" t="str">
        <f>IF(D36="","",IF(D35&lt;&gt;"","",VLOOKUP(F36,製品マスタ!$G$5:$H$1005,2,FALSE)))</f>
        <v/>
      </c>
      <c r="H36" s="35" t="str">
        <f>IF(D36="","",IF(D35&lt;&gt;"","",VLOOKUP(F36,製品マスタ!$G$5:$K$1005,5,FALSE)))</f>
        <v/>
      </c>
      <c r="I36" s="37" t="str">
        <f>IF(D36="","",IF(D35&lt;&gt;"","",VLOOKUP(F36,製品マスタ!$G$5:$L$1005,6,FALSE)))</f>
        <v/>
      </c>
      <c r="J36" s="38"/>
      <c r="K36" s="37" t="str">
        <f>IF(D36="","",IF(D35&lt;&gt;"","",VLOOKUP(D36,契約台帳!$A$3:$X$700,12,FALSE)))</f>
        <v/>
      </c>
      <c r="L36" s="37" t="str">
        <f>IF(D36="","",IF(D35&lt;&gt;"","",VLOOKUP(F36,製品マスタ!$G$5:$Q$1005,11,FALSE)))</f>
        <v/>
      </c>
      <c r="M36" s="49"/>
      <c r="N36" s="49"/>
      <c r="O36" s="60"/>
      <c r="P36" s="74"/>
      <c r="Q36" s="54" t="str">
        <f>IF(D36="","",IF(D35&lt;&gt;"","",IF(J36="リード付け",M36,VLOOKUP(D36,契約台帳!$A$3:$X$700,14,FALSE))))</f>
        <v/>
      </c>
      <c r="R36" s="50" t="str">
        <f>IF(D36="","",IF(D35&lt;&gt;"","",IF(J36="リード付け",M36,VLOOKUP(D36,契約台帳!$A$3:$X$700,15,FALSE))))</f>
        <v/>
      </c>
      <c r="S36" s="50" t="str">
        <f>IF(D36="","",IF(D35&lt;&gt;"","",IF(J36="リード付け",N36,VLOOKUP(D36,契約台帳!$A$3:$X$700,16,FALSE))))</f>
        <v/>
      </c>
      <c r="T36" s="50"/>
      <c r="U36" s="227" t="str">
        <f>IF(D36="","",IF(D34=D36,"",VLOOKUP(D36,契約台帳!$A$2:$X$700,18,FALSE)))</f>
        <v/>
      </c>
      <c r="V36" s="35" t="str">
        <f>IF(J36="巻足し",VLOOKUP(F36&amp;K36&amp;M36,製品マスタ!$M$5:$AK$1005,IF(S36/N36&gt;=3,24,21),FALSE),IF(J36="巻返し",VLOOKUP(F36&amp;K36&amp;M36,製品マスタ!$M$5:$AE$1005,18,FALSE),IF(J36="リード付け","原反コア",IF(J36="スリット",VLOOKUP(F36&amp;K36&amp;Q36,製品マスタ!$N$5:$AE$1005,17,FALSE),""))))</f>
        <v/>
      </c>
      <c r="W36" s="35" t="str">
        <f>IF(J36="巻足し",VLOOKUP(F36&amp;K36&amp;M36,製品マスタ!$M$5:$AK$1005,IF(S36/N36&gt;=3,25,22),FALSE),IF(J36="巻返し",VLOOKUP(F36&amp;K36&amp;M36,製品マスタ!$M$5:$AE$1005,19,FALSE),IF(J36="リード付け","-",IF(J36="スリット",VLOOKUP(F36&amp;K36&amp;Q36,製品マスタ!$N$5:$AE$1005,18,FALSE),""))))</f>
        <v/>
      </c>
      <c r="X36" s="40" t="str">
        <f>IF(D36="","",IF(D35&lt;&gt;"","",VLOOKUP(D36,契約台帳!$A$3:$X$700,17,FALSE)))</f>
        <v/>
      </c>
      <c r="Y36" s="35" t="str">
        <f>IF(D36="","",IF(D35&lt;&gt;"","",VLOOKUP(D36,契約台帳!$A$3:$X$700,5,FALSE)))</f>
        <v/>
      </c>
      <c r="Z36" s="74"/>
      <c r="AA36" s="266" t="str">
        <f>IFERROR(VLOOKUP(F36&amp;K36&amp;M36,製品マスタ!$M$5:$AM$1003,27,FALSE),"")</f>
        <v/>
      </c>
      <c r="AB36" s="41"/>
      <c r="AC36" s="244"/>
      <c r="AD36" s="67"/>
      <c r="AE36" s="71"/>
      <c r="AF36" s="60"/>
      <c r="AG36" s="34"/>
      <c r="AH36" s="34"/>
      <c r="AI36" s="34"/>
      <c r="AJ36" s="34"/>
      <c r="AK36" s="13"/>
      <c r="AL36" s="13"/>
      <c r="AM36" s="13"/>
      <c r="AN36" s="13"/>
      <c r="AO36" s="13"/>
      <c r="AP36" s="14"/>
      <c r="AQ36" s="15"/>
    </row>
    <row r="37" spans="1:43" s="17" customFormat="1" ht="30.95" customHeight="1" x14ac:dyDescent="0.2">
      <c r="A37" s="47" t="s">
        <v>654</v>
      </c>
      <c r="B37" s="48" t="s">
        <v>655</v>
      </c>
      <c r="C37" s="56"/>
      <c r="D37" s="35"/>
      <c r="E37" s="35"/>
      <c r="F37" s="36" t="str">
        <f>IF(D37="","",VLOOKUP(D37,契約台帳!$A$3:$X$9998,6,FALSE))&amp;IF(D37="","",VLOOKUP(D37,契約台帳!$A$3:$X$9998,7,FALSE))&amp;IF(D37="","",VLOOKUP(D37,契約台帳!$A$3:$X$9998,8,FALSE))&amp;IF(D37="","",VLOOKUP(D37,契約台帳!$A$3:$X$9998,9,FALSE))&amp;IF(D37="","",VLOOKUP(D37,契約台帳!$A$3:$X$9998,11,FALSE))</f>
        <v/>
      </c>
      <c r="G37" s="35" t="str">
        <f>IF(D37="","",IF(D36&lt;&gt;"","",VLOOKUP(F37,製品マスタ!$G$5:$H$1005,2,FALSE)))</f>
        <v/>
      </c>
      <c r="H37" s="35" t="str">
        <f>IF(D37="","",IF(D36&lt;&gt;"","",VLOOKUP(F37,製品マスタ!$G$5:$K$1005,5,FALSE)))</f>
        <v/>
      </c>
      <c r="I37" s="37" t="str">
        <f>IF(D37="","",IF(D36&lt;&gt;"","",VLOOKUP(F37,製品マスタ!$G$5:$L$1005,6,FALSE)))</f>
        <v/>
      </c>
      <c r="J37" s="38"/>
      <c r="K37" s="37" t="str">
        <f>IF(D37="","",IF(D36&lt;&gt;"","",VLOOKUP(D37,契約台帳!$A$3:$X$700,12,FALSE)))</f>
        <v/>
      </c>
      <c r="L37" s="37" t="str">
        <f>IF(D37="","",IF(D36&lt;&gt;"","",VLOOKUP(F37,製品マスタ!$G$5:$Q$1005,11,FALSE)))</f>
        <v/>
      </c>
      <c r="M37" s="49"/>
      <c r="N37" s="49"/>
      <c r="O37" s="60"/>
      <c r="P37" s="74"/>
      <c r="Q37" s="54" t="str">
        <f>IF(D37="","",IF(D36&lt;&gt;"","",IF(J37="リード付け",M37,VLOOKUP(D37,契約台帳!$A$3:$X$700,14,FALSE))))</f>
        <v/>
      </c>
      <c r="R37" s="50" t="str">
        <f>IF(D37="","",IF(D36&lt;&gt;"","",IF(J37="リード付け",M37,VLOOKUP(D37,契約台帳!$A$3:$X$700,15,FALSE))))</f>
        <v/>
      </c>
      <c r="S37" s="50" t="str">
        <f>IF(D37="","",IF(D36&lt;&gt;"","",IF(J37="リード付け",N37,VLOOKUP(D37,契約台帳!$A$3:$X$700,16,FALSE))))</f>
        <v/>
      </c>
      <c r="T37" s="50"/>
      <c r="U37" s="227" t="str">
        <f>IF(D37="","",IF(D35=D37,"",VLOOKUP(D37,契約台帳!$A$2:$X$700,18,FALSE)))</f>
        <v/>
      </c>
      <c r="V37" s="35" t="str">
        <f>IF(J37="巻足し",VLOOKUP(F37&amp;K37&amp;M37,製品マスタ!$M$5:$AK$1005,IF(S37/N37&gt;=3,24,21),FALSE),IF(J37="巻返し",VLOOKUP(F37&amp;K37&amp;M37,製品マスタ!$M$5:$AE$1005,18,FALSE),IF(J37="リード付け","原反コア",IF(J37="スリット",VLOOKUP(F37&amp;K37&amp;Q37,製品マスタ!$N$5:$AE$1005,17,FALSE),""))))</f>
        <v/>
      </c>
      <c r="W37" s="35" t="str">
        <f>IF(J37="巻足し",VLOOKUP(F37&amp;K37&amp;M37,製品マスタ!$M$5:$AK$1005,IF(S37/N37&gt;=3,25,22),FALSE),IF(J37="巻返し",VLOOKUP(F37&amp;K37&amp;M37,製品マスタ!$M$5:$AE$1005,19,FALSE),IF(J37="リード付け","-",IF(J37="スリット",VLOOKUP(F37&amp;K37&amp;Q37,製品マスタ!$N$5:$AE$1005,18,FALSE),""))))</f>
        <v/>
      </c>
      <c r="X37" s="40" t="str">
        <f>IF(D37="","",IF(D36&lt;&gt;"","",VLOOKUP(D37,契約台帳!$A$3:$X$700,17,FALSE)))</f>
        <v/>
      </c>
      <c r="Y37" s="35" t="str">
        <f>IF(D37="","",IF(D36&lt;&gt;"","",VLOOKUP(D37,契約台帳!$A$3:$X$700,5,FALSE)))</f>
        <v/>
      </c>
      <c r="Z37" s="74"/>
      <c r="AA37" s="266" t="str">
        <f>IFERROR(VLOOKUP(F37&amp;K37&amp;M37,製品マスタ!$M$5:$AM$1003,27,FALSE),"")</f>
        <v/>
      </c>
      <c r="AB37" s="41"/>
      <c r="AC37" s="244"/>
      <c r="AD37" s="67"/>
      <c r="AE37" s="71"/>
      <c r="AF37" s="60"/>
      <c r="AG37" s="34"/>
      <c r="AH37" s="34"/>
      <c r="AI37" s="34"/>
      <c r="AJ37" s="34"/>
      <c r="AK37" s="13"/>
      <c r="AL37" s="13"/>
      <c r="AM37" s="13"/>
      <c r="AN37" s="13"/>
      <c r="AO37" s="13"/>
      <c r="AP37" s="14"/>
      <c r="AQ37" s="15"/>
    </row>
    <row r="38" spans="1:43" s="17" customFormat="1" ht="30.95" customHeight="1" x14ac:dyDescent="0.2">
      <c r="A38" s="47"/>
      <c r="B38" s="48"/>
      <c r="C38" s="56"/>
      <c r="D38" s="35"/>
      <c r="E38" s="35"/>
      <c r="F38" s="36" t="str">
        <f>IF(D38="","",VLOOKUP(D38,契約台帳!$A$3:$X$9998,6,FALSE))&amp;IF(D38="","",VLOOKUP(D38,契約台帳!$A$3:$X$9998,7,FALSE))&amp;IF(D38="","",VLOOKUP(D38,契約台帳!$A$3:$X$9998,8,FALSE))&amp;IF(D38="","",VLOOKUP(D38,契約台帳!$A$3:$X$9998,9,FALSE))&amp;IF(D38="","",VLOOKUP(D38,契約台帳!$A$3:$X$9998,11,FALSE))</f>
        <v/>
      </c>
      <c r="G38" s="35" t="str">
        <f>IF(D38="","",IF(D37&lt;&gt;"","",VLOOKUP(F38,製品マスタ!$G$5:$H$1005,2,FALSE)))</f>
        <v/>
      </c>
      <c r="H38" s="35" t="str">
        <f>IF(D38="","",IF(D37&lt;&gt;"","",VLOOKUP(F38,製品マスタ!$G$5:$K$1005,5,FALSE)))</f>
        <v/>
      </c>
      <c r="I38" s="37" t="str">
        <f>IF(D38="","",IF(D37&lt;&gt;"","",VLOOKUP(F38,製品マスタ!$G$5:$L$1005,6,FALSE)))</f>
        <v/>
      </c>
      <c r="J38" s="38"/>
      <c r="K38" s="37" t="str">
        <f>IF(D38="","",IF(D37&lt;&gt;"","",VLOOKUP(D38,契約台帳!$A$3:$X$700,12,FALSE)))</f>
        <v/>
      </c>
      <c r="L38" s="37" t="str">
        <f>IF(D38="","",IF(D37&lt;&gt;"","",VLOOKUP(F38,製品マスタ!$G$5:$Q$1005,11,FALSE)))</f>
        <v/>
      </c>
      <c r="M38" s="49"/>
      <c r="N38" s="49"/>
      <c r="O38" s="60"/>
      <c r="P38" s="74"/>
      <c r="Q38" s="54" t="str">
        <f>IF(D38="","",IF(D37&lt;&gt;"","",IF(J38="リード付け",M38,VLOOKUP(D38,契約台帳!$A$3:$X$700,14,FALSE))))</f>
        <v/>
      </c>
      <c r="R38" s="50" t="str">
        <f>IF(D38="","",IF(D37&lt;&gt;"","",IF(J38="リード付け",M38,VLOOKUP(D38,契約台帳!$A$3:$X$700,15,FALSE))))</f>
        <v/>
      </c>
      <c r="S38" s="50" t="str">
        <f>IF(D38="","",IF(D37&lt;&gt;"","",IF(J38="リード付け",N38,VLOOKUP(D38,契約台帳!$A$3:$X$700,16,FALSE))))</f>
        <v/>
      </c>
      <c r="T38" s="50"/>
      <c r="U38" s="227" t="str">
        <f>IF(D38="","",IF(D36=D38,"",VLOOKUP(D38,契約台帳!$A$2:$X$700,18,FALSE)))</f>
        <v/>
      </c>
      <c r="V38" s="35" t="str">
        <f>IF(J38="巻足し",VLOOKUP(F38&amp;K38&amp;M38,製品マスタ!$M$5:$AK$1005,IF(S38/N38&gt;=3,24,21),FALSE),IF(J38="巻返し",VLOOKUP(F38&amp;K38&amp;M38,製品マスタ!$M$5:$AE$1005,18,FALSE),IF(J38="リード付け","原反コア",IF(J38="スリット",VLOOKUP(F38&amp;K38&amp;Q38,製品マスタ!$N$5:$AE$1005,17,FALSE),""))))</f>
        <v/>
      </c>
      <c r="W38" s="35" t="str">
        <f>IF(J38="巻足し",VLOOKUP(F38&amp;K38&amp;M38,製品マスタ!$M$5:$AK$1005,IF(S38/N38&gt;=3,25,22),FALSE),IF(J38="巻返し",VLOOKUP(F38&amp;K38&amp;M38,製品マスタ!$M$5:$AE$1005,19,FALSE),IF(J38="リード付け","-",IF(J38="スリット",VLOOKUP(F38&amp;K38&amp;Q38,製品マスタ!$N$5:$AE$1005,18,FALSE),""))))</f>
        <v/>
      </c>
      <c r="X38" s="40" t="str">
        <f>IF(D38="","",IF(D37&lt;&gt;"","",VLOOKUP(D38,契約台帳!$A$3:$X$700,17,FALSE)))</f>
        <v/>
      </c>
      <c r="Y38" s="35" t="str">
        <f>IF(D38="","",IF(D37&lt;&gt;"","",VLOOKUP(D38,契約台帳!$A$3:$X$700,5,FALSE)))</f>
        <v/>
      </c>
      <c r="Z38" s="74"/>
      <c r="AA38" s="266" t="str">
        <f>IFERROR(VLOOKUP(F38&amp;K38&amp;M38,製品マスタ!$M$5:$AM$1003,27,FALSE),"")</f>
        <v/>
      </c>
      <c r="AB38" s="41"/>
      <c r="AC38" s="244"/>
      <c r="AD38" s="67"/>
      <c r="AE38" s="71"/>
      <c r="AF38" s="60"/>
      <c r="AG38" s="34"/>
      <c r="AH38" s="34"/>
      <c r="AI38" s="34"/>
      <c r="AJ38" s="34"/>
      <c r="AK38" s="13"/>
      <c r="AL38" s="13"/>
      <c r="AM38" s="13"/>
      <c r="AN38" s="13"/>
      <c r="AO38" s="13"/>
      <c r="AP38" s="14"/>
      <c r="AQ38" s="15"/>
    </row>
    <row r="39" spans="1:43" s="17" customFormat="1" ht="30.95" customHeight="1" x14ac:dyDescent="0.2">
      <c r="A39" s="47" t="s">
        <v>656</v>
      </c>
      <c r="B39" s="48" t="s">
        <v>657</v>
      </c>
      <c r="C39" s="56"/>
      <c r="D39" s="35"/>
      <c r="E39" s="35"/>
      <c r="F39" s="36" t="str">
        <f>IF(D39="","",VLOOKUP(D39,契約台帳!$A$3:$X$9998,6,FALSE))&amp;IF(D39="","",VLOOKUP(D39,契約台帳!$A$3:$X$9998,7,FALSE))&amp;IF(D39="","",VLOOKUP(D39,契約台帳!$A$3:$X$9998,8,FALSE))&amp;IF(D39="","",VLOOKUP(D39,契約台帳!$A$3:$X$9998,9,FALSE))&amp;IF(D39="","",VLOOKUP(D39,契約台帳!$A$3:$X$9998,11,FALSE))</f>
        <v/>
      </c>
      <c r="G39" s="35" t="str">
        <f>IF(D39="","",IF(D38&lt;&gt;"","",VLOOKUP(F39,製品マスタ!$G$5:$H$1005,2,FALSE)))</f>
        <v/>
      </c>
      <c r="H39" s="35" t="str">
        <f>IF(D39="","",IF(D38&lt;&gt;"","",VLOOKUP(F39,製品マスタ!$G$5:$K$1005,5,FALSE)))</f>
        <v/>
      </c>
      <c r="I39" s="37" t="str">
        <f>IF(D39="","",IF(D38&lt;&gt;"","",VLOOKUP(F39,製品マスタ!$G$5:$L$1005,6,FALSE)))</f>
        <v/>
      </c>
      <c r="J39" s="38"/>
      <c r="K39" s="37" t="str">
        <f>IF(D39="","",IF(D38&lt;&gt;"","",VLOOKUP(D39,契約台帳!$A$3:$X$700,12,FALSE)))</f>
        <v/>
      </c>
      <c r="L39" s="37" t="str">
        <f>IF(D39="","",IF(D38&lt;&gt;"","",VLOOKUP(F39,製品マスタ!$G$5:$Q$1005,11,FALSE)))</f>
        <v/>
      </c>
      <c r="M39" s="49"/>
      <c r="N39" s="49"/>
      <c r="O39" s="60"/>
      <c r="P39" s="74"/>
      <c r="Q39" s="54" t="str">
        <f>IF(D39="","",IF(D38&lt;&gt;"","",IF(J39="リード付け",M39,VLOOKUP(D39,契約台帳!$A$3:$X$700,14,FALSE))))</f>
        <v/>
      </c>
      <c r="R39" s="50" t="str">
        <f>IF(D39="","",IF(D38&lt;&gt;"","",IF(J39="リード付け",M39,VLOOKUP(D39,契約台帳!$A$3:$X$700,15,FALSE))))</f>
        <v/>
      </c>
      <c r="S39" s="50" t="str">
        <f>IF(D39="","",IF(D38&lt;&gt;"","",IF(J39="リード付け",N39,VLOOKUP(D39,契約台帳!$A$3:$X$700,16,FALSE))))</f>
        <v/>
      </c>
      <c r="T39" s="50"/>
      <c r="U39" s="227" t="str">
        <f>IF(D39="","",IF(D37=D39,"",VLOOKUP(D39,契約台帳!$A$2:$X$700,18,FALSE)))</f>
        <v/>
      </c>
      <c r="V39" s="35" t="str">
        <f>IF(J39="巻足し",VLOOKUP(F39&amp;K39&amp;M39,製品マスタ!$M$5:$AK$1005,IF(S39/N39&gt;=3,24,21),FALSE),IF(J39="巻返し",VLOOKUP(F39&amp;K39&amp;M39,製品マスタ!$M$5:$AE$1005,18,FALSE),IF(J39="リード付け","原反コア",IF(J39="スリット",VLOOKUP(F39&amp;K39&amp;Q39,製品マスタ!$N$5:$AE$1005,17,FALSE),""))))</f>
        <v/>
      </c>
      <c r="W39" s="35" t="str">
        <f>IF(J39="巻足し",VLOOKUP(F39&amp;K39&amp;M39,製品マスタ!$M$5:$AK$1005,IF(S39/N39&gt;=3,25,22),FALSE),IF(J39="巻返し",VLOOKUP(F39&amp;K39&amp;M39,製品マスタ!$M$5:$AE$1005,19,FALSE),IF(J39="リード付け","-",IF(J39="スリット",VLOOKUP(F39&amp;K39&amp;Q39,製品マスタ!$N$5:$AE$1005,18,FALSE),""))))</f>
        <v/>
      </c>
      <c r="X39" s="40" t="str">
        <f>IF(D39="","",IF(D38&lt;&gt;"","",VLOOKUP(D39,契約台帳!$A$3:$X$700,17,FALSE)))</f>
        <v/>
      </c>
      <c r="Y39" s="35" t="str">
        <f>IF(D39="","",IF(D38&lt;&gt;"","",VLOOKUP(D39,契約台帳!$A$3:$X$700,5,FALSE)))</f>
        <v/>
      </c>
      <c r="Z39" s="74"/>
      <c r="AA39" s="266" t="str">
        <f>IFERROR(VLOOKUP(F39&amp;K39&amp;M39,製品マスタ!$M$5:$AM$1003,27,FALSE),"")</f>
        <v/>
      </c>
      <c r="AB39" s="41"/>
      <c r="AC39" s="244"/>
      <c r="AD39" s="67"/>
      <c r="AE39" s="71"/>
      <c r="AF39" s="60"/>
      <c r="AG39" s="34"/>
      <c r="AH39" s="34"/>
      <c r="AI39" s="34"/>
      <c r="AJ39" s="34"/>
      <c r="AK39" s="13"/>
      <c r="AL39" s="13"/>
      <c r="AM39" s="13"/>
      <c r="AN39" s="13"/>
      <c r="AO39" s="13"/>
      <c r="AP39" s="14"/>
      <c r="AQ39" s="15"/>
    </row>
    <row r="40" spans="1:43" s="17" customFormat="1" ht="30.95" customHeight="1" x14ac:dyDescent="0.2">
      <c r="A40" s="47"/>
      <c r="B40" s="48"/>
      <c r="C40" s="56"/>
      <c r="D40" s="35"/>
      <c r="E40" s="35"/>
      <c r="F40" s="36" t="str">
        <f>IF(D40="","",VLOOKUP(D40,契約台帳!$A$3:$X$9998,6,FALSE))&amp;IF(D40="","",VLOOKUP(D40,契約台帳!$A$3:$X$9998,7,FALSE))&amp;IF(D40="","",VLOOKUP(D40,契約台帳!$A$3:$X$9998,8,FALSE))&amp;IF(D40="","",VLOOKUP(D40,契約台帳!$A$3:$X$9998,9,FALSE))&amp;IF(D40="","",VLOOKUP(D40,契約台帳!$A$3:$X$9998,11,FALSE))</f>
        <v/>
      </c>
      <c r="G40" s="35" t="str">
        <f>IF(D40="","",IF(D39&lt;&gt;"","",VLOOKUP(F40,製品マスタ!$G$5:$H$1005,2,FALSE)))</f>
        <v/>
      </c>
      <c r="H40" s="35" t="str">
        <f>IF(D40="","",IF(D39&lt;&gt;"","",VLOOKUP(F40,製品マスタ!$G$5:$K$1005,5,FALSE)))</f>
        <v/>
      </c>
      <c r="I40" s="37" t="str">
        <f>IF(D40="","",IF(D39&lt;&gt;"","",VLOOKUP(F40,製品マスタ!$G$5:$L$1005,6,FALSE)))</f>
        <v/>
      </c>
      <c r="J40" s="38"/>
      <c r="K40" s="37" t="str">
        <f>IF(D40="","",IF(D39&lt;&gt;"","",VLOOKUP(D40,契約台帳!$A$3:$X$700,12,FALSE)))</f>
        <v/>
      </c>
      <c r="L40" s="37" t="str">
        <f>IF(D40="","",IF(D39&lt;&gt;"","",VLOOKUP(F40,製品マスタ!$G$5:$Q$1005,11,FALSE)))</f>
        <v/>
      </c>
      <c r="M40" s="49"/>
      <c r="N40" s="49"/>
      <c r="O40" s="60"/>
      <c r="P40" s="74"/>
      <c r="Q40" s="54" t="str">
        <f>IF(D40="","",IF(D39&lt;&gt;"","",IF(J40="リード付け",M40,VLOOKUP(D40,契約台帳!$A$3:$X$700,14,FALSE))))</f>
        <v/>
      </c>
      <c r="R40" s="50" t="str">
        <f>IF(D40="","",IF(D39&lt;&gt;"","",IF(J40="リード付け",M40,VLOOKUP(D40,契約台帳!$A$3:$X$700,15,FALSE))))</f>
        <v/>
      </c>
      <c r="S40" s="50" t="str">
        <f>IF(D40="","",IF(D39&lt;&gt;"","",IF(J40="リード付け",N40,VLOOKUP(D40,契約台帳!$A$3:$X$700,16,FALSE))))</f>
        <v/>
      </c>
      <c r="T40" s="50"/>
      <c r="U40" s="227" t="str">
        <f>IF(D40="","",IF(D38=D40,"",VLOOKUP(D40,契約台帳!$A$2:$X$700,18,FALSE)))</f>
        <v/>
      </c>
      <c r="V40" s="35" t="str">
        <f>IF(J40="巻足し",VLOOKUP(F40&amp;K40&amp;M40,製品マスタ!$M$5:$AK$1005,IF(S40/N40&gt;=3,24,21),FALSE),IF(J40="巻返し",VLOOKUP(F40&amp;K40&amp;M40,製品マスタ!$M$5:$AE$1005,18,FALSE),IF(J40="リード付け","原反コア",IF(J40="スリット",VLOOKUP(F40&amp;K40&amp;Q40,製品マスタ!$N$5:$AE$1005,17,FALSE),""))))</f>
        <v/>
      </c>
      <c r="W40" s="35" t="str">
        <f>IF(J40="巻足し",VLOOKUP(F40&amp;K40&amp;M40,製品マスタ!$M$5:$AK$1005,IF(S40/N40&gt;=3,25,22),FALSE),IF(J40="巻返し",VLOOKUP(F40&amp;K40&amp;M40,製品マスタ!$M$5:$AE$1005,19,FALSE),IF(J40="リード付け","-",IF(J40="スリット",VLOOKUP(F40&amp;K40&amp;Q40,製品マスタ!$N$5:$AE$1005,18,FALSE),""))))</f>
        <v/>
      </c>
      <c r="X40" s="40" t="str">
        <f>IF(D40="","",IF(D39&lt;&gt;"","",VLOOKUP(D40,契約台帳!$A$3:$X$700,17,FALSE)))</f>
        <v/>
      </c>
      <c r="Y40" s="35" t="str">
        <f>IF(D40="","",IF(D39&lt;&gt;"","",VLOOKUP(D40,契約台帳!$A$3:$X$700,5,FALSE)))</f>
        <v/>
      </c>
      <c r="Z40" s="74"/>
      <c r="AA40" s="266" t="str">
        <f>IFERROR(VLOOKUP(F40&amp;K40&amp;M40,製品マスタ!$M$5:$AM$1003,27,FALSE),"")</f>
        <v/>
      </c>
      <c r="AB40" s="41"/>
      <c r="AC40" s="244"/>
      <c r="AD40" s="67"/>
      <c r="AE40" s="71"/>
      <c r="AF40" s="60"/>
      <c r="AG40" s="34"/>
      <c r="AH40" s="34"/>
      <c r="AI40" s="34"/>
      <c r="AJ40" s="34"/>
      <c r="AK40" s="13"/>
      <c r="AL40" s="13"/>
      <c r="AM40" s="13"/>
      <c r="AN40" s="13"/>
      <c r="AO40" s="13"/>
      <c r="AP40" s="14"/>
      <c r="AQ40" s="15"/>
    </row>
    <row r="41" spans="1:43" s="17" customFormat="1" ht="30.95" customHeight="1" x14ac:dyDescent="0.2">
      <c r="A41" s="47" t="s">
        <v>658</v>
      </c>
      <c r="B41" s="48" t="s">
        <v>659</v>
      </c>
      <c r="C41" s="56"/>
      <c r="D41" s="35">
        <v>3662805</v>
      </c>
      <c r="E41" s="35">
        <v>4170066</v>
      </c>
      <c r="F41" s="36" t="str">
        <f>IF(D41="","",VLOOKUP(D41,契約台帳!$A$3:$X$9998,6,FALSE))&amp;IF(D41="","",VLOOKUP(D41,契約台帳!$A$3:$X$9998,7,FALSE))&amp;IF(D41="","",VLOOKUP(D41,契約台帳!$A$3:$X$9998,8,FALSE))&amp;IF(D41="","",VLOOKUP(D41,契約台帳!$A$3:$X$9998,9,FALSE))&amp;IF(D41="","",VLOOKUP(D41,契約台帳!$A$3:$X$9998,11,FALSE))</f>
        <v>3SNMLBMNGTBF</v>
      </c>
      <c r="G41" s="35" t="str">
        <f>IF(D41="","",IF(D40&lt;&gt;"","",VLOOKUP(F41,製品マスタ!$G$5:$H$1005,2,FALSE)))</f>
        <v>S</v>
      </c>
      <c r="H41" s="35" t="str">
        <f>IF(D41="","",IF(D40&lt;&gt;"","",VLOOKUP(F41,製品マスタ!$G$5:$K$1005,5,FALSE)))</f>
        <v>MNGTBF</v>
      </c>
      <c r="I41" s="37" t="str">
        <f>IF(D41="","",IF(D40&lt;&gt;"","",VLOOKUP(F41,製品マスタ!$G$5:$L$1005,6,FALSE)))</f>
        <v>メタルミー　ネーマー　銀艶　Ｂ</v>
      </c>
      <c r="J41" s="217" t="s">
        <v>629</v>
      </c>
      <c r="K41" s="37">
        <f>IF(D41="","",IF(D40&lt;&gt;"","",VLOOKUP(D41,契約台帳!$A$3:$X$700,12,FALSE)))</f>
        <v>25</v>
      </c>
      <c r="L41" s="37" t="str">
        <f>IF(D41="","",IF(D40&lt;&gt;"","",VLOOKUP(F41,製品マスタ!$G$5:$Q$1005,11,FALSE)))</f>
        <v>T62M</v>
      </c>
      <c r="M41" s="49">
        <v>1125</v>
      </c>
      <c r="N41" s="49">
        <v>12100</v>
      </c>
      <c r="O41" s="60">
        <v>2</v>
      </c>
      <c r="P41" s="74">
        <v>44713</v>
      </c>
      <c r="Q41" s="54">
        <f>IF(D41="","",IF(D40&lt;&gt;"","",IF(J41="リード付け",M41,VLOOKUP(D41,契約台帳!$A$3:$X$700,14,FALSE))))</f>
        <v>1125</v>
      </c>
      <c r="R41" s="50">
        <f>IF(D41="","",IF(D40&lt;&gt;"","",IF(J41="リード付け",M41,VLOOKUP(D41,契約台帳!$A$3:$X$700,15,FALSE))))</f>
        <v>1125</v>
      </c>
      <c r="S41" s="50">
        <f>IF(D41="","",IF(D40&lt;&gt;"","",IF(J41="リード付け",N41,VLOOKUP(D41,契約台帳!$A$3:$X$700,16,FALSE))))</f>
        <v>12100</v>
      </c>
      <c r="T41" s="50">
        <v>2</v>
      </c>
      <c r="U41" s="227">
        <f>IF(D41="","",IF(D39=D41,"",VLOOKUP(D41,契約台帳!$A$2:$X$700,18,FALSE)))</f>
        <v>6</v>
      </c>
      <c r="V41" s="35" t="str">
        <f>IF(J41="巻足し",VLOOKUP(F41&amp;K41&amp;M41,製品マスタ!$M$5:$AK$1005,IF(S41/N41&gt;=3,24,21),FALSE),IF(J41="巻返し",VLOOKUP(F41&amp;K41&amp;M41,製品マスタ!$M$5:$AE$1005,18,FALSE),IF(J41="リード付け","原反コア",IF(J41="スリット",VLOOKUP(F41&amp;K41&amp;Q41,製品マスタ!$N$5:$AE$1005,17,FALSE),""))))</f>
        <v>原反コア</v>
      </c>
      <c r="W41" s="35" t="str">
        <f>IF(J41="巻足し",VLOOKUP(F41&amp;K41&amp;M41,製品マスタ!$M$5:$AK$1005,IF(S41/N41&gt;=3,25,22),FALSE),IF(J41="巻返し",VLOOKUP(F41&amp;K41&amp;M41,製品マスタ!$M$5:$AE$1005,19,FALSE),IF(J41="リード付け","-",IF(J41="スリット",VLOOKUP(F41&amp;K41&amp;Q41,製品マスタ!$N$5:$AE$1005,18,FALSE),""))))</f>
        <v>-</v>
      </c>
      <c r="X41" s="40">
        <f>IF(D41="","",IF(D40&lt;&gt;"","",VLOOKUP(D41,契約台帳!$A$3:$X$700,17,FALSE)))</f>
        <v>2</v>
      </c>
      <c r="Y41" s="35" t="str">
        <f>IF(D41="","",IF(D40&lt;&gt;"","",VLOOKUP(D41,契約台帳!$A$3:$X$700,5,FALSE)))</f>
        <v>リンテック㈱</v>
      </c>
      <c r="Z41" s="74"/>
      <c r="AA41" s="266">
        <f>IFERROR(VLOOKUP(F41&amp;K41&amp;M41,製品マスタ!$M$5:$AM$1003,27,FALSE),"")</f>
        <v>0</v>
      </c>
      <c r="AB41" s="41"/>
      <c r="AC41" s="244"/>
      <c r="AD41" s="67"/>
      <c r="AE41" s="71"/>
      <c r="AF41" s="60"/>
      <c r="AG41" s="34"/>
      <c r="AH41" s="34"/>
      <c r="AI41" s="34"/>
      <c r="AJ41" s="34"/>
      <c r="AK41" s="13"/>
      <c r="AL41" s="13"/>
      <c r="AM41" s="13"/>
      <c r="AN41" s="13"/>
      <c r="AO41" s="13"/>
      <c r="AP41" s="14"/>
      <c r="AQ41" s="15"/>
    </row>
    <row r="42" spans="1:43" s="17" customFormat="1" ht="30.95" customHeight="1" x14ac:dyDescent="0.2">
      <c r="A42" s="47"/>
      <c r="B42" s="48"/>
      <c r="C42" s="56"/>
      <c r="D42" s="35"/>
      <c r="E42" s="35"/>
      <c r="F42" s="36" t="str">
        <f>IF(D42="","",VLOOKUP(D42,契約台帳!$A$3:$X$9998,6,FALSE))&amp;IF(D42="","",VLOOKUP(D42,契約台帳!$A$3:$X$9998,7,FALSE))&amp;IF(D42="","",VLOOKUP(D42,契約台帳!$A$3:$X$9998,8,FALSE))&amp;IF(D42="","",VLOOKUP(D42,契約台帳!$A$3:$X$9998,9,FALSE))&amp;IF(D42="","",VLOOKUP(D42,契約台帳!$A$3:$X$9998,11,FALSE))</f>
        <v/>
      </c>
      <c r="G42" s="35" t="str">
        <f>IF(D42="","",IF(D41&lt;&gt;"","",VLOOKUP(F42,製品マスタ!$G$5:$H$1005,2,FALSE)))</f>
        <v/>
      </c>
      <c r="H42" s="35" t="str">
        <f>IF(D42="","",IF(D41&lt;&gt;"","",VLOOKUP(F42,製品マスタ!$G$5:$K$1005,5,FALSE)))</f>
        <v/>
      </c>
      <c r="I42" s="37" t="str">
        <f>IF(D42="","",IF(D41&lt;&gt;"","",VLOOKUP(F42,製品マスタ!$G$5:$L$1005,6,FALSE)))</f>
        <v/>
      </c>
      <c r="J42" s="38"/>
      <c r="K42" s="37" t="str">
        <f>IF(D42="","",IF(D41&lt;&gt;"","",VLOOKUP(D42,契約台帳!$A$3:$X$700,12,FALSE)))</f>
        <v/>
      </c>
      <c r="L42" s="37" t="str">
        <f>IF(D42="","",IF(D41&lt;&gt;"","",VLOOKUP(F42,製品マスタ!$G$5:$Q$1005,11,FALSE)))</f>
        <v/>
      </c>
      <c r="M42" s="49"/>
      <c r="N42" s="49"/>
      <c r="O42" s="60"/>
      <c r="P42" s="74"/>
      <c r="Q42" s="54" t="str">
        <f>IF(D42="","",IF(D41&lt;&gt;"","",IF(J42="リード付け",M42,VLOOKUP(D42,契約台帳!$A$3:$X$700,14,FALSE))))</f>
        <v/>
      </c>
      <c r="R42" s="50" t="str">
        <f>IF(D42="","",IF(D41&lt;&gt;"","",IF(J42="リード付け",M42,VLOOKUP(D42,契約台帳!$A$3:$X$700,15,FALSE))))</f>
        <v/>
      </c>
      <c r="S42" s="50" t="str">
        <f>IF(D42="","",IF(D41&lt;&gt;"","",IF(J42="リード付け",N42,VLOOKUP(D42,契約台帳!$A$3:$X$700,16,FALSE))))</f>
        <v/>
      </c>
      <c r="T42" s="50"/>
      <c r="U42" s="227" t="str">
        <f>IF(D42="","",IF(D40=D42,"",VLOOKUP(D42,契約台帳!$A$2:$X$700,18,FALSE)))</f>
        <v/>
      </c>
      <c r="V42" s="35" t="str">
        <f>IF(J42="巻足し",VLOOKUP(F42&amp;K42&amp;M42,製品マスタ!$M$5:$AK$1005,IF(S42/N42&gt;=3,24,21),FALSE),IF(J42="巻返し",VLOOKUP(F42&amp;K42&amp;M42,製品マスタ!$M$5:$AE$1005,18,FALSE),IF(J42="リード付け","原反コア",IF(J42="スリット",VLOOKUP(F42&amp;K42&amp;Q42,製品マスタ!$N$5:$AE$1005,17,FALSE),""))))</f>
        <v/>
      </c>
      <c r="W42" s="35" t="str">
        <f>IF(J42="巻足し",VLOOKUP(F42&amp;K42&amp;M42,製品マスタ!$M$5:$AK$1005,IF(S42/N42&gt;=3,25,22),FALSE),IF(J42="巻返し",VLOOKUP(F42&amp;K42&amp;M42,製品マスタ!$M$5:$AE$1005,19,FALSE),IF(J42="リード付け","-",IF(J42="スリット",VLOOKUP(F42&amp;K42&amp;Q42,製品マスタ!$N$5:$AE$1005,18,FALSE),""))))</f>
        <v/>
      </c>
      <c r="X42" s="40" t="str">
        <f>IF(D42="","",IF(D41&lt;&gt;"","",VLOOKUP(D42,契約台帳!$A$3:$X$700,17,FALSE)))</f>
        <v/>
      </c>
      <c r="Y42" s="35" t="str">
        <f>IF(D42="","",IF(D41&lt;&gt;"","",VLOOKUP(D42,契約台帳!$A$3:$X$700,5,FALSE)))</f>
        <v/>
      </c>
      <c r="Z42" s="74"/>
      <c r="AA42" s="266" t="str">
        <f>IFERROR(VLOOKUP(F42&amp;K42&amp;M42,製品マスタ!$M$5:$AM$1003,27,FALSE),"")</f>
        <v/>
      </c>
      <c r="AB42" s="41"/>
      <c r="AC42" s="244"/>
      <c r="AD42" s="67"/>
      <c r="AE42" s="71"/>
      <c r="AF42" s="60"/>
      <c r="AG42" s="34"/>
      <c r="AH42" s="34"/>
      <c r="AI42" s="34"/>
      <c r="AJ42" s="34"/>
      <c r="AK42" s="13"/>
      <c r="AL42" s="13"/>
      <c r="AM42" s="13"/>
      <c r="AN42" s="13"/>
      <c r="AO42" s="13"/>
      <c r="AP42" s="14"/>
      <c r="AQ42" s="15"/>
    </row>
    <row r="43" spans="1:43" s="17" customFormat="1" ht="30.95" customHeight="1" x14ac:dyDescent="0.2">
      <c r="A43" s="47"/>
      <c r="B43" s="48"/>
      <c r="C43" s="56"/>
      <c r="D43" s="35">
        <v>3662804</v>
      </c>
      <c r="E43" s="35">
        <v>4170065</v>
      </c>
      <c r="F43" s="36" t="str">
        <f>IF(D43="","",VLOOKUP(D43,契約台帳!$A$3:$X$9998,6,FALSE))&amp;IF(D43="","",VLOOKUP(D43,契約台帳!$A$3:$X$9998,7,FALSE))&amp;IF(D43="","",VLOOKUP(D43,契約台帳!$A$3:$X$9998,8,FALSE))&amp;IF(D43="","",VLOOKUP(D43,契約台帳!$A$3:$X$9998,9,FALSE))&amp;IF(D43="","",VLOOKUP(D43,契約台帳!$A$3:$X$9998,11,FALSE))</f>
        <v>3SNMLBMNGTBF</v>
      </c>
      <c r="G43" s="35" t="str">
        <f>IF(D43="","",IF(D42&lt;&gt;"","",VLOOKUP(F43,製品マスタ!$G$5:$H$1005,2,FALSE)))</f>
        <v>S</v>
      </c>
      <c r="H43" s="35" t="str">
        <f>IF(D43="","",IF(D42&lt;&gt;"","",VLOOKUP(F43,製品マスタ!$G$5:$K$1005,5,FALSE)))</f>
        <v>MNGTBF</v>
      </c>
      <c r="I43" s="37" t="str">
        <f>IF(D43="","",IF(D42&lt;&gt;"","",VLOOKUP(F43,製品マスタ!$G$5:$L$1005,6,FALSE)))</f>
        <v>メタルミー　ネーマー　銀艶　Ｂ</v>
      </c>
      <c r="J43" s="217" t="s">
        <v>629</v>
      </c>
      <c r="K43" s="37">
        <f>IF(D43="","",IF(D42&lt;&gt;"","",VLOOKUP(D43,契約台帳!$A$3:$X$700,12,FALSE)))</f>
        <v>25</v>
      </c>
      <c r="L43" s="37" t="str">
        <f>IF(D43="","",IF(D42&lt;&gt;"","",VLOOKUP(F43,製品マスタ!$G$5:$Q$1005,11,FALSE)))</f>
        <v>T62M</v>
      </c>
      <c r="M43" s="49">
        <v>1005</v>
      </c>
      <c r="N43" s="49">
        <v>12100</v>
      </c>
      <c r="O43" s="60">
        <v>4</v>
      </c>
      <c r="P43" s="74">
        <v>44713</v>
      </c>
      <c r="Q43" s="54">
        <f>IF(D43="","",IF(D42&lt;&gt;"","",IF(J43="リード付け",M43,VLOOKUP(D43,契約台帳!$A$3:$X$700,14,FALSE))))</f>
        <v>1005</v>
      </c>
      <c r="R43" s="50">
        <f>IF(D43="","",IF(D42&lt;&gt;"","",IF(J43="リード付け",M43,VLOOKUP(D43,契約台帳!$A$3:$X$700,15,FALSE))))</f>
        <v>1005</v>
      </c>
      <c r="S43" s="50">
        <f>IF(D43="","",IF(D42&lt;&gt;"","",IF(J43="リード付け",N43,VLOOKUP(D43,契約台帳!$A$3:$X$700,16,FALSE))))</f>
        <v>12100</v>
      </c>
      <c r="T43" s="50">
        <v>4</v>
      </c>
      <c r="U43" s="227">
        <f>IF(D43="","",IF(D41=D43,"",VLOOKUP(D43,契約台帳!$A$2:$X$700,18,FALSE)))</f>
        <v>12</v>
      </c>
      <c r="V43" s="35" t="str">
        <f>IF(J43="巻足し",VLOOKUP(F43&amp;K43&amp;M43,製品マスタ!$M$5:$AK$1005,IF(S43/N43&gt;=3,24,21),FALSE),IF(J43="巻返し",VLOOKUP(F43&amp;K43&amp;M43,製品マスタ!$M$5:$AE$1005,18,FALSE),IF(J43="リード付け","原反コア",IF(J43="スリット",VLOOKUP(F43&amp;K43&amp;Q43,製品マスタ!$N$5:$AE$1005,17,FALSE),""))))</f>
        <v>原反コア</v>
      </c>
      <c r="W43" s="35" t="str">
        <f>IF(J43="巻足し",VLOOKUP(F43&amp;K43&amp;M43,製品マスタ!$M$5:$AK$1005,IF(S43/N43&gt;=3,25,22),FALSE),IF(J43="巻返し",VLOOKUP(F43&amp;K43&amp;M43,製品マスタ!$M$5:$AE$1005,19,FALSE),IF(J43="リード付け","-",IF(J43="スリット",VLOOKUP(F43&amp;K43&amp;Q43,製品マスタ!$N$5:$AE$1005,18,FALSE),""))))</f>
        <v>-</v>
      </c>
      <c r="X43" s="40">
        <f>IF(D43="","",IF(D42&lt;&gt;"","",VLOOKUP(D43,契約台帳!$A$3:$X$700,17,FALSE)))</f>
        <v>2</v>
      </c>
      <c r="Y43" s="35" t="str">
        <f>IF(D43="","",IF(D42&lt;&gt;"","",VLOOKUP(D43,契約台帳!$A$3:$X$700,5,FALSE)))</f>
        <v>リンテック㈱</v>
      </c>
      <c r="Z43" s="74"/>
      <c r="AA43" s="266">
        <f>IFERROR(VLOOKUP(F43&amp;K43&amp;M43,製品マスタ!$M$5:$AM$1003,27,FALSE),"")</f>
        <v>0</v>
      </c>
      <c r="AB43" s="41"/>
      <c r="AC43" s="244"/>
      <c r="AD43" s="67"/>
      <c r="AE43" s="71"/>
      <c r="AF43" s="60"/>
      <c r="AG43" s="34"/>
      <c r="AH43" s="34"/>
      <c r="AI43" s="34"/>
      <c r="AJ43" s="34"/>
      <c r="AK43" s="13"/>
      <c r="AL43" s="13"/>
      <c r="AM43" s="13"/>
      <c r="AN43" s="13"/>
      <c r="AO43" s="13"/>
      <c r="AP43" s="14"/>
      <c r="AQ43" s="15"/>
    </row>
    <row r="44" spans="1:43" s="17" customFormat="1" ht="30.95" customHeight="1" x14ac:dyDescent="0.2">
      <c r="A44" s="47"/>
      <c r="B44" s="48"/>
      <c r="C44" s="56"/>
      <c r="D44" s="35"/>
      <c r="E44" s="35"/>
      <c r="F44" s="36" t="str">
        <f>IF(D44="","",VLOOKUP(D44,契約台帳!$A$3:$X$9998,6,FALSE))&amp;IF(D44="","",VLOOKUP(D44,契約台帳!$A$3:$X$9998,7,FALSE))&amp;IF(D44="","",VLOOKUP(D44,契約台帳!$A$3:$X$9998,8,FALSE))&amp;IF(D44="","",VLOOKUP(D44,契約台帳!$A$3:$X$9998,9,FALSE))&amp;IF(D44="","",VLOOKUP(D44,契約台帳!$A$3:$X$9998,11,FALSE))</f>
        <v/>
      </c>
      <c r="G44" s="35" t="str">
        <f>IF(D44="","",IF(D43&lt;&gt;"","",VLOOKUP(F44,製品マスタ!$G$5:$H$1005,2,FALSE)))</f>
        <v/>
      </c>
      <c r="H44" s="35" t="str">
        <f>IF(D44="","",IF(D43&lt;&gt;"","",VLOOKUP(F44,製品マスタ!$G$5:$K$1005,5,FALSE)))</f>
        <v/>
      </c>
      <c r="I44" s="37" t="str">
        <f>IF(D44="","",IF(D43&lt;&gt;"","",VLOOKUP(F44,製品マスタ!$G$5:$L$1005,6,FALSE)))</f>
        <v/>
      </c>
      <c r="J44" s="38"/>
      <c r="K44" s="37" t="str">
        <f>IF(D44="","",IF(D43&lt;&gt;"","",VLOOKUP(D44,契約台帳!$A$3:$X$700,12,FALSE)))</f>
        <v/>
      </c>
      <c r="L44" s="37" t="str">
        <f>IF(D44="","",IF(D43&lt;&gt;"","",VLOOKUP(F44,製品マスタ!$G$5:$Q$1005,11,FALSE)))</f>
        <v/>
      </c>
      <c r="M44" s="49"/>
      <c r="N44" s="49"/>
      <c r="O44" s="60"/>
      <c r="P44" s="74"/>
      <c r="Q44" s="54" t="str">
        <f>IF(D44="","",IF(D43&lt;&gt;"","",IF(J44="リード付け",M44,VLOOKUP(D44,契約台帳!$A$3:$X$700,14,FALSE))))</f>
        <v/>
      </c>
      <c r="R44" s="50" t="str">
        <f>IF(D44="","",IF(D43&lt;&gt;"","",IF(J44="リード付け",M44,VLOOKUP(D44,契約台帳!$A$3:$X$700,15,FALSE))))</f>
        <v/>
      </c>
      <c r="S44" s="50" t="str">
        <f>IF(D44="","",IF(D43&lt;&gt;"","",IF(J44="リード付け",N44,VLOOKUP(D44,契約台帳!$A$3:$X$700,16,FALSE))))</f>
        <v/>
      </c>
      <c r="T44" s="50"/>
      <c r="U44" s="227" t="str">
        <f>IF(D44="","",IF(D42=D44,"",VLOOKUP(D44,契約台帳!$A$2:$X$700,18,FALSE)))</f>
        <v/>
      </c>
      <c r="V44" s="35" t="str">
        <f>IF(J44="巻足し",VLOOKUP(F44&amp;K44&amp;M44,製品マスタ!$M$5:$AK$1005,IF(S44/N44&gt;=3,24,21),FALSE),IF(J44="巻返し",VLOOKUP(F44&amp;K44&amp;M44,製品マスタ!$M$5:$AE$1005,18,FALSE),IF(J44="リード付け","原反コア",IF(J44="スリット",VLOOKUP(F44&amp;K44&amp;Q44,製品マスタ!$N$5:$AE$1005,17,FALSE),""))))</f>
        <v/>
      </c>
      <c r="W44" s="35" t="str">
        <f>IF(J44="巻足し",VLOOKUP(F44&amp;K44&amp;M44,製品マスタ!$M$5:$AK$1005,IF(S44/N44&gt;=3,25,22),FALSE),IF(J44="巻返し",VLOOKUP(F44&amp;K44&amp;M44,製品マスタ!$M$5:$AE$1005,19,FALSE),IF(J44="リード付け","-",IF(J44="スリット",VLOOKUP(F44&amp;K44&amp;Q44,製品マスタ!$N$5:$AE$1005,18,FALSE),""))))</f>
        <v/>
      </c>
      <c r="X44" s="40" t="str">
        <f>IF(D44="","",IF(D43&lt;&gt;"","",VLOOKUP(D44,契約台帳!$A$3:$X$700,17,FALSE)))</f>
        <v/>
      </c>
      <c r="Y44" s="35" t="str">
        <f>IF(D44="","",IF(D43&lt;&gt;"","",VLOOKUP(D44,契約台帳!$A$3:$X$700,5,FALSE)))</f>
        <v/>
      </c>
      <c r="Z44" s="74"/>
      <c r="AA44" s="266" t="str">
        <f>IFERROR(VLOOKUP(F44&amp;K44&amp;M44,製品マスタ!$M$5:$AM$1003,27,FALSE),"")</f>
        <v/>
      </c>
      <c r="AB44" s="41"/>
      <c r="AC44" s="244"/>
      <c r="AD44" s="67"/>
      <c r="AE44" s="71"/>
      <c r="AF44" s="60"/>
      <c r="AG44" s="34"/>
      <c r="AH44" s="34"/>
      <c r="AI44" s="34"/>
      <c r="AJ44" s="34"/>
      <c r="AK44" s="13"/>
      <c r="AL44" s="13"/>
      <c r="AM44" s="13"/>
      <c r="AN44" s="13"/>
      <c r="AO44" s="13"/>
      <c r="AP44" s="14"/>
      <c r="AQ44" s="15"/>
    </row>
    <row r="45" spans="1:43" s="17" customFormat="1" ht="30.95" customHeight="1" x14ac:dyDescent="0.2">
      <c r="A45" s="47"/>
      <c r="B45" s="48"/>
      <c r="C45" s="56"/>
      <c r="D45" s="35">
        <v>3662780</v>
      </c>
      <c r="E45" s="35">
        <v>4161458</v>
      </c>
      <c r="F45" s="36" t="str">
        <f>IF(D45="","",VLOOKUP(D45,契約台帳!$A$3:$X$9998,6,FALSE))&amp;IF(D45="","",VLOOKUP(D45,契約台帳!$A$3:$X$9998,7,FALSE))&amp;IF(D45="","",VLOOKUP(D45,契約台帳!$A$3:$X$9998,8,FALSE))&amp;IF(D45="","",VLOOKUP(D45,契約台帳!$A$3:$X$9998,9,FALSE))&amp;IF(D45="","",VLOOKUP(D45,契約台帳!$A$3:$X$9998,11,FALSE))</f>
        <v>3HSNMLBMSF</v>
      </c>
      <c r="G45" s="35" t="str">
        <f>IF(D45="","",IF(D44&lt;&gt;"","",VLOOKUP(F45,製品マスタ!$G$5:$H$1005,2,FALSE)))</f>
        <v>S</v>
      </c>
      <c r="H45" s="35" t="str">
        <f>IF(D45="","",IF(D44&lt;&gt;"","",VLOOKUP(F45,製品マスタ!$G$5:$K$1005,5,FALSE)))</f>
        <v>MSF</v>
      </c>
      <c r="I45" s="37" t="str">
        <f>IF(D45="","",IF(D44&lt;&gt;"","",VLOOKUP(F45,製品マスタ!$G$5:$L$1005,6,FALSE)))</f>
        <v>メタルミー　Ｓ</v>
      </c>
      <c r="J45" s="217" t="s">
        <v>629</v>
      </c>
      <c r="K45" s="37">
        <f>IF(D45="","",IF(D44&lt;&gt;"","",VLOOKUP(D45,契約台帳!$A$3:$X$700,12,FALSE)))</f>
        <v>38</v>
      </c>
      <c r="L45" s="37" t="str">
        <f>IF(D45="","",IF(D44&lt;&gt;"","",VLOOKUP(F45,製品マスタ!$G$5:$Q$1005,11,FALSE)))</f>
        <v>S10</v>
      </c>
      <c r="M45" s="49">
        <v>1100</v>
      </c>
      <c r="N45" s="49">
        <v>6000</v>
      </c>
      <c r="O45" s="60">
        <v>1</v>
      </c>
      <c r="P45" s="74">
        <v>44708</v>
      </c>
      <c r="Q45" s="54">
        <f>IF(D45="","",IF(D44&lt;&gt;"","",IF(J45="リード付け",M45,VLOOKUP(D45,契約台帳!$A$3:$X$700,14,FALSE))))</f>
        <v>1100</v>
      </c>
      <c r="R45" s="50">
        <f>IF(D45="","",IF(D44&lt;&gt;"","",IF(J45="リード付け",M45,VLOOKUP(D45,契約台帳!$A$3:$X$700,15,FALSE))))</f>
        <v>1100</v>
      </c>
      <c r="S45" s="50">
        <f>IF(D45="","",IF(D44&lt;&gt;"","",IF(J45="リード付け",N45,VLOOKUP(D45,契約台帳!$A$3:$X$700,16,FALSE))))</f>
        <v>6000</v>
      </c>
      <c r="T45" s="50">
        <v>1</v>
      </c>
      <c r="U45" s="227">
        <f>IF(D45="","",IF(D43=D45,"",VLOOKUP(D45,契約台帳!$A$2:$X$700,18,FALSE)))</f>
        <v>6</v>
      </c>
      <c r="V45" s="35" t="str">
        <f>IF(J45="巻足し",VLOOKUP(F45&amp;K45&amp;M45,製品マスタ!$M$5:$AK$1005,IF(S45/N45&gt;=3,24,21),FALSE),IF(J45="巻返し",VLOOKUP(F45&amp;K45&amp;M45,製品マスタ!$M$5:$AE$1005,18,FALSE),IF(J45="リード付け","原反コア",IF(J45="スリット",VLOOKUP(F45&amp;K45&amp;Q45,製品マスタ!$N$5:$AE$1005,17,FALSE),""))))</f>
        <v>原反コア</v>
      </c>
      <c r="W45" s="35" t="str">
        <f>IF(J45="巻足し",VLOOKUP(F45&amp;K45&amp;M45,製品マスタ!$M$5:$AK$1005,IF(S45/N45&gt;=3,25,22),FALSE),IF(J45="巻返し",VLOOKUP(F45&amp;K45&amp;M45,製品マスタ!$M$5:$AE$1005,19,FALSE),IF(J45="リード付け","-",IF(J45="スリット",VLOOKUP(F45&amp;K45&amp;Q45,製品マスタ!$N$5:$AE$1005,18,FALSE),""))))</f>
        <v>-</v>
      </c>
      <c r="X45" s="40">
        <f>IF(D45="","",IF(D44&lt;&gt;"","",VLOOKUP(D45,契約台帳!$A$3:$X$700,17,FALSE)))</f>
        <v>2</v>
      </c>
      <c r="Y45" s="35" t="str">
        <f>IF(D45="","",IF(D44&lt;&gt;"","",VLOOKUP(D45,契約台帳!$A$3:$X$700,5,FALSE)))</f>
        <v>特種東海製紙㈱</v>
      </c>
      <c r="Z45" s="74"/>
      <c r="AA45" s="39" t="s">
        <v>665</v>
      </c>
      <c r="AB45" s="41"/>
      <c r="AC45" s="244"/>
      <c r="AD45" s="67"/>
      <c r="AE45" s="71"/>
      <c r="AF45" s="60"/>
      <c r="AG45" s="34"/>
      <c r="AH45" s="34"/>
      <c r="AI45" s="34"/>
      <c r="AJ45" s="34"/>
      <c r="AK45" s="13"/>
      <c r="AL45" s="13"/>
      <c r="AM45" s="13"/>
      <c r="AN45" s="13"/>
      <c r="AO45" s="13"/>
      <c r="AP45" s="14"/>
      <c r="AQ45" s="15"/>
    </row>
    <row r="46" spans="1:43" s="17" customFormat="1" ht="30.95" customHeight="1" x14ac:dyDescent="0.2">
      <c r="A46" s="47"/>
      <c r="B46" s="48"/>
      <c r="C46" s="56"/>
      <c r="D46" s="35"/>
      <c r="E46" s="35"/>
      <c r="F46" s="36" t="str">
        <f>IF(D46="","",VLOOKUP(D46,契約台帳!$A$3:$X$9998,6,FALSE))&amp;IF(D46="","",VLOOKUP(D46,契約台帳!$A$3:$X$9998,7,FALSE))&amp;IF(D46="","",VLOOKUP(D46,契約台帳!$A$3:$X$9998,8,FALSE))&amp;IF(D46="","",VLOOKUP(D46,契約台帳!$A$3:$X$9998,9,FALSE))&amp;IF(D46="","",VLOOKUP(D46,契約台帳!$A$3:$X$9998,11,FALSE))</f>
        <v/>
      </c>
      <c r="G46" s="35" t="str">
        <f>IF(D46="","",IF(D45&lt;&gt;"","",VLOOKUP(F46,製品マスタ!$G$5:$H$1005,2,FALSE)))</f>
        <v/>
      </c>
      <c r="H46" s="35" t="str">
        <f>IF(D46="","",IF(D45&lt;&gt;"","",VLOOKUP(F46,製品マスタ!$G$5:$K$1005,5,FALSE)))</f>
        <v/>
      </c>
      <c r="I46" s="37" t="str">
        <f>IF(D46="","",IF(D45&lt;&gt;"","",VLOOKUP(F46,製品マスタ!$G$5:$L$1005,6,FALSE)))</f>
        <v/>
      </c>
      <c r="J46" s="38"/>
      <c r="K46" s="37" t="str">
        <f>IF(D46="","",IF(D45&lt;&gt;"","",VLOOKUP(D46,契約台帳!$A$3:$X$700,12,FALSE)))</f>
        <v/>
      </c>
      <c r="L46" s="37" t="str">
        <f>IF(D46="","",IF(D45&lt;&gt;"","",VLOOKUP(F46,製品マスタ!$G$5:$Q$1005,11,FALSE)))</f>
        <v/>
      </c>
      <c r="M46" s="49"/>
      <c r="N46" s="49"/>
      <c r="O46" s="60"/>
      <c r="P46" s="74"/>
      <c r="Q46" s="54" t="str">
        <f>IF(D46="","",IF(D45&lt;&gt;"","",IF(J46="リード付け",M46,VLOOKUP(D46,契約台帳!$A$3:$X$700,14,FALSE))))</f>
        <v/>
      </c>
      <c r="R46" s="50" t="str">
        <f>IF(D46="","",IF(D45&lt;&gt;"","",IF(J46="リード付け",M46,VLOOKUP(D46,契約台帳!$A$3:$X$700,15,FALSE))))</f>
        <v/>
      </c>
      <c r="S46" s="50" t="str">
        <f>IF(D46="","",IF(D45&lt;&gt;"","",IF(J46="リード付け",N46,VLOOKUP(D46,契約台帳!$A$3:$X$700,16,FALSE))))</f>
        <v/>
      </c>
      <c r="T46" s="50"/>
      <c r="U46" s="227" t="str">
        <f>IF(D46="","",IF(D44=D46,"",VLOOKUP(D46,契約台帳!$A$2:$X$700,18,FALSE)))</f>
        <v/>
      </c>
      <c r="V46" s="35" t="str">
        <f>IF(J46="巻足し",VLOOKUP(F46&amp;K46&amp;M46,製品マスタ!$M$5:$AK$1005,IF(S46/N46&gt;=3,24,21),FALSE),IF(J46="巻返し",VLOOKUP(F46&amp;K46&amp;M46,製品マスタ!$M$5:$AE$1005,18,FALSE),IF(J46="リード付け","原反コア",IF(J46="スリット",VLOOKUP(F46&amp;K46&amp;Q46,製品マスタ!$N$5:$AE$1005,17,FALSE),""))))</f>
        <v/>
      </c>
      <c r="W46" s="35" t="str">
        <f>IF(J46="巻足し",VLOOKUP(F46&amp;K46&amp;M46,製品マスタ!$M$5:$AK$1005,IF(S46/N46&gt;=3,25,22),FALSE),IF(J46="巻返し",VLOOKUP(F46&amp;K46&amp;M46,製品マスタ!$M$5:$AE$1005,19,FALSE),IF(J46="リード付け","-",IF(J46="スリット",VLOOKUP(F46&amp;K46&amp;Q46,製品マスタ!$N$5:$AE$1005,18,FALSE),""))))</f>
        <v/>
      </c>
      <c r="X46" s="40" t="str">
        <f>IF(D46="","",IF(D45&lt;&gt;"","",VLOOKUP(D46,契約台帳!$A$3:$X$700,17,FALSE)))</f>
        <v/>
      </c>
      <c r="Y46" s="35" t="str">
        <f>IF(D46="","",IF(D45&lt;&gt;"","",VLOOKUP(D46,契約台帳!$A$3:$X$700,5,FALSE)))</f>
        <v/>
      </c>
      <c r="Z46" s="74"/>
      <c r="AA46" s="266" t="str">
        <f>IFERROR(VLOOKUP(F46&amp;K46&amp;M46,製品マスタ!$M$5:$AM$1003,27,FALSE),"")</f>
        <v/>
      </c>
      <c r="AB46" s="41"/>
      <c r="AC46" s="244"/>
      <c r="AD46" s="67"/>
      <c r="AE46" s="71"/>
      <c r="AF46" s="60"/>
      <c r="AG46" s="34"/>
      <c r="AH46" s="34"/>
      <c r="AI46" s="34"/>
      <c r="AJ46" s="34"/>
      <c r="AK46" s="13"/>
      <c r="AL46" s="13"/>
      <c r="AM46" s="13"/>
      <c r="AN46" s="13"/>
      <c r="AO46" s="13"/>
      <c r="AP46" s="14"/>
      <c r="AQ46" s="15"/>
    </row>
    <row r="47" spans="1:43" s="17" customFormat="1" ht="30.95" customHeight="1" x14ac:dyDescent="0.2">
      <c r="A47" s="47"/>
      <c r="B47" s="48"/>
      <c r="C47" s="56"/>
      <c r="D47" s="35">
        <v>3662779</v>
      </c>
      <c r="E47" s="35">
        <v>4161457</v>
      </c>
      <c r="F47" s="36" t="str">
        <f>IF(D47="","",VLOOKUP(D47,契約台帳!$A$3:$X$9998,6,FALSE))&amp;IF(D47="","",VLOOKUP(D47,契約台帳!$A$3:$X$9998,7,FALSE))&amp;IF(D47="","",VLOOKUP(D47,契約台帳!$A$3:$X$9998,8,FALSE))&amp;IF(D47="","",VLOOKUP(D47,契約台帳!$A$3:$X$9998,9,FALSE))&amp;IF(D47="","",VLOOKUP(D47,契約台帳!$A$3:$X$9998,11,FALSE))</f>
        <v>3HSNMLBMSF</v>
      </c>
      <c r="G47" s="35" t="str">
        <f>IF(D47="","",IF(D46&lt;&gt;"","",VLOOKUP(F47,製品マスタ!$G$5:$H$1005,2,FALSE)))</f>
        <v>S</v>
      </c>
      <c r="H47" s="35" t="str">
        <f>IF(D47="","",IF(D46&lt;&gt;"","",VLOOKUP(F47,製品マスタ!$G$5:$K$1005,5,FALSE)))</f>
        <v>MSF</v>
      </c>
      <c r="I47" s="37" t="str">
        <f>IF(D47="","",IF(D46&lt;&gt;"","",VLOOKUP(F47,製品マスタ!$G$5:$L$1005,6,FALSE)))</f>
        <v>メタルミー　Ｓ</v>
      </c>
      <c r="J47" s="217" t="s">
        <v>629</v>
      </c>
      <c r="K47" s="37">
        <f>IF(D47="","",IF(D46&lt;&gt;"","",VLOOKUP(D47,契約台帳!$A$3:$X$700,12,FALSE)))</f>
        <v>38</v>
      </c>
      <c r="L47" s="37" t="str">
        <f>IF(D47="","",IF(D46&lt;&gt;"","",VLOOKUP(F47,製品マスタ!$G$5:$Q$1005,11,FALSE)))</f>
        <v>S10</v>
      </c>
      <c r="M47" s="49">
        <v>1000</v>
      </c>
      <c r="N47" s="49">
        <v>6000</v>
      </c>
      <c r="O47" s="60">
        <v>1</v>
      </c>
      <c r="P47" s="74">
        <v>44708</v>
      </c>
      <c r="Q47" s="54">
        <f>IF(D47="","",IF(D46&lt;&gt;"","",IF(J47="リード付け",M47,VLOOKUP(D47,契約台帳!$A$3:$X$700,14,FALSE))))</f>
        <v>1000</v>
      </c>
      <c r="R47" s="50">
        <f>IF(D47="","",IF(D46&lt;&gt;"","",IF(J47="リード付け",M47,VLOOKUP(D47,契約台帳!$A$3:$X$700,15,FALSE))))</f>
        <v>1000</v>
      </c>
      <c r="S47" s="50">
        <f>IF(D47="","",IF(D46&lt;&gt;"","",IF(J47="リード付け",N47,VLOOKUP(D47,契約台帳!$A$3:$X$700,16,FALSE))))</f>
        <v>6000</v>
      </c>
      <c r="T47" s="50">
        <v>1</v>
      </c>
      <c r="U47" s="227">
        <f>IF(D47="","",IF(D45=D47,"",VLOOKUP(D47,契約台帳!$A$2:$X$700,18,FALSE)))</f>
        <v>6</v>
      </c>
      <c r="V47" s="35" t="str">
        <f>IF(J47="巻足し",VLOOKUP(F47&amp;K47&amp;M47,製品マスタ!$M$5:$AK$1005,IF(S47/N47&gt;=3,24,21),FALSE),IF(J47="巻返し",VLOOKUP(F47&amp;K47&amp;M47,製品マスタ!$M$5:$AE$1005,18,FALSE),IF(J47="リード付け","原反コア",IF(J47="スリット",VLOOKUP(F47&amp;K47&amp;Q47,製品マスタ!$N$5:$AE$1005,17,FALSE),""))))</f>
        <v>原反コア</v>
      </c>
      <c r="W47" s="35" t="str">
        <f>IF(J47="巻足し",VLOOKUP(F47&amp;K47&amp;M47,製品マスタ!$M$5:$AK$1005,IF(S47/N47&gt;=3,25,22),FALSE),IF(J47="巻返し",VLOOKUP(F47&amp;K47&amp;M47,製品マスタ!$M$5:$AE$1005,19,FALSE),IF(J47="リード付け","-",IF(J47="スリット",VLOOKUP(F47&amp;K47&amp;Q47,製品マスタ!$N$5:$AE$1005,18,FALSE),""))))</f>
        <v>-</v>
      </c>
      <c r="X47" s="40">
        <f>IF(D47="","",IF(D46&lt;&gt;"","",VLOOKUP(D47,契約台帳!$A$3:$X$700,17,FALSE)))</f>
        <v>2</v>
      </c>
      <c r="Y47" s="35" t="str">
        <f>IF(D47="","",IF(D46&lt;&gt;"","",VLOOKUP(D47,契約台帳!$A$3:$X$700,5,FALSE)))</f>
        <v>特種東海製紙㈱</v>
      </c>
      <c r="Z47" s="74"/>
      <c r="AA47" s="39" t="s">
        <v>665</v>
      </c>
      <c r="AB47" s="41"/>
      <c r="AC47" s="244"/>
      <c r="AD47" s="67"/>
      <c r="AE47" s="71"/>
      <c r="AF47" s="60"/>
      <c r="AG47" s="34"/>
      <c r="AH47" s="34"/>
      <c r="AI47" s="34"/>
      <c r="AJ47" s="34"/>
      <c r="AK47" s="13"/>
      <c r="AL47" s="13"/>
      <c r="AM47" s="13"/>
      <c r="AN47" s="13"/>
      <c r="AO47" s="13"/>
      <c r="AP47" s="14"/>
      <c r="AQ47" s="15"/>
    </row>
    <row r="48" spans="1:43" s="17" customFormat="1" ht="30.95" customHeight="1" x14ac:dyDescent="0.2">
      <c r="A48" s="47"/>
      <c r="B48" s="48"/>
      <c r="C48" s="56"/>
      <c r="D48" s="35"/>
      <c r="E48" s="35"/>
      <c r="F48" s="36" t="str">
        <f>IF(D48="","",VLOOKUP(D48,契約台帳!$A$3:$X$9998,6,FALSE))&amp;IF(D48="","",VLOOKUP(D48,契約台帳!$A$3:$X$9998,7,FALSE))&amp;IF(D48="","",VLOOKUP(D48,契約台帳!$A$3:$X$9998,8,FALSE))&amp;IF(D48="","",VLOOKUP(D48,契約台帳!$A$3:$X$9998,9,FALSE))&amp;IF(D48="","",VLOOKUP(D48,契約台帳!$A$3:$X$9998,11,FALSE))</f>
        <v/>
      </c>
      <c r="G48" s="35" t="str">
        <f>IF(D48="","",IF(D47&lt;&gt;"","",VLOOKUP(F48,製品マスタ!$G$5:$H$1005,2,FALSE)))</f>
        <v/>
      </c>
      <c r="H48" s="35" t="str">
        <f>IF(D48="","",IF(D47&lt;&gt;"","",VLOOKUP(F48,製品マスタ!$G$5:$K$1005,5,FALSE)))</f>
        <v/>
      </c>
      <c r="I48" s="37" t="str">
        <f>IF(D48="","",IF(D47&lt;&gt;"","",VLOOKUP(F48,製品マスタ!$G$5:$L$1005,6,FALSE)))</f>
        <v/>
      </c>
      <c r="J48" s="38"/>
      <c r="K48" s="37" t="str">
        <f>IF(D48="","",IF(D47&lt;&gt;"","",VLOOKUP(D48,契約台帳!$A$3:$X$700,12,FALSE)))</f>
        <v/>
      </c>
      <c r="L48" s="37" t="str">
        <f>IF(D48="","",IF(D47&lt;&gt;"","",VLOOKUP(F48,製品マスタ!$G$5:$Q$1005,11,FALSE)))</f>
        <v/>
      </c>
      <c r="M48" s="49"/>
      <c r="N48" s="49"/>
      <c r="O48" s="60"/>
      <c r="P48" s="74"/>
      <c r="Q48" s="54" t="str">
        <f>IF(D48="","",IF(D47&lt;&gt;"","",IF(J48="リード付け",M48,VLOOKUP(D48,契約台帳!$A$3:$X$700,14,FALSE))))</f>
        <v/>
      </c>
      <c r="R48" s="50" t="str">
        <f>IF(D48="","",IF(D47&lt;&gt;"","",IF(J48="リード付け",M48,VLOOKUP(D48,契約台帳!$A$3:$X$700,15,FALSE))))</f>
        <v/>
      </c>
      <c r="S48" s="50" t="str">
        <f>IF(D48="","",IF(D47&lt;&gt;"","",IF(J48="リード付け",N48,VLOOKUP(D48,契約台帳!$A$3:$X$700,16,FALSE))))</f>
        <v/>
      </c>
      <c r="T48" s="50"/>
      <c r="U48" s="227" t="str">
        <f>IF(D48="","",IF(D46=D48,"",VLOOKUP(D48,契約台帳!$A$2:$X$700,18,FALSE)))</f>
        <v/>
      </c>
      <c r="V48" s="35" t="str">
        <f>IF(J48="巻足し",VLOOKUP(F48&amp;K48&amp;M48,製品マスタ!$M$5:$AK$1005,IF(S48/N48&gt;=3,24,21),FALSE),IF(J48="巻返し",VLOOKUP(F48&amp;K48&amp;M48,製品マスタ!$M$5:$AE$1005,18,FALSE),IF(J48="リード付け","原反コア",IF(J48="スリット",VLOOKUP(F48&amp;K48&amp;Q48,製品マスタ!$N$5:$AE$1005,17,FALSE),""))))</f>
        <v/>
      </c>
      <c r="W48" s="35" t="str">
        <f>IF(J48="巻足し",VLOOKUP(F48&amp;K48&amp;M48,製品マスタ!$M$5:$AK$1005,IF(S48/N48&gt;=3,25,22),FALSE),IF(J48="巻返し",VLOOKUP(F48&amp;K48&amp;M48,製品マスタ!$M$5:$AE$1005,19,FALSE),IF(J48="リード付け","-",IF(J48="スリット",VLOOKUP(F48&amp;K48&amp;Q48,製品マスタ!$N$5:$AE$1005,18,FALSE),""))))</f>
        <v/>
      </c>
      <c r="X48" s="40" t="str">
        <f>IF(D48="","",IF(D47&lt;&gt;"","",VLOOKUP(D48,契約台帳!$A$3:$X$700,17,FALSE)))</f>
        <v/>
      </c>
      <c r="Y48" s="35" t="str">
        <f>IF(D48="","",IF(D47&lt;&gt;"","",VLOOKUP(D48,契約台帳!$A$3:$X$700,5,FALSE)))</f>
        <v/>
      </c>
      <c r="Z48" s="74"/>
      <c r="AA48" s="266" t="str">
        <f>IFERROR(VLOOKUP(F48&amp;K48&amp;M48,製品マスタ!$M$5:$AM$1003,27,FALSE),"")</f>
        <v/>
      </c>
      <c r="AB48" s="41"/>
      <c r="AC48" s="245"/>
      <c r="AD48" s="68"/>
      <c r="AE48" s="71"/>
      <c r="AF48" s="60"/>
      <c r="AG48" s="34"/>
      <c r="AH48" s="34"/>
      <c r="AI48" s="34"/>
      <c r="AJ48" s="34"/>
      <c r="AK48" s="13"/>
      <c r="AL48" s="13"/>
      <c r="AM48" s="13"/>
      <c r="AN48" s="13"/>
      <c r="AO48" s="13"/>
      <c r="AP48" s="14"/>
      <c r="AQ48" s="15"/>
    </row>
    <row r="49" spans="1:43" s="17" customFormat="1" ht="30.95" customHeight="1" x14ac:dyDescent="0.2">
      <c r="A49" s="47"/>
      <c r="B49" s="48"/>
      <c r="C49" s="56"/>
      <c r="D49" s="35">
        <v>3662781</v>
      </c>
      <c r="E49" s="35">
        <v>4161459</v>
      </c>
      <c r="F49" s="36" t="str">
        <f>IF(D49="","",VLOOKUP(D49,契約台帳!$A$3:$X$9998,6,FALSE))&amp;IF(D49="","",VLOOKUP(D49,契約台帳!$A$3:$X$9998,7,FALSE))&amp;IF(D49="","",VLOOKUP(D49,契約台帳!$A$3:$X$9998,8,FALSE))&amp;IF(D49="","",VLOOKUP(D49,契約台帳!$A$3:$X$9998,9,FALSE))&amp;IF(D49="","",VLOOKUP(D49,契約台帳!$A$3:$X$9998,11,FALSE))</f>
        <v>3HSNMLBMSF</v>
      </c>
      <c r="G49" s="35" t="str">
        <f>IF(D49="","",IF(D48&lt;&gt;"","",VLOOKUP(F49,製品マスタ!$G$5:$H$1005,2,FALSE)))</f>
        <v>S</v>
      </c>
      <c r="H49" s="35" t="str">
        <f>IF(D49="","",IF(D48&lt;&gt;"","",VLOOKUP(F49,製品マスタ!$G$5:$K$1005,5,FALSE)))</f>
        <v>MSF</v>
      </c>
      <c r="I49" s="37" t="str">
        <f>IF(D49="","",IF(D48&lt;&gt;"","",VLOOKUP(F49,製品マスタ!$G$5:$L$1005,6,FALSE)))</f>
        <v>メタルミー　Ｓ</v>
      </c>
      <c r="J49" s="38" t="s">
        <v>629</v>
      </c>
      <c r="K49" s="37">
        <f>IF(D49="","",IF(D48&lt;&gt;"","",VLOOKUP(D49,契約台帳!$A$3:$X$700,12,FALSE)))</f>
        <v>38</v>
      </c>
      <c r="L49" s="37" t="str">
        <f>IF(D49="","",IF(D48&lt;&gt;"","",VLOOKUP(F49,製品マスタ!$G$5:$Q$1005,11,FALSE)))</f>
        <v>S10</v>
      </c>
      <c r="M49" s="49">
        <v>1165</v>
      </c>
      <c r="N49" s="49">
        <v>6000</v>
      </c>
      <c r="O49" s="60">
        <v>1</v>
      </c>
      <c r="P49" s="74">
        <v>44713</v>
      </c>
      <c r="Q49" s="54">
        <f>IF(D49="","",IF(D48&lt;&gt;"","",IF(J49="リード付け",M49,VLOOKUP(D49,契約台帳!$A$3:$X$700,14,FALSE))))</f>
        <v>1165</v>
      </c>
      <c r="R49" s="50">
        <f>IF(D49="","",IF(D48&lt;&gt;"","",IF(J49="リード付け",M49,VLOOKUP(D49,契約台帳!$A$3:$X$700,15,FALSE))))</f>
        <v>1165</v>
      </c>
      <c r="S49" s="50">
        <f>IF(D49="","",IF(D48&lt;&gt;"","",IF(J49="リード付け",N49,VLOOKUP(D49,契約台帳!$A$3:$X$700,16,FALSE))))</f>
        <v>6000</v>
      </c>
      <c r="T49" s="50">
        <v>1</v>
      </c>
      <c r="U49" s="227">
        <f>IF(D49="","",IF(D47=D49,"",VLOOKUP(D49,契約台帳!$A$2:$X$700,18,FALSE)))</f>
        <v>6</v>
      </c>
      <c r="V49" s="35" t="str">
        <f>IF(J49="巻足し",VLOOKUP(F49&amp;K49&amp;M49,製品マスタ!$M$5:$AK$1005,IF(S49/N49&gt;=3,24,21),FALSE),IF(J49="巻返し",VLOOKUP(F49&amp;K49&amp;M49,製品マスタ!$M$5:$AE$1005,18,FALSE),IF(J49="リード付け","原反コア",IF(J49="スリット",VLOOKUP(F49&amp;K49&amp;Q49,製品マスタ!$N$5:$AE$1005,17,FALSE),""))))</f>
        <v>原反コア</v>
      </c>
      <c r="W49" s="35" t="str">
        <f>IF(J49="巻足し",VLOOKUP(F49&amp;K49&amp;M49,製品マスタ!$M$5:$AK$1005,IF(S49/N49&gt;=3,25,22),FALSE),IF(J49="巻返し",VLOOKUP(F49&amp;K49&amp;M49,製品マスタ!$M$5:$AE$1005,19,FALSE),IF(J49="リード付け","-",IF(J49="スリット",VLOOKUP(F49&amp;K49&amp;Q49,製品マスタ!$N$5:$AE$1005,18,FALSE),""))))</f>
        <v>-</v>
      </c>
      <c r="X49" s="40">
        <f>IF(D49="","",IF(D48&lt;&gt;"","",VLOOKUP(D49,契約台帳!$A$3:$X$700,17,FALSE)))</f>
        <v>2</v>
      </c>
      <c r="Y49" s="35" t="str">
        <f>IF(D49="","",IF(D48&lt;&gt;"","",VLOOKUP(D49,契約台帳!$A$3:$X$700,5,FALSE)))</f>
        <v>特種東海製紙㈱</v>
      </c>
      <c r="Z49" s="74"/>
      <c r="AA49" s="39" t="s">
        <v>665</v>
      </c>
      <c r="AB49" s="41"/>
      <c r="AC49" s="244"/>
      <c r="AD49" s="67"/>
      <c r="AE49" s="71"/>
      <c r="AF49" s="60"/>
      <c r="AG49" s="34"/>
      <c r="AH49" s="34"/>
      <c r="AI49" s="34"/>
      <c r="AJ49" s="34"/>
      <c r="AK49" s="13"/>
      <c r="AL49" s="13"/>
      <c r="AM49" s="13"/>
      <c r="AN49" s="13"/>
      <c r="AO49" s="13"/>
      <c r="AP49" s="14"/>
      <c r="AQ49" s="15"/>
    </row>
    <row r="50" spans="1:43" s="17" customFormat="1" ht="30.95" customHeight="1" x14ac:dyDescent="0.2">
      <c r="A50" s="47"/>
      <c r="B50" s="48"/>
      <c r="C50" s="56"/>
      <c r="D50" s="35"/>
      <c r="E50" s="35"/>
      <c r="F50" s="36" t="str">
        <f>IF(D50="","",VLOOKUP(D50,契約台帳!$A$3:$X$9998,6,FALSE))&amp;IF(D50="","",VLOOKUP(D50,契約台帳!$A$3:$X$9998,7,FALSE))&amp;IF(D50="","",VLOOKUP(D50,契約台帳!$A$3:$X$9998,8,FALSE))&amp;IF(D50="","",VLOOKUP(D50,契約台帳!$A$3:$X$9998,9,FALSE))&amp;IF(D50="","",VLOOKUP(D50,契約台帳!$A$3:$X$9998,11,FALSE))</f>
        <v/>
      </c>
      <c r="G50" s="35" t="str">
        <f>IF(D50="","",IF(D49&lt;&gt;"","",VLOOKUP(F50,製品マスタ!$G$5:$H$1005,2,FALSE)))</f>
        <v/>
      </c>
      <c r="H50" s="35" t="str">
        <f>IF(D50="","",IF(D49&lt;&gt;"","",VLOOKUP(F50,製品マスタ!$G$5:$K$1005,5,FALSE)))</f>
        <v/>
      </c>
      <c r="I50" s="37" t="str">
        <f>IF(D50="","",IF(D49&lt;&gt;"","",VLOOKUP(F50,製品マスタ!$G$5:$L$1005,6,FALSE)))</f>
        <v/>
      </c>
      <c r="J50" s="38"/>
      <c r="K50" s="37" t="str">
        <f>IF(D50="","",IF(D49&lt;&gt;"","",VLOOKUP(D50,契約台帳!$A$3:$X$700,12,FALSE)))</f>
        <v/>
      </c>
      <c r="L50" s="37" t="str">
        <f>IF(D50="","",IF(D49&lt;&gt;"","",VLOOKUP(F50,製品マスタ!$G$5:$Q$1005,11,FALSE)))</f>
        <v/>
      </c>
      <c r="M50" s="49"/>
      <c r="N50" s="49"/>
      <c r="O50" s="60"/>
      <c r="P50" s="74"/>
      <c r="Q50" s="54" t="str">
        <f>IF(D50="","",IF(D49&lt;&gt;"","",IF(J50="リード付け",M50,VLOOKUP(D50,契約台帳!$A$3:$X$700,14,FALSE))))</f>
        <v/>
      </c>
      <c r="R50" s="50" t="str">
        <f>IF(D50="","",IF(D49&lt;&gt;"","",IF(J50="リード付け",M50,VLOOKUP(D50,契約台帳!$A$3:$X$700,15,FALSE))))</f>
        <v/>
      </c>
      <c r="S50" s="50" t="str">
        <f>IF(D50="","",IF(D49&lt;&gt;"","",IF(J50="リード付け",N50,VLOOKUP(D50,契約台帳!$A$3:$X$700,16,FALSE))))</f>
        <v/>
      </c>
      <c r="T50" s="50"/>
      <c r="U50" s="227" t="str">
        <f>IF(D50="","",IF(D48=D50,"",VLOOKUP(D50,契約台帳!$A$2:$X$700,18,FALSE)))</f>
        <v/>
      </c>
      <c r="V50" s="35" t="str">
        <f>IF(J50="巻足し",VLOOKUP(F50&amp;K50&amp;M50,製品マスタ!$M$5:$AK$1005,IF(S50/N50&gt;=3,24,21),FALSE),IF(J50="巻返し",VLOOKUP(F50&amp;K50&amp;M50,製品マスタ!$M$5:$AE$1005,18,FALSE),IF(J50="リード付け","原反コア",IF(J50="スリット",VLOOKUP(F50&amp;K50&amp;Q50,製品マスタ!$N$5:$AE$1005,17,FALSE),""))))</f>
        <v/>
      </c>
      <c r="W50" s="35" t="str">
        <f>IF(J50="巻足し",VLOOKUP(F50&amp;K50&amp;M50,製品マスタ!$M$5:$AK$1005,IF(S50/N50&gt;=3,25,22),FALSE),IF(J50="巻返し",VLOOKUP(F50&amp;K50&amp;M50,製品マスタ!$M$5:$AE$1005,19,FALSE),IF(J50="リード付け","-",IF(J50="スリット",VLOOKUP(F50&amp;K50&amp;Q50,製品マスタ!$N$5:$AE$1005,18,FALSE),""))))</f>
        <v/>
      </c>
      <c r="X50" s="40" t="str">
        <f>IF(D50="","",IF(D49&lt;&gt;"","",VLOOKUP(D50,契約台帳!$A$3:$X$700,17,FALSE)))</f>
        <v/>
      </c>
      <c r="Y50" s="35" t="str">
        <f>IF(D50="","",IF(D49&lt;&gt;"","",VLOOKUP(D50,契約台帳!$A$3:$X$700,5,FALSE)))</f>
        <v/>
      </c>
      <c r="Z50" s="74"/>
      <c r="AA50" s="266" t="str">
        <f>IFERROR(VLOOKUP(F50&amp;K50&amp;M50,製品マスタ!$M$5:$AM$1003,27,FALSE),"")</f>
        <v/>
      </c>
      <c r="AB50" s="41"/>
      <c r="AC50" s="244"/>
      <c r="AD50" s="67"/>
      <c r="AE50" s="71"/>
      <c r="AF50" s="60"/>
      <c r="AG50" s="34"/>
      <c r="AH50" s="34"/>
      <c r="AI50" s="34"/>
      <c r="AJ50" s="34"/>
      <c r="AK50" s="13"/>
      <c r="AL50" s="13"/>
      <c r="AM50" s="13"/>
      <c r="AN50" s="13"/>
      <c r="AO50" s="13"/>
      <c r="AP50" s="14"/>
      <c r="AQ50" s="15"/>
    </row>
    <row r="51" spans="1:43" s="17" customFormat="1" ht="30.95" customHeight="1" x14ac:dyDescent="0.2">
      <c r="A51" s="47"/>
      <c r="B51" s="48"/>
      <c r="C51" s="56"/>
      <c r="D51" s="35"/>
      <c r="E51" s="35"/>
      <c r="F51" s="36" t="str">
        <f>IF(D51="","",VLOOKUP(D51,契約台帳!$A$3:$X$9998,6,FALSE))&amp;IF(D51="","",VLOOKUP(D51,契約台帳!$A$3:$X$9998,7,FALSE))&amp;IF(D51="","",VLOOKUP(D51,契約台帳!$A$3:$X$9998,8,FALSE))&amp;IF(D51="","",VLOOKUP(D51,契約台帳!$A$3:$X$9998,9,FALSE))&amp;IF(D51="","",VLOOKUP(D51,契約台帳!$A$3:$X$9998,11,FALSE))</f>
        <v/>
      </c>
      <c r="G51" s="35" t="str">
        <f>IF(D51="","",IF(D50&lt;&gt;"","",VLOOKUP(F51,製品マスタ!$G$5:$H$1005,2,FALSE)))</f>
        <v/>
      </c>
      <c r="H51" s="35" t="str">
        <f>IF(D51="","",IF(D50&lt;&gt;"","",VLOOKUP(F51,製品マスタ!$G$5:$K$1005,5,FALSE)))</f>
        <v/>
      </c>
      <c r="I51" s="37" t="str">
        <f>IF(D51="","",IF(D50&lt;&gt;"","",VLOOKUP(F51,製品マスタ!$G$5:$L$1005,6,FALSE)))</f>
        <v/>
      </c>
      <c r="J51" s="38"/>
      <c r="K51" s="37" t="str">
        <f>IF(D51="","",IF(D50&lt;&gt;"","",VLOOKUP(D51,契約台帳!$A$3:$X$700,12,FALSE)))</f>
        <v/>
      </c>
      <c r="L51" s="37" t="str">
        <f>IF(D51="","",IF(D50&lt;&gt;"","",VLOOKUP(F51,製品マスタ!$G$5:$Q$1005,11,FALSE)))</f>
        <v/>
      </c>
      <c r="M51" s="49"/>
      <c r="N51" s="49"/>
      <c r="O51" s="60"/>
      <c r="P51" s="74"/>
      <c r="Q51" s="54" t="str">
        <f>IF(D51="","",IF(D50&lt;&gt;"","",IF(J51="リード付け",M51,VLOOKUP(D51,契約台帳!$A$3:$X$700,14,FALSE))))</f>
        <v/>
      </c>
      <c r="R51" s="50" t="str">
        <f>IF(D51="","",IF(D50&lt;&gt;"","",IF(J51="リード付け",M51,VLOOKUP(D51,契約台帳!$A$3:$X$700,15,FALSE))))</f>
        <v/>
      </c>
      <c r="S51" s="50" t="str">
        <f>IF(D51="","",IF(D50&lt;&gt;"","",IF(J51="リード付け",N51,VLOOKUP(D51,契約台帳!$A$3:$X$700,16,FALSE))))</f>
        <v/>
      </c>
      <c r="T51" s="50"/>
      <c r="U51" s="227" t="str">
        <f>IF(D51="","",IF(D49=D51,"",VLOOKUP(D51,契約台帳!$A$2:$X$700,18,FALSE)))</f>
        <v/>
      </c>
      <c r="V51" s="35" t="str">
        <f>IF(J51="巻足し",VLOOKUP(F51&amp;K51&amp;M51,製品マスタ!$M$5:$AK$1005,IF(S51/N51&gt;=3,24,21),FALSE),IF(J51="巻返し",VLOOKUP(F51&amp;K51&amp;M51,製品マスタ!$M$5:$AE$1005,18,FALSE),IF(J51="リード付け","原反コア",IF(J51="スリット",VLOOKUP(F51&amp;K51&amp;Q51,製品マスタ!$N$5:$AE$1005,17,FALSE),""))))</f>
        <v/>
      </c>
      <c r="W51" s="35" t="str">
        <f>IF(J51="巻足し",VLOOKUP(F51&amp;K51&amp;M51,製品マスタ!$M$5:$AK$1005,IF(S51/N51&gt;=3,25,22),FALSE),IF(J51="巻返し",VLOOKUP(F51&amp;K51&amp;M51,製品マスタ!$M$5:$AE$1005,19,FALSE),IF(J51="リード付け","-",IF(J51="スリット",VLOOKUP(F51&amp;K51&amp;Q51,製品マスタ!$N$5:$AE$1005,18,FALSE),""))))</f>
        <v/>
      </c>
      <c r="X51" s="40" t="str">
        <f>IF(D51="","",IF(D50&lt;&gt;"","",VLOOKUP(D51,契約台帳!$A$3:$X$700,17,FALSE)))</f>
        <v/>
      </c>
      <c r="Y51" s="35" t="str">
        <f>IF(D51="","",IF(D50&lt;&gt;"","",VLOOKUP(D51,契約台帳!$A$3:$X$700,5,FALSE)))</f>
        <v/>
      </c>
      <c r="Z51" s="74"/>
      <c r="AA51" s="266" t="str">
        <f>IFERROR(VLOOKUP(F51&amp;K51&amp;M51,製品マスタ!$M$5:$AM$1003,27,FALSE),"")</f>
        <v/>
      </c>
      <c r="AB51" s="41"/>
      <c r="AC51" s="244"/>
      <c r="AD51" s="67"/>
      <c r="AE51" s="71"/>
      <c r="AF51" s="60"/>
      <c r="AG51" s="34"/>
      <c r="AH51" s="34"/>
      <c r="AI51" s="34"/>
      <c r="AJ51" s="34"/>
      <c r="AK51" s="13"/>
      <c r="AL51" s="13"/>
      <c r="AM51" s="13"/>
      <c r="AN51" s="13"/>
      <c r="AO51" s="13"/>
      <c r="AP51" s="14"/>
      <c r="AQ51" s="15"/>
    </row>
    <row r="52" spans="1:43" s="17" customFormat="1" ht="30.95" customHeight="1" x14ac:dyDescent="0.2">
      <c r="A52" s="47" t="s">
        <v>683</v>
      </c>
      <c r="B52" s="48" t="s">
        <v>682</v>
      </c>
      <c r="C52" s="56"/>
      <c r="D52" s="35"/>
      <c r="E52" s="35"/>
      <c r="F52" s="36" t="str">
        <f>IF(D52="","",VLOOKUP(D52,契約台帳!$A$3:$X$9998,6,FALSE))&amp;IF(D52="","",VLOOKUP(D52,契約台帳!$A$3:$X$9998,7,FALSE))&amp;IF(D52="","",VLOOKUP(D52,契約台帳!$A$3:$X$9998,8,FALSE))&amp;IF(D52="","",VLOOKUP(D52,契約台帳!$A$3:$X$9998,9,FALSE))&amp;IF(D52="","",VLOOKUP(D52,契約台帳!$A$3:$X$9998,11,FALSE))</f>
        <v/>
      </c>
      <c r="G52" s="35" t="str">
        <f>IF(D52="","",IF(D51&lt;&gt;"","",VLOOKUP(F52,製品マスタ!$G$5:$H$1005,2,FALSE)))</f>
        <v/>
      </c>
      <c r="H52" s="35" t="str">
        <f>IF(D52="","",IF(D51&lt;&gt;"","",VLOOKUP(F52,製品マスタ!$G$5:$K$1005,5,FALSE)))</f>
        <v/>
      </c>
      <c r="I52" s="37" t="str">
        <f>IF(D52="","",IF(D51&lt;&gt;"","",VLOOKUP(F52,製品マスタ!$G$5:$L$1005,6,FALSE)))</f>
        <v/>
      </c>
      <c r="J52" s="38"/>
      <c r="K52" s="37" t="str">
        <f>IF(D52="","",IF(D51&lt;&gt;"","",VLOOKUP(D52,契約台帳!$A$3:$X$700,12,FALSE)))</f>
        <v/>
      </c>
      <c r="L52" s="37" t="str">
        <f>IF(D52="","",IF(D51&lt;&gt;"","",VLOOKUP(F52,製品マスタ!$G$5:$Q$1005,11,FALSE)))</f>
        <v/>
      </c>
      <c r="M52" s="49"/>
      <c r="N52" s="49"/>
      <c r="O52" s="60"/>
      <c r="P52" s="74"/>
      <c r="Q52" s="54" t="str">
        <f>IF(D52="","",IF(D51&lt;&gt;"","",IF(J52="リード付け",M52,VLOOKUP(D52,契約台帳!$A$3:$X$700,14,FALSE))))</f>
        <v/>
      </c>
      <c r="R52" s="50" t="str">
        <f>IF(D52="","",IF(D51&lt;&gt;"","",IF(J52="リード付け",M52,VLOOKUP(D52,契約台帳!$A$3:$X$700,15,FALSE))))</f>
        <v/>
      </c>
      <c r="S52" s="50" t="str">
        <f>IF(D52="","",IF(D51&lt;&gt;"","",IF(J52="リード付け",N52,VLOOKUP(D52,契約台帳!$A$3:$X$700,16,FALSE))))</f>
        <v/>
      </c>
      <c r="T52" s="50"/>
      <c r="U52" s="227" t="str">
        <f>IF(D52="","",IF(D50=D52,"",VLOOKUP(D52,契約台帳!$A$2:$X$700,18,FALSE)))</f>
        <v/>
      </c>
      <c r="V52" s="35" t="str">
        <f>IF(J52="巻足し",VLOOKUP(F52&amp;K52&amp;M52,製品マスタ!$M$5:$AK$1005,IF(S52/N52&gt;=3,24,21),FALSE),IF(J52="巻返し",VLOOKUP(F52&amp;K52&amp;M52,製品マスタ!$M$5:$AE$1005,18,FALSE),IF(J52="リード付け","原反コア",IF(J52="スリット",VLOOKUP(F52&amp;K52&amp;Q52,製品マスタ!$N$5:$AE$1005,17,FALSE),""))))</f>
        <v/>
      </c>
      <c r="W52" s="35" t="str">
        <f>IF(J52="巻足し",VLOOKUP(F52&amp;K52&amp;M52,製品マスタ!$M$5:$AK$1005,IF(S52/N52&gt;=3,25,22),FALSE),IF(J52="巻返し",VLOOKUP(F52&amp;K52&amp;M52,製品マスタ!$M$5:$AE$1005,19,FALSE),IF(J52="リード付け","-",IF(J52="スリット",VLOOKUP(F52&amp;K52&amp;Q52,製品マスタ!$N$5:$AE$1005,18,FALSE),""))))</f>
        <v/>
      </c>
      <c r="X52" s="40" t="str">
        <f>IF(D52="","",IF(D51&lt;&gt;"","",VLOOKUP(D52,契約台帳!$A$3:$X$700,17,FALSE)))</f>
        <v/>
      </c>
      <c r="Y52" s="35" t="str">
        <f>IF(D52="","",IF(D51&lt;&gt;"","",VLOOKUP(D52,契約台帳!$A$3:$X$700,5,FALSE)))</f>
        <v/>
      </c>
      <c r="Z52" s="74"/>
      <c r="AA52" s="266" t="str">
        <f>IFERROR(VLOOKUP(F52&amp;K52&amp;M52,製品マスタ!$M$5:$AM$1003,27,FALSE),"")</f>
        <v/>
      </c>
      <c r="AB52" s="41"/>
      <c r="AC52" s="244"/>
      <c r="AD52" s="67"/>
      <c r="AE52" s="71"/>
      <c r="AF52" s="60"/>
      <c r="AG52" s="34"/>
      <c r="AH52" s="34"/>
      <c r="AI52" s="34"/>
      <c r="AJ52" s="34"/>
      <c r="AK52" s="13"/>
      <c r="AL52" s="13"/>
      <c r="AM52" s="13"/>
      <c r="AN52" s="13"/>
      <c r="AO52" s="13"/>
      <c r="AP52" s="14"/>
      <c r="AQ52" s="15"/>
    </row>
    <row r="53" spans="1:43" s="17" customFormat="1" ht="30.95" customHeight="1" x14ac:dyDescent="0.2">
      <c r="A53" s="47"/>
      <c r="B53" s="48"/>
      <c r="C53" s="56"/>
      <c r="D53" s="35"/>
      <c r="E53" s="35"/>
      <c r="F53" s="36" t="str">
        <f>IF(D53="","",VLOOKUP(D53,契約台帳!$A$3:$X$9998,6,FALSE))&amp;IF(D53="","",VLOOKUP(D53,契約台帳!$A$3:$X$9998,7,FALSE))&amp;IF(D53="","",VLOOKUP(D53,契約台帳!$A$3:$X$9998,8,FALSE))&amp;IF(D53="","",VLOOKUP(D53,契約台帳!$A$3:$X$9998,9,FALSE))&amp;IF(D53="","",VLOOKUP(D53,契約台帳!$A$3:$X$9998,11,FALSE))</f>
        <v/>
      </c>
      <c r="G53" s="35" t="str">
        <f>IF(D53="","",IF(D52&lt;&gt;"","",VLOOKUP(F53,製品マスタ!$G$5:$H$1005,2,FALSE)))</f>
        <v/>
      </c>
      <c r="H53" s="35" t="str">
        <f>IF(D53="","",IF(D52&lt;&gt;"","",VLOOKUP(F53,製品マスタ!$G$5:$K$1005,5,FALSE)))</f>
        <v/>
      </c>
      <c r="I53" s="37" t="str">
        <f>IF(D53="","",IF(D52&lt;&gt;"","",VLOOKUP(F53,製品マスタ!$G$5:$L$1005,6,FALSE)))</f>
        <v/>
      </c>
      <c r="J53" s="38"/>
      <c r="K53" s="37" t="str">
        <f>IF(D53="","",IF(D52&lt;&gt;"","",VLOOKUP(D53,契約台帳!$A$3:$X$700,12,FALSE)))</f>
        <v/>
      </c>
      <c r="L53" s="37" t="str">
        <f>IF(D53="","",IF(D52&lt;&gt;"","",VLOOKUP(F53,製品マスタ!$G$5:$Q$1005,11,FALSE)))</f>
        <v/>
      </c>
      <c r="M53" s="49"/>
      <c r="N53" s="49"/>
      <c r="O53" s="60"/>
      <c r="P53" s="74"/>
      <c r="Q53" s="54" t="str">
        <f>IF(D53="","",IF(D52&lt;&gt;"","",IF(J53="リード付け",M53,VLOOKUP(D53,契約台帳!$A$3:$X$700,14,FALSE))))</f>
        <v/>
      </c>
      <c r="R53" s="50" t="str">
        <f>IF(D53="","",IF(D52&lt;&gt;"","",IF(J53="リード付け",M53,VLOOKUP(D53,契約台帳!$A$3:$X$700,15,FALSE))))</f>
        <v/>
      </c>
      <c r="S53" s="50" t="str">
        <f>IF(D53="","",IF(D52&lt;&gt;"","",IF(J53="リード付け",N53,VLOOKUP(D53,契約台帳!$A$3:$X$700,16,FALSE))))</f>
        <v/>
      </c>
      <c r="T53" s="50"/>
      <c r="U53" s="227" t="str">
        <f>IF(D53="","",IF(D51=D53,"",VLOOKUP(D53,契約台帳!$A$2:$X$700,18,FALSE)))</f>
        <v/>
      </c>
      <c r="V53" s="35" t="str">
        <f>IF(J53="巻足し",VLOOKUP(F53&amp;K53&amp;M53,製品マスタ!$M$5:$AK$1005,IF(S53/N53&gt;=3,24,21),FALSE),IF(J53="巻返し",VLOOKUP(F53&amp;K53&amp;M53,製品マスタ!$M$5:$AE$1005,18,FALSE),IF(J53="リード付け","原反コア",IF(J53="スリット",VLOOKUP(F53&amp;K53&amp;Q53,製品マスタ!$N$5:$AE$1005,17,FALSE),""))))</f>
        <v/>
      </c>
      <c r="W53" s="35" t="str">
        <f>IF(J53="巻足し",VLOOKUP(F53&amp;K53&amp;M53,製品マスタ!$M$5:$AK$1005,IF(S53/N53&gt;=3,25,22),FALSE),IF(J53="巻返し",VLOOKUP(F53&amp;K53&amp;M53,製品マスタ!$M$5:$AE$1005,19,FALSE),IF(J53="リード付け","-",IF(J53="スリット",VLOOKUP(F53&amp;K53&amp;Q53,製品マスタ!$N$5:$AE$1005,18,FALSE),""))))</f>
        <v/>
      </c>
      <c r="X53" s="40" t="str">
        <f>IF(D53="","",IF(D52&lt;&gt;"","",VLOOKUP(D53,契約台帳!$A$3:$X$700,17,FALSE)))</f>
        <v/>
      </c>
      <c r="Y53" s="35" t="str">
        <f>IF(D53="","",IF(D52&lt;&gt;"","",VLOOKUP(D53,契約台帳!$A$3:$X$700,5,FALSE)))</f>
        <v/>
      </c>
      <c r="Z53" s="74"/>
      <c r="AA53" s="266" t="str">
        <f>IFERROR(VLOOKUP(F53&amp;K53&amp;M53,製品マスタ!$M$5:$AM$1003,27,FALSE),"")</f>
        <v/>
      </c>
      <c r="AB53" s="41"/>
      <c r="AC53" s="244"/>
      <c r="AD53" s="67"/>
      <c r="AE53" s="71"/>
      <c r="AF53" s="60"/>
      <c r="AG53" s="34"/>
      <c r="AH53" s="34"/>
      <c r="AI53" s="34"/>
      <c r="AJ53" s="34"/>
      <c r="AK53" s="13"/>
      <c r="AL53" s="13"/>
      <c r="AM53" s="13"/>
      <c r="AN53" s="13"/>
      <c r="AO53" s="13"/>
      <c r="AP53" s="14"/>
      <c r="AQ53" s="15"/>
    </row>
    <row r="54" spans="1:43" s="17" customFormat="1" ht="30.95" customHeight="1" x14ac:dyDescent="0.2">
      <c r="A54" s="47" t="s">
        <v>684</v>
      </c>
      <c r="B54" s="48" t="s">
        <v>686</v>
      </c>
      <c r="C54" s="56"/>
      <c r="D54" s="35"/>
      <c r="E54" s="35"/>
      <c r="F54" s="36" t="str">
        <f>IF(D54="","",VLOOKUP(D54,契約台帳!$A$3:$X$9998,6,FALSE))&amp;IF(D54="","",VLOOKUP(D54,契約台帳!$A$3:$X$9998,7,FALSE))&amp;IF(D54="","",VLOOKUP(D54,契約台帳!$A$3:$X$9998,8,FALSE))&amp;IF(D54="","",VLOOKUP(D54,契約台帳!$A$3:$X$9998,9,FALSE))&amp;IF(D54="","",VLOOKUP(D54,契約台帳!$A$3:$X$9998,11,FALSE))</f>
        <v/>
      </c>
      <c r="G54" s="35" t="str">
        <f>IF(D54="","",IF(D53&lt;&gt;"","",VLOOKUP(F54,製品マスタ!$G$5:$H$1005,2,FALSE)))</f>
        <v/>
      </c>
      <c r="H54" s="35" t="str">
        <f>IF(D54="","",IF(D53&lt;&gt;"","",VLOOKUP(F54,製品マスタ!$G$5:$K$1005,5,FALSE)))</f>
        <v/>
      </c>
      <c r="I54" s="37" t="str">
        <f>IF(D54="","",IF(D53&lt;&gt;"","",VLOOKUP(F54,製品マスタ!$G$5:$L$1005,6,FALSE)))</f>
        <v/>
      </c>
      <c r="J54" s="38" t="s">
        <v>585</v>
      </c>
      <c r="K54" s="37" t="str">
        <f>IF(D54="","",IF(D53&lt;&gt;"","",VLOOKUP(D54,契約台帳!$A$3:$X$700,12,FALSE)))</f>
        <v/>
      </c>
      <c r="L54" s="37" t="str">
        <f>IF(D54="","",IF(D53&lt;&gt;"","",VLOOKUP(F54,製品マスタ!$G$5:$Q$1005,11,FALSE)))</f>
        <v/>
      </c>
      <c r="M54" s="49"/>
      <c r="N54" s="49"/>
      <c r="O54" s="60"/>
      <c r="P54" s="74"/>
      <c r="Q54" s="54" t="str">
        <f>IF(D54="","",IF(D53&lt;&gt;"","",IF(J54="リード付け",M54,VLOOKUP(D54,契約台帳!$A$3:$X$700,14,FALSE))))</f>
        <v/>
      </c>
      <c r="R54" s="50" t="str">
        <f>IF(D54="","",IF(D53&lt;&gt;"","",IF(J54="リード付け",M54,VLOOKUP(D54,契約台帳!$A$3:$X$700,15,FALSE))))</f>
        <v/>
      </c>
      <c r="S54" s="50" t="str">
        <f>IF(D54="","",IF(D53&lt;&gt;"","",IF(J54="リード付け",N54,VLOOKUP(D54,契約台帳!$A$3:$X$700,16,FALSE))))</f>
        <v/>
      </c>
      <c r="T54" s="50"/>
      <c r="U54" s="227" t="str">
        <f>IF(D54="","",IF(D52=D54,"",VLOOKUP(D54,契約台帳!$A$2:$X$700,18,FALSE)))</f>
        <v/>
      </c>
      <c r="V54" s="35" t="str">
        <f>IF(J54="巻足し",VLOOKUP(F54&amp;K54&amp;M54,製品マスタ!$M$5:$AK$1005,IF(S54/N54&gt;=3,24,21),FALSE),IF(J54="巻返し",VLOOKUP(F54&amp;K54&amp;M54,製品マスタ!$M$5:$AE$1005,18,FALSE),IF(J54="リード付け","原反コア",IF(J54="スリット",VLOOKUP(F54&amp;K54&amp;Q54,製品マスタ!$N$5:$AE$1005,17,FALSE),""))))</f>
        <v/>
      </c>
      <c r="W54" s="35" t="str">
        <f>IF(J54="巻足し",VLOOKUP(F54&amp;K54&amp;M54,製品マスタ!$M$5:$AK$1005,IF(S54/N54&gt;=3,25,22),FALSE),IF(J54="巻返し",VLOOKUP(F54&amp;K54&amp;M54,製品マスタ!$M$5:$AE$1005,19,FALSE),IF(J54="リード付け","-",IF(J54="スリット",VLOOKUP(F54&amp;K54&amp;Q54,製品マスタ!$N$5:$AE$1005,18,FALSE),""))))</f>
        <v/>
      </c>
      <c r="X54" s="40" t="str">
        <f>IF(D54="","",IF(D53&lt;&gt;"","",VLOOKUP(D54,契約台帳!$A$3:$X$700,17,FALSE)))</f>
        <v/>
      </c>
      <c r="Y54" s="35" t="str">
        <f>IF(D54="","",IF(D53&lt;&gt;"","",VLOOKUP(D54,契約台帳!$A$3:$X$700,5,FALSE)))</f>
        <v/>
      </c>
      <c r="Z54" s="74"/>
      <c r="AA54" s="266" t="str">
        <f>IFERROR(VLOOKUP(F54&amp;K54&amp;M54,製品マスタ!$M$5:$AM$1003,27,FALSE),"")</f>
        <v/>
      </c>
      <c r="AB54" s="41"/>
      <c r="AC54" s="244"/>
      <c r="AD54" s="67"/>
      <c r="AE54" s="71"/>
      <c r="AF54" s="60"/>
      <c r="AG54" s="34"/>
      <c r="AH54" s="34"/>
      <c r="AI54" s="34"/>
      <c r="AJ54" s="34"/>
      <c r="AK54" s="13"/>
      <c r="AL54" s="13"/>
      <c r="AM54" s="13"/>
      <c r="AN54" s="13"/>
      <c r="AO54" s="13"/>
      <c r="AP54" s="14"/>
      <c r="AQ54" s="15"/>
    </row>
    <row r="55" spans="1:43" s="17" customFormat="1" ht="30.95" customHeight="1" x14ac:dyDescent="0.2">
      <c r="A55" s="47"/>
      <c r="B55" s="48"/>
      <c r="C55" s="56"/>
      <c r="D55" s="35"/>
      <c r="E55" s="35"/>
      <c r="F55" s="36" t="str">
        <f>IF(D55="","",VLOOKUP(D55,契約台帳!$A$3:$X$9998,6,FALSE))&amp;IF(D55="","",VLOOKUP(D55,契約台帳!$A$3:$X$9998,7,FALSE))&amp;IF(D55="","",VLOOKUP(D55,契約台帳!$A$3:$X$9998,8,FALSE))&amp;IF(D55="","",VLOOKUP(D55,契約台帳!$A$3:$X$9998,9,FALSE))&amp;IF(D55="","",VLOOKUP(D55,契約台帳!$A$3:$X$9998,11,FALSE))</f>
        <v/>
      </c>
      <c r="G55" s="35" t="str">
        <f>IF(D55="","",IF(D54&lt;&gt;"","",VLOOKUP(F55,製品マスタ!$G$5:$H$1005,2,FALSE)))</f>
        <v/>
      </c>
      <c r="H55" s="35" t="str">
        <f>IF(D55="","",IF(D54&lt;&gt;"","",VLOOKUP(F55,製品マスタ!$G$5:$K$1005,5,FALSE)))</f>
        <v/>
      </c>
      <c r="I55" s="37" t="str">
        <f>IF(D55="","",IF(D54&lt;&gt;"","",VLOOKUP(F55,製品マスタ!$G$5:$L$1005,6,FALSE)))</f>
        <v/>
      </c>
      <c r="J55" s="38"/>
      <c r="K55" s="37" t="str">
        <f>IF(D55="","",IF(D54&lt;&gt;"","",VLOOKUP(D55,契約台帳!$A$3:$X$700,12,FALSE)))</f>
        <v/>
      </c>
      <c r="L55" s="37" t="str">
        <f>IF(D55="","",IF(D54&lt;&gt;"","",VLOOKUP(F55,製品マスタ!$G$5:$Q$1005,11,FALSE)))</f>
        <v/>
      </c>
      <c r="M55" s="49"/>
      <c r="N55" s="49"/>
      <c r="O55" s="60"/>
      <c r="P55" s="74"/>
      <c r="Q55" s="54" t="str">
        <f>IF(D55="","",IF(D54&lt;&gt;"","",IF(J55="リード付け",M55,VLOOKUP(D55,契約台帳!$A$3:$X$700,14,FALSE))))</f>
        <v/>
      </c>
      <c r="R55" s="50" t="str">
        <f>IF(D55="","",IF(D54&lt;&gt;"","",IF(J55="リード付け",M55,VLOOKUP(D55,契約台帳!$A$3:$X$700,15,FALSE))))</f>
        <v/>
      </c>
      <c r="S55" s="50" t="str">
        <f>IF(D55="","",IF(D54&lt;&gt;"","",IF(J55="リード付け",N55,VLOOKUP(D55,契約台帳!$A$3:$X$700,16,FALSE))))</f>
        <v/>
      </c>
      <c r="T55" s="50"/>
      <c r="U55" s="227" t="str">
        <f>IF(D55="","",IF(D53=D55,"",VLOOKUP(D55,契約台帳!$A$2:$X$700,18,FALSE)))</f>
        <v/>
      </c>
      <c r="V55" s="35" t="str">
        <f>IF(J55="巻足し",VLOOKUP(F55&amp;K55&amp;M55,製品マスタ!$M$5:$AK$1005,IF(S55/N55&gt;=3,24,21),FALSE),IF(J55="巻返し",VLOOKUP(F55&amp;K55&amp;M55,製品マスタ!$M$5:$AE$1005,18,FALSE),IF(J55="リード付け","原反コア",IF(J55="スリット",VLOOKUP(F55&amp;K55&amp;Q55,製品マスタ!$N$5:$AE$1005,17,FALSE),""))))</f>
        <v/>
      </c>
      <c r="W55" s="35" t="str">
        <f>IF(J55="巻足し",VLOOKUP(F55&amp;K55&amp;M55,製品マスタ!$M$5:$AK$1005,IF(S55/N55&gt;=3,25,22),FALSE),IF(J55="巻返し",VLOOKUP(F55&amp;K55&amp;M55,製品マスタ!$M$5:$AE$1005,19,FALSE),IF(J55="リード付け","-",IF(J55="スリット",VLOOKUP(F55&amp;K55&amp;Q55,製品マスタ!$N$5:$AE$1005,18,FALSE),""))))</f>
        <v/>
      </c>
      <c r="X55" s="40" t="str">
        <f>IF(D55="","",IF(D54&lt;&gt;"","",VLOOKUP(D55,契約台帳!$A$3:$X$700,17,FALSE)))</f>
        <v/>
      </c>
      <c r="Y55" s="35" t="str">
        <f>IF(D55="","",IF(D54&lt;&gt;"","",VLOOKUP(D55,契約台帳!$A$3:$X$700,5,FALSE)))</f>
        <v/>
      </c>
      <c r="Z55" s="74"/>
      <c r="AA55" s="266" t="str">
        <f>IFERROR(VLOOKUP(F55&amp;K55&amp;M55,製品マスタ!$M$5:$AM$1003,27,FALSE),"")</f>
        <v/>
      </c>
      <c r="AB55" s="41"/>
      <c r="AC55" s="244"/>
      <c r="AD55" s="67"/>
      <c r="AE55" s="71"/>
      <c r="AF55" s="60"/>
      <c r="AG55" s="34"/>
      <c r="AH55" s="34"/>
      <c r="AI55" s="34"/>
      <c r="AJ55" s="34"/>
      <c r="AK55" s="13"/>
      <c r="AL55" s="13"/>
      <c r="AM55" s="13"/>
      <c r="AN55" s="13"/>
      <c r="AO55" s="13"/>
      <c r="AP55" s="14"/>
      <c r="AQ55" s="15"/>
    </row>
    <row r="56" spans="1:43" s="17" customFormat="1" ht="30.95" customHeight="1" x14ac:dyDescent="0.2">
      <c r="A56" s="47" t="s">
        <v>685</v>
      </c>
      <c r="B56" s="48" t="s">
        <v>687</v>
      </c>
      <c r="C56" s="56"/>
      <c r="D56" s="35"/>
      <c r="E56" s="35"/>
      <c r="F56" s="36" t="str">
        <f>IF(D56="","",VLOOKUP(D56,契約台帳!$A$3:$X$9998,6,FALSE))&amp;IF(D56="","",VLOOKUP(D56,契約台帳!$A$3:$X$9998,7,FALSE))&amp;IF(D56="","",VLOOKUP(D56,契約台帳!$A$3:$X$9998,8,FALSE))&amp;IF(D56="","",VLOOKUP(D56,契約台帳!$A$3:$X$9998,9,FALSE))&amp;IF(D56="","",VLOOKUP(D56,契約台帳!$A$3:$X$9998,11,FALSE))</f>
        <v/>
      </c>
      <c r="G56" s="35" t="str">
        <f>IF(D56="","",IF(D55&lt;&gt;"","",VLOOKUP(F56,製品マスタ!$G$5:$H$1005,2,FALSE)))</f>
        <v/>
      </c>
      <c r="H56" s="35" t="str">
        <f>IF(D56="","",IF(D55&lt;&gt;"","",VLOOKUP(F56,製品マスタ!$G$5:$K$1005,5,FALSE)))</f>
        <v/>
      </c>
      <c r="I56" s="37" t="str">
        <f>IF(D56="","",IF(D55&lt;&gt;"","",VLOOKUP(F56,製品マスタ!$G$5:$L$1005,6,FALSE)))</f>
        <v/>
      </c>
      <c r="J56" s="38" t="s">
        <v>585</v>
      </c>
      <c r="K56" s="37" t="str">
        <f>IF(D56="","",IF(D55&lt;&gt;"","",VLOOKUP(D56,契約台帳!$A$3:$X$700,12,FALSE)))</f>
        <v/>
      </c>
      <c r="L56" s="37" t="str">
        <f>IF(D56="","",IF(D55&lt;&gt;"","",VLOOKUP(F56,製品マスタ!$G$5:$Q$1005,11,FALSE)))</f>
        <v/>
      </c>
      <c r="M56" s="49"/>
      <c r="N56" s="49"/>
      <c r="O56" s="60"/>
      <c r="P56" s="74"/>
      <c r="Q56" s="54" t="str">
        <f>IF(D56="","",IF(D55&lt;&gt;"","",IF(J56="リード付け",M56,VLOOKUP(D56,契約台帳!$A$3:$X$700,14,FALSE))))</f>
        <v/>
      </c>
      <c r="R56" s="50" t="str">
        <f>IF(D56="","",IF(D55&lt;&gt;"","",IF(J56="リード付け",M56,VLOOKUP(D56,契約台帳!$A$3:$X$700,15,FALSE))))</f>
        <v/>
      </c>
      <c r="S56" s="50" t="str">
        <f>IF(D56="","",IF(D55&lt;&gt;"","",IF(J56="リード付け",N56,VLOOKUP(D56,契約台帳!$A$3:$X$700,16,FALSE))))</f>
        <v/>
      </c>
      <c r="T56" s="50"/>
      <c r="U56" s="227" t="str">
        <f>IF(D56="","",IF(D54=D56,"",VLOOKUP(D56,契約台帳!$A$2:$X$700,18,FALSE)))</f>
        <v/>
      </c>
      <c r="V56" s="35" t="str">
        <f>IF(J56="巻足し",VLOOKUP(F56&amp;K56&amp;M56,製品マスタ!$M$5:$AK$1005,IF(S56/N56&gt;=3,24,21),FALSE),IF(J56="巻返し",VLOOKUP(F56&amp;K56&amp;M56,製品マスタ!$M$5:$AE$1005,18,FALSE),IF(J56="リード付け","原反コア",IF(J56="スリット",VLOOKUP(F56&amp;K56&amp;Q56,製品マスタ!$N$5:$AE$1005,17,FALSE),""))))</f>
        <v/>
      </c>
      <c r="W56" s="35" t="str">
        <f>IF(J56="巻足し",VLOOKUP(F56&amp;K56&amp;M56,製品マスタ!$M$5:$AK$1005,IF(S56/N56&gt;=3,25,22),FALSE),IF(J56="巻返し",VLOOKUP(F56&amp;K56&amp;M56,製品マスタ!$M$5:$AE$1005,19,FALSE),IF(J56="リード付け","-",IF(J56="スリット",VLOOKUP(F56&amp;K56&amp;Q56,製品マスタ!$N$5:$AE$1005,18,FALSE),""))))</f>
        <v/>
      </c>
      <c r="X56" s="40" t="str">
        <f>IF(D56="","",IF(D55&lt;&gt;"","",VLOOKUP(D56,契約台帳!$A$3:$X$700,17,FALSE)))</f>
        <v/>
      </c>
      <c r="Y56" s="35" t="str">
        <f>IF(D56="","",IF(D55&lt;&gt;"","",VLOOKUP(D56,契約台帳!$A$3:$X$700,5,FALSE)))</f>
        <v/>
      </c>
      <c r="Z56" s="74"/>
      <c r="AA56" s="266" t="str">
        <f>IFERROR(VLOOKUP(F56&amp;K56&amp;M56,製品マスタ!$M$5:$AM$1003,27,FALSE),"")</f>
        <v/>
      </c>
      <c r="AB56" s="41"/>
      <c r="AC56" s="244"/>
      <c r="AD56" s="67"/>
      <c r="AE56" s="71"/>
      <c r="AF56" s="60"/>
      <c r="AG56" s="34"/>
      <c r="AH56" s="34"/>
      <c r="AI56" s="34"/>
      <c r="AJ56" s="34"/>
      <c r="AK56" s="13"/>
      <c r="AL56" s="13"/>
      <c r="AM56" s="13"/>
      <c r="AN56" s="13"/>
      <c r="AO56" s="13"/>
      <c r="AP56" s="14"/>
      <c r="AQ56" s="15"/>
    </row>
    <row r="57" spans="1:43" s="17" customFormat="1" ht="30.95" customHeight="1" x14ac:dyDescent="0.2">
      <c r="A57" s="47"/>
      <c r="B57" s="48"/>
      <c r="C57" s="56"/>
      <c r="D57" s="35"/>
      <c r="E57" s="35"/>
      <c r="F57" s="36" t="str">
        <f>IF(D57="","",VLOOKUP(D57,契約台帳!$A$3:$X$9998,6,FALSE))&amp;IF(D57="","",VLOOKUP(D57,契約台帳!$A$3:$X$9998,7,FALSE))&amp;IF(D57="","",VLOOKUP(D57,契約台帳!$A$3:$X$9998,8,FALSE))&amp;IF(D57="","",VLOOKUP(D57,契約台帳!$A$3:$X$9998,9,FALSE))&amp;IF(D57="","",VLOOKUP(D57,契約台帳!$A$3:$X$9998,11,FALSE))</f>
        <v/>
      </c>
      <c r="G57" s="35" t="str">
        <f>IF(D57="","",IF(D56&lt;&gt;"","",VLOOKUP(F57,製品マスタ!$G$5:$H$1005,2,FALSE)))</f>
        <v/>
      </c>
      <c r="H57" s="35" t="str">
        <f>IF(D57="","",IF(D56&lt;&gt;"","",VLOOKUP(F57,製品マスタ!$G$5:$K$1005,5,FALSE)))</f>
        <v/>
      </c>
      <c r="I57" s="37" t="str">
        <f>IF(D57="","",IF(D56&lt;&gt;"","",VLOOKUP(F57,製品マスタ!$G$5:$L$1005,6,FALSE)))</f>
        <v/>
      </c>
      <c r="J57" s="38"/>
      <c r="K57" s="37" t="str">
        <f>IF(D57="","",IF(D56&lt;&gt;"","",VLOOKUP(D57,契約台帳!$A$3:$X$700,12,FALSE)))</f>
        <v/>
      </c>
      <c r="L57" s="37" t="str">
        <f>IF(D57="","",IF(D56&lt;&gt;"","",VLOOKUP(F57,製品マスタ!$G$5:$Q$1005,11,FALSE)))</f>
        <v/>
      </c>
      <c r="M57" s="49"/>
      <c r="N57" s="49"/>
      <c r="O57" s="60"/>
      <c r="P57" s="74"/>
      <c r="Q57" s="54" t="str">
        <f>IF(D57="","",IF(D56&lt;&gt;"","",IF(J57="リード付け",M57,VLOOKUP(D57,契約台帳!$A$3:$X$700,14,FALSE))))</f>
        <v/>
      </c>
      <c r="R57" s="50" t="str">
        <f>IF(D57="","",IF(D56&lt;&gt;"","",IF(J57="リード付け",M57,VLOOKUP(D57,契約台帳!$A$3:$X$700,15,FALSE))))</f>
        <v/>
      </c>
      <c r="S57" s="50" t="str">
        <f>IF(D57="","",IF(D56&lt;&gt;"","",IF(J57="リード付け",N57,VLOOKUP(D57,契約台帳!$A$3:$X$700,16,FALSE))))</f>
        <v/>
      </c>
      <c r="T57" s="50"/>
      <c r="U57" s="227" t="str">
        <f>IF(D57="","",IF(D55=D57,"",VLOOKUP(D57,契約台帳!$A$2:$X$700,18,FALSE)))</f>
        <v/>
      </c>
      <c r="V57" s="35" t="str">
        <f>IF(J57="巻足し",VLOOKUP(F57&amp;K57&amp;M57,製品マスタ!$M$5:$AK$1005,IF(S57/N57&gt;=3,24,21),FALSE),IF(J57="巻返し",VLOOKUP(F57&amp;K57&amp;M57,製品マスタ!$M$5:$AE$1005,18,FALSE),IF(J57="リード付け","原反コア",IF(J57="スリット",VLOOKUP(F57&amp;K57&amp;Q57,製品マスタ!$N$5:$AE$1005,17,FALSE),""))))</f>
        <v/>
      </c>
      <c r="W57" s="35" t="str">
        <f>IF(J57="巻足し",VLOOKUP(F57&amp;K57&amp;M57,製品マスタ!$M$5:$AK$1005,IF(S57/N57&gt;=3,25,22),FALSE),IF(J57="巻返し",VLOOKUP(F57&amp;K57&amp;M57,製品マスタ!$M$5:$AE$1005,19,FALSE),IF(J57="リード付け","-",IF(J57="スリット",VLOOKUP(F57&amp;K57&amp;Q57,製品マスタ!$N$5:$AE$1005,18,FALSE),""))))</f>
        <v/>
      </c>
      <c r="X57" s="40" t="str">
        <f>IF(D57="","",IF(D56&lt;&gt;"","",VLOOKUP(D57,契約台帳!$A$3:$X$700,17,FALSE)))</f>
        <v/>
      </c>
      <c r="Y57" s="35" t="str">
        <f>IF(D57="","",IF(D56&lt;&gt;"","",VLOOKUP(D57,契約台帳!$A$3:$X$700,5,FALSE)))</f>
        <v/>
      </c>
      <c r="Z57" s="74"/>
      <c r="AA57" s="266" t="str">
        <f>IFERROR(VLOOKUP(F57&amp;K57&amp;M57,製品マスタ!$M$5:$AM$1003,27,FALSE),"")</f>
        <v/>
      </c>
      <c r="AB57" s="41"/>
      <c r="AC57" s="244"/>
      <c r="AD57" s="67"/>
      <c r="AE57" s="71"/>
      <c r="AF57" s="60"/>
      <c r="AG57" s="34"/>
      <c r="AH57" s="34"/>
      <c r="AI57" s="34"/>
      <c r="AJ57" s="34"/>
      <c r="AK57" s="13"/>
      <c r="AL57" s="13"/>
      <c r="AM57" s="13"/>
      <c r="AN57" s="13"/>
      <c r="AO57" s="13"/>
      <c r="AP57" s="14"/>
      <c r="AQ57" s="15"/>
    </row>
    <row r="58" spans="1:43" s="17" customFormat="1" ht="30.95" customHeight="1" x14ac:dyDescent="0.2">
      <c r="A58" s="47" t="s">
        <v>692</v>
      </c>
      <c r="B58" s="48" t="s">
        <v>691</v>
      </c>
      <c r="C58" s="56"/>
      <c r="D58" s="35"/>
      <c r="E58" s="35"/>
      <c r="F58" s="36" t="str">
        <f>IF(D58="","",VLOOKUP(D58,契約台帳!$A$3:$X$9998,6,FALSE))&amp;IF(D58="","",VLOOKUP(D58,契約台帳!$A$3:$X$9998,7,FALSE))&amp;IF(D58="","",VLOOKUP(D58,契約台帳!$A$3:$X$9998,8,FALSE))&amp;IF(D58="","",VLOOKUP(D58,契約台帳!$A$3:$X$9998,9,FALSE))&amp;IF(D58="","",VLOOKUP(D58,契約台帳!$A$3:$X$9998,11,FALSE))</f>
        <v/>
      </c>
      <c r="G58" s="35" t="str">
        <f>IF(D58="","",IF(D57&lt;&gt;"","",VLOOKUP(F58,製品マスタ!$G$5:$H$1005,2,FALSE)))</f>
        <v/>
      </c>
      <c r="H58" s="35" t="str">
        <f>IF(D58="","",IF(D57&lt;&gt;"","",VLOOKUP(F58,製品マスタ!$G$5:$K$1005,5,FALSE)))</f>
        <v/>
      </c>
      <c r="I58" s="37" t="str">
        <f>IF(D58="","",IF(D57&lt;&gt;"","",VLOOKUP(F58,製品マスタ!$G$5:$L$1005,6,FALSE)))</f>
        <v/>
      </c>
      <c r="J58" s="38"/>
      <c r="K58" s="37" t="str">
        <f>IF(D58="","",IF(D57&lt;&gt;"","",VLOOKUP(D58,契約台帳!$A$3:$X$700,12,FALSE)))</f>
        <v/>
      </c>
      <c r="L58" s="37" t="str">
        <f>IF(D58="","",IF(D57&lt;&gt;"","",VLOOKUP(F58,製品マスタ!$G$5:$Q$1005,11,FALSE)))</f>
        <v/>
      </c>
      <c r="M58" s="49"/>
      <c r="N58" s="49"/>
      <c r="O58" s="60"/>
      <c r="P58" s="74"/>
      <c r="Q58" s="54" t="str">
        <f>IF(D58="","",IF(D57&lt;&gt;"","",IF(J58="リード付け",M58,VLOOKUP(D58,契約台帳!$A$3:$X$700,14,FALSE))))</f>
        <v/>
      </c>
      <c r="R58" s="50" t="str">
        <f>IF(D58="","",IF(D57&lt;&gt;"","",IF(J58="リード付け",M58,VLOOKUP(D58,契約台帳!$A$3:$X$700,15,FALSE))))</f>
        <v/>
      </c>
      <c r="S58" s="50" t="str">
        <f>IF(D58="","",IF(D57&lt;&gt;"","",IF(J58="リード付け",N58,VLOOKUP(D58,契約台帳!$A$3:$X$700,16,FALSE))))</f>
        <v/>
      </c>
      <c r="T58" s="50"/>
      <c r="U58" s="227" t="str">
        <f>IF(D58="","",IF(D56=D58,"",VLOOKUP(D58,契約台帳!$A$2:$X$700,18,FALSE)))</f>
        <v/>
      </c>
      <c r="V58" s="35" t="str">
        <f>IF(J58="巻足し",VLOOKUP(F58&amp;K58&amp;M58,製品マスタ!$M$5:$AK$1005,IF(S58/N58&gt;=3,24,21),FALSE),IF(J58="巻返し",VLOOKUP(F58&amp;K58&amp;M58,製品マスタ!$M$5:$AE$1005,18,FALSE),IF(J58="リード付け","原反コア",IF(J58="スリット",VLOOKUP(F58&amp;K58&amp;Q58,製品マスタ!$N$5:$AE$1005,17,FALSE),""))))</f>
        <v/>
      </c>
      <c r="W58" s="35" t="str">
        <f>IF(J58="巻足し",VLOOKUP(F58&amp;K58&amp;M58,製品マスタ!$M$5:$AK$1005,IF(S58/N58&gt;=3,25,22),FALSE),IF(J58="巻返し",VLOOKUP(F58&amp;K58&amp;M58,製品マスタ!$M$5:$AE$1005,19,FALSE),IF(J58="リード付け","-",IF(J58="スリット",VLOOKUP(F58&amp;K58&amp;Q58,製品マスタ!$N$5:$AE$1005,18,FALSE),""))))</f>
        <v/>
      </c>
      <c r="X58" s="40" t="str">
        <f>IF(D58="","",IF(D57&lt;&gt;"","",VLOOKUP(D58,契約台帳!$A$3:$X$700,17,FALSE)))</f>
        <v/>
      </c>
      <c r="Y58" s="35" t="str">
        <f>IF(D58="","",IF(D57&lt;&gt;"","",VLOOKUP(D58,契約台帳!$A$3:$X$700,5,FALSE)))</f>
        <v/>
      </c>
      <c r="Z58" s="74"/>
      <c r="AA58" s="266" t="str">
        <f>IFERROR(VLOOKUP(F58&amp;K58&amp;M58,製品マスタ!$M$5:$AM$1003,27,FALSE),"")</f>
        <v/>
      </c>
      <c r="AB58" s="41"/>
      <c r="AC58" s="244"/>
      <c r="AD58" s="67"/>
      <c r="AE58" s="71"/>
      <c r="AF58" s="60"/>
      <c r="AG58" s="34"/>
      <c r="AH58" s="34"/>
      <c r="AI58" s="34"/>
      <c r="AJ58" s="34"/>
      <c r="AK58" s="13"/>
      <c r="AL58" s="13"/>
      <c r="AM58" s="13"/>
      <c r="AN58" s="13"/>
      <c r="AO58" s="13"/>
      <c r="AP58" s="14"/>
      <c r="AQ58" s="15"/>
    </row>
    <row r="59" spans="1:43" s="17" customFormat="1" ht="30.95" customHeight="1" x14ac:dyDescent="0.2">
      <c r="A59" s="47"/>
      <c r="B59" s="48"/>
      <c r="C59" s="56"/>
      <c r="D59" s="35"/>
      <c r="E59" s="35"/>
      <c r="F59" s="36" t="str">
        <f>IF(D59="","",VLOOKUP(D59,契約台帳!$A$3:$X$9998,6,FALSE))&amp;IF(D59="","",VLOOKUP(D59,契約台帳!$A$3:$X$9998,7,FALSE))&amp;IF(D59="","",VLOOKUP(D59,契約台帳!$A$3:$X$9998,8,FALSE))&amp;IF(D59="","",VLOOKUP(D59,契約台帳!$A$3:$X$9998,9,FALSE))&amp;IF(D59="","",VLOOKUP(D59,契約台帳!$A$3:$X$9998,11,FALSE))</f>
        <v/>
      </c>
      <c r="G59" s="35" t="str">
        <f>IF(D59="","",IF(D58&lt;&gt;"","",VLOOKUP(F59,製品マスタ!$G$5:$H$1005,2,FALSE)))</f>
        <v/>
      </c>
      <c r="H59" s="35" t="str">
        <f>IF(D59="","",IF(D58&lt;&gt;"","",VLOOKUP(F59,製品マスタ!$G$5:$K$1005,5,FALSE)))</f>
        <v/>
      </c>
      <c r="I59" s="37" t="str">
        <f>IF(D59="","",IF(D58&lt;&gt;"","",VLOOKUP(F59,製品マスタ!$G$5:$L$1005,6,FALSE)))</f>
        <v/>
      </c>
      <c r="J59" s="38"/>
      <c r="K59" s="37" t="str">
        <f>IF(D59="","",IF(D58&lt;&gt;"","",VLOOKUP(D59,契約台帳!$A$3:$X$700,12,FALSE)))</f>
        <v/>
      </c>
      <c r="L59" s="37" t="str">
        <f>IF(D59="","",IF(D58&lt;&gt;"","",VLOOKUP(F59,製品マスタ!$G$5:$Q$1005,11,FALSE)))</f>
        <v/>
      </c>
      <c r="M59" s="49"/>
      <c r="N59" s="49"/>
      <c r="O59" s="60"/>
      <c r="P59" s="74"/>
      <c r="Q59" s="54" t="str">
        <f>IF(D59="","",IF(D58&lt;&gt;"","",IF(J59="リード付け",M59,VLOOKUP(D59,契約台帳!$A$3:$X$700,14,FALSE))))</f>
        <v/>
      </c>
      <c r="R59" s="50" t="str">
        <f>IF(D59="","",IF(D58&lt;&gt;"","",IF(J59="リード付け",M59,VLOOKUP(D59,契約台帳!$A$3:$X$700,15,FALSE))))</f>
        <v/>
      </c>
      <c r="S59" s="50" t="str">
        <f>IF(D59="","",IF(D58&lt;&gt;"","",IF(J59="リード付け",N59,VLOOKUP(D59,契約台帳!$A$3:$X$700,16,FALSE))))</f>
        <v/>
      </c>
      <c r="T59" s="50"/>
      <c r="U59" s="227" t="str">
        <f>IF(D59="","",IF(D57=D59,"",VLOOKUP(D59,契約台帳!$A$2:$X$700,18,FALSE)))</f>
        <v/>
      </c>
      <c r="V59" s="35" t="str">
        <f>IF(J59="巻足し",VLOOKUP(F59&amp;K59&amp;M59,製品マスタ!$M$5:$AK$1005,IF(S59/N59&gt;=3,24,21),FALSE),IF(J59="巻返し",VLOOKUP(F59&amp;K59&amp;M59,製品マスタ!$M$5:$AE$1005,18,FALSE),IF(J59="リード付け","原反コア",IF(J59="スリット",VLOOKUP(F59&amp;K59&amp;Q59,製品マスタ!$N$5:$AE$1005,17,FALSE),""))))</f>
        <v/>
      </c>
      <c r="W59" s="35" t="str">
        <f>IF(J59="巻足し",VLOOKUP(F59&amp;K59&amp;M59,製品マスタ!$M$5:$AK$1005,IF(S59/N59&gt;=3,25,22),FALSE),IF(J59="巻返し",VLOOKUP(F59&amp;K59&amp;M59,製品マスタ!$M$5:$AE$1005,19,FALSE),IF(J59="リード付け","-",IF(J59="スリット",VLOOKUP(F59&amp;K59&amp;Q59,製品マスタ!$N$5:$AE$1005,18,FALSE),""))))</f>
        <v/>
      </c>
      <c r="X59" s="40" t="str">
        <f>IF(D59="","",IF(D58&lt;&gt;"","",VLOOKUP(D59,契約台帳!$A$3:$X$700,17,FALSE)))</f>
        <v/>
      </c>
      <c r="Y59" s="35" t="str">
        <f>IF(D59="","",IF(D58&lt;&gt;"","",VLOOKUP(D59,契約台帳!$A$3:$X$700,5,FALSE)))</f>
        <v/>
      </c>
      <c r="Z59" s="74"/>
      <c r="AA59" s="266" t="str">
        <f>IFERROR(VLOOKUP(F59&amp;K59&amp;M59,製品マスタ!$M$5:$AM$1003,27,FALSE),"")</f>
        <v/>
      </c>
      <c r="AB59" s="41"/>
      <c r="AC59" s="244"/>
      <c r="AD59" s="67"/>
      <c r="AE59" s="71"/>
      <c r="AF59" s="60"/>
      <c r="AG59" s="34"/>
      <c r="AH59" s="34"/>
      <c r="AI59" s="34"/>
      <c r="AJ59" s="34"/>
      <c r="AK59" s="13"/>
      <c r="AL59" s="13"/>
      <c r="AM59" s="13"/>
      <c r="AN59" s="13"/>
      <c r="AO59" s="13"/>
      <c r="AP59" s="14"/>
      <c r="AQ59" s="15"/>
    </row>
    <row r="60" spans="1:43" s="17" customFormat="1" ht="30.75" customHeight="1" x14ac:dyDescent="0.2">
      <c r="A60" s="47" t="s">
        <v>693</v>
      </c>
      <c r="B60" s="48" t="s">
        <v>694</v>
      </c>
      <c r="C60" s="56"/>
      <c r="D60" s="35"/>
      <c r="E60" s="35"/>
      <c r="F60" s="36" t="str">
        <f>IF(D60="","",VLOOKUP(D60,契約台帳!$A$3:$X$9998,6,FALSE))&amp;IF(D60="","",VLOOKUP(D60,契約台帳!$A$3:$X$9998,7,FALSE))&amp;IF(D60="","",VLOOKUP(D60,契約台帳!$A$3:$X$9998,8,FALSE))&amp;IF(D60="","",VLOOKUP(D60,契約台帳!$A$3:$X$9998,9,FALSE))&amp;IF(D60="","",VLOOKUP(D60,契約台帳!$A$3:$X$9998,11,FALSE))</f>
        <v/>
      </c>
      <c r="G60" s="35" t="str">
        <f>IF(D60="","",IF(D59&lt;&gt;"","",VLOOKUP(F60,製品マスタ!$G$5:$H$1005,2,FALSE)))</f>
        <v/>
      </c>
      <c r="H60" s="35" t="str">
        <f>IF(D60="","",IF(D59&lt;&gt;"","",VLOOKUP(F60,製品マスタ!$G$5:$K$1005,5,FALSE)))</f>
        <v/>
      </c>
      <c r="I60" s="37" t="str">
        <f>IF(D60="","",IF(D59&lt;&gt;"","",VLOOKUP(F60,製品マスタ!$G$5:$L$1005,6,FALSE)))</f>
        <v/>
      </c>
      <c r="J60" s="38"/>
      <c r="K60" s="37" t="str">
        <f>IF(D60="","",IF(D59&lt;&gt;"","",VLOOKUP(D60,契約台帳!$A$3:$X$700,12,FALSE)))</f>
        <v/>
      </c>
      <c r="L60" s="37" t="str">
        <f>IF(D60="","",IF(D59&lt;&gt;"","",VLOOKUP(F60,製品マスタ!$G$5:$Q$1005,11,FALSE)))</f>
        <v/>
      </c>
      <c r="M60" s="49"/>
      <c r="N60" s="49"/>
      <c r="O60" s="60"/>
      <c r="P60" s="74"/>
      <c r="Q60" s="54" t="str">
        <f>IF(D60="","",IF(D59&lt;&gt;"","",IF(J60="リード付け",M60,VLOOKUP(D60,契約台帳!$A$3:$X$700,14,FALSE))))</f>
        <v/>
      </c>
      <c r="R60" s="50" t="str">
        <f>IF(D60="","",IF(D59&lt;&gt;"","",IF(J60="リード付け",M60,VLOOKUP(D60,契約台帳!$A$3:$X$700,15,FALSE))))</f>
        <v/>
      </c>
      <c r="S60" s="50" t="str">
        <f>IF(D60="","",IF(D59&lt;&gt;"","",IF(J60="リード付け",N60,VLOOKUP(D60,契約台帳!$A$3:$X$700,16,FALSE))))</f>
        <v/>
      </c>
      <c r="T60" s="50"/>
      <c r="U60" s="227" t="str">
        <f>IF(D60="","",IF(D58=D60,"",VLOOKUP(D60,契約台帳!$A$2:$X$700,18,FALSE)))</f>
        <v/>
      </c>
      <c r="V60" s="35" t="str">
        <f>IF(J60="巻足し",VLOOKUP(F60&amp;K60&amp;M60,製品マスタ!$M$5:$AK$1005,IF(S60/N60&gt;=3,24,21),FALSE),IF(J60="巻返し",VLOOKUP(F60&amp;K60&amp;M60,製品マスタ!$M$5:$AE$1005,18,FALSE),IF(J60="リード付け","原反コア",IF(J60="スリット",VLOOKUP(F60&amp;K60&amp;Q60,製品マスタ!$N$5:$AE$1005,17,FALSE),""))))</f>
        <v/>
      </c>
      <c r="W60" s="35" t="str">
        <f>IF(J60="巻足し",VLOOKUP(F60&amp;K60&amp;M60,製品マスタ!$M$5:$AK$1005,IF(S60/N60&gt;=3,25,22),FALSE),IF(J60="巻返し",VLOOKUP(F60&amp;K60&amp;M60,製品マスタ!$M$5:$AE$1005,19,FALSE),IF(J60="リード付け","-",IF(J60="スリット",VLOOKUP(F60&amp;K60&amp;Q60,製品マスタ!$N$5:$AE$1005,18,FALSE),""))))</f>
        <v/>
      </c>
      <c r="X60" s="40" t="str">
        <f>IF(D60="","",IF(D59&lt;&gt;"","",VLOOKUP(D60,契約台帳!$A$3:$X$700,17,FALSE)))</f>
        <v/>
      </c>
      <c r="Y60" s="35" t="str">
        <f>IF(D60="","",IF(D59&lt;&gt;"","",VLOOKUP(D60,契約台帳!$A$3:$X$700,5,FALSE)))</f>
        <v/>
      </c>
      <c r="Z60" s="74"/>
      <c r="AA60" s="266" t="str">
        <f>IFERROR(VLOOKUP(F60&amp;K60&amp;M60,製品マスタ!$M$5:$AM$1003,27,FALSE),"")</f>
        <v/>
      </c>
      <c r="AB60" s="41"/>
      <c r="AC60" s="244"/>
      <c r="AD60" s="67"/>
      <c r="AE60" s="71"/>
      <c r="AF60" s="60"/>
      <c r="AG60" s="34"/>
      <c r="AH60" s="34"/>
      <c r="AI60" s="34"/>
      <c r="AJ60" s="34"/>
      <c r="AK60" s="13"/>
      <c r="AL60" s="13"/>
      <c r="AM60" s="13"/>
      <c r="AN60" s="13"/>
      <c r="AO60" s="13"/>
      <c r="AP60" s="14"/>
      <c r="AQ60" s="15"/>
    </row>
    <row r="61" spans="1:43" s="17" customFormat="1" ht="30.95" customHeight="1" x14ac:dyDescent="0.2">
      <c r="A61" s="47"/>
      <c r="B61" s="48"/>
      <c r="C61" s="56"/>
      <c r="D61" s="35"/>
      <c r="E61" s="35"/>
      <c r="F61" s="36" t="str">
        <f>IF(D61="","",VLOOKUP(D61,契約台帳!$A$3:$X$9998,6,FALSE))&amp;IF(D61="","",VLOOKUP(D61,契約台帳!$A$3:$X$9998,7,FALSE))&amp;IF(D61="","",VLOOKUP(D61,契約台帳!$A$3:$X$9998,8,FALSE))&amp;IF(D61="","",VLOOKUP(D61,契約台帳!$A$3:$X$9998,9,FALSE))&amp;IF(D61="","",VLOOKUP(D61,契約台帳!$A$3:$X$9998,11,FALSE))</f>
        <v/>
      </c>
      <c r="G61" s="35" t="str">
        <f>IF(D61="","",IF(D60&lt;&gt;"","",VLOOKUP(F61,製品マスタ!$G$5:$H$1005,2,FALSE)))</f>
        <v/>
      </c>
      <c r="H61" s="35" t="str">
        <f>IF(D61="","",IF(D60&lt;&gt;"","",VLOOKUP(F61,製品マスタ!$G$5:$K$1005,5,FALSE)))</f>
        <v/>
      </c>
      <c r="I61" s="37" t="str">
        <f>IF(D61="","",IF(D60&lt;&gt;"","",VLOOKUP(F61,製品マスタ!$G$5:$L$1005,6,FALSE)))</f>
        <v/>
      </c>
      <c r="J61" s="38"/>
      <c r="K61" s="37" t="str">
        <f>IF(D61="","",IF(D60&lt;&gt;"","",VLOOKUP(D61,契約台帳!$A$3:$X$700,12,FALSE)))</f>
        <v/>
      </c>
      <c r="L61" s="37" t="str">
        <f>IF(D61="","",IF(D60&lt;&gt;"","",VLOOKUP(F61,製品マスタ!$G$5:$Q$1005,11,FALSE)))</f>
        <v/>
      </c>
      <c r="M61" s="49"/>
      <c r="N61" s="49"/>
      <c r="O61" s="60"/>
      <c r="P61" s="74"/>
      <c r="Q61" s="54" t="str">
        <f>IF(D61="","",IF(D60&lt;&gt;"","",IF(J61="リード付け",M61,VLOOKUP(D61,契約台帳!$A$3:$X$700,14,FALSE))))</f>
        <v/>
      </c>
      <c r="R61" s="50" t="str">
        <f>IF(D61="","",IF(D60&lt;&gt;"","",IF(J61="リード付け",M61,VLOOKUP(D61,契約台帳!$A$3:$X$700,15,FALSE))))</f>
        <v/>
      </c>
      <c r="S61" s="50" t="str">
        <f>IF(D61="","",IF(D60&lt;&gt;"","",IF(J61="リード付け",N61,VLOOKUP(D61,契約台帳!$A$3:$X$700,16,FALSE))))</f>
        <v/>
      </c>
      <c r="T61" s="50"/>
      <c r="U61" s="227" t="str">
        <f>IF(D61="","",IF(D59=D61,"",VLOOKUP(D61,契約台帳!$A$2:$X$700,18,FALSE)))</f>
        <v/>
      </c>
      <c r="V61" s="35" t="str">
        <f>IF(J61="巻足し",VLOOKUP(F61&amp;K61&amp;M61,製品マスタ!$M$5:$AK$1005,IF(S61/N61&gt;=3,24,21),FALSE),IF(J61="巻返し",VLOOKUP(F61&amp;K61&amp;M61,製品マスタ!$M$5:$AE$1005,18,FALSE),IF(J61="リード付け","原反コア",IF(J61="スリット",VLOOKUP(F61&amp;K61&amp;Q61,製品マスタ!$N$5:$AE$1005,17,FALSE),""))))</f>
        <v/>
      </c>
      <c r="W61" s="35" t="str">
        <f>IF(J61="巻足し",VLOOKUP(F61&amp;K61&amp;M61,製品マスタ!$M$5:$AK$1005,IF(S61/N61&gt;=3,25,22),FALSE),IF(J61="巻返し",VLOOKUP(F61&amp;K61&amp;M61,製品マスタ!$M$5:$AE$1005,19,FALSE),IF(J61="リード付け","-",IF(J61="スリット",VLOOKUP(F61&amp;K61&amp;Q61,製品マスタ!$N$5:$AE$1005,18,FALSE),""))))</f>
        <v/>
      </c>
      <c r="X61" s="40" t="str">
        <f>IF(D61="","",IF(D60&lt;&gt;"","",VLOOKUP(D61,契約台帳!$A$3:$X$700,17,FALSE)))</f>
        <v/>
      </c>
      <c r="Y61" s="35" t="str">
        <f>IF(D61="","",IF(D60&lt;&gt;"","",VLOOKUP(D61,契約台帳!$A$3:$X$700,5,FALSE)))</f>
        <v/>
      </c>
      <c r="Z61" s="74"/>
      <c r="AA61" s="266" t="str">
        <f>IFERROR(VLOOKUP(F61&amp;K61&amp;M61,製品マスタ!$M$5:$AM$1003,27,FALSE),"")</f>
        <v/>
      </c>
      <c r="AB61" s="41"/>
      <c r="AC61" s="244"/>
      <c r="AD61" s="67"/>
      <c r="AE61" s="71"/>
      <c r="AF61" s="60"/>
      <c r="AG61" s="34"/>
      <c r="AH61" s="34"/>
      <c r="AI61" s="34"/>
      <c r="AJ61" s="34"/>
      <c r="AK61" s="13"/>
      <c r="AL61" s="13"/>
      <c r="AM61" s="13"/>
      <c r="AN61" s="13"/>
      <c r="AO61" s="13"/>
      <c r="AP61" s="14"/>
      <c r="AQ61" s="15"/>
    </row>
    <row r="62" spans="1:43" s="17" customFormat="1" ht="30.95" customHeight="1" x14ac:dyDescent="0.2">
      <c r="A62" s="47" t="s">
        <v>698</v>
      </c>
      <c r="B62" s="48" t="s">
        <v>699</v>
      </c>
      <c r="C62" s="56"/>
      <c r="D62" s="35">
        <v>3664085</v>
      </c>
      <c r="E62" s="35">
        <v>4151048</v>
      </c>
      <c r="F62" s="36" t="str">
        <f>IF(D62="","",VLOOKUP(D62,契約台帳!$A$3:$X$9998,6,FALSE))&amp;IF(D62="","",VLOOKUP(D62,契約台帳!$A$3:$X$9998,7,FALSE))&amp;IF(D62="","",VLOOKUP(D62,契約台帳!$A$3:$X$9998,8,FALSE))&amp;IF(D62="","",VLOOKUP(D62,契約台帳!$A$3:$X$9998,9,FALSE))&amp;IF(D62="","",VLOOKUP(D62,契約台帳!$A$3:$X$9998,11,FALSE))</f>
        <v>3SNCLBPETTL</v>
      </c>
      <c r="G62" s="35" t="str">
        <f>IF(D62="","",IF(D61&lt;&gt;"","",VLOOKUP(F62,製品マスタ!$G$5:$H$1005,2,FALSE)))</f>
        <v>S</v>
      </c>
      <c r="H62" s="35" t="str">
        <f>IF(D62="","",IF(D61&lt;&gt;"","",VLOOKUP(F62,製品マスタ!$G$5:$K$1005,5,FALSE)))</f>
        <v>PETTL</v>
      </c>
      <c r="I62" s="37" t="str">
        <f>IF(D62="","",IF(D61&lt;&gt;"","",VLOOKUP(F62,製品マスタ!$G$5:$L$1005,6,FALSE)))</f>
        <v>ＰＥＴ　ＴＬ</v>
      </c>
      <c r="J62" s="38" t="s">
        <v>627</v>
      </c>
      <c r="K62" s="37">
        <f>IF(D62="","",IF(D61&lt;&gt;"","",VLOOKUP(D62,契約台帳!$A$3:$X$700,12,FALSE)))</f>
        <v>38</v>
      </c>
      <c r="L62" s="37" t="str">
        <f>IF(D62="","",IF(D61&lt;&gt;"","",VLOOKUP(F62,製品マスタ!$G$5:$Q$1005,11,FALSE)))</f>
        <v>E5001</v>
      </c>
      <c r="M62" s="49">
        <v>1350</v>
      </c>
      <c r="N62" s="49">
        <v>4300</v>
      </c>
      <c r="O62" s="60">
        <v>1</v>
      </c>
      <c r="P62" s="74"/>
      <c r="Q62" s="54">
        <f>IF(D62="","",IF(D61&lt;&gt;"","",IF(J62="リード付け",M62,VLOOKUP(D62,契約台帳!$A$3:$X$700,14,FALSE))))</f>
        <v>1320</v>
      </c>
      <c r="R62" s="50">
        <f>IF(D62="","",IF(D61&lt;&gt;"","",IF(J62="リード付け",M62,VLOOKUP(D62,契約台帳!$A$3:$X$700,15,FALSE))))</f>
        <v>1320</v>
      </c>
      <c r="S62" s="50">
        <f>IF(D62="","",IF(D61&lt;&gt;"","",IF(J62="リード付け",N62,VLOOKUP(D62,契約台帳!$A$3:$X$700,16,FALSE))))</f>
        <v>4200</v>
      </c>
      <c r="T62" s="50">
        <v>1</v>
      </c>
      <c r="U62" s="227">
        <f>IF(D62="","",IF(D60=D62,"",VLOOKUP(D62,契約台帳!$A$2:$X$700,18,FALSE)))</f>
        <v>1</v>
      </c>
      <c r="V62" s="35" t="str">
        <f>IF(J62="巻足し",VLOOKUP(F62&amp;K62&amp;M62,製品マスタ!$M$5:$AK$1005,IF(S62/N62&gt;=3,24,21),FALSE),IF(J62="巻返し",VLOOKUP(F62&amp;K62&amp;M62,製品マスタ!$M$5:$AE$1005,18,FALSE),IF(J62="リード付け","原反コア",IF(J62="スリット",VLOOKUP(F62&amp;K62&amp;Q62,製品マスタ!$N$5:$AE$1005,17,FALSE),""))))</f>
        <v>FWP</v>
      </c>
      <c r="W62" s="35">
        <f>IF(J62="巻足し",VLOOKUP(F62&amp;K62&amp;M62,製品マスタ!$M$5:$AK$1005,IF(S62/N62&gt;=3,25,22),FALSE),IF(J62="巻返し",VLOOKUP(F62&amp;K62&amp;M62,製品マスタ!$M$5:$AE$1005,19,FALSE),IF(J62="リード付け","-",IF(J62="スリット",VLOOKUP(F62&amp;K62&amp;Q62,製品マスタ!$N$5:$AE$1005,18,FALSE),""))))</f>
        <v>1450</v>
      </c>
      <c r="X62" s="40">
        <f>IF(D62="","",IF(D61&lt;&gt;"","",VLOOKUP(D62,契約台帳!$A$3:$X$700,17,FALSE)))</f>
        <v>2</v>
      </c>
      <c r="Y62" s="35" t="str">
        <f>IF(D62="","",IF(D61&lt;&gt;"","",VLOOKUP(D62,契約台帳!$A$3:$X$700,5,FALSE)))</f>
        <v>藤森工業㈱掛川事業所</v>
      </c>
      <c r="Z62" s="74">
        <v>44725</v>
      </c>
      <c r="AA62" s="266">
        <f>IFERROR(VLOOKUP(F62&amp;K62&amp;M62,製品マスタ!$M$5:$AM$1003,27,FALSE),"")</f>
        <v>0</v>
      </c>
      <c r="AB62" s="41"/>
      <c r="AC62" s="244"/>
      <c r="AD62" s="67"/>
      <c r="AE62" s="71"/>
      <c r="AF62" s="60"/>
      <c r="AG62" s="34"/>
      <c r="AH62" s="34"/>
      <c r="AI62" s="34"/>
      <c r="AJ62" s="34"/>
      <c r="AK62" s="13"/>
      <c r="AL62" s="13"/>
      <c r="AM62" s="13"/>
      <c r="AN62" s="13"/>
      <c r="AO62" s="13"/>
      <c r="AP62" s="14"/>
      <c r="AQ62" s="15"/>
    </row>
    <row r="63" spans="1:43" s="17" customFormat="1" ht="30.95" customHeight="1" x14ac:dyDescent="0.2">
      <c r="A63" s="47"/>
      <c r="B63" s="48"/>
      <c r="C63" s="56"/>
      <c r="D63" s="35"/>
      <c r="E63" s="35"/>
      <c r="F63" s="36" t="str">
        <f>IF(D63="","",VLOOKUP(D63,契約台帳!$A$3:$X$9998,6,FALSE))&amp;IF(D63="","",VLOOKUP(D63,契約台帳!$A$3:$X$9998,7,FALSE))&amp;IF(D63="","",VLOOKUP(D63,契約台帳!$A$3:$X$9998,8,FALSE))&amp;IF(D63="","",VLOOKUP(D63,契約台帳!$A$3:$X$9998,9,FALSE))&amp;IF(D63="","",VLOOKUP(D63,契約台帳!$A$3:$X$9998,11,FALSE))</f>
        <v/>
      </c>
      <c r="G63" s="35" t="str">
        <f>IF(D63="","",IF(D62&lt;&gt;"","",VLOOKUP(F63,製品マスタ!$G$5:$H$1005,2,FALSE)))</f>
        <v/>
      </c>
      <c r="H63" s="35" t="str">
        <f>IF(D63="","",IF(D62&lt;&gt;"","",VLOOKUP(F63,製品マスタ!$G$5:$K$1005,5,FALSE)))</f>
        <v/>
      </c>
      <c r="I63" s="37" t="str">
        <f>IF(D63="","",IF(D62&lt;&gt;"","",VLOOKUP(F63,製品マスタ!$G$5:$L$1005,6,FALSE)))</f>
        <v/>
      </c>
      <c r="J63" s="38"/>
      <c r="K63" s="37" t="str">
        <f>IF(D63="","",IF(D62&lt;&gt;"","",VLOOKUP(D63,契約台帳!$A$3:$X$700,12,FALSE)))</f>
        <v/>
      </c>
      <c r="L63" s="37" t="str">
        <f>IF(D63="","",IF(D62&lt;&gt;"","",VLOOKUP(F63,製品マスタ!$G$5:$Q$1005,11,FALSE)))</f>
        <v/>
      </c>
      <c r="M63" s="49"/>
      <c r="N63" s="49"/>
      <c r="O63" s="60"/>
      <c r="P63" s="74"/>
      <c r="Q63" s="54" t="str">
        <f>IF(D63="","",IF(D62&lt;&gt;"","",IF(J63="リード付け",M63,VLOOKUP(D63,契約台帳!$A$3:$X$700,14,FALSE))))</f>
        <v/>
      </c>
      <c r="R63" s="50" t="str">
        <f>IF(D63="","",IF(D62&lt;&gt;"","",IF(J63="リード付け",M63,VLOOKUP(D63,契約台帳!$A$3:$X$700,15,FALSE))))</f>
        <v/>
      </c>
      <c r="S63" s="50" t="str">
        <f>IF(D63="","",IF(D62&lt;&gt;"","",IF(J63="リード付け",N63,VLOOKUP(D63,契約台帳!$A$3:$X$700,16,FALSE))))</f>
        <v/>
      </c>
      <c r="T63" s="50"/>
      <c r="U63" s="227" t="str">
        <f>IF(D63="","",IF(D61=D63,"",VLOOKUP(D63,契約台帳!$A$2:$X$700,18,FALSE)))</f>
        <v/>
      </c>
      <c r="V63" s="35" t="str">
        <f>IF(J63="巻足し",VLOOKUP(F63&amp;K63&amp;M63,製品マスタ!$M$5:$AK$1005,IF(S63/N63&gt;=3,24,21),FALSE),IF(J63="巻返し",VLOOKUP(F63&amp;K63&amp;M63,製品マスタ!$M$5:$AE$1005,18,FALSE),IF(J63="リード付け","原反コア",IF(J63="スリット",VLOOKUP(F63&amp;K63&amp;Q63,製品マスタ!$N$5:$AE$1005,17,FALSE),""))))</f>
        <v/>
      </c>
      <c r="W63" s="35" t="str">
        <f>IF(J63="巻足し",VLOOKUP(F63&amp;K63&amp;M63,製品マスタ!$M$5:$AK$1005,IF(S63/N63&gt;=3,25,22),FALSE),IF(J63="巻返し",VLOOKUP(F63&amp;K63&amp;M63,製品マスタ!$M$5:$AE$1005,19,FALSE),IF(J63="リード付け","-",IF(J63="スリット",VLOOKUP(F63&amp;K63&amp;Q63,製品マスタ!$N$5:$AE$1005,18,FALSE),""))))</f>
        <v/>
      </c>
      <c r="X63" s="40" t="str">
        <f>IF(D63="","",IF(D62&lt;&gt;"","",VLOOKUP(D63,契約台帳!$A$3:$X$700,17,FALSE)))</f>
        <v/>
      </c>
      <c r="Y63" s="35" t="str">
        <f>IF(D63="","",IF(D62&lt;&gt;"","",VLOOKUP(D63,契約台帳!$A$3:$X$700,5,FALSE)))</f>
        <v/>
      </c>
      <c r="Z63" s="74"/>
      <c r="AA63" s="266" t="str">
        <f>IFERROR(VLOOKUP(F63&amp;K63&amp;M63,製品マスタ!$M$5:$AM$1003,27,FALSE),"")</f>
        <v/>
      </c>
      <c r="AB63" s="41"/>
      <c r="AC63" s="244"/>
      <c r="AD63" s="67"/>
      <c r="AE63" s="71"/>
      <c r="AF63" s="60"/>
      <c r="AG63" s="34"/>
      <c r="AH63" s="34"/>
      <c r="AI63" s="34"/>
      <c r="AJ63" s="34"/>
      <c r="AK63" s="13"/>
      <c r="AL63" s="13"/>
      <c r="AM63" s="13"/>
      <c r="AN63" s="13"/>
      <c r="AO63" s="13"/>
      <c r="AP63" s="14"/>
      <c r="AQ63" s="15"/>
    </row>
    <row r="64" spans="1:43" s="17" customFormat="1" ht="30.95" customHeight="1" x14ac:dyDescent="0.2">
      <c r="A64" s="47"/>
      <c r="B64" s="48"/>
      <c r="C64" s="56"/>
      <c r="D64" s="35">
        <v>3662805</v>
      </c>
      <c r="E64" s="35">
        <v>4151050</v>
      </c>
      <c r="F64" s="36" t="str">
        <f>IF(D64="","",VLOOKUP(D64,契約台帳!$A$3:$X$9998,6,FALSE))&amp;IF(D64="","",VLOOKUP(D64,契約台帳!$A$3:$X$9998,7,FALSE))&amp;IF(D64="","",VLOOKUP(D64,契約台帳!$A$3:$X$9998,8,FALSE))&amp;IF(D64="","",VLOOKUP(D64,契約台帳!$A$3:$X$9998,9,FALSE))&amp;IF(D64="","",VLOOKUP(D64,契約台帳!$A$3:$X$9998,11,FALSE))</f>
        <v>3SNMLBMNGTBF</v>
      </c>
      <c r="G64" s="35" t="str">
        <f>IF(D64="","",IF(D63&lt;&gt;"","",VLOOKUP(F64,製品マスタ!$G$5:$H$1005,2,FALSE)))</f>
        <v>S</v>
      </c>
      <c r="H64" s="35" t="str">
        <f>IF(D64="","",IF(D63&lt;&gt;"","",VLOOKUP(F64,製品マスタ!$G$5:$K$1005,5,FALSE)))</f>
        <v>MNGTBF</v>
      </c>
      <c r="I64" s="37" t="str">
        <f>IF(D64="","",IF(D63&lt;&gt;"","",VLOOKUP(F64,製品マスタ!$G$5:$L$1005,6,FALSE)))</f>
        <v>メタルミー　ネーマー　銀艶　Ｂ</v>
      </c>
      <c r="J64" s="38" t="s">
        <v>709</v>
      </c>
      <c r="K64" s="37">
        <f>IF(D64="","",IF(D63&lt;&gt;"","",VLOOKUP(D64,契約台帳!$A$3:$X$700,12,FALSE)))</f>
        <v>25</v>
      </c>
      <c r="L64" s="37" t="str">
        <f>IF(D64="","",IF(D63&lt;&gt;"","",VLOOKUP(F64,製品マスタ!$G$5:$Q$1005,11,FALSE)))</f>
        <v>T62M</v>
      </c>
      <c r="M64" s="49">
        <v>1125</v>
      </c>
      <c r="N64" s="49">
        <v>12100</v>
      </c>
      <c r="O64" s="60">
        <v>2</v>
      </c>
      <c r="P64" s="74">
        <v>44719</v>
      </c>
      <c r="Q64" s="54">
        <f>IF(D64="","",IF(D63&lt;&gt;"","",IF(J64="リード付け",M64,VLOOKUP(D64,契約台帳!$A$3:$X$700,14,FALSE))))</f>
        <v>1125</v>
      </c>
      <c r="R64" s="50">
        <f>IF(D64="","",IF(D63&lt;&gt;"","",IF(J64="リード付け",M64,VLOOKUP(D64,契約台帳!$A$3:$X$700,15,FALSE))))</f>
        <v>1120</v>
      </c>
      <c r="S64" s="50">
        <f>IF(D64="","",IF(D63&lt;&gt;"","",IF(J64="リード付け",N64,VLOOKUP(D64,契約台帳!$A$3:$X$700,16,FALSE))))</f>
        <v>4000</v>
      </c>
      <c r="T64" s="50">
        <v>6</v>
      </c>
      <c r="U64" s="227">
        <f>IF(D64="","",IF(D62=D64,"",VLOOKUP(D64,契約台帳!$A$2:$X$700,18,FALSE)))</f>
        <v>6</v>
      </c>
      <c r="V64" s="35" t="str">
        <f>IF(J64="巻足し",VLOOKUP(F64&amp;K64&amp;M64,製品マスタ!$M$5:$AK$1005,IF(S64/N64&gt;=3,24,21),FALSE),IF(J64="巻返し",VLOOKUP(F64&amp;K64&amp;M64,製品マスタ!$M$5:$AE$1005,18,FALSE),IF(J64="リード付け","原反コア",IF(J64="スリット",VLOOKUP(F64&amp;K64&amp;Q64,製品マスタ!$N$5:$AE$1005,17,FALSE),""))))</f>
        <v>6ｲﾝﾁSｺｱ</v>
      </c>
      <c r="W64" s="35">
        <f>IF(J64="巻足し",VLOOKUP(F64&amp;K64&amp;M64,製品マスタ!$M$5:$AK$1005,IF(S64/N64&gt;=3,25,22),FALSE),IF(J64="巻返し",VLOOKUP(F64&amp;K64&amp;M64,製品マスタ!$M$5:$AE$1005,19,FALSE),IF(J64="リード付け","-",IF(J64="スリット",VLOOKUP(F64&amp;K64&amp;Q64,製品マスタ!$N$5:$AE$1005,18,FALSE),""))))</f>
        <v>1125</v>
      </c>
      <c r="X64" s="40">
        <f>IF(D64="","",IF(D63&lt;&gt;"","",VLOOKUP(D64,契約台帳!$A$3:$X$700,17,FALSE)))</f>
        <v>2</v>
      </c>
      <c r="Y64" s="35" t="str">
        <f>IF(D64="","",IF(D63&lt;&gt;"","",VLOOKUP(D64,契約台帳!$A$3:$X$700,5,FALSE)))</f>
        <v>リンテック㈱</v>
      </c>
      <c r="Z64" s="74">
        <v>44725</v>
      </c>
      <c r="AA64" s="266">
        <f>IFERROR(VLOOKUP(F64&amp;K64&amp;M64,製品マスタ!$M$5:$AM$1003,27,FALSE),"")</f>
        <v>0</v>
      </c>
      <c r="AB64" s="41"/>
      <c r="AC64" s="244"/>
      <c r="AD64" s="67"/>
      <c r="AE64" s="71"/>
      <c r="AF64" s="60">
        <f>R64*S64*T64/1000</f>
        <v>26880</v>
      </c>
      <c r="AG64" s="34"/>
      <c r="AH64" s="34"/>
      <c r="AI64" s="34"/>
      <c r="AJ64" s="34"/>
      <c r="AK64" s="13"/>
      <c r="AL64" s="13"/>
      <c r="AM64" s="13"/>
      <c r="AN64" s="13"/>
      <c r="AO64" s="13"/>
      <c r="AP64" s="14"/>
      <c r="AQ64" s="15"/>
    </row>
    <row r="65" spans="1:43" s="17" customFormat="1" ht="30.95" customHeight="1" x14ac:dyDescent="0.2">
      <c r="A65" s="47"/>
      <c r="B65" s="48"/>
      <c r="C65" s="56"/>
      <c r="D65" s="35"/>
      <c r="E65" s="35"/>
      <c r="F65" s="36" t="str">
        <f>IF(D65="","",VLOOKUP(D65,契約台帳!$A$3:$X$9998,6,FALSE))&amp;IF(D65="","",VLOOKUP(D65,契約台帳!$A$3:$X$9998,7,FALSE))&amp;IF(D65="","",VLOOKUP(D65,契約台帳!$A$3:$X$9998,8,FALSE))&amp;IF(D65="","",VLOOKUP(D65,契約台帳!$A$3:$X$9998,9,FALSE))&amp;IF(D65="","",VLOOKUP(D65,契約台帳!$A$3:$X$9998,11,FALSE))</f>
        <v/>
      </c>
      <c r="G65" s="35" t="str">
        <f>IF(D65="","",IF(D64&lt;&gt;"","",VLOOKUP(F65,製品マスタ!$G$5:$H$1005,2,FALSE)))</f>
        <v/>
      </c>
      <c r="H65" s="35" t="str">
        <f>IF(D65="","",IF(D64&lt;&gt;"","",VLOOKUP(F65,製品マスタ!$G$5:$K$1005,5,FALSE)))</f>
        <v/>
      </c>
      <c r="I65" s="37" t="str">
        <f>IF(D65="","",IF(D64&lt;&gt;"","",VLOOKUP(F65,製品マスタ!$G$5:$L$1005,6,FALSE)))</f>
        <v/>
      </c>
      <c r="J65" s="38"/>
      <c r="K65" s="37" t="str">
        <f>IF(D65="","",IF(D64&lt;&gt;"","",VLOOKUP(D65,契約台帳!$A$3:$X$700,12,FALSE)))</f>
        <v/>
      </c>
      <c r="L65" s="37" t="str">
        <f>IF(D65="","",IF(D64&lt;&gt;"","",VLOOKUP(F65,製品マスタ!$G$5:$Q$1005,11,FALSE)))</f>
        <v/>
      </c>
      <c r="M65" s="49"/>
      <c r="N65" s="49"/>
      <c r="O65" s="60"/>
      <c r="P65" s="74"/>
      <c r="Q65" s="54" t="str">
        <f>IF(D65="","",IF(D64&lt;&gt;"","",IF(J65="リード付け",M65,VLOOKUP(D65,契約台帳!$A$3:$X$700,14,FALSE))))</f>
        <v/>
      </c>
      <c r="R65" s="50" t="str">
        <f>IF(D65="","",IF(D64&lt;&gt;"","",IF(J65="リード付け",M65,VLOOKUP(D65,契約台帳!$A$3:$X$700,15,FALSE))))</f>
        <v/>
      </c>
      <c r="S65" s="50" t="str">
        <f>IF(D65="","",IF(D64&lt;&gt;"","",IF(J65="リード付け",N65,VLOOKUP(D65,契約台帳!$A$3:$X$700,16,FALSE))))</f>
        <v/>
      </c>
      <c r="T65" s="50"/>
      <c r="U65" s="227" t="str">
        <f>IF(D65="","",IF(D63=D65,"",VLOOKUP(D65,契約台帳!$A$2:$X$700,18,FALSE)))</f>
        <v/>
      </c>
      <c r="V65" s="35" t="str">
        <f>IF(J65="巻足し",VLOOKUP(F65&amp;K65&amp;M65,製品マスタ!$M$5:$AK$1005,IF(S65/N65&gt;=3,24,21),FALSE),IF(J65="巻返し",VLOOKUP(F65&amp;K65&amp;M65,製品マスタ!$M$5:$AE$1005,18,FALSE),IF(J65="リード付け","原反コア",IF(J65="スリット",VLOOKUP(F65&amp;K65&amp;Q65,製品マスタ!$N$5:$AE$1005,17,FALSE),""))))</f>
        <v/>
      </c>
      <c r="W65" s="35" t="str">
        <f>IF(J65="巻足し",VLOOKUP(F65&amp;K65&amp;M65,製品マスタ!$M$5:$AK$1005,IF(S65/N65&gt;=3,25,22),FALSE),IF(J65="巻返し",VLOOKUP(F65&amp;K65&amp;M65,製品マスタ!$M$5:$AE$1005,19,FALSE),IF(J65="リード付け","-",IF(J65="スリット",VLOOKUP(F65&amp;K65&amp;Q65,製品マスタ!$N$5:$AE$1005,18,FALSE),""))))</f>
        <v/>
      </c>
      <c r="X65" s="40" t="str">
        <f>IF(D65="","",IF(D64&lt;&gt;"","",VLOOKUP(D65,契約台帳!$A$3:$X$700,17,FALSE)))</f>
        <v/>
      </c>
      <c r="Y65" s="35" t="str">
        <f>IF(D65="","",IF(D64&lt;&gt;"","",VLOOKUP(D65,契約台帳!$A$3:$X$700,5,FALSE)))</f>
        <v/>
      </c>
      <c r="Z65" s="74"/>
      <c r="AA65" s="266" t="str">
        <f>IFERROR(VLOOKUP(F65&amp;K65&amp;M65,製品マスタ!$M$5:$AM$1003,27,FALSE),"")</f>
        <v/>
      </c>
      <c r="AB65" s="41"/>
      <c r="AC65" s="244"/>
      <c r="AD65" s="67"/>
      <c r="AE65" s="71"/>
      <c r="AF65" s="60"/>
      <c r="AG65" s="34"/>
      <c r="AH65" s="34"/>
      <c r="AI65" s="34"/>
      <c r="AJ65" s="34"/>
      <c r="AK65" s="13"/>
      <c r="AL65" s="13"/>
      <c r="AM65" s="13"/>
      <c r="AN65" s="13"/>
      <c r="AO65" s="13"/>
      <c r="AP65" s="14"/>
      <c r="AQ65" s="15"/>
    </row>
    <row r="66" spans="1:43" s="17" customFormat="1" ht="30.95" customHeight="1" x14ac:dyDescent="0.2">
      <c r="A66" s="47"/>
      <c r="B66" s="48"/>
      <c r="C66" s="56"/>
      <c r="D66" s="35">
        <v>3662804</v>
      </c>
      <c r="E66" s="35">
        <v>4151049</v>
      </c>
      <c r="F66" s="36" t="str">
        <f>IF(D66="","",VLOOKUP(D66,契約台帳!$A$3:$X$9998,6,FALSE))&amp;IF(D66="","",VLOOKUP(D66,契約台帳!$A$3:$X$9998,7,FALSE))&amp;IF(D66="","",VLOOKUP(D66,契約台帳!$A$3:$X$9998,8,FALSE))&amp;IF(D66="","",VLOOKUP(D66,契約台帳!$A$3:$X$9998,9,FALSE))&amp;IF(D66="","",VLOOKUP(D66,契約台帳!$A$3:$X$9998,11,FALSE))</f>
        <v>3SNMLBMNGTBF</v>
      </c>
      <c r="G66" s="35" t="str">
        <f>IF(D66="","",IF(D65&lt;&gt;"","",VLOOKUP(F66,製品マスタ!$G$5:$H$1005,2,FALSE)))</f>
        <v>S</v>
      </c>
      <c r="H66" s="35" t="str">
        <f>IF(D66="","",IF(D65&lt;&gt;"","",VLOOKUP(F66,製品マスタ!$G$5:$K$1005,5,FALSE)))</f>
        <v>MNGTBF</v>
      </c>
      <c r="I66" s="37" t="str">
        <f>IF(D66="","",IF(D65&lt;&gt;"","",VLOOKUP(F66,製品マスタ!$G$5:$L$1005,6,FALSE)))</f>
        <v>メタルミー　ネーマー　銀艶　Ｂ</v>
      </c>
      <c r="J66" s="38" t="s">
        <v>709</v>
      </c>
      <c r="K66" s="37">
        <f>IF(D66="","",IF(D65&lt;&gt;"","",VLOOKUP(D66,契約台帳!$A$3:$X$700,12,FALSE)))</f>
        <v>25</v>
      </c>
      <c r="L66" s="37" t="str">
        <f>IF(D66="","",IF(D65&lt;&gt;"","",VLOOKUP(F66,製品マスタ!$G$5:$Q$1005,11,FALSE)))</f>
        <v>T62M</v>
      </c>
      <c r="M66" s="49">
        <v>1005</v>
      </c>
      <c r="N66" s="49">
        <v>12100</v>
      </c>
      <c r="O66" s="60">
        <v>2</v>
      </c>
      <c r="P66" s="74">
        <v>44719</v>
      </c>
      <c r="Q66" s="54">
        <f>IF(D66="","",IF(D65&lt;&gt;"","",IF(J66="リード付け",M66,VLOOKUP(D66,契約台帳!$A$3:$X$700,14,FALSE))))</f>
        <v>1005</v>
      </c>
      <c r="R66" s="50">
        <f>IF(D66="","",IF(D65&lt;&gt;"","",IF(J66="リード付け",M66,VLOOKUP(D66,契約台帳!$A$3:$X$700,15,FALSE))))</f>
        <v>1000</v>
      </c>
      <c r="S66" s="50">
        <f>IF(D66="","",IF(D65&lt;&gt;"","",IF(J66="リード付け",N66,VLOOKUP(D66,契約台帳!$A$3:$X$700,16,FALSE))))</f>
        <v>4000</v>
      </c>
      <c r="T66" s="50">
        <v>6</v>
      </c>
      <c r="U66" s="227">
        <f>IF(D66="","",IF(D64=D66,"",VLOOKUP(D66,契約台帳!$A$2:$X$700,18,FALSE)))</f>
        <v>12</v>
      </c>
      <c r="V66" s="35" t="str">
        <f>IF(J66="巻足し",VLOOKUP(F66&amp;K66&amp;M66,製品マスタ!$M$5:$AK$1005,IF(S66/N66&gt;=3,24,21),FALSE),IF(J66="巻返し",VLOOKUP(F66&amp;K66&amp;M66,製品マスタ!$M$5:$AE$1005,18,FALSE),IF(J66="リード付け","原反コア",IF(J66="スリット",VLOOKUP(F66&amp;K66&amp;Q66,製品マスタ!$N$5:$AE$1005,17,FALSE),""))))</f>
        <v>6ｲﾝﾁSｺｱ</v>
      </c>
      <c r="W66" s="35">
        <f>IF(J66="巻足し",VLOOKUP(F66&amp;K66&amp;M66,製品マスタ!$M$5:$AK$1005,IF(S66/N66&gt;=3,25,22),FALSE),IF(J66="巻返し",VLOOKUP(F66&amp;K66&amp;M66,製品マスタ!$M$5:$AE$1005,19,FALSE),IF(J66="リード付け","-",IF(J66="スリット",VLOOKUP(F66&amp;K66&amp;Q66,製品マスタ!$N$5:$AE$1005,18,FALSE),""))))</f>
        <v>1005</v>
      </c>
      <c r="X66" s="40">
        <f>IF(D66="","",IF(D65&lt;&gt;"","",VLOOKUP(D66,契約台帳!$A$3:$X$700,17,FALSE)))</f>
        <v>2</v>
      </c>
      <c r="Y66" s="35" t="str">
        <f>IF(D66="","",IF(D65&lt;&gt;"","",VLOOKUP(D66,契約台帳!$A$3:$X$700,5,FALSE)))</f>
        <v>リンテック㈱</v>
      </c>
      <c r="Z66" s="74">
        <v>44725</v>
      </c>
      <c r="AA66" s="266">
        <f>IFERROR(VLOOKUP(F66&amp;K66&amp;M66,製品マスタ!$M$5:$AM$1003,27,FALSE),"")</f>
        <v>0</v>
      </c>
      <c r="AB66" s="41"/>
      <c r="AC66" s="244"/>
      <c r="AD66" s="67"/>
      <c r="AE66" s="71"/>
      <c r="AF66" s="60">
        <f t="shared" ref="AF66:AF130" si="0">R66*S66*T66/1000</f>
        <v>24000</v>
      </c>
      <c r="AG66" s="34"/>
      <c r="AH66" s="34"/>
      <c r="AI66" s="34"/>
      <c r="AJ66" s="34"/>
      <c r="AK66" s="13"/>
      <c r="AL66" s="13"/>
      <c r="AM66" s="13"/>
      <c r="AN66" s="13"/>
      <c r="AO66" s="13"/>
      <c r="AP66" s="14"/>
      <c r="AQ66" s="15"/>
    </row>
    <row r="67" spans="1:43" s="17" customFormat="1" ht="30.95" customHeight="1" x14ac:dyDescent="0.2">
      <c r="A67" s="47"/>
      <c r="B67" s="48"/>
      <c r="C67" s="56"/>
      <c r="D67" s="35"/>
      <c r="E67" s="35"/>
      <c r="F67" s="36" t="str">
        <f>IF(D67="","",VLOOKUP(D67,契約台帳!$A$3:$X$9998,6,FALSE))&amp;IF(D67="","",VLOOKUP(D67,契約台帳!$A$3:$X$9998,7,FALSE))&amp;IF(D67="","",VLOOKUP(D67,契約台帳!$A$3:$X$9998,8,FALSE))&amp;IF(D67="","",VLOOKUP(D67,契約台帳!$A$3:$X$9998,9,FALSE))&amp;IF(D67="","",VLOOKUP(D67,契約台帳!$A$3:$X$9998,11,FALSE))</f>
        <v/>
      </c>
      <c r="G67" s="35" t="str">
        <f>IF(D67="","",IF(D66&lt;&gt;"","",VLOOKUP(F67,製品マスタ!$G$5:$H$1005,2,FALSE)))</f>
        <v/>
      </c>
      <c r="H67" s="35" t="str">
        <f>IF(D67="","",IF(D66&lt;&gt;"","",VLOOKUP(F67,製品マスタ!$G$5:$K$1005,5,FALSE)))</f>
        <v/>
      </c>
      <c r="I67" s="37" t="str">
        <f>IF(D67="","",IF(D66&lt;&gt;"","",VLOOKUP(F67,製品マスタ!$G$5:$L$1005,6,FALSE)))</f>
        <v/>
      </c>
      <c r="J67" s="38"/>
      <c r="K67" s="37" t="str">
        <f>IF(D67="","",IF(D66&lt;&gt;"","",VLOOKUP(D67,契約台帳!$A$3:$X$700,12,FALSE)))</f>
        <v/>
      </c>
      <c r="L67" s="37" t="str">
        <f>IF(D67="","",IF(D66&lt;&gt;"","",VLOOKUP(F67,製品マスタ!$G$5:$Q$1005,11,FALSE)))</f>
        <v/>
      </c>
      <c r="M67" s="49"/>
      <c r="N67" s="49"/>
      <c r="O67" s="60"/>
      <c r="P67" s="74"/>
      <c r="Q67" s="54" t="str">
        <f>IF(D67="","",IF(D66&lt;&gt;"","",IF(J67="リード付け",M67,VLOOKUP(D67,契約台帳!$A$3:$X$700,14,FALSE))))</f>
        <v/>
      </c>
      <c r="R67" s="50" t="str">
        <f>IF(D67="","",IF(D66&lt;&gt;"","",IF(J67="リード付け",M67,VLOOKUP(D67,契約台帳!$A$3:$X$700,15,FALSE))))</f>
        <v/>
      </c>
      <c r="S67" s="50" t="str">
        <f>IF(D67="","",IF(D66&lt;&gt;"","",IF(J67="リード付け",N67,VLOOKUP(D67,契約台帳!$A$3:$X$700,16,FALSE))))</f>
        <v/>
      </c>
      <c r="T67" s="50"/>
      <c r="U67" s="227" t="str">
        <f>IF(D67="","",IF(D65=D67,"",VLOOKUP(D67,契約台帳!$A$2:$X$700,18,FALSE)))</f>
        <v/>
      </c>
      <c r="V67" s="35" t="str">
        <f>IF(J67="巻足し",VLOOKUP(F67&amp;K67&amp;M67,製品マスタ!$M$5:$AK$1005,IF(S67/N67&gt;=3,24,21),FALSE),IF(J67="巻返し",VLOOKUP(F67&amp;K67&amp;M67,製品マスタ!$M$5:$AE$1005,18,FALSE),IF(J67="リード付け","原反コア",IF(J67="スリット",VLOOKUP(F67&amp;K67&amp;Q67,製品マスタ!$N$5:$AE$1005,17,FALSE),""))))</f>
        <v/>
      </c>
      <c r="W67" s="35" t="str">
        <f>IF(J67="巻足し",VLOOKUP(F67&amp;K67&amp;M67,製品マスタ!$M$5:$AK$1005,IF(S67/N67&gt;=3,25,22),FALSE),IF(J67="巻返し",VLOOKUP(F67&amp;K67&amp;M67,製品マスタ!$M$5:$AE$1005,19,FALSE),IF(J67="リード付け","-",IF(J67="スリット",VLOOKUP(F67&amp;K67&amp;Q67,製品マスタ!$N$5:$AE$1005,18,FALSE),""))))</f>
        <v/>
      </c>
      <c r="X67" s="40" t="str">
        <f>IF(D67="","",IF(D66&lt;&gt;"","",VLOOKUP(D67,契約台帳!$A$3:$X$700,17,FALSE)))</f>
        <v/>
      </c>
      <c r="Y67" s="35" t="str">
        <f>IF(D67="","",IF(D66&lt;&gt;"","",VLOOKUP(D67,契約台帳!$A$3:$X$700,5,FALSE)))</f>
        <v/>
      </c>
      <c r="Z67" s="74"/>
      <c r="AA67" s="266" t="str">
        <f>IFERROR(VLOOKUP(F67&amp;K67&amp;M67,製品マスタ!$M$5:$AM$1003,27,FALSE),"")</f>
        <v/>
      </c>
      <c r="AB67" s="41"/>
      <c r="AC67" s="244"/>
      <c r="AD67" s="67"/>
      <c r="AE67" s="71"/>
      <c r="AF67" s="60"/>
      <c r="AG67" s="34"/>
      <c r="AH67" s="34"/>
      <c r="AI67" s="34"/>
      <c r="AJ67" s="34"/>
      <c r="AK67" s="13"/>
      <c r="AL67" s="13"/>
      <c r="AM67" s="13"/>
      <c r="AN67" s="13"/>
      <c r="AO67" s="13"/>
      <c r="AP67" s="14"/>
      <c r="AQ67" s="15"/>
    </row>
    <row r="68" spans="1:43" s="17" customFormat="1" ht="30.95" customHeight="1" x14ac:dyDescent="0.2">
      <c r="A68" s="47" t="s">
        <v>710</v>
      </c>
      <c r="B68" s="48" t="s">
        <v>711</v>
      </c>
      <c r="C68" s="56"/>
      <c r="D68" s="35">
        <v>3662804</v>
      </c>
      <c r="E68" s="35">
        <v>4151049</v>
      </c>
      <c r="F68" s="36" t="str">
        <f>IF(D68="","",VLOOKUP(D68,契約台帳!$A$3:$X$9998,6,FALSE))&amp;IF(D68="","",VLOOKUP(D68,契約台帳!$A$3:$X$9998,7,FALSE))&amp;IF(D68="","",VLOOKUP(D68,契約台帳!$A$3:$X$9998,8,FALSE))&amp;IF(D68="","",VLOOKUP(D68,契約台帳!$A$3:$X$9998,9,FALSE))&amp;IF(D68="","",VLOOKUP(D68,契約台帳!$A$3:$X$9998,11,FALSE))</f>
        <v>3SNMLBMNGTBF</v>
      </c>
      <c r="G68" s="35" t="str">
        <f>IF(D68="","",IF(D67&lt;&gt;"","",VLOOKUP(F68,製品マスタ!$G$5:$H$1005,2,FALSE)))</f>
        <v>S</v>
      </c>
      <c r="H68" s="35" t="str">
        <f>IF(D68="","",IF(D67&lt;&gt;"","",VLOOKUP(F68,製品マスタ!$G$5:$K$1005,5,FALSE)))</f>
        <v>MNGTBF</v>
      </c>
      <c r="I68" s="37" t="str">
        <f>IF(D68="","",IF(D67&lt;&gt;"","",VLOOKUP(F68,製品マスタ!$G$5:$L$1005,6,FALSE)))</f>
        <v>メタルミー　ネーマー　銀艶　Ｂ</v>
      </c>
      <c r="J68" s="38" t="s">
        <v>709</v>
      </c>
      <c r="K68" s="37">
        <f>IF(D68="","",IF(D67&lt;&gt;"","",VLOOKUP(D68,契約台帳!$A$3:$X$700,12,FALSE)))</f>
        <v>25</v>
      </c>
      <c r="L68" s="37" t="str">
        <f>IF(D68="","",IF(D67&lt;&gt;"","",VLOOKUP(F68,製品マスタ!$G$5:$Q$1005,11,FALSE)))</f>
        <v>T62M</v>
      </c>
      <c r="M68" s="49">
        <v>1005</v>
      </c>
      <c r="N68" s="49">
        <v>12100</v>
      </c>
      <c r="O68" s="60">
        <v>2</v>
      </c>
      <c r="P68" s="74">
        <v>44719</v>
      </c>
      <c r="Q68" s="54">
        <f>IF(D68="","",IF(D67&lt;&gt;"","",IF(J68="リード付け",M68,VLOOKUP(D68,契約台帳!$A$3:$X$700,14,FALSE))))</f>
        <v>1005</v>
      </c>
      <c r="R68" s="50">
        <f>IF(D68="","",IF(D67&lt;&gt;"","",IF(J68="リード付け",M68,VLOOKUP(D68,契約台帳!$A$3:$X$700,15,FALSE))))</f>
        <v>1000</v>
      </c>
      <c r="S68" s="50">
        <f>IF(D68="","",IF(D67&lt;&gt;"","",IF(J68="リード付け",N68,VLOOKUP(D68,契約台帳!$A$3:$X$700,16,FALSE))))</f>
        <v>4000</v>
      </c>
      <c r="T68" s="50">
        <v>6</v>
      </c>
      <c r="U68" s="227" t="str">
        <f>IF(D68="","",IF(D66=D68,"",VLOOKUP(D68,契約台帳!$A$2:$X$700,18,FALSE)))</f>
        <v/>
      </c>
      <c r="V68" s="35" t="str">
        <f>IF(J68="巻足し",VLOOKUP(F68&amp;K68&amp;M68,製品マスタ!$M$5:$AK$1005,IF(S68/N68&gt;=3,24,21),FALSE),IF(J68="巻返し",VLOOKUP(F68&amp;K68&amp;M68,製品マスタ!$M$5:$AE$1005,18,FALSE),IF(J68="リード付け","原反コア",IF(J68="スリット",VLOOKUP(F68&amp;K68&amp;Q68,製品マスタ!$N$5:$AE$1005,17,FALSE),""))))</f>
        <v>6ｲﾝﾁSｺｱ</v>
      </c>
      <c r="W68" s="35">
        <f>IF(J68="巻足し",VLOOKUP(F68&amp;K68&amp;M68,製品マスタ!$M$5:$AK$1005,IF(S68/N68&gt;=3,25,22),FALSE),IF(J68="巻返し",VLOOKUP(F68&amp;K68&amp;M68,製品マスタ!$M$5:$AE$1005,19,FALSE),IF(J68="リード付け","-",IF(J68="スリット",VLOOKUP(F68&amp;K68&amp;Q68,製品マスタ!$N$5:$AE$1005,18,FALSE),""))))</f>
        <v>1005</v>
      </c>
      <c r="X68" s="40">
        <f>IF(D68="","",IF(D67&lt;&gt;"","",VLOOKUP(D68,契約台帳!$A$3:$X$700,17,FALSE)))</f>
        <v>2</v>
      </c>
      <c r="Y68" s="35" t="str">
        <f>IF(D68="","",IF(D67&lt;&gt;"","",VLOOKUP(D68,契約台帳!$A$3:$X$700,5,FALSE)))</f>
        <v>リンテック㈱</v>
      </c>
      <c r="Z68" s="74">
        <v>44726</v>
      </c>
      <c r="AA68" s="266">
        <f>IFERROR(VLOOKUP(F68&amp;K68&amp;M68,製品マスタ!$M$5:$AM$1003,27,FALSE),"")</f>
        <v>0</v>
      </c>
      <c r="AB68" s="41"/>
      <c r="AC68" s="244"/>
      <c r="AD68" s="67"/>
      <c r="AE68" s="71"/>
      <c r="AF68" s="60">
        <f t="shared" si="0"/>
        <v>24000</v>
      </c>
      <c r="AG68" s="34"/>
      <c r="AH68" s="34"/>
      <c r="AI68" s="34"/>
      <c r="AJ68" s="34"/>
      <c r="AK68" s="13"/>
      <c r="AL68" s="13"/>
      <c r="AM68" s="13"/>
      <c r="AN68" s="13"/>
      <c r="AO68" s="13"/>
      <c r="AP68" s="14"/>
      <c r="AQ68" s="15"/>
    </row>
    <row r="69" spans="1:43" s="17" customFormat="1" ht="30.95" customHeight="1" x14ac:dyDescent="0.2">
      <c r="A69" s="47"/>
      <c r="B69" s="48"/>
      <c r="C69" s="56"/>
      <c r="D69" s="35"/>
      <c r="E69" s="35"/>
      <c r="F69" s="36" t="str">
        <f>IF(D69="","",VLOOKUP(D69,契約台帳!$A$3:$X$9998,6,FALSE))&amp;IF(D69="","",VLOOKUP(D69,契約台帳!$A$3:$X$9998,7,FALSE))&amp;IF(D69="","",VLOOKUP(D69,契約台帳!$A$3:$X$9998,8,FALSE))&amp;IF(D69="","",VLOOKUP(D69,契約台帳!$A$3:$X$9998,9,FALSE))&amp;IF(D69="","",VLOOKUP(D69,契約台帳!$A$3:$X$9998,11,FALSE))</f>
        <v/>
      </c>
      <c r="G69" s="35" t="str">
        <f>IF(D69="","",IF(D68&lt;&gt;"","",VLOOKUP(F69,製品マスタ!$G$5:$H$1005,2,FALSE)))</f>
        <v/>
      </c>
      <c r="H69" s="35" t="str">
        <f>IF(D69="","",IF(D68&lt;&gt;"","",VLOOKUP(F69,製品マスタ!$G$5:$K$1005,5,FALSE)))</f>
        <v/>
      </c>
      <c r="I69" s="37" t="str">
        <f>IF(D69="","",IF(D68&lt;&gt;"","",VLOOKUP(F69,製品マスタ!$G$5:$L$1005,6,FALSE)))</f>
        <v/>
      </c>
      <c r="J69" s="38"/>
      <c r="K69" s="37" t="str">
        <f>IF(D69="","",IF(D68&lt;&gt;"","",VLOOKUP(D69,契約台帳!$A$3:$X$700,12,FALSE)))</f>
        <v/>
      </c>
      <c r="L69" s="37" t="str">
        <f>IF(D69="","",IF(D68&lt;&gt;"","",VLOOKUP(F69,製品マスタ!$G$5:$Q$1005,11,FALSE)))</f>
        <v/>
      </c>
      <c r="M69" s="49"/>
      <c r="N69" s="49"/>
      <c r="O69" s="60"/>
      <c r="P69" s="74"/>
      <c r="Q69" s="54" t="str">
        <f>IF(D69="","",IF(D68&lt;&gt;"","",IF(J69="リード付け",M69,VLOOKUP(D69,契約台帳!$A$3:$X$700,14,FALSE))))</f>
        <v/>
      </c>
      <c r="R69" s="50" t="str">
        <f>IF(D69="","",IF(D68&lt;&gt;"","",IF(J69="リード付け",M69,VLOOKUP(D69,契約台帳!$A$3:$X$700,15,FALSE))))</f>
        <v/>
      </c>
      <c r="S69" s="50" t="str">
        <f>IF(D69="","",IF(D68&lt;&gt;"","",IF(J69="リード付け",N69,VLOOKUP(D69,契約台帳!$A$3:$X$700,16,FALSE))))</f>
        <v/>
      </c>
      <c r="T69" s="50"/>
      <c r="U69" s="227" t="str">
        <f>IF(D69="","",IF(D67=D69,"",VLOOKUP(D69,契約台帳!$A$2:$X$700,18,FALSE)))</f>
        <v/>
      </c>
      <c r="V69" s="35" t="str">
        <f>IF(J69="巻足し",VLOOKUP(F69&amp;K69&amp;M69,製品マスタ!$M$5:$AK$1005,IF(S69/N69&gt;=3,24,21),FALSE),IF(J69="巻返し",VLOOKUP(F69&amp;K69&amp;M69,製品マスタ!$M$5:$AE$1005,18,FALSE),IF(J69="リード付け","原反コア",IF(J69="スリット",VLOOKUP(F69&amp;K69&amp;Q69,製品マスタ!$N$5:$AE$1005,17,FALSE),""))))</f>
        <v/>
      </c>
      <c r="W69" s="35" t="str">
        <f>IF(J69="巻足し",VLOOKUP(F69&amp;K69&amp;M69,製品マスタ!$M$5:$AK$1005,IF(S69/N69&gt;=3,25,22),FALSE),IF(J69="巻返し",VLOOKUP(F69&amp;K69&amp;M69,製品マスタ!$M$5:$AE$1005,19,FALSE),IF(J69="リード付け","-",IF(J69="スリット",VLOOKUP(F69&amp;K69&amp;Q69,製品マスタ!$N$5:$AE$1005,18,FALSE),""))))</f>
        <v/>
      </c>
      <c r="X69" s="40" t="str">
        <f>IF(D69="","",IF(D68&lt;&gt;"","",VLOOKUP(D69,契約台帳!$A$3:$X$700,17,FALSE)))</f>
        <v/>
      </c>
      <c r="Y69" s="35" t="str">
        <f>IF(D69="","",IF(D68&lt;&gt;"","",VLOOKUP(D69,契約台帳!$A$3:$X$700,5,FALSE)))</f>
        <v/>
      </c>
      <c r="Z69" s="74"/>
      <c r="AA69" s="266" t="str">
        <f>IFERROR(VLOOKUP(F69&amp;K69&amp;M69,製品マスタ!$M$5:$AM$1003,27,FALSE),"")</f>
        <v/>
      </c>
      <c r="AB69" s="41"/>
      <c r="AC69" s="244"/>
      <c r="AD69" s="67"/>
      <c r="AE69" s="71"/>
      <c r="AF69" s="60"/>
      <c r="AG69" s="34"/>
      <c r="AH69" s="34"/>
      <c r="AI69" s="34"/>
      <c r="AJ69" s="34"/>
      <c r="AK69" s="13"/>
      <c r="AL69" s="13"/>
      <c r="AM69" s="13"/>
      <c r="AN69" s="13"/>
      <c r="AO69" s="13"/>
      <c r="AP69" s="14"/>
      <c r="AQ69" s="15"/>
    </row>
    <row r="70" spans="1:43" s="17" customFormat="1" ht="30.95" customHeight="1" x14ac:dyDescent="0.2">
      <c r="A70" s="47"/>
      <c r="B70" s="48"/>
      <c r="C70" s="56"/>
      <c r="D70" s="35">
        <v>3662799</v>
      </c>
      <c r="E70" s="35">
        <v>4151013</v>
      </c>
      <c r="F70" s="36" t="str">
        <f>IF(D70="","",VLOOKUP(D70,契約台帳!$A$3:$X$9998,6,FALSE))&amp;IF(D70="","",VLOOKUP(D70,契約台帳!$A$3:$X$9998,7,FALSE))&amp;IF(D70="","",VLOOKUP(D70,契約台帳!$A$3:$X$9998,8,FALSE))&amp;IF(D70="","",VLOOKUP(D70,契約台帳!$A$3:$X$9998,9,FALSE))&amp;IF(D70="","",VLOOKUP(D70,契約台帳!$A$3:$X$9998,11,FALSE))</f>
        <v>3SNMLBMNGKBF</v>
      </c>
      <c r="G70" s="35" t="str">
        <f>IF(D70="","",IF(D69&lt;&gt;"","",VLOOKUP(F70,製品マスタ!$G$5:$H$1005,2,FALSE)))</f>
        <v>S</v>
      </c>
      <c r="H70" s="35" t="str">
        <f>IF(D70="","",IF(D69&lt;&gt;"","",VLOOKUP(F70,製品マスタ!$G$5:$K$1005,5,FALSE)))</f>
        <v>MNGKBF</v>
      </c>
      <c r="I70" s="37" t="str">
        <f>IF(D70="","",IF(D69&lt;&gt;"","",VLOOKUP(F70,製品マスタ!$G$5:$L$1005,6,FALSE)))</f>
        <v>メタルミー　ネーマー銀消　Ｂ</v>
      </c>
      <c r="J70" s="38" t="s">
        <v>584</v>
      </c>
      <c r="K70" s="37">
        <f>IF(D70="","",IF(D69&lt;&gt;"","",VLOOKUP(D70,契約台帳!$A$3:$X$700,12,FALSE)))</f>
        <v>38</v>
      </c>
      <c r="L70" s="37" t="str">
        <f>IF(D70="","",IF(D69&lt;&gt;"","",VLOOKUP(F70,製品マスタ!$G$5:$Q$1005,11,FALSE)))</f>
        <v>LUMIMAT</v>
      </c>
      <c r="M70" s="49">
        <v>1005</v>
      </c>
      <c r="N70" s="49">
        <v>8200</v>
      </c>
      <c r="O70" s="60">
        <v>1</v>
      </c>
      <c r="P70" s="74">
        <v>44720</v>
      </c>
      <c r="Q70" s="54">
        <f>IF(D70="","",IF(D69&lt;&gt;"","",IF(J70="リード付け",M70,VLOOKUP(D70,契約台帳!$A$3:$X$700,14,FALSE))))</f>
        <v>1005</v>
      </c>
      <c r="R70" s="50">
        <f>IF(D70="","",IF(D69&lt;&gt;"","",IF(J70="リード付け",M70,VLOOKUP(D70,契約台帳!$A$3:$X$700,15,FALSE))))</f>
        <v>1000</v>
      </c>
      <c r="S70" s="50">
        <f>IF(D70="","",IF(D69&lt;&gt;"","",IF(J70="リード付け",N70,VLOOKUP(D70,契約台帳!$A$3:$X$700,16,FALSE))))</f>
        <v>4000</v>
      </c>
      <c r="T70" s="50">
        <v>2</v>
      </c>
      <c r="U70" s="227">
        <f>IF(D70="","",IF(D68=D70,"",VLOOKUP(D70,契約台帳!$A$2:$X$700,18,FALSE)))</f>
        <v>2</v>
      </c>
      <c r="V70" s="35" t="str">
        <f>IF(J70="巻足し",VLOOKUP(F70&amp;K70&amp;M70,製品マスタ!$M$5:$AK$1005,IF(S70/N70&gt;=3,24,21),FALSE),IF(J70="巻返し",VLOOKUP(F70&amp;K70&amp;M70,製品マスタ!$M$5:$AE$1005,18,FALSE),IF(J70="リード付け","原反コア",IF(J70="スリット",VLOOKUP(F70&amp;K70&amp;Q70,製品マスタ!$N$5:$AE$1005,17,FALSE),""))))</f>
        <v>6ｲﾝﾁSｺｱ</v>
      </c>
      <c r="W70" s="35">
        <f>IF(J70="巻足し",VLOOKUP(F70&amp;K70&amp;M70,製品マスタ!$M$5:$AK$1005,IF(S70/N70&gt;=3,25,22),FALSE),IF(J70="巻返し",VLOOKUP(F70&amp;K70&amp;M70,製品マスタ!$M$5:$AE$1005,19,FALSE),IF(J70="リード付け","-",IF(J70="スリット",VLOOKUP(F70&amp;K70&amp;Q70,製品マスタ!$N$5:$AE$1005,18,FALSE),""))))</f>
        <v>1015</v>
      </c>
      <c r="X70" s="40">
        <f>IF(D70="","",IF(D69&lt;&gt;"","",VLOOKUP(D70,契約台帳!$A$3:$X$700,17,FALSE)))</f>
        <v>2</v>
      </c>
      <c r="Y70" s="35" t="str">
        <f>IF(D70="","",IF(D69&lt;&gt;"","",VLOOKUP(D70,契約台帳!$A$3:$X$700,5,FALSE)))</f>
        <v>リンテック㈱</v>
      </c>
      <c r="Z70" s="74">
        <v>44726</v>
      </c>
      <c r="AA70" s="266">
        <f>IFERROR(VLOOKUP(F70&amp;K70&amp;M70,製品マスタ!$M$5:$AM$1003,27,FALSE),"")</f>
        <v>0</v>
      </c>
      <c r="AB70" s="41"/>
      <c r="AC70" s="244"/>
      <c r="AD70" s="67"/>
      <c r="AE70" s="71"/>
      <c r="AF70" s="60">
        <f t="shared" si="0"/>
        <v>8000</v>
      </c>
      <c r="AG70" s="34"/>
      <c r="AH70" s="34"/>
      <c r="AI70" s="34"/>
      <c r="AJ70" s="34"/>
      <c r="AK70" s="13"/>
      <c r="AL70" s="13"/>
      <c r="AM70" s="13"/>
      <c r="AN70" s="13"/>
      <c r="AO70" s="13"/>
      <c r="AP70" s="14"/>
      <c r="AQ70" s="15"/>
    </row>
    <row r="71" spans="1:43" s="17" customFormat="1" ht="30.95" customHeight="1" x14ac:dyDescent="0.2">
      <c r="A71" s="47"/>
      <c r="B71" s="48"/>
      <c r="C71" s="56"/>
      <c r="D71" s="35"/>
      <c r="E71" s="35"/>
      <c r="F71" s="36" t="str">
        <f>IF(D71="","",VLOOKUP(D71,契約台帳!$A$3:$X$9998,6,FALSE))&amp;IF(D71="","",VLOOKUP(D71,契約台帳!$A$3:$X$9998,7,FALSE))&amp;IF(D71="","",VLOOKUP(D71,契約台帳!$A$3:$X$9998,8,FALSE))&amp;IF(D71="","",VLOOKUP(D71,契約台帳!$A$3:$X$9998,9,FALSE))&amp;IF(D71="","",VLOOKUP(D71,契約台帳!$A$3:$X$9998,11,FALSE))</f>
        <v/>
      </c>
      <c r="G71" s="35" t="str">
        <f>IF(D71="","",IF(D70&lt;&gt;"","",VLOOKUP(F71,製品マスタ!$G$5:$H$1005,2,FALSE)))</f>
        <v/>
      </c>
      <c r="H71" s="35" t="str">
        <f>IF(D71="","",IF(D70&lt;&gt;"","",VLOOKUP(F71,製品マスタ!$G$5:$K$1005,5,FALSE)))</f>
        <v/>
      </c>
      <c r="I71" s="37" t="str">
        <f>IF(D71="","",IF(D70&lt;&gt;"","",VLOOKUP(F71,製品マスタ!$G$5:$L$1005,6,FALSE)))</f>
        <v/>
      </c>
      <c r="J71" s="38"/>
      <c r="K71" s="37" t="str">
        <f>IF(D71="","",IF(D70&lt;&gt;"","",VLOOKUP(D71,契約台帳!$A$3:$X$700,12,FALSE)))</f>
        <v/>
      </c>
      <c r="L71" s="37" t="str">
        <f>IF(D71="","",IF(D70&lt;&gt;"","",VLOOKUP(F71,製品マスタ!$G$5:$Q$1005,11,FALSE)))</f>
        <v/>
      </c>
      <c r="M71" s="49"/>
      <c r="N71" s="49"/>
      <c r="O71" s="60"/>
      <c r="P71" s="74"/>
      <c r="Q71" s="54" t="str">
        <f>IF(D71="","",IF(D70&lt;&gt;"","",IF(J71="リード付け",M71,VLOOKUP(D71,契約台帳!$A$3:$X$700,14,FALSE))))</f>
        <v/>
      </c>
      <c r="R71" s="50" t="str">
        <f>IF(D71="","",IF(D70&lt;&gt;"","",IF(J71="リード付け",M71,VLOOKUP(D71,契約台帳!$A$3:$X$700,15,FALSE))))</f>
        <v/>
      </c>
      <c r="S71" s="50" t="str">
        <f>IF(D71="","",IF(D70&lt;&gt;"","",IF(J71="リード付け",N71,VLOOKUP(D71,契約台帳!$A$3:$X$700,16,FALSE))))</f>
        <v/>
      </c>
      <c r="T71" s="50"/>
      <c r="U71" s="227" t="str">
        <f>IF(D71="","",IF(D69=D71,"",VLOOKUP(D71,契約台帳!$A$2:$X$700,18,FALSE)))</f>
        <v/>
      </c>
      <c r="V71" s="35" t="str">
        <f>IF(J71="巻足し",VLOOKUP(F71&amp;K71&amp;M71,製品マスタ!$M$5:$AK$1005,IF(S71/N71&gt;=3,24,21),FALSE),IF(J71="巻返し",VLOOKUP(F71&amp;K71&amp;M71,製品マスタ!$M$5:$AE$1005,18,FALSE),IF(J71="リード付け","原反コア",IF(J71="スリット",VLOOKUP(F71&amp;K71&amp;Q71,製品マスタ!$N$5:$AE$1005,17,FALSE),""))))</f>
        <v/>
      </c>
      <c r="W71" s="35" t="str">
        <f>IF(J71="巻足し",VLOOKUP(F71&amp;K71&amp;M71,製品マスタ!$M$5:$AK$1005,IF(S71/N71&gt;=3,25,22),FALSE),IF(J71="巻返し",VLOOKUP(F71&amp;K71&amp;M71,製品マスタ!$M$5:$AE$1005,19,FALSE),IF(J71="リード付け","-",IF(J71="スリット",VLOOKUP(F71&amp;K71&amp;Q71,製品マスタ!$N$5:$AE$1005,18,FALSE),""))))</f>
        <v/>
      </c>
      <c r="X71" s="40" t="str">
        <f>IF(D71="","",IF(D70&lt;&gt;"","",VLOOKUP(D71,契約台帳!$A$3:$X$700,17,FALSE)))</f>
        <v/>
      </c>
      <c r="Y71" s="35" t="str">
        <f>IF(D71="","",IF(D70&lt;&gt;"","",VLOOKUP(D71,契約台帳!$A$3:$X$700,5,FALSE)))</f>
        <v/>
      </c>
      <c r="Z71" s="74"/>
      <c r="AA71" s="266" t="str">
        <f>IFERROR(VLOOKUP(F71&amp;K71&amp;M71,製品マスタ!$M$5:$AM$1003,27,FALSE),"")</f>
        <v/>
      </c>
      <c r="AB71" s="41"/>
      <c r="AC71" s="244"/>
      <c r="AD71" s="67"/>
      <c r="AE71" s="71"/>
      <c r="AF71" s="60"/>
      <c r="AG71" s="34"/>
      <c r="AH71" s="34"/>
      <c r="AI71" s="34"/>
      <c r="AJ71" s="34"/>
      <c r="AK71" s="13"/>
      <c r="AL71" s="13"/>
      <c r="AM71" s="13"/>
      <c r="AN71" s="13"/>
      <c r="AO71" s="13"/>
      <c r="AP71" s="14"/>
      <c r="AQ71" s="15"/>
    </row>
    <row r="72" spans="1:43" s="17" customFormat="1" ht="30.95" customHeight="1" x14ac:dyDescent="0.2">
      <c r="A72" s="47" t="s">
        <v>712</v>
      </c>
      <c r="B72" s="48" t="s">
        <v>713</v>
      </c>
      <c r="C72" s="56"/>
      <c r="D72" s="35"/>
      <c r="E72" s="35"/>
      <c r="F72" s="36" t="str">
        <f>IF(D72="","",VLOOKUP(D72,契約台帳!$A$3:$X$9998,6,FALSE))&amp;IF(D72="","",VLOOKUP(D72,契約台帳!$A$3:$X$9998,7,FALSE))&amp;IF(D72="","",VLOOKUP(D72,契約台帳!$A$3:$X$9998,8,FALSE))&amp;IF(D72="","",VLOOKUP(D72,契約台帳!$A$3:$X$9998,9,FALSE))&amp;IF(D72="","",VLOOKUP(D72,契約台帳!$A$3:$X$9998,11,FALSE))</f>
        <v/>
      </c>
      <c r="G72" s="35" t="str">
        <f>IF(D72="","",IF(D71&lt;&gt;"","",VLOOKUP(F72,製品マスタ!$G$5:$H$1005,2,FALSE)))</f>
        <v/>
      </c>
      <c r="H72" s="35" t="str">
        <f>IF(D72="","",IF(D71&lt;&gt;"","",VLOOKUP(F72,製品マスタ!$G$5:$K$1005,5,FALSE)))</f>
        <v/>
      </c>
      <c r="I72" s="37" t="str">
        <f>IF(D72="","",IF(D71&lt;&gt;"","",VLOOKUP(F72,製品マスタ!$G$5:$L$1005,6,FALSE)))</f>
        <v/>
      </c>
      <c r="J72" s="38"/>
      <c r="K72" s="37" t="str">
        <f>IF(D72="","",IF(D71&lt;&gt;"","",VLOOKUP(D72,契約台帳!$A$3:$X$700,12,FALSE)))</f>
        <v/>
      </c>
      <c r="L72" s="37" t="str">
        <f>IF(D72="","",IF(D71&lt;&gt;"","",VLOOKUP(F72,製品マスタ!$G$5:$Q$1005,11,FALSE)))</f>
        <v/>
      </c>
      <c r="M72" s="49"/>
      <c r="N72" s="49"/>
      <c r="O72" s="60"/>
      <c r="P72" s="74"/>
      <c r="Q72" s="54" t="str">
        <f>IF(D72="","",IF(D71&lt;&gt;"","",IF(J72="リード付け",M72,VLOOKUP(D72,契約台帳!$A$3:$X$700,14,FALSE))))</f>
        <v/>
      </c>
      <c r="R72" s="50" t="str">
        <f>IF(D72="","",IF(D71&lt;&gt;"","",IF(J72="リード付け",M72,VLOOKUP(D72,契約台帳!$A$3:$X$700,15,FALSE))))</f>
        <v/>
      </c>
      <c r="S72" s="50" t="str">
        <f>IF(D72="","",IF(D71&lt;&gt;"","",IF(J72="リード付け",N72,VLOOKUP(D72,契約台帳!$A$3:$X$700,16,FALSE))))</f>
        <v/>
      </c>
      <c r="T72" s="50"/>
      <c r="U72" s="227" t="str">
        <f>IF(D72="","",IF(D70=D72,"",VLOOKUP(D72,契約台帳!$A$2:$X$700,18,FALSE)))</f>
        <v/>
      </c>
      <c r="V72" s="35" t="str">
        <f>IF(J72="巻足し",VLOOKUP(F72&amp;K72&amp;M72,製品マスタ!$M$5:$AK$1005,IF(S72/N72&gt;=3,24,21),FALSE),IF(J72="巻返し",VLOOKUP(F72&amp;K72&amp;M72,製品マスタ!$M$5:$AE$1005,18,FALSE),IF(J72="リード付け","原反コア",IF(J72="スリット",VLOOKUP(F72&amp;K72&amp;Q72,製品マスタ!$N$5:$AE$1005,17,FALSE),""))))</f>
        <v/>
      </c>
      <c r="W72" s="35" t="str">
        <f>IF(J72="巻足し",VLOOKUP(F72&amp;K72&amp;M72,製品マスタ!$M$5:$AK$1005,IF(S72/N72&gt;=3,25,22),FALSE),IF(J72="巻返し",VLOOKUP(F72&amp;K72&amp;M72,製品マスタ!$M$5:$AE$1005,19,FALSE),IF(J72="リード付け","-",IF(J72="スリット",VLOOKUP(F72&amp;K72&amp;Q72,製品マスタ!$N$5:$AE$1005,18,FALSE),""))))</f>
        <v/>
      </c>
      <c r="X72" s="40" t="str">
        <f>IF(D72="","",IF(D71&lt;&gt;"","",VLOOKUP(D72,契約台帳!$A$3:$X$700,17,FALSE)))</f>
        <v/>
      </c>
      <c r="Y72" s="35" t="str">
        <f>IF(D72="","",IF(D71&lt;&gt;"","",VLOOKUP(D72,契約台帳!$A$3:$X$700,5,FALSE)))</f>
        <v/>
      </c>
      <c r="Z72" s="74"/>
      <c r="AA72" s="266" t="str">
        <f>IFERROR(VLOOKUP(F72&amp;K72&amp;M72,製品マスタ!$M$5:$AM$1003,27,FALSE),"")</f>
        <v/>
      </c>
      <c r="AB72" s="41"/>
      <c r="AC72" s="244"/>
      <c r="AD72" s="67"/>
      <c r="AE72" s="71"/>
      <c r="AF72" s="60"/>
      <c r="AG72" s="34"/>
      <c r="AH72" s="34"/>
      <c r="AI72" s="34"/>
      <c r="AJ72" s="34"/>
      <c r="AK72" s="13"/>
      <c r="AL72" s="13"/>
      <c r="AM72" s="13"/>
      <c r="AN72" s="13"/>
      <c r="AO72" s="13"/>
      <c r="AP72" s="14"/>
      <c r="AQ72" s="15"/>
    </row>
    <row r="73" spans="1:43" s="17" customFormat="1" ht="30.95" customHeight="1" x14ac:dyDescent="0.2">
      <c r="A73" s="47"/>
      <c r="B73" s="48"/>
      <c r="C73" s="56"/>
      <c r="D73" s="35"/>
      <c r="E73" s="35"/>
      <c r="F73" s="36" t="str">
        <f>IF(D73="","",VLOOKUP(D73,契約台帳!$A$3:$X$9998,6,FALSE))&amp;IF(D73="","",VLOOKUP(D73,契約台帳!$A$3:$X$9998,7,FALSE))&amp;IF(D73="","",VLOOKUP(D73,契約台帳!$A$3:$X$9998,8,FALSE))&amp;IF(D73="","",VLOOKUP(D73,契約台帳!$A$3:$X$9998,9,FALSE))&amp;IF(D73="","",VLOOKUP(D73,契約台帳!$A$3:$X$9998,11,FALSE))</f>
        <v/>
      </c>
      <c r="G73" s="35" t="str">
        <f>IF(D73="","",IF(D72&lt;&gt;"","",VLOOKUP(F73,製品マスタ!$G$5:$H$1005,2,FALSE)))</f>
        <v/>
      </c>
      <c r="H73" s="35" t="str">
        <f>IF(D73="","",IF(D72&lt;&gt;"","",VLOOKUP(F73,製品マスタ!$G$5:$K$1005,5,FALSE)))</f>
        <v/>
      </c>
      <c r="I73" s="37" t="str">
        <f>IF(D73="","",IF(D72&lt;&gt;"","",VLOOKUP(F73,製品マスタ!$G$5:$L$1005,6,FALSE)))</f>
        <v/>
      </c>
      <c r="J73" s="38"/>
      <c r="K73" s="37" t="str">
        <f>IF(D73="","",IF(D72&lt;&gt;"","",VLOOKUP(D73,契約台帳!$A$3:$X$700,12,FALSE)))</f>
        <v/>
      </c>
      <c r="L73" s="37" t="str">
        <f>IF(D73="","",IF(D72&lt;&gt;"","",VLOOKUP(F73,製品マスタ!$G$5:$Q$1005,11,FALSE)))</f>
        <v/>
      </c>
      <c r="M73" s="49"/>
      <c r="N73" s="49"/>
      <c r="O73" s="60"/>
      <c r="P73" s="74"/>
      <c r="Q73" s="54" t="str">
        <f>IF(D73="","",IF(D72&lt;&gt;"","",IF(J73="リード付け",M73,VLOOKUP(D73,契約台帳!$A$3:$X$700,14,FALSE))))</f>
        <v/>
      </c>
      <c r="R73" s="50" t="str">
        <f>IF(D73="","",IF(D72&lt;&gt;"","",IF(J73="リード付け",M73,VLOOKUP(D73,契約台帳!$A$3:$X$700,15,FALSE))))</f>
        <v/>
      </c>
      <c r="S73" s="50" t="str">
        <f>IF(D73="","",IF(D72&lt;&gt;"","",IF(J73="リード付け",N73,VLOOKUP(D73,契約台帳!$A$3:$X$700,16,FALSE))))</f>
        <v/>
      </c>
      <c r="T73" s="50"/>
      <c r="U73" s="227" t="str">
        <f>IF(D73="","",IF(D71=D73,"",VLOOKUP(D73,契約台帳!$A$2:$X$700,18,FALSE)))</f>
        <v/>
      </c>
      <c r="V73" s="35" t="str">
        <f>IF(J73="巻足し",VLOOKUP(F73&amp;K73&amp;M73,製品マスタ!$M$5:$AK$1005,IF(S73/N73&gt;=3,24,21),FALSE),IF(J73="巻返し",VLOOKUP(F73&amp;K73&amp;M73,製品マスタ!$M$5:$AE$1005,18,FALSE),IF(J73="リード付け","原反コア",IF(J73="スリット",VLOOKUP(F73&amp;K73&amp;Q73,製品マスタ!$N$5:$AE$1005,17,FALSE),""))))</f>
        <v/>
      </c>
      <c r="W73" s="35" t="str">
        <f>IF(J73="巻足し",VLOOKUP(F73&amp;K73&amp;M73,製品マスタ!$M$5:$AK$1005,IF(S73/N73&gt;=3,25,22),FALSE),IF(J73="巻返し",VLOOKUP(F73&amp;K73&amp;M73,製品マスタ!$M$5:$AE$1005,19,FALSE),IF(J73="リード付け","-",IF(J73="スリット",VLOOKUP(F73&amp;K73&amp;Q73,製品マスタ!$N$5:$AE$1005,18,FALSE),""))))</f>
        <v/>
      </c>
      <c r="X73" s="40" t="str">
        <f>IF(D73="","",IF(D72&lt;&gt;"","",VLOOKUP(D73,契約台帳!$A$3:$X$700,17,FALSE)))</f>
        <v/>
      </c>
      <c r="Y73" s="35" t="str">
        <f>IF(D73="","",IF(D72&lt;&gt;"","",VLOOKUP(D73,契約台帳!$A$3:$X$700,5,FALSE)))</f>
        <v/>
      </c>
      <c r="Z73" s="74"/>
      <c r="AA73" s="266" t="str">
        <f>IFERROR(VLOOKUP(F73&amp;K73&amp;M73,製品マスタ!$M$5:$AM$1003,27,FALSE),"")</f>
        <v/>
      </c>
      <c r="AB73" s="41"/>
      <c r="AC73" s="244"/>
      <c r="AD73" s="67"/>
      <c r="AE73" s="71"/>
      <c r="AF73" s="60"/>
      <c r="AG73" s="34"/>
      <c r="AH73" s="34"/>
      <c r="AI73" s="34"/>
      <c r="AJ73" s="34"/>
      <c r="AK73" s="13"/>
      <c r="AL73" s="13"/>
      <c r="AM73" s="13"/>
      <c r="AN73" s="13"/>
      <c r="AO73" s="13"/>
      <c r="AP73" s="14"/>
      <c r="AQ73" s="15"/>
    </row>
    <row r="74" spans="1:43" s="17" customFormat="1" ht="30.95" customHeight="1" x14ac:dyDescent="0.2">
      <c r="A74" s="47"/>
      <c r="B74" s="48"/>
      <c r="C74" s="56"/>
      <c r="D74" s="35">
        <v>3662806</v>
      </c>
      <c r="E74" s="35">
        <v>4151026</v>
      </c>
      <c r="F74" s="36" t="str">
        <f>IF(D74="","",VLOOKUP(D74,契約台帳!$A$3:$X$9998,6,FALSE))&amp;IF(D74="","",VLOOKUP(D74,契約台帳!$A$3:$X$9998,7,FALSE))&amp;IF(D74="","",VLOOKUP(D74,契約台帳!$A$3:$X$9998,8,FALSE))&amp;IF(D74="","",VLOOKUP(D74,契約台帳!$A$3:$X$9998,9,FALSE))&amp;IF(D74="","",VLOOKUP(D74,契約台帳!$A$3:$X$9998,11,FALSE))</f>
        <v>3SNMLBMNGTBF</v>
      </c>
      <c r="G74" s="35" t="str">
        <f>IF(D74="","",IF(D73&lt;&gt;"","",VLOOKUP(F74,製品マスタ!$G$5:$H$1005,2,FALSE)))</f>
        <v>S</v>
      </c>
      <c r="H74" s="35" t="str">
        <f>IF(D74="","",IF(D73&lt;&gt;"","",VLOOKUP(F74,製品マスタ!$G$5:$K$1005,5,FALSE)))</f>
        <v>MNGTBF</v>
      </c>
      <c r="I74" s="37" t="str">
        <f>IF(D74="","",IF(D73&lt;&gt;"","",VLOOKUP(F74,製品マスタ!$G$5:$L$1005,6,FALSE)))</f>
        <v>メタルミー　ネーマー　銀艶　Ｂ</v>
      </c>
      <c r="J74" s="38" t="s">
        <v>584</v>
      </c>
      <c r="K74" s="37">
        <f>IF(D74="","",IF(D73&lt;&gt;"","",VLOOKUP(D74,契約台帳!$A$3:$X$700,12,FALSE)))</f>
        <v>50</v>
      </c>
      <c r="L74" s="37" t="str">
        <f>IF(D74="","",IF(D73&lt;&gt;"","",VLOOKUP(F74,製品マスタ!$G$5:$Q$1005,11,FALSE)))</f>
        <v>T62M</v>
      </c>
      <c r="M74" s="49">
        <v>1120</v>
      </c>
      <c r="N74" s="49">
        <v>10000</v>
      </c>
      <c r="O74" s="60">
        <v>5</v>
      </c>
      <c r="P74" s="74">
        <v>44721</v>
      </c>
      <c r="Q74" s="54">
        <f>IF(D74="","",IF(D73&lt;&gt;"","",IF(J74="リード付け",M74,VLOOKUP(D74,契約台帳!$A$3:$X$700,14,FALSE))))</f>
        <v>1120</v>
      </c>
      <c r="R74" s="50">
        <f>IF(D74="","",IF(D73&lt;&gt;"","",IF(J74="リード付け",M74,VLOOKUP(D74,契約台帳!$A$3:$X$700,15,FALSE))))</f>
        <v>1120</v>
      </c>
      <c r="S74" s="50">
        <f>IF(D74="","",IF(D73&lt;&gt;"","",IF(J74="リード付け",N74,VLOOKUP(D74,契約台帳!$A$3:$X$700,16,FALSE))))</f>
        <v>5000</v>
      </c>
      <c r="T74" s="50">
        <v>10</v>
      </c>
      <c r="U74" s="227">
        <f>IF(D74="","",IF(D72=D74,"",VLOOKUP(D74,契約台帳!$A$2:$X$700,18,FALSE)))</f>
        <v>14</v>
      </c>
      <c r="V74" s="35" t="str">
        <f>IF(J74="巻足し",VLOOKUP(F74&amp;K74&amp;M74,製品マスタ!$M$5:$AK$1005,IF(S74/N74&gt;=3,24,21),FALSE),IF(J74="巻返し",VLOOKUP(F74&amp;K74&amp;M74,製品マスタ!$M$5:$AE$1005,18,FALSE),IF(J74="リード付け","原反コア",IF(J74="スリット",VLOOKUP(F74&amp;K74&amp;Q74,製品マスタ!$N$5:$AE$1005,17,FALSE),""))))</f>
        <v>6ｲﾝﾁSｺｱ</v>
      </c>
      <c r="W74" s="35">
        <f>IF(J74="巻足し",VLOOKUP(F74&amp;K74&amp;M74,製品マスタ!$M$5:$AK$1005,IF(S74/N74&gt;=3,25,22),FALSE),IF(J74="巻返し",VLOOKUP(F74&amp;K74&amp;M74,製品マスタ!$M$5:$AE$1005,19,FALSE),IF(J74="リード付け","-",IF(J74="スリット",VLOOKUP(F74&amp;K74&amp;Q74,製品マスタ!$N$5:$AE$1005,18,FALSE),""))))</f>
        <v>1125</v>
      </c>
      <c r="X74" s="40">
        <f>IF(D74="","",IF(D73&lt;&gt;"","",VLOOKUP(D74,契約台帳!$A$3:$X$700,17,FALSE)))</f>
        <v>2</v>
      </c>
      <c r="Y74" s="35" t="str">
        <f>IF(D74="","",IF(D73&lt;&gt;"","",VLOOKUP(D74,契約台帳!$A$3:$X$700,5,FALSE)))</f>
        <v>リンテック㈱</v>
      </c>
      <c r="Z74" s="74">
        <v>44727</v>
      </c>
      <c r="AA74" s="266">
        <f>IFERROR(VLOOKUP(F74&amp;K74&amp;M74,製品マスタ!$M$5:$AM$1003,27,FALSE),"")</f>
        <v>0</v>
      </c>
      <c r="AB74" s="41"/>
      <c r="AC74" s="244"/>
      <c r="AD74" s="67"/>
      <c r="AE74" s="71"/>
      <c r="AF74" s="60">
        <f t="shared" si="0"/>
        <v>56000</v>
      </c>
      <c r="AG74" s="34"/>
      <c r="AH74" s="34"/>
      <c r="AI74" s="34"/>
      <c r="AJ74" s="34"/>
      <c r="AK74" s="13"/>
      <c r="AL74" s="13"/>
      <c r="AM74" s="13"/>
      <c r="AN74" s="13"/>
      <c r="AO74" s="13"/>
      <c r="AP74" s="14"/>
      <c r="AQ74" s="15"/>
    </row>
    <row r="75" spans="1:43" s="17" customFormat="1" ht="30.95" customHeight="1" x14ac:dyDescent="0.2">
      <c r="A75" s="47"/>
      <c r="B75" s="48"/>
      <c r="C75" s="56"/>
      <c r="D75" s="35"/>
      <c r="E75" s="35"/>
      <c r="F75" s="36" t="str">
        <f>IF(D75="","",VLOOKUP(D75,契約台帳!$A$3:$X$9998,6,FALSE))&amp;IF(D75="","",VLOOKUP(D75,契約台帳!$A$3:$X$9998,7,FALSE))&amp;IF(D75="","",VLOOKUP(D75,契約台帳!$A$3:$X$9998,8,FALSE))&amp;IF(D75="","",VLOOKUP(D75,契約台帳!$A$3:$X$9998,9,FALSE))&amp;IF(D75="","",VLOOKUP(D75,契約台帳!$A$3:$X$9998,11,FALSE))</f>
        <v/>
      </c>
      <c r="G75" s="35" t="str">
        <f>IF(D75="","",IF(D74&lt;&gt;"","",VLOOKUP(F75,製品マスタ!$G$5:$H$1005,2,FALSE)))</f>
        <v/>
      </c>
      <c r="H75" s="35" t="str">
        <f>IF(D75="","",IF(D74&lt;&gt;"","",VLOOKUP(F75,製品マスタ!$G$5:$K$1005,5,FALSE)))</f>
        <v/>
      </c>
      <c r="I75" s="37" t="str">
        <f>IF(D75="","",IF(D74&lt;&gt;"","",VLOOKUP(F75,製品マスタ!$G$5:$L$1005,6,FALSE)))</f>
        <v/>
      </c>
      <c r="J75" s="38"/>
      <c r="K75" s="37" t="str">
        <f>IF(D75="","",IF(D74&lt;&gt;"","",VLOOKUP(D75,契約台帳!$A$3:$X$700,12,FALSE)))</f>
        <v/>
      </c>
      <c r="L75" s="37" t="str">
        <f>IF(D75="","",IF(D74&lt;&gt;"","",VLOOKUP(F75,製品マスタ!$G$5:$Q$1005,11,FALSE)))</f>
        <v/>
      </c>
      <c r="M75" s="49"/>
      <c r="N75" s="49"/>
      <c r="O75" s="60"/>
      <c r="P75" s="74"/>
      <c r="Q75" s="54" t="str">
        <f>IF(D75="","",IF(D74&lt;&gt;"","",IF(J75="リード付け",M75,VLOOKUP(D75,契約台帳!$A$3:$X$700,14,FALSE))))</f>
        <v/>
      </c>
      <c r="R75" s="50" t="str">
        <f>IF(D75="","",IF(D74&lt;&gt;"","",IF(J75="リード付け",M75,VLOOKUP(D75,契約台帳!$A$3:$X$700,15,FALSE))))</f>
        <v/>
      </c>
      <c r="S75" s="50" t="str">
        <f>IF(D75="","",IF(D74&lt;&gt;"","",IF(J75="リード付け",N75,VLOOKUP(D75,契約台帳!$A$3:$X$700,16,FALSE))))</f>
        <v/>
      </c>
      <c r="T75" s="50"/>
      <c r="U75" s="227" t="str">
        <f>IF(D75="","",IF(D73=D75,"",VLOOKUP(D75,契約台帳!$A$2:$X$700,18,FALSE)))</f>
        <v/>
      </c>
      <c r="V75" s="35" t="str">
        <f>IF(J75="巻足し",VLOOKUP(F75&amp;K75&amp;M75,製品マスタ!$M$5:$AK$1005,IF(S75/N75&gt;=3,24,21),FALSE),IF(J75="巻返し",VLOOKUP(F75&amp;K75&amp;M75,製品マスタ!$M$5:$AE$1005,18,FALSE),IF(J75="リード付け","原反コア",IF(J75="スリット",VLOOKUP(F75&amp;K75&amp;Q75,製品マスタ!$N$5:$AE$1005,17,FALSE),""))))</f>
        <v/>
      </c>
      <c r="W75" s="35" t="str">
        <f>IF(J75="巻足し",VLOOKUP(F75&amp;K75&amp;M75,製品マスタ!$M$5:$AK$1005,IF(S75/N75&gt;=3,25,22),FALSE),IF(J75="巻返し",VLOOKUP(F75&amp;K75&amp;M75,製品マスタ!$M$5:$AE$1005,19,FALSE),IF(J75="リード付け","-",IF(J75="スリット",VLOOKUP(F75&amp;K75&amp;Q75,製品マスタ!$N$5:$AE$1005,18,FALSE),""))))</f>
        <v/>
      </c>
      <c r="X75" s="40" t="str">
        <f>IF(D75="","",IF(D74&lt;&gt;"","",VLOOKUP(D75,契約台帳!$A$3:$X$700,17,FALSE)))</f>
        <v/>
      </c>
      <c r="Y75" s="35" t="str">
        <f>IF(D75="","",IF(D74&lt;&gt;"","",VLOOKUP(D75,契約台帳!$A$3:$X$700,5,FALSE)))</f>
        <v/>
      </c>
      <c r="Z75" s="74"/>
      <c r="AA75" s="266" t="str">
        <f>IFERROR(VLOOKUP(F75&amp;K75&amp;M75,製品マスタ!$M$5:$AM$1003,27,FALSE),"")</f>
        <v/>
      </c>
      <c r="AB75" s="41"/>
      <c r="AC75" s="244"/>
      <c r="AD75" s="67"/>
      <c r="AE75" s="71"/>
      <c r="AF75" s="60"/>
      <c r="AG75" s="34"/>
      <c r="AH75" s="34"/>
      <c r="AI75" s="34"/>
      <c r="AJ75" s="34"/>
      <c r="AK75" s="13"/>
      <c r="AL75" s="13"/>
      <c r="AM75" s="13"/>
      <c r="AN75" s="13"/>
      <c r="AO75" s="13"/>
      <c r="AP75" s="14"/>
      <c r="AQ75" s="15"/>
    </row>
    <row r="76" spans="1:43" s="17" customFormat="1" ht="30.95" customHeight="1" x14ac:dyDescent="0.2">
      <c r="A76" s="47" t="s">
        <v>715</v>
      </c>
      <c r="B76" s="48" t="s">
        <v>717</v>
      </c>
      <c r="C76" s="56"/>
      <c r="D76" s="35"/>
      <c r="E76" s="35"/>
      <c r="F76" s="36" t="str">
        <f>IF(D76="","",VLOOKUP(D76,契約台帳!$A$3:$X$9998,6,FALSE))&amp;IF(D76="","",VLOOKUP(D76,契約台帳!$A$3:$X$9998,7,FALSE))&amp;IF(D76="","",VLOOKUP(D76,契約台帳!$A$3:$X$9998,8,FALSE))&amp;IF(D76="","",VLOOKUP(D76,契約台帳!$A$3:$X$9998,9,FALSE))&amp;IF(D76="","",VLOOKUP(D76,契約台帳!$A$3:$X$9998,11,FALSE))</f>
        <v/>
      </c>
      <c r="G76" s="35" t="str">
        <f>IF(D76="","",IF(D75&lt;&gt;"","",VLOOKUP(F76,製品マスタ!$G$5:$H$1005,2,FALSE)))</f>
        <v/>
      </c>
      <c r="H76" s="35" t="str">
        <f>IF(D76="","",IF(D75&lt;&gt;"","",VLOOKUP(F76,製品マスタ!$G$5:$K$1005,5,FALSE)))</f>
        <v/>
      </c>
      <c r="I76" s="37" t="str">
        <f>IF(D76="","",IF(D75&lt;&gt;"","",VLOOKUP(F76,製品マスタ!$G$5:$L$1005,6,FALSE)))</f>
        <v/>
      </c>
      <c r="J76" s="38" t="s">
        <v>585</v>
      </c>
      <c r="K76" s="37" t="str">
        <f>IF(D76="","",IF(D75&lt;&gt;"","",VLOOKUP(D76,契約台帳!$A$3:$X$700,12,FALSE)))</f>
        <v/>
      </c>
      <c r="L76" s="37" t="str">
        <f>IF(D76="","",IF(D75&lt;&gt;"","",VLOOKUP(F76,製品マスタ!$G$5:$Q$1005,11,FALSE)))</f>
        <v/>
      </c>
      <c r="M76" s="49"/>
      <c r="N76" s="49"/>
      <c r="O76" s="60"/>
      <c r="P76" s="74"/>
      <c r="Q76" s="54" t="str">
        <f>IF(D76="","",IF(D75&lt;&gt;"","",IF(J76="リード付け",M76,VLOOKUP(D76,契約台帳!$A$3:$X$700,14,FALSE))))</f>
        <v/>
      </c>
      <c r="R76" s="50" t="str">
        <f>IF(D76="","",IF(D75&lt;&gt;"","",IF(J76="リード付け",M76,VLOOKUP(D76,契約台帳!$A$3:$X$700,15,FALSE))))</f>
        <v/>
      </c>
      <c r="S76" s="50" t="str">
        <f>IF(D76="","",IF(D75&lt;&gt;"","",IF(J76="リード付け",N76,VLOOKUP(D76,契約台帳!$A$3:$X$700,16,FALSE))))</f>
        <v/>
      </c>
      <c r="T76" s="50"/>
      <c r="U76" s="227" t="str">
        <f>IF(D76="","",IF(D74=D76,"",VLOOKUP(D76,契約台帳!$A$2:$X$700,18,FALSE)))</f>
        <v/>
      </c>
      <c r="V76" s="35" t="str">
        <f>IF(J76="巻足し",VLOOKUP(F76&amp;K76&amp;M76,製品マスタ!$M$5:$AK$1005,IF(S76/N76&gt;=3,24,21),FALSE),IF(J76="巻返し",VLOOKUP(F76&amp;K76&amp;M76,製品マスタ!$M$5:$AE$1005,18,FALSE),IF(J76="リード付け","原反コア",IF(J76="スリット",VLOOKUP(F76&amp;K76&amp;Q76,製品マスタ!$N$5:$AE$1005,17,FALSE),""))))</f>
        <v/>
      </c>
      <c r="W76" s="35" t="str">
        <f>IF(J76="巻足し",VLOOKUP(F76&amp;K76&amp;M76,製品マスタ!$M$5:$AK$1005,IF(S76/N76&gt;=3,25,22),FALSE),IF(J76="巻返し",VLOOKUP(F76&amp;K76&amp;M76,製品マスタ!$M$5:$AE$1005,19,FALSE),IF(J76="リード付け","-",IF(J76="スリット",VLOOKUP(F76&amp;K76&amp;Q76,製品マスタ!$N$5:$AE$1005,18,FALSE),""))))</f>
        <v/>
      </c>
      <c r="X76" s="40" t="str">
        <f>IF(D76="","",IF(D75&lt;&gt;"","",VLOOKUP(D76,契約台帳!$A$3:$X$700,17,FALSE)))</f>
        <v/>
      </c>
      <c r="Y76" s="35" t="str">
        <f>IF(D76="","",IF(D75&lt;&gt;"","",VLOOKUP(D76,契約台帳!$A$3:$X$700,5,FALSE)))</f>
        <v/>
      </c>
      <c r="Z76" s="74"/>
      <c r="AA76" s="266" t="str">
        <f>IFERROR(VLOOKUP(F76&amp;K76&amp;M76,製品マスタ!$M$5:$AM$1003,27,FALSE),"")</f>
        <v/>
      </c>
      <c r="AB76" s="41"/>
      <c r="AC76" s="244"/>
      <c r="AD76" s="67"/>
      <c r="AE76" s="71"/>
      <c r="AF76" s="60"/>
      <c r="AG76" s="34"/>
      <c r="AH76" s="34"/>
      <c r="AI76" s="34"/>
      <c r="AJ76" s="34"/>
      <c r="AK76" s="13"/>
      <c r="AL76" s="13"/>
      <c r="AM76" s="13"/>
      <c r="AN76" s="13"/>
      <c r="AO76" s="13"/>
      <c r="AP76" s="14"/>
      <c r="AQ76" s="15"/>
    </row>
    <row r="77" spans="1:43" s="17" customFormat="1" ht="30.95" customHeight="1" x14ac:dyDescent="0.2">
      <c r="A77" s="47"/>
      <c r="B77" s="48"/>
      <c r="C77" s="56"/>
      <c r="D77" s="35"/>
      <c r="E77" s="35"/>
      <c r="F77" s="36" t="str">
        <f>IF(D77="","",VLOOKUP(D77,契約台帳!$A$3:$X$9998,6,FALSE))&amp;IF(D77="","",VLOOKUP(D77,契約台帳!$A$3:$X$9998,7,FALSE))&amp;IF(D77="","",VLOOKUP(D77,契約台帳!$A$3:$X$9998,8,FALSE))&amp;IF(D77="","",VLOOKUP(D77,契約台帳!$A$3:$X$9998,9,FALSE))&amp;IF(D77="","",VLOOKUP(D77,契約台帳!$A$3:$X$9998,11,FALSE))</f>
        <v/>
      </c>
      <c r="G77" s="35" t="str">
        <f>IF(D77="","",IF(D76&lt;&gt;"","",VLOOKUP(F77,製品マスタ!$G$5:$H$1005,2,FALSE)))</f>
        <v/>
      </c>
      <c r="H77" s="35" t="str">
        <f>IF(D77="","",IF(D76&lt;&gt;"","",VLOOKUP(F77,製品マスタ!$G$5:$K$1005,5,FALSE)))</f>
        <v/>
      </c>
      <c r="I77" s="37" t="str">
        <f>IF(D77="","",IF(D76&lt;&gt;"","",VLOOKUP(F77,製品マスタ!$G$5:$L$1005,6,FALSE)))</f>
        <v/>
      </c>
      <c r="J77" s="38"/>
      <c r="K77" s="37" t="str">
        <f>IF(D77="","",IF(D76&lt;&gt;"","",VLOOKUP(D77,契約台帳!$A$3:$X$700,12,FALSE)))</f>
        <v/>
      </c>
      <c r="L77" s="37" t="str">
        <f>IF(D77="","",IF(D76&lt;&gt;"","",VLOOKUP(F77,製品マスタ!$G$5:$Q$1005,11,FALSE)))</f>
        <v/>
      </c>
      <c r="M77" s="49"/>
      <c r="N77" s="49"/>
      <c r="O77" s="60"/>
      <c r="P77" s="74"/>
      <c r="Q77" s="54" t="str">
        <f>IF(D77="","",IF(D76&lt;&gt;"","",IF(J77="リード付け",M77,VLOOKUP(D77,契約台帳!$A$3:$X$700,14,FALSE))))</f>
        <v/>
      </c>
      <c r="R77" s="50" t="str">
        <f>IF(D77="","",IF(D76&lt;&gt;"","",IF(J77="リード付け",M77,VLOOKUP(D77,契約台帳!$A$3:$X$700,15,FALSE))))</f>
        <v/>
      </c>
      <c r="S77" s="50" t="str">
        <f>IF(D77="","",IF(D76&lt;&gt;"","",IF(J77="リード付け",N77,VLOOKUP(D77,契約台帳!$A$3:$X$700,16,FALSE))))</f>
        <v/>
      </c>
      <c r="T77" s="50"/>
      <c r="U77" s="227" t="str">
        <f>IF(D77="","",IF(D75=D77,"",VLOOKUP(D77,契約台帳!$A$2:$X$700,18,FALSE)))</f>
        <v/>
      </c>
      <c r="V77" s="35" t="str">
        <f>IF(J77="巻足し",VLOOKUP(F77&amp;K77&amp;M77,製品マスタ!$M$5:$AK$1005,IF(S77/N77&gt;=3,24,21),FALSE),IF(J77="巻返し",VLOOKUP(F77&amp;K77&amp;M77,製品マスタ!$M$5:$AE$1005,18,FALSE),IF(J77="リード付け","原反コア",IF(J77="スリット",VLOOKUP(F77&amp;K77&amp;Q77,製品マスタ!$N$5:$AE$1005,17,FALSE),""))))</f>
        <v/>
      </c>
      <c r="W77" s="35" t="str">
        <f>IF(J77="巻足し",VLOOKUP(F77&amp;K77&amp;M77,製品マスタ!$M$5:$AK$1005,IF(S77/N77&gt;=3,25,22),FALSE),IF(J77="巻返し",VLOOKUP(F77&amp;K77&amp;M77,製品マスタ!$M$5:$AE$1005,19,FALSE),IF(J77="リード付け","-",IF(J77="スリット",VLOOKUP(F77&amp;K77&amp;Q77,製品マスタ!$N$5:$AE$1005,18,FALSE),""))))</f>
        <v/>
      </c>
      <c r="X77" s="40" t="str">
        <f>IF(D77="","",IF(D76&lt;&gt;"","",VLOOKUP(D77,契約台帳!$A$3:$X$700,17,FALSE)))</f>
        <v/>
      </c>
      <c r="Y77" s="35" t="str">
        <f>IF(D77="","",IF(D76&lt;&gt;"","",VLOOKUP(D77,契約台帳!$A$3:$X$700,5,FALSE)))</f>
        <v/>
      </c>
      <c r="Z77" s="74"/>
      <c r="AA77" s="266" t="str">
        <f>IFERROR(VLOOKUP(F77&amp;K77&amp;M77,製品マスタ!$M$5:$AM$1003,27,FALSE),"")</f>
        <v/>
      </c>
      <c r="AB77" s="41"/>
      <c r="AC77" s="244"/>
      <c r="AD77" s="67"/>
      <c r="AE77" s="71"/>
      <c r="AF77" s="60"/>
      <c r="AG77" s="34"/>
      <c r="AH77" s="34"/>
      <c r="AI77" s="34"/>
      <c r="AJ77" s="34"/>
      <c r="AK77" s="13"/>
      <c r="AL77" s="13"/>
      <c r="AM77" s="13"/>
      <c r="AN77" s="13"/>
      <c r="AO77" s="13"/>
      <c r="AP77" s="14"/>
      <c r="AQ77" s="15"/>
    </row>
    <row r="78" spans="1:43" s="17" customFormat="1" ht="30.95" customHeight="1" x14ac:dyDescent="0.2">
      <c r="A78" s="47" t="s">
        <v>716</v>
      </c>
      <c r="B78" s="48" t="s">
        <v>718</v>
      </c>
      <c r="C78" s="56"/>
      <c r="D78" s="35"/>
      <c r="E78" s="35"/>
      <c r="F78" s="36" t="str">
        <f>IF(D78="","",VLOOKUP(D78,契約台帳!$A$3:$X$9998,6,FALSE))&amp;IF(D78="","",VLOOKUP(D78,契約台帳!$A$3:$X$9998,7,FALSE))&amp;IF(D78="","",VLOOKUP(D78,契約台帳!$A$3:$X$9998,8,FALSE))&amp;IF(D78="","",VLOOKUP(D78,契約台帳!$A$3:$X$9998,9,FALSE))&amp;IF(D78="","",VLOOKUP(D78,契約台帳!$A$3:$X$9998,11,FALSE))</f>
        <v/>
      </c>
      <c r="G78" s="35" t="str">
        <f>IF(D78="","",IF(D77&lt;&gt;"","",VLOOKUP(F78,製品マスタ!$G$5:$H$1005,2,FALSE)))</f>
        <v/>
      </c>
      <c r="H78" s="35" t="str">
        <f>IF(D78="","",IF(D77&lt;&gt;"","",VLOOKUP(F78,製品マスタ!$G$5:$K$1005,5,FALSE)))</f>
        <v/>
      </c>
      <c r="I78" s="37" t="str">
        <f>IF(D78="","",IF(D77&lt;&gt;"","",VLOOKUP(F78,製品マスタ!$G$5:$L$1005,6,FALSE)))</f>
        <v/>
      </c>
      <c r="J78" s="38" t="s">
        <v>585</v>
      </c>
      <c r="K78" s="37" t="str">
        <f>IF(D78="","",IF(D77&lt;&gt;"","",VLOOKUP(D78,契約台帳!$A$3:$X$700,12,FALSE)))</f>
        <v/>
      </c>
      <c r="L78" s="37" t="str">
        <f>IF(D78="","",IF(D77&lt;&gt;"","",VLOOKUP(F78,製品マスタ!$G$5:$Q$1005,11,FALSE)))</f>
        <v/>
      </c>
      <c r="M78" s="49"/>
      <c r="N78" s="49"/>
      <c r="O78" s="60"/>
      <c r="P78" s="74"/>
      <c r="Q78" s="54" t="str">
        <f>IF(D78="","",IF(D77&lt;&gt;"","",IF(J78="リード付け",M78,VLOOKUP(D78,契約台帳!$A$3:$X$700,14,FALSE))))</f>
        <v/>
      </c>
      <c r="R78" s="50" t="str">
        <f>IF(D78="","",IF(D77&lt;&gt;"","",IF(J78="リード付け",M78,VLOOKUP(D78,契約台帳!$A$3:$X$700,15,FALSE))))</f>
        <v/>
      </c>
      <c r="S78" s="50" t="str">
        <f>IF(D78="","",IF(D77&lt;&gt;"","",IF(J78="リード付け",N78,VLOOKUP(D78,契約台帳!$A$3:$X$700,16,FALSE))))</f>
        <v/>
      </c>
      <c r="T78" s="50"/>
      <c r="U78" s="227" t="str">
        <f>IF(D78="","",IF(D76=D78,"",VLOOKUP(D78,契約台帳!$A$2:$X$700,18,FALSE)))</f>
        <v/>
      </c>
      <c r="V78" s="35" t="str">
        <f>IF(J78="巻足し",VLOOKUP(F78&amp;K78&amp;M78,製品マスタ!$M$5:$AK$1005,IF(S78/N78&gt;=3,24,21),FALSE),IF(J78="巻返し",VLOOKUP(F78&amp;K78&amp;M78,製品マスタ!$M$5:$AE$1005,18,FALSE),IF(J78="リード付け","原反コア",IF(J78="スリット",VLOOKUP(F78&amp;K78&amp;Q78,製品マスタ!$N$5:$AE$1005,17,FALSE),""))))</f>
        <v/>
      </c>
      <c r="W78" s="35" t="str">
        <f>IF(J78="巻足し",VLOOKUP(F78&amp;K78&amp;M78,製品マスタ!$M$5:$AK$1005,IF(S78/N78&gt;=3,25,22),FALSE),IF(J78="巻返し",VLOOKUP(F78&amp;K78&amp;M78,製品マスタ!$M$5:$AE$1005,19,FALSE),IF(J78="リード付け","-",IF(J78="スリット",VLOOKUP(F78&amp;K78&amp;Q78,製品マスタ!$N$5:$AE$1005,18,FALSE),""))))</f>
        <v/>
      </c>
      <c r="X78" s="40" t="str">
        <f>IF(D78="","",IF(D77&lt;&gt;"","",VLOOKUP(D78,契約台帳!$A$3:$X$700,17,FALSE)))</f>
        <v/>
      </c>
      <c r="Y78" s="35" t="str">
        <f>IF(D78="","",IF(D77&lt;&gt;"","",VLOOKUP(D78,契約台帳!$A$3:$X$700,5,FALSE)))</f>
        <v/>
      </c>
      <c r="Z78" s="74"/>
      <c r="AA78" s="266" t="str">
        <f>IFERROR(VLOOKUP(F78&amp;K78&amp;M78,製品マスタ!$M$5:$AM$1003,27,FALSE),"")</f>
        <v/>
      </c>
      <c r="AB78" s="41"/>
      <c r="AC78" s="244"/>
      <c r="AD78" s="67"/>
      <c r="AE78" s="71"/>
      <c r="AF78" s="60"/>
      <c r="AG78" s="34"/>
      <c r="AH78" s="34"/>
      <c r="AI78" s="34"/>
      <c r="AJ78" s="34"/>
      <c r="AK78" s="13"/>
      <c r="AL78" s="13"/>
      <c r="AM78" s="13"/>
      <c r="AN78" s="13"/>
      <c r="AO78" s="13"/>
      <c r="AP78" s="14"/>
      <c r="AQ78" s="15"/>
    </row>
    <row r="79" spans="1:43" s="17" customFormat="1" ht="30.95" customHeight="1" x14ac:dyDescent="0.2">
      <c r="A79" s="47"/>
      <c r="B79" s="48"/>
      <c r="C79" s="56"/>
      <c r="D79" s="35"/>
      <c r="E79" s="35"/>
      <c r="F79" s="36" t="str">
        <f>IF(D79="","",VLOOKUP(D79,契約台帳!$A$3:$X$9998,6,FALSE))&amp;IF(D79="","",VLOOKUP(D79,契約台帳!$A$3:$X$9998,7,FALSE))&amp;IF(D79="","",VLOOKUP(D79,契約台帳!$A$3:$X$9998,8,FALSE))&amp;IF(D79="","",VLOOKUP(D79,契約台帳!$A$3:$X$9998,9,FALSE))&amp;IF(D79="","",VLOOKUP(D79,契約台帳!$A$3:$X$9998,11,FALSE))</f>
        <v/>
      </c>
      <c r="G79" s="35" t="str">
        <f>IF(D79="","",IF(D78&lt;&gt;"","",VLOOKUP(F79,製品マスタ!$G$5:$H$1005,2,FALSE)))</f>
        <v/>
      </c>
      <c r="H79" s="35" t="str">
        <f>IF(D79="","",IF(D78&lt;&gt;"","",VLOOKUP(F79,製品マスタ!$G$5:$K$1005,5,FALSE)))</f>
        <v/>
      </c>
      <c r="I79" s="37" t="str">
        <f>IF(D79="","",IF(D78&lt;&gt;"","",VLOOKUP(F79,製品マスタ!$G$5:$L$1005,6,FALSE)))</f>
        <v/>
      </c>
      <c r="J79" s="38"/>
      <c r="K79" s="37" t="str">
        <f>IF(D79="","",IF(D78&lt;&gt;"","",VLOOKUP(D79,契約台帳!$A$3:$X$700,12,FALSE)))</f>
        <v/>
      </c>
      <c r="L79" s="37" t="str">
        <f>IF(D79="","",IF(D78&lt;&gt;"","",VLOOKUP(F79,製品マスタ!$G$5:$Q$1005,11,FALSE)))</f>
        <v/>
      </c>
      <c r="M79" s="49"/>
      <c r="N79" s="49"/>
      <c r="O79" s="60"/>
      <c r="P79" s="74"/>
      <c r="Q79" s="54" t="str">
        <f>IF(D79="","",IF(D78&lt;&gt;"","",IF(J79="リード付け",M79,VLOOKUP(D79,契約台帳!$A$3:$X$700,14,FALSE))))</f>
        <v/>
      </c>
      <c r="R79" s="50" t="str">
        <f>IF(D79="","",IF(D78&lt;&gt;"","",IF(J79="リード付け",M79,VLOOKUP(D79,契約台帳!$A$3:$X$700,15,FALSE))))</f>
        <v/>
      </c>
      <c r="S79" s="50" t="str">
        <f>IF(D79="","",IF(D78&lt;&gt;"","",IF(J79="リード付け",N79,VLOOKUP(D79,契約台帳!$A$3:$X$700,16,FALSE))))</f>
        <v/>
      </c>
      <c r="T79" s="50"/>
      <c r="U79" s="227" t="str">
        <f>IF(D79="","",IF(D77=D79,"",VLOOKUP(D79,契約台帳!$A$2:$X$700,18,FALSE)))</f>
        <v/>
      </c>
      <c r="V79" s="35" t="str">
        <f>IF(J79="巻足し",VLOOKUP(F79&amp;K79&amp;M79,製品マスタ!$M$5:$AK$1005,IF(S79/N79&gt;=3,24,21),FALSE),IF(J79="巻返し",VLOOKUP(F79&amp;K79&amp;M79,製品マスタ!$M$5:$AE$1005,18,FALSE),IF(J79="リード付け","原反コア",IF(J79="スリット",VLOOKUP(F79&amp;K79&amp;Q79,製品マスタ!$N$5:$AE$1005,17,FALSE),""))))</f>
        <v/>
      </c>
      <c r="W79" s="35" t="str">
        <f>IF(J79="巻足し",VLOOKUP(F79&amp;K79&amp;M79,製品マスタ!$M$5:$AK$1005,IF(S79/N79&gt;=3,25,22),FALSE),IF(J79="巻返し",VLOOKUP(F79&amp;K79&amp;M79,製品マスタ!$M$5:$AE$1005,19,FALSE),IF(J79="リード付け","-",IF(J79="スリット",VLOOKUP(F79&amp;K79&amp;Q79,製品マスタ!$N$5:$AE$1005,18,FALSE),""))))</f>
        <v/>
      </c>
      <c r="X79" s="40" t="str">
        <f>IF(D79="","",IF(D78&lt;&gt;"","",VLOOKUP(D79,契約台帳!$A$3:$X$700,17,FALSE)))</f>
        <v/>
      </c>
      <c r="Y79" s="35" t="str">
        <f>IF(D79="","",IF(D78&lt;&gt;"","",VLOOKUP(D79,契約台帳!$A$3:$X$700,5,FALSE)))</f>
        <v/>
      </c>
      <c r="Z79" s="74"/>
      <c r="AA79" s="266" t="str">
        <f>IFERROR(VLOOKUP(F79&amp;K79&amp;M79,製品マスタ!$M$5:$AM$1003,27,FALSE),"")</f>
        <v/>
      </c>
      <c r="AB79" s="41"/>
      <c r="AC79" s="244"/>
      <c r="AD79" s="67"/>
      <c r="AE79" s="71"/>
      <c r="AF79" s="60"/>
      <c r="AG79" s="34"/>
      <c r="AH79" s="34"/>
      <c r="AI79" s="34"/>
      <c r="AJ79" s="34"/>
      <c r="AK79" s="13"/>
      <c r="AL79" s="13"/>
      <c r="AM79" s="13"/>
      <c r="AN79" s="13"/>
      <c r="AO79" s="13"/>
      <c r="AP79" s="14"/>
      <c r="AQ79" s="15"/>
    </row>
    <row r="80" spans="1:43" s="17" customFormat="1" ht="30.95" customHeight="1" x14ac:dyDescent="0.2">
      <c r="A80" s="47" t="s">
        <v>719</v>
      </c>
      <c r="B80" s="48" t="s">
        <v>720</v>
      </c>
      <c r="C80" s="56"/>
      <c r="D80" s="35">
        <v>3662806</v>
      </c>
      <c r="E80" s="35">
        <v>4151026</v>
      </c>
      <c r="F80" s="36" t="str">
        <f>IF(D80="","",VLOOKUP(D80,契約台帳!$A$3:$X$9998,6,FALSE))&amp;IF(D80="","",VLOOKUP(D80,契約台帳!$A$3:$X$9998,7,FALSE))&amp;IF(D80="","",VLOOKUP(D80,契約台帳!$A$3:$X$9998,8,FALSE))&amp;IF(D80="","",VLOOKUP(D80,契約台帳!$A$3:$X$9998,9,FALSE))&amp;IF(D80="","",VLOOKUP(D80,契約台帳!$A$3:$X$9998,11,FALSE))</f>
        <v>3SNMLBMNGTBF</v>
      </c>
      <c r="G80" s="35" t="str">
        <f>IF(D80="","",IF(D79&lt;&gt;"","",VLOOKUP(F80,製品マスタ!$G$5:$H$1005,2,FALSE)))</f>
        <v>S</v>
      </c>
      <c r="H80" s="35" t="str">
        <f>IF(D80="","",IF(D79&lt;&gt;"","",VLOOKUP(F80,製品マスタ!$G$5:$K$1005,5,FALSE)))</f>
        <v>MNGTBF</v>
      </c>
      <c r="I80" s="37" t="str">
        <f>IF(D80="","",IF(D79&lt;&gt;"","",VLOOKUP(F80,製品マスタ!$G$5:$L$1005,6,FALSE)))</f>
        <v>メタルミー　ネーマー　銀艶　Ｂ</v>
      </c>
      <c r="J80" s="38" t="s">
        <v>584</v>
      </c>
      <c r="K80" s="37">
        <f>IF(D80="","",IF(D79&lt;&gt;"","",VLOOKUP(D80,契約台帳!$A$3:$X$700,12,FALSE)))</f>
        <v>50</v>
      </c>
      <c r="L80" s="37" t="str">
        <f>IF(D80="","",IF(D79&lt;&gt;"","",VLOOKUP(F80,製品マスタ!$G$5:$Q$1005,11,FALSE)))</f>
        <v>T62M</v>
      </c>
      <c r="M80" s="49">
        <v>1120</v>
      </c>
      <c r="N80" s="49">
        <v>10000</v>
      </c>
      <c r="O80" s="60">
        <v>2</v>
      </c>
      <c r="P80" s="74">
        <v>44721</v>
      </c>
      <c r="Q80" s="54">
        <f>IF(D80="","",IF(D79&lt;&gt;"","",IF(J80="リード付け",M80,VLOOKUP(D80,契約台帳!$A$3:$X$700,14,FALSE))))</f>
        <v>1120</v>
      </c>
      <c r="R80" s="50">
        <f>IF(D80="","",IF(D79&lt;&gt;"","",IF(J80="リード付け",M80,VLOOKUP(D80,契約台帳!$A$3:$X$700,15,FALSE))))</f>
        <v>1120</v>
      </c>
      <c r="S80" s="50">
        <f>IF(D80="","",IF(D79&lt;&gt;"","",IF(J80="リード付け",N80,VLOOKUP(D80,契約台帳!$A$3:$X$700,16,FALSE))))</f>
        <v>5000</v>
      </c>
      <c r="T80" s="50">
        <v>4</v>
      </c>
      <c r="U80" s="227">
        <f>IF(D80="","",IF(D78=D80,"",VLOOKUP(D80,契約台帳!$A$2:$X$700,18,FALSE)))</f>
        <v>14</v>
      </c>
      <c r="V80" s="35" t="str">
        <f>IF(J80="巻足し",VLOOKUP(F80&amp;K80&amp;M80,製品マスタ!$M$5:$AK$1005,IF(S80/N80&gt;=3,24,21),FALSE),IF(J80="巻返し",VLOOKUP(F80&amp;K80&amp;M80,製品マスタ!$M$5:$AE$1005,18,FALSE),IF(J80="リード付け","原反コア",IF(J80="スリット",VLOOKUP(F80&amp;K80&amp;Q80,製品マスタ!$N$5:$AE$1005,17,FALSE),""))))</f>
        <v>6ｲﾝﾁSｺｱ</v>
      </c>
      <c r="W80" s="35">
        <f>IF(J80="巻足し",VLOOKUP(F80&amp;K80&amp;M80,製品マスタ!$M$5:$AK$1005,IF(S80/N80&gt;=3,25,22),FALSE),IF(J80="巻返し",VLOOKUP(F80&amp;K80&amp;M80,製品マスタ!$M$5:$AE$1005,19,FALSE),IF(J80="リード付け","-",IF(J80="スリット",VLOOKUP(F80&amp;K80&amp;Q80,製品マスタ!$N$5:$AE$1005,18,FALSE),""))))</f>
        <v>1125</v>
      </c>
      <c r="X80" s="40">
        <f>IF(D80="","",IF(D79&lt;&gt;"","",VLOOKUP(D80,契約台帳!$A$3:$X$700,17,FALSE)))</f>
        <v>2</v>
      </c>
      <c r="Y80" s="35" t="str">
        <f>IF(D80="","",IF(D79&lt;&gt;"","",VLOOKUP(D80,契約台帳!$A$3:$X$700,5,FALSE)))</f>
        <v>リンテック㈱</v>
      </c>
      <c r="Z80" s="74">
        <v>44728</v>
      </c>
      <c r="AA80" s="266">
        <f>IFERROR(VLOOKUP(F80&amp;K80&amp;M80,製品マスタ!$M$5:$AM$1003,27,FALSE),"")</f>
        <v>0</v>
      </c>
      <c r="AB80" s="41"/>
      <c r="AC80" s="244"/>
      <c r="AD80" s="67"/>
      <c r="AE80" s="71"/>
      <c r="AF80" s="60">
        <f t="shared" si="0"/>
        <v>22400</v>
      </c>
      <c r="AG80" s="34"/>
      <c r="AH80" s="34"/>
      <c r="AI80" s="34"/>
      <c r="AJ80" s="34"/>
      <c r="AK80" s="13"/>
      <c r="AL80" s="13"/>
      <c r="AM80" s="13"/>
      <c r="AN80" s="13"/>
      <c r="AO80" s="13"/>
      <c r="AP80" s="14"/>
      <c r="AQ80" s="15"/>
    </row>
    <row r="81" spans="1:43" s="17" customFormat="1" ht="30.95" customHeight="1" x14ac:dyDescent="0.2">
      <c r="A81" s="47"/>
      <c r="B81" s="48"/>
      <c r="C81" s="56"/>
      <c r="D81" s="35"/>
      <c r="E81" s="35"/>
      <c r="F81" s="36" t="str">
        <f>IF(D81="","",VLOOKUP(D81,契約台帳!$A$3:$X$9998,6,FALSE))&amp;IF(D81="","",VLOOKUP(D81,契約台帳!$A$3:$X$9998,7,FALSE))&amp;IF(D81="","",VLOOKUP(D81,契約台帳!$A$3:$X$9998,8,FALSE))&amp;IF(D81="","",VLOOKUP(D81,契約台帳!$A$3:$X$9998,9,FALSE))&amp;IF(D81="","",VLOOKUP(D81,契約台帳!$A$3:$X$9998,11,FALSE))</f>
        <v/>
      </c>
      <c r="G81" s="35" t="str">
        <f>IF(D81="","",IF(D80&lt;&gt;"","",VLOOKUP(F81,製品マスタ!$G$5:$H$1005,2,FALSE)))</f>
        <v/>
      </c>
      <c r="H81" s="35" t="str">
        <f>IF(D81="","",IF(D80&lt;&gt;"","",VLOOKUP(F81,製品マスタ!$G$5:$K$1005,5,FALSE)))</f>
        <v/>
      </c>
      <c r="I81" s="37" t="str">
        <f>IF(D81="","",IF(D80&lt;&gt;"","",VLOOKUP(F81,製品マスタ!$G$5:$L$1005,6,FALSE)))</f>
        <v/>
      </c>
      <c r="J81" s="38"/>
      <c r="K81" s="37" t="str">
        <f>IF(D81="","",IF(D80&lt;&gt;"","",VLOOKUP(D81,契約台帳!$A$3:$X$700,12,FALSE)))</f>
        <v/>
      </c>
      <c r="L81" s="37" t="str">
        <f>IF(D81="","",IF(D80&lt;&gt;"","",VLOOKUP(F81,製品マスタ!$G$5:$Q$1005,11,FALSE)))</f>
        <v/>
      </c>
      <c r="M81" s="49"/>
      <c r="N81" s="49"/>
      <c r="O81" s="60"/>
      <c r="P81" s="74"/>
      <c r="Q81" s="54" t="str">
        <f>IF(D81="","",IF(D80&lt;&gt;"","",IF(J81="リード付け",M81,VLOOKUP(D81,契約台帳!$A$3:$X$700,14,FALSE))))</f>
        <v/>
      </c>
      <c r="R81" s="50" t="str">
        <f>IF(D81="","",IF(D80&lt;&gt;"","",IF(J81="リード付け",M81,VLOOKUP(D81,契約台帳!$A$3:$X$700,15,FALSE))))</f>
        <v/>
      </c>
      <c r="S81" s="50" t="str">
        <f>IF(D81="","",IF(D80&lt;&gt;"","",IF(J81="リード付け",N81,VLOOKUP(D81,契約台帳!$A$3:$X$700,16,FALSE))))</f>
        <v/>
      </c>
      <c r="T81" s="50"/>
      <c r="U81" s="227" t="str">
        <f>IF(D81="","",IF(D79=D81,"",VLOOKUP(D81,契約台帳!$A$2:$X$700,18,FALSE)))</f>
        <v/>
      </c>
      <c r="V81" s="35" t="str">
        <f>IF(J81="巻足し",VLOOKUP(F81&amp;K81&amp;M81,製品マスタ!$M$5:$AK$1005,IF(S81/N81&gt;=3,24,21),FALSE),IF(J81="巻返し",VLOOKUP(F81&amp;K81&amp;M81,製品マスタ!$M$5:$AE$1005,18,FALSE),IF(J81="リード付け","原反コア",IF(J81="スリット",VLOOKUP(F81&amp;K81&amp;Q81,製品マスタ!$N$5:$AE$1005,17,FALSE),""))))</f>
        <v/>
      </c>
      <c r="W81" s="35" t="str">
        <f>IF(J81="巻足し",VLOOKUP(F81&amp;K81&amp;M81,製品マスタ!$M$5:$AK$1005,IF(S81/N81&gt;=3,25,22),FALSE),IF(J81="巻返し",VLOOKUP(F81&amp;K81&amp;M81,製品マスタ!$M$5:$AE$1005,19,FALSE),IF(J81="リード付け","-",IF(J81="スリット",VLOOKUP(F81&amp;K81&amp;Q81,製品マスタ!$N$5:$AE$1005,18,FALSE),""))))</f>
        <v/>
      </c>
      <c r="X81" s="40" t="str">
        <f>IF(D81="","",IF(D80&lt;&gt;"","",VLOOKUP(D81,契約台帳!$A$3:$X$700,17,FALSE)))</f>
        <v/>
      </c>
      <c r="Y81" s="35" t="str">
        <f>IF(D81="","",IF(D80&lt;&gt;"","",VLOOKUP(D81,契約台帳!$A$3:$X$700,5,FALSE)))</f>
        <v/>
      </c>
      <c r="Z81" s="74"/>
      <c r="AA81" s="266" t="str">
        <f>IFERROR(VLOOKUP(F81&amp;K81&amp;M81,製品マスタ!$M$5:$AM$1003,27,FALSE),"")</f>
        <v/>
      </c>
      <c r="AB81" s="41"/>
      <c r="AC81" s="244"/>
      <c r="AD81" s="67"/>
      <c r="AE81" s="71"/>
      <c r="AF81" s="60"/>
      <c r="AG81" s="34"/>
      <c r="AH81" s="34"/>
      <c r="AI81" s="34"/>
      <c r="AJ81" s="34"/>
      <c r="AK81" s="13"/>
      <c r="AL81" s="13"/>
      <c r="AM81" s="13"/>
      <c r="AN81" s="13"/>
      <c r="AO81" s="13"/>
      <c r="AP81" s="14"/>
      <c r="AQ81" s="15"/>
    </row>
    <row r="82" spans="1:43" s="17" customFormat="1" ht="30.95" customHeight="1" x14ac:dyDescent="0.2">
      <c r="A82" s="47"/>
      <c r="B82" s="48"/>
      <c r="C82" s="56"/>
      <c r="D82" s="35">
        <v>3662807</v>
      </c>
      <c r="E82" s="35">
        <v>4151027</v>
      </c>
      <c r="F82" s="36" t="str">
        <f>IF(D82="","",VLOOKUP(D82,契約台帳!$A$3:$X$9998,6,FALSE))&amp;IF(D82="","",VLOOKUP(D82,契約台帳!$A$3:$X$9998,7,FALSE))&amp;IF(D82="","",VLOOKUP(D82,契約台帳!$A$3:$X$9998,8,FALSE))&amp;IF(D82="","",VLOOKUP(D82,契約台帳!$A$3:$X$9998,9,FALSE))&amp;IF(D82="","",VLOOKUP(D82,契約台帳!$A$3:$X$9998,11,FALSE))</f>
        <v>3SNMLBMNGTBF</v>
      </c>
      <c r="G82" s="35" t="str">
        <f>IF(D82="","",IF(D81&lt;&gt;"","",VLOOKUP(F82,製品マスタ!$G$5:$H$1005,2,FALSE)))</f>
        <v>S</v>
      </c>
      <c r="H82" s="35" t="str">
        <f>IF(D82="","",IF(D81&lt;&gt;"","",VLOOKUP(F82,製品マスタ!$G$5:$K$1005,5,FALSE)))</f>
        <v>MNGTBF</v>
      </c>
      <c r="I82" s="37" t="str">
        <f>IF(D82="","",IF(D81&lt;&gt;"","",VLOOKUP(F82,製品マスタ!$G$5:$L$1005,6,FALSE)))</f>
        <v>メタルミー　ネーマー　銀艶　Ｂ</v>
      </c>
      <c r="J82" s="38" t="s">
        <v>584</v>
      </c>
      <c r="K82" s="37">
        <f>IF(D82="","",IF(D81&lt;&gt;"","",VLOOKUP(D82,契約台帳!$A$3:$X$700,12,FALSE)))</f>
        <v>50</v>
      </c>
      <c r="L82" s="37" t="str">
        <f>IF(D82="","",IF(D81&lt;&gt;"","",VLOOKUP(F82,製品マスタ!$G$5:$Q$1005,11,FALSE)))</f>
        <v>T62M</v>
      </c>
      <c r="M82" s="49">
        <v>1120</v>
      </c>
      <c r="N82" s="49">
        <v>10000</v>
      </c>
      <c r="O82" s="60">
        <v>1</v>
      </c>
      <c r="P82" s="74">
        <v>44722</v>
      </c>
      <c r="Q82" s="54">
        <f>IF(D82="","",IF(D81&lt;&gt;"","",IF(J82="リード付け",M82,VLOOKUP(D82,契約台帳!$A$3:$X$700,14,FALSE))))</f>
        <v>1120</v>
      </c>
      <c r="R82" s="50">
        <f>IF(D82="","",IF(D81&lt;&gt;"","",IF(J82="リード付け",M82,VLOOKUP(D82,契約台帳!$A$3:$X$700,15,FALSE))))</f>
        <v>1120</v>
      </c>
      <c r="S82" s="50">
        <f>IF(D82="","",IF(D81&lt;&gt;"","",IF(J82="リード付け",N82,VLOOKUP(D82,契約台帳!$A$3:$X$700,16,FALSE))))</f>
        <v>5000</v>
      </c>
      <c r="T82" s="50">
        <v>2</v>
      </c>
      <c r="U82" s="227">
        <f>IF(D82="","",IF(D80=D82,"",VLOOKUP(D82,契約台帳!$A$2:$X$700,18,FALSE)))</f>
        <v>2</v>
      </c>
      <c r="V82" s="35" t="str">
        <f>IF(J82="巻足し",VLOOKUP(F82&amp;K82&amp;M82,製品マスタ!$M$5:$AK$1005,IF(S82/N82&gt;=3,24,21),FALSE),IF(J82="巻返し",VLOOKUP(F82&amp;K82&amp;M82,製品マスタ!$M$5:$AE$1005,18,FALSE),IF(J82="リード付け","原反コア",IF(J82="スリット",VLOOKUP(F82&amp;K82&amp;Q82,製品マスタ!$N$5:$AE$1005,17,FALSE),""))))</f>
        <v>6ｲﾝﾁSｺｱ</v>
      </c>
      <c r="W82" s="35">
        <f>IF(J82="巻足し",VLOOKUP(F82&amp;K82&amp;M82,製品マスタ!$M$5:$AK$1005,IF(S82/N82&gt;=3,25,22),FALSE),IF(J82="巻返し",VLOOKUP(F82&amp;K82&amp;M82,製品マスタ!$M$5:$AE$1005,19,FALSE),IF(J82="リード付け","-",IF(J82="スリット",VLOOKUP(F82&amp;K82&amp;Q82,製品マスタ!$N$5:$AE$1005,18,FALSE),""))))</f>
        <v>1125</v>
      </c>
      <c r="X82" s="40">
        <f>IF(D82="","",IF(D81&lt;&gt;"","",VLOOKUP(D82,契約台帳!$A$3:$X$700,17,FALSE)))</f>
        <v>2</v>
      </c>
      <c r="Y82" s="35" t="str">
        <f>IF(D82="","",IF(D81&lt;&gt;"","",VLOOKUP(D82,契約台帳!$A$3:$X$700,5,FALSE)))</f>
        <v>リンテック㈱</v>
      </c>
      <c r="Z82" s="74">
        <v>44728</v>
      </c>
      <c r="AA82" s="266">
        <f>IFERROR(VLOOKUP(F82&amp;K82&amp;M82,製品マスタ!$M$5:$AM$1003,27,FALSE),"")</f>
        <v>0</v>
      </c>
      <c r="AB82" s="41"/>
      <c r="AC82" s="244"/>
      <c r="AD82" s="67"/>
      <c r="AE82" s="71"/>
      <c r="AF82" s="60">
        <f t="shared" si="0"/>
        <v>11200</v>
      </c>
      <c r="AG82" s="34"/>
      <c r="AH82" s="34"/>
      <c r="AI82" s="34"/>
      <c r="AJ82" s="34"/>
      <c r="AK82" s="13"/>
      <c r="AL82" s="13"/>
      <c r="AM82" s="13"/>
      <c r="AN82" s="13"/>
      <c r="AO82" s="13"/>
      <c r="AP82" s="14"/>
      <c r="AQ82" s="15"/>
    </row>
    <row r="83" spans="1:43" s="17" customFormat="1" ht="30.95" customHeight="1" x14ac:dyDescent="0.2">
      <c r="A83" s="47"/>
      <c r="B83" s="48"/>
      <c r="C83" s="56"/>
      <c r="D83" s="35"/>
      <c r="E83" s="35"/>
      <c r="F83" s="36" t="str">
        <f>IF(D83="","",VLOOKUP(D83,契約台帳!$A$3:$X$9998,6,FALSE))&amp;IF(D83="","",VLOOKUP(D83,契約台帳!$A$3:$X$9998,7,FALSE))&amp;IF(D83="","",VLOOKUP(D83,契約台帳!$A$3:$X$9998,8,FALSE))&amp;IF(D83="","",VLOOKUP(D83,契約台帳!$A$3:$X$9998,9,FALSE))&amp;IF(D83="","",VLOOKUP(D83,契約台帳!$A$3:$X$9998,11,FALSE))</f>
        <v/>
      </c>
      <c r="G83" s="35" t="str">
        <f>IF(D83="","",IF(D82&lt;&gt;"","",VLOOKUP(F83,製品マスタ!$G$5:$H$1005,2,FALSE)))</f>
        <v/>
      </c>
      <c r="H83" s="35" t="str">
        <f>IF(D83="","",IF(D82&lt;&gt;"","",VLOOKUP(F83,製品マスタ!$G$5:$K$1005,5,FALSE)))</f>
        <v/>
      </c>
      <c r="I83" s="37" t="str">
        <f>IF(D83="","",IF(D82&lt;&gt;"","",VLOOKUP(F83,製品マスタ!$G$5:$L$1005,6,FALSE)))</f>
        <v/>
      </c>
      <c r="J83" s="38"/>
      <c r="K83" s="37" t="str">
        <f>IF(D83="","",IF(D82&lt;&gt;"","",VLOOKUP(D83,契約台帳!$A$3:$X$700,12,FALSE)))</f>
        <v/>
      </c>
      <c r="L83" s="37" t="str">
        <f>IF(D83="","",IF(D82&lt;&gt;"","",VLOOKUP(F83,製品マスタ!$G$5:$Q$1005,11,FALSE)))</f>
        <v/>
      </c>
      <c r="M83" s="49"/>
      <c r="N83" s="49"/>
      <c r="O83" s="60"/>
      <c r="P83" s="74"/>
      <c r="Q83" s="54" t="str">
        <f>IF(D83="","",IF(D82&lt;&gt;"","",IF(J83="リード付け",M83,VLOOKUP(D83,契約台帳!$A$3:$X$700,14,FALSE))))</f>
        <v/>
      </c>
      <c r="R83" s="50" t="str">
        <f>IF(D83="","",IF(D82&lt;&gt;"","",IF(J83="リード付け",M83,VLOOKUP(D83,契約台帳!$A$3:$X$700,15,FALSE))))</f>
        <v/>
      </c>
      <c r="S83" s="50" t="str">
        <f>IF(D83="","",IF(D82&lt;&gt;"","",IF(J83="リード付け",N83,VLOOKUP(D83,契約台帳!$A$3:$X$700,16,FALSE))))</f>
        <v/>
      </c>
      <c r="T83" s="50"/>
      <c r="U83" s="227" t="str">
        <f>IF(D83="","",IF(D81=D83,"",VLOOKUP(D83,契約台帳!$A$2:$X$700,18,FALSE)))</f>
        <v/>
      </c>
      <c r="V83" s="35" t="str">
        <f>IF(J83="巻足し",VLOOKUP(F83&amp;K83&amp;M83,製品マスタ!$M$5:$AK$1005,IF(S83/N83&gt;=3,24,21),FALSE),IF(J83="巻返し",VLOOKUP(F83&amp;K83&amp;M83,製品マスタ!$M$5:$AE$1005,18,FALSE),IF(J83="リード付け","原反コア",IF(J83="スリット",VLOOKUP(F83&amp;K83&amp;Q83,製品マスタ!$N$5:$AE$1005,17,FALSE),""))))</f>
        <v/>
      </c>
      <c r="W83" s="35" t="str">
        <f>IF(J83="巻足し",VLOOKUP(F83&amp;K83&amp;M83,製品マスタ!$M$5:$AK$1005,IF(S83/N83&gt;=3,25,22),FALSE),IF(J83="巻返し",VLOOKUP(F83&amp;K83&amp;M83,製品マスタ!$M$5:$AE$1005,19,FALSE),IF(J83="リード付け","-",IF(J83="スリット",VLOOKUP(F83&amp;K83&amp;Q83,製品マスタ!$N$5:$AE$1005,18,FALSE),""))))</f>
        <v/>
      </c>
      <c r="X83" s="40" t="str">
        <f>IF(D83="","",IF(D82&lt;&gt;"","",VLOOKUP(D83,契約台帳!$A$3:$X$700,17,FALSE)))</f>
        <v/>
      </c>
      <c r="Y83" s="35" t="str">
        <f>IF(D83="","",IF(D82&lt;&gt;"","",VLOOKUP(D83,契約台帳!$A$3:$X$700,5,FALSE)))</f>
        <v/>
      </c>
      <c r="Z83" s="74"/>
      <c r="AA83" s="266" t="str">
        <f>IFERROR(VLOOKUP(F83&amp;K83&amp;M83,製品マスタ!$M$5:$AM$1003,27,FALSE),"")</f>
        <v/>
      </c>
      <c r="AB83" s="41"/>
      <c r="AC83" s="244"/>
      <c r="AD83" s="67"/>
      <c r="AE83" s="71"/>
      <c r="AF83" s="60"/>
      <c r="AG83" s="34"/>
      <c r="AH83" s="34"/>
      <c r="AI83" s="34"/>
      <c r="AJ83" s="34"/>
      <c r="AK83" s="13"/>
      <c r="AL83" s="13"/>
      <c r="AM83" s="13"/>
      <c r="AN83" s="13"/>
      <c r="AO83" s="13"/>
      <c r="AP83" s="14"/>
      <c r="AQ83" s="15"/>
    </row>
    <row r="84" spans="1:43" s="17" customFormat="1" ht="30.95" customHeight="1" x14ac:dyDescent="0.2">
      <c r="A84" s="47"/>
      <c r="B84" s="48"/>
      <c r="C84" s="56"/>
      <c r="D84" s="35">
        <v>3662781</v>
      </c>
      <c r="E84" s="35">
        <v>4151012</v>
      </c>
      <c r="F84" s="36" t="str">
        <f>IF(D84="","",VLOOKUP(D84,契約台帳!$A$3:$X$9998,6,FALSE))&amp;IF(D84="","",VLOOKUP(D84,契約台帳!$A$3:$X$9998,7,FALSE))&amp;IF(D84="","",VLOOKUP(D84,契約台帳!$A$3:$X$9998,8,FALSE))&amp;IF(D84="","",VLOOKUP(D84,契約台帳!$A$3:$X$9998,9,FALSE))&amp;IF(D84="","",VLOOKUP(D84,契約台帳!$A$3:$X$9998,11,FALSE))</f>
        <v>3HSNMLBMSF</v>
      </c>
      <c r="G84" s="35" t="str">
        <f>IF(D84="","",IF(D83&lt;&gt;"","",VLOOKUP(F84,製品マスタ!$G$5:$H$1005,2,FALSE)))</f>
        <v>S</v>
      </c>
      <c r="H84" s="35" t="str">
        <f>IF(D84="","",IF(D83&lt;&gt;"","",VLOOKUP(F84,製品マスタ!$G$5:$K$1005,5,FALSE)))</f>
        <v>MSF</v>
      </c>
      <c r="I84" s="37" t="str">
        <f>IF(D84="","",IF(D83&lt;&gt;"","",VLOOKUP(F84,製品マスタ!$G$5:$L$1005,6,FALSE)))</f>
        <v>メタルミー　Ｓ</v>
      </c>
      <c r="J84" s="38" t="s">
        <v>584</v>
      </c>
      <c r="K84" s="37">
        <f>IF(D84="","",IF(D83&lt;&gt;"","",VLOOKUP(D84,契約台帳!$A$3:$X$700,12,FALSE)))</f>
        <v>38</v>
      </c>
      <c r="L84" s="37" t="str">
        <f>IF(D84="","",IF(D83&lt;&gt;"","",VLOOKUP(F84,製品マスタ!$G$5:$Q$1005,11,FALSE)))</f>
        <v>S10</v>
      </c>
      <c r="M84" s="49">
        <v>1165</v>
      </c>
      <c r="N84" s="49">
        <v>12000</v>
      </c>
      <c r="O84" s="60">
        <v>1</v>
      </c>
      <c r="P84" s="74">
        <v>44722</v>
      </c>
      <c r="Q84" s="54">
        <f>IF(D84="","",IF(D83&lt;&gt;"","",IF(J84="リード付け",M84,VLOOKUP(D84,契約台帳!$A$3:$X$700,14,FALSE))))</f>
        <v>1165</v>
      </c>
      <c r="R84" s="50">
        <f>IF(D84="","",IF(D83&lt;&gt;"","",IF(J84="リード付け",M84,VLOOKUP(D84,契約台帳!$A$3:$X$700,15,FALSE))))</f>
        <v>1165</v>
      </c>
      <c r="S84" s="50">
        <f>IF(D84="","",IF(D83&lt;&gt;"","",IF(J84="リード付け",N84,VLOOKUP(D84,契約台帳!$A$3:$X$700,16,FALSE))))</f>
        <v>2800</v>
      </c>
      <c r="T84" s="50">
        <v>4</v>
      </c>
      <c r="U84" s="227">
        <f>IF(D84="","",IF(D82=D84,"",VLOOKUP(D84,契約台帳!$A$2:$X$700,18,FALSE)))</f>
        <v>6</v>
      </c>
      <c r="V84" s="35" t="str">
        <f>IF(J84="巻足し",VLOOKUP(F84&amp;K84&amp;M84,製品マスタ!$M$5:$AK$1005,IF(S84/N84&gt;=3,24,21),FALSE),IF(J84="巻返し",VLOOKUP(F84&amp;K84&amp;M84,製品マスタ!$M$5:$AE$1005,18,FALSE),IF(J84="リード付け","原反コア",IF(J84="スリット",VLOOKUP(F84&amp;K84&amp;Q84,製品マスタ!$N$5:$AE$1005,17,FALSE),""))))</f>
        <v>3ｲﾝﾁSｺｱ</v>
      </c>
      <c r="W84" s="35">
        <f>IF(J84="巻足し",VLOOKUP(F84&amp;K84&amp;M84,製品マスタ!$M$5:$AK$1005,IF(S84/N84&gt;=3,25,22),FALSE),IF(J84="巻返し",VLOOKUP(F84&amp;K84&amp;M84,製品マスタ!$M$5:$AE$1005,19,FALSE),IF(J84="リード付け","-",IF(J84="スリット",VLOOKUP(F84&amp;K84&amp;Q84,製品マスタ!$N$5:$AE$1005,18,FALSE),""))))</f>
        <v>1170</v>
      </c>
      <c r="X84" s="40">
        <f>IF(D84="","",IF(D83&lt;&gt;"","",VLOOKUP(D84,契約台帳!$A$3:$X$700,17,FALSE)))</f>
        <v>2</v>
      </c>
      <c r="Y84" s="35" t="str">
        <f>IF(D84="","",IF(D83&lt;&gt;"","",VLOOKUP(D84,契約台帳!$A$3:$X$700,5,FALSE)))</f>
        <v>特種東海製紙㈱</v>
      </c>
      <c r="Z84" s="74">
        <v>44728</v>
      </c>
      <c r="AA84" s="266">
        <f>IFERROR(VLOOKUP(F84&amp;K84&amp;M84,製品マスタ!$M$5:$AM$1003,27,FALSE),"")</f>
        <v>0</v>
      </c>
      <c r="AB84" s="41"/>
      <c r="AC84" s="244"/>
      <c r="AD84" s="67"/>
      <c r="AE84" s="71"/>
      <c r="AF84" s="60">
        <f t="shared" si="0"/>
        <v>13048</v>
      </c>
      <c r="AG84" s="34"/>
      <c r="AH84" s="34"/>
      <c r="AI84" s="34"/>
      <c r="AJ84" s="34"/>
      <c r="AK84" s="13"/>
      <c r="AL84" s="13"/>
      <c r="AM84" s="13"/>
      <c r="AN84" s="13"/>
      <c r="AO84" s="13"/>
      <c r="AP84" s="14"/>
      <c r="AQ84" s="15"/>
    </row>
    <row r="85" spans="1:43" s="17" customFormat="1" ht="30.95" customHeight="1" x14ac:dyDescent="0.2">
      <c r="A85" s="47"/>
      <c r="B85" s="48"/>
      <c r="C85" s="56"/>
      <c r="D85" s="35"/>
      <c r="E85" s="35"/>
      <c r="F85" s="36" t="str">
        <f>IF(D85="","",VLOOKUP(D85,契約台帳!$A$3:$X$9998,6,FALSE))&amp;IF(D85="","",VLOOKUP(D85,契約台帳!$A$3:$X$9998,7,FALSE))&amp;IF(D85="","",VLOOKUP(D85,契約台帳!$A$3:$X$9998,8,FALSE))&amp;IF(D85="","",VLOOKUP(D85,契約台帳!$A$3:$X$9998,9,FALSE))&amp;IF(D85="","",VLOOKUP(D85,契約台帳!$A$3:$X$9998,11,FALSE))</f>
        <v/>
      </c>
      <c r="G85" s="35" t="str">
        <f>IF(D85="","",IF(D84&lt;&gt;"","",VLOOKUP(F85,製品マスタ!$G$5:$H$1005,2,FALSE)))</f>
        <v/>
      </c>
      <c r="H85" s="35" t="str">
        <f>IF(D85="","",IF(D84&lt;&gt;"","",VLOOKUP(F85,製品マスタ!$G$5:$K$1005,5,FALSE)))</f>
        <v/>
      </c>
      <c r="I85" s="37" t="str">
        <f>IF(D85="","",IF(D84&lt;&gt;"","",VLOOKUP(F85,製品マスタ!$G$5:$L$1005,6,FALSE)))</f>
        <v/>
      </c>
      <c r="J85" s="38"/>
      <c r="K85" s="37" t="str">
        <f>IF(D85="","",IF(D84&lt;&gt;"","",VLOOKUP(D85,契約台帳!$A$3:$X$700,12,FALSE)))</f>
        <v/>
      </c>
      <c r="L85" s="37" t="str">
        <f>IF(D85="","",IF(D84&lt;&gt;"","",VLOOKUP(F85,製品マスタ!$G$5:$Q$1005,11,FALSE)))</f>
        <v/>
      </c>
      <c r="M85" s="49"/>
      <c r="N85" s="49"/>
      <c r="O85" s="60"/>
      <c r="P85" s="74"/>
      <c r="Q85" s="54" t="str">
        <f>IF(D85="","",IF(D84&lt;&gt;"","",IF(J85="リード付け",M85,VLOOKUP(D85,契約台帳!$A$3:$X$700,14,FALSE))))</f>
        <v/>
      </c>
      <c r="R85" s="50" t="str">
        <f>IF(D85="","",IF(D84&lt;&gt;"","",IF(J85="リード付け",M85,VLOOKUP(D85,契約台帳!$A$3:$X$700,15,FALSE))))</f>
        <v/>
      </c>
      <c r="S85" s="50" t="str">
        <f>IF(D85="","",IF(D84&lt;&gt;"","",IF(J85="リード付け",N85,VLOOKUP(D85,契約台帳!$A$3:$X$700,16,FALSE))))</f>
        <v/>
      </c>
      <c r="T85" s="50"/>
      <c r="U85" s="227" t="str">
        <f>IF(D85="","",IF(D83=D85,"",VLOOKUP(D85,契約台帳!$A$2:$X$700,18,FALSE)))</f>
        <v/>
      </c>
      <c r="V85" s="35" t="str">
        <f>IF(J85="巻足し",VLOOKUP(F85&amp;K85&amp;M85,製品マスタ!$M$5:$AK$1005,IF(S85/N85&gt;=3,24,21),FALSE),IF(J85="巻返し",VLOOKUP(F85&amp;K85&amp;M85,製品マスタ!$M$5:$AE$1005,18,FALSE),IF(J85="リード付け","原反コア",IF(J85="スリット",VLOOKUP(F85&amp;K85&amp;Q85,製品マスタ!$N$5:$AE$1005,17,FALSE),""))))</f>
        <v/>
      </c>
      <c r="W85" s="35" t="str">
        <f>IF(J85="巻足し",VLOOKUP(F85&amp;K85&amp;M85,製品マスタ!$M$5:$AK$1005,IF(S85/N85&gt;=3,25,22),FALSE),IF(J85="巻返し",VLOOKUP(F85&amp;K85&amp;M85,製品マスタ!$M$5:$AE$1005,19,FALSE),IF(J85="リード付け","-",IF(J85="スリット",VLOOKUP(F85&amp;K85&amp;Q85,製品マスタ!$N$5:$AE$1005,18,FALSE),""))))</f>
        <v/>
      </c>
      <c r="X85" s="40" t="str">
        <f>IF(D85="","",IF(D84&lt;&gt;"","",VLOOKUP(D85,契約台帳!$A$3:$X$700,17,FALSE)))</f>
        <v/>
      </c>
      <c r="Y85" s="35" t="str">
        <f>IF(D85="","",IF(D84&lt;&gt;"","",VLOOKUP(D85,契約台帳!$A$3:$X$700,5,FALSE)))</f>
        <v/>
      </c>
      <c r="Z85" s="74"/>
      <c r="AA85" s="266" t="str">
        <f>IFERROR(VLOOKUP(F85&amp;K85&amp;M85,製品マスタ!$M$5:$AM$1003,27,FALSE),"")</f>
        <v/>
      </c>
      <c r="AB85" s="41"/>
      <c r="AC85" s="244"/>
      <c r="AD85" s="67"/>
      <c r="AE85" s="71"/>
      <c r="AF85" s="60"/>
      <c r="AG85" s="34"/>
      <c r="AH85" s="34"/>
      <c r="AI85" s="34"/>
      <c r="AJ85" s="34"/>
      <c r="AK85" s="13"/>
      <c r="AL85" s="13"/>
      <c r="AM85" s="13"/>
      <c r="AN85" s="13"/>
      <c r="AO85" s="13"/>
      <c r="AP85" s="14"/>
      <c r="AQ85" s="15"/>
    </row>
    <row r="86" spans="1:43" s="17" customFormat="1" ht="30.95" customHeight="1" x14ac:dyDescent="0.2">
      <c r="A86" s="47"/>
      <c r="B86" s="48"/>
      <c r="C86" s="56"/>
      <c r="D86" s="35">
        <v>3662781</v>
      </c>
      <c r="E86" s="35">
        <v>4151012</v>
      </c>
      <c r="F86" s="36" t="str">
        <f>IF(D86="","",VLOOKUP(D86,契約台帳!$A$3:$X$9998,6,FALSE))&amp;IF(D86="","",VLOOKUP(D86,契約台帳!$A$3:$X$9998,7,FALSE))&amp;IF(D86="","",VLOOKUP(D86,契約台帳!$A$3:$X$9998,8,FALSE))&amp;IF(D86="","",VLOOKUP(D86,契約台帳!$A$3:$X$9998,9,FALSE))&amp;IF(D86="","",VLOOKUP(D86,契約台帳!$A$3:$X$9998,11,FALSE))</f>
        <v>3HSNMLBMSF</v>
      </c>
      <c r="G86" s="35" t="str">
        <f>IF(D86="","",IF(D85&lt;&gt;"","",VLOOKUP(F86,製品マスタ!$G$5:$H$1005,2,FALSE)))</f>
        <v>S</v>
      </c>
      <c r="H86" s="35" t="str">
        <f>IF(D86="","",IF(D85&lt;&gt;"","",VLOOKUP(F86,製品マスタ!$G$5:$K$1005,5,FALSE)))</f>
        <v>MSF</v>
      </c>
      <c r="I86" s="37" t="str">
        <f>IF(D86="","",IF(D85&lt;&gt;"","",VLOOKUP(F86,製品マスタ!$G$5:$L$1005,6,FALSE)))</f>
        <v>メタルミー　Ｓ</v>
      </c>
      <c r="J86" s="38" t="s">
        <v>584</v>
      </c>
      <c r="K86" s="37">
        <f>IF(D86="","",IF(D85&lt;&gt;"","",VLOOKUP(D86,契約台帳!$A$3:$X$700,12,FALSE)))</f>
        <v>38</v>
      </c>
      <c r="L86" s="37" t="str">
        <f>IF(D86="","",IF(D85&lt;&gt;"","",VLOOKUP(F86,製品マスタ!$G$5:$Q$1005,11,FALSE)))</f>
        <v>S10</v>
      </c>
      <c r="M86" s="49">
        <v>1165</v>
      </c>
      <c r="N86" s="49">
        <v>6000</v>
      </c>
      <c r="O86" s="60">
        <v>1</v>
      </c>
      <c r="P86" s="74">
        <v>44722</v>
      </c>
      <c r="Q86" s="54">
        <f>IF(D86="","",IF(D85&lt;&gt;"","",IF(J86="リード付け",M86,VLOOKUP(D86,契約台帳!$A$3:$X$700,14,FALSE))))</f>
        <v>1165</v>
      </c>
      <c r="R86" s="50">
        <f>IF(D86="","",IF(D85&lt;&gt;"","",IF(J86="リード付け",M86,VLOOKUP(D86,契約台帳!$A$3:$X$700,15,FALSE))))</f>
        <v>1165</v>
      </c>
      <c r="S86" s="50">
        <f>IF(D86="","",IF(D85&lt;&gt;"","",IF(J86="リード付け",N86,VLOOKUP(D86,契約台帳!$A$3:$X$700,16,FALSE))))</f>
        <v>2800</v>
      </c>
      <c r="T86" s="50">
        <v>2</v>
      </c>
      <c r="U86" s="227" t="str">
        <f>IF(D86="","",IF(D84=D86,"",VLOOKUP(D86,契約台帳!$A$2:$X$700,18,FALSE)))</f>
        <v/>
      </c>
      <c r="V86" s="35" t="str">
        <f>IF(J86="巻足し",VLOOKUP(F86&amp;K86&amp;M86,製品マスタ!$M$5:$AK$1005,IF(S86/N86&gt;=3,24,21),FALSE),IF(J86="巻返し",VLOOKUP(F86&amp;K86&amp;M86,製品マスタ!$M$5:$AE$1005,18,FALSE),IF(J86="リード付け","原反コア",IF(J86="スリット",VLOOKUP(F86&amp;K86&amp;Q86,製品マスタ!$N$5:$AE$1005,17,FALSE),""))))</f>
        <v>3ｲﾝﾁSｺｱ</v>
      </c>
      <c r="W86" s="35">
        <f>IF(J86="巻足し",VLOOKUP(F86&amp;K86&amp;M86,製品マスタ!$M$5:$AK$1005,IF(S86/N86&gt;=3,25,22),FALSE),IF(J86="巻返し",VLOOKUP(F86&amp;K86&amp;M86,製品マスタ!$M$5:$AE$1005,19,FALSE),IF(J86="リード付け","-",IF(J86="スリット",VLOOKUP(F86&amp;K86&amp;Q86,製品マスタ!$N$5:$AE$1005,18,FALSE),""))))</f>
        <v>1170</v>
      </c>
      <c r="X86" s="40">
        <f>IF(D86="","",IF(D85&lt;&gt;"","",VLOOKUP(D86,契約台帳!$A$3:$X$700,17,FALSE)))</f>
        <v>2</v>
      </c>
      <c r="Y86" s="35" t="str">
        <f>IF(D86="","",IF(D85&lt;&gt;"","",VLOOKUP(D86,契約台帳!$A$3:$X$700,5,FALSE)))</f>
        <v>特種東海製紙㈱</v>
      </c>
      <c r="Z86" s="74">
        <v>44728</v>
      </c>
      <c r="AA86" s="266">
        <f>IFERROR(VLOOKUP(F86&amp;K86&amp;M86,製品マスタ!$M$5:$AM$1003,27,FALSE),"")</f>
        <v>0</v>
      </c>
      <c r="AB86" s="41"/>
      <c r="AC86" s="244"/>
      <c r="AD86" s="67"/>
      <c r="AE86" s="71"/>
      <c r="AF86" s="60">
        <f t="shared" si="0"/>
        <v>6524</v>
      </c>
      <c r="AG86" s="34"/>
      <c r="AH86" s="34"/>
      <c r="AI86" s="34"/>
      <c r="AJ86" s="34"/>
      <c r="AK86" s="13"/>
      <c r="AL86" s="13"/>
      <c r="AM86" s="13"/>
      <c r="AN86" s="13"/>
      <c r="AO86" s="13"/>
      <c r="AP86" s="14"/>
      <c r="AQ86" s="15"/>
    </row>
    <row r="87" spans="1:43" s="17" customFormat="1" ht="30.95" customHeight="1" x14ac:dyDescent="0.2">
      <c r="A87" s="47"/>
      <c r="B87" s="48"/>
      <c r="C87" s="56"/>
      <c r="D87" s="35"/>
      <c r="E87" s="35"/>
      <c r="F87" s="36" t="str">
        <f>IF(D87="","",VLOOKUP(D87,契約台帳!$A$3:$X$9998,6,FALSE))&amp;IF(D87="","",VLOOKUP(D87,契約台帳!$A$3:$X$9998,7,FALSE))&amp;IF(D87="","",VLOOKUP(D87,契約台帳!$A$3:$X$9998,8,FALSE))&amp;IF(D87="","",VLOOKUP(D87,契約台帳!$A$3:$X$9998,9,FALSE))&amp;IF(D87="","",VLOOKUP(D87,契約台帳!$A$3:$X$9998,11,FALSE))</f>
        <v/>
      </c>
      <c r="G87" s="35" t="str">
        <f>IF(D87="","",IF(D86&lt;&gt;"","",VLOOKUP(F87,製品マスタ!$G$5:$H$1005,2,FALSE)))</f>
        <v/>
      </c>
      <c r="H87" s="35" t="str">
        <f>IF(D87="","",IF(D86&lt;&gt;"","",VLOOKUP(F87,製品マスタ!$G$5:$K$1005,5,FALSE)))</f>
        <v/>
      </c>
      <c r="I87" s="37" t="str">
        <f>IF(D87="","",IF(D86&lt;&gt;"","",VLOOKUP(F87,製品マスタ!$G$5:$L$1005,6,FALSE)))</f>
        <v/>
      </c>
      <c r="J87" s="38"/>
      <c r="K87" s="37" t="str">
        <f>IF(D87="","",IF(D86&lt;&gt;"","",VLOOKUP(D87,契約台帳!$A$3:$X$700,12,FALSE)))</f>
        <v/>
      </c>
      <c r="L87" s="37" t="str">
        <f>IF(D87="","",IF(D86&lt;&gt;"","",VLOOKUP(F87,製品マスタ!$G$5:$Q$1005,11,FALSE)))</f>
        <v/>
      </c>
      <c r="M87" s="49"/>
      <c r="N87" s="49"/>
      <c r="O87" s="60"/>
      <c r="P87" s="74"/>
      <c r="Q87" s="54" t="str">
        <f>IF(D87="","",IF(D86&lt;&gt;"","",IF(J87="リード付け",M87,VLOOKUP(D87,契約台帳!$A$3:$X$700,14,FALSE))))</f>
        <v/>
      </c>
      <c r="R87" s="50" t="str">
        <f>IF(D87="","",IF(D86&lt;&gt;"","",IF(J87="リード付け",M87,VLOOKUP(D87,契約台帳!$A$3:$X$700,15,FALSE))))</f>
        <v/>
      </c>
      <c r="S87" s="50" t="str">
        <f>IF(D87="","",IF(D86&lt;&gt;"","",IF(J87="リード付け",N87,VLOOKUP(D87,契約台帳!$A$3:$X$700,16,FALSE))))</f>
        <v/>
      </c>
      <c r="T87" s="50"/>
      <c r="U87" s="227" t="str">
        <f>IF(D87="","",IF(D85=D87,"",VLOOKUP(D87,契約台帳!$A$2:$X$700,18,FALSE)))</f>
        <v/>
      </c>
      <c r="V87" s="35" t="str">
        <f>IF(J87="巻足し",VLOOKUP(F87&amp;K87&amp;M87,製品マスタ!$M$5:$AK$1005,IF(S87/N87&gt;=3,24,21),FALSE),IF(J87="巻返し",VLOOKUP(F87&amp;K87&amp;M87,製品マスタ!$M$5:$AE$1005,18,FALSE),IF(J87="リード付け","原反コア",IF(J87="スリット",VLOOKUP(F87&amp;K87&amp;Q87,製品マスタ!$N$5:$AE$1005,17,FALSE),""))))</f>
        <v/>
      </c>
      <c r="W87" s="35" t="str">
        <f>IF(J87="巻足し",VLOOKUP(F87&amp;K87&amp;M87,製品マスタ!$M$5:$AK$1005,IF(S87/N87&gt;=3,25,22),FALSE),IF(J87="巻返し",VLOOKUP(F87&amp;K87&amp;M87,製品マスタ!$M$5:$AE$1005,19,FALSE),IF(J87="リード付け","-",IF(J87="スリット",VLOOKUP(F87&amp;K87&amp;Q87,製品マスタ!$N$5:$AE$1005,18,FALSE),""))))</f>
        <v/>
      </c>
      <c r="X87" s="40" t="str">
        <f>IF(D87="","",IF(D86&lt;&gt;"","",VLOOKUP(D87,契約台帳!$A$3:$X$700,17,FALSE)))</f>
        <v/>
      </c>
      <c r="Y87" s="35" t="str">
        <f>IF(D87="","",IF(D86&lt;&gt;"","",VLOOKUP(D87,契約台帳!$A$3:$X$700,5,FALSE)))</f>
        <v/>
      </c>
      <c r="Z87" s="74"/>
      <c r="AA87" s="266" t="str">
        <f>IFERROR(VLOOKUP(F87&amp;K87&amp;M87,製品マスタ!$M$5:$AM$1003,27,FALSE),"")</f>
        <v/>
      </c>
      <c r="AB87" s="41"/>
      <c r="AC87" s="244"/>
      <c r="AD87" s="67"/>
      <c r="AE87" s="71"/>
      <c r="AF87" s="60"/>
      <c r="AG87" s="34"/>
      <c r="AH87" s="34"/>
      <c r="AI87" s="34"/>
      <c r="AJ87" s="34"/>
      <c r="AK87" s="13"/>
      <c r="AL87" s="13"/>
      <c r="AM87" s="13"/>
      <c r="AN87" s="13"/>
      <c r="AO87" s="13"/>
      <c r="AP87" s="14"/>
      <c r="AQ87" s="15"/>
    </row>
    <row r="88" spans="1:43" s="17" customFormat="1" ht="30.95" customHeight="1" x14ac:dyDescent="0.2">
      <c r="A88" s="47"/>
      <c r="B88" s="48"/>
      <c r="C88" s="56"/>
      <c r="D88" s="35">
        <v>3662780</v>
      </c>
      <c r="E88" s="35">
        <v>4151011</v>
      </c>
      <c r="F88" s="36" t="str">
        <f>IF(D88="","",VLOOKUP(D88,契約台帳!$A$3:$X$9998,6,FALSE))&amp;IF(D88="","",VLOOKUP(D88,契約台帳!$A$3:$X$9998,7,FALSE))&amp;IF(D88="","",VLOOKUP(D88,契約台帳!$A$3:$X$9998,8,FALSE))&amp;IF(D88="","",VLOOKUP(D88,契約台帳!$A$3:$X$9998,9,FALSE))&amp;IF(D88="","",VLOOKUP(D88,契約台帳!$A$3:$X$9998,11,FALSE))</f>
        <v>3HSNMLBMSF</v>
      </c>
      <c r="G88" s="35" t="str">
        <f>IF(D88="","",IF(D87&lt;&gt;"","",VLOOKUP(F88,製品マスタ!$G$5:$H$1005,2,FALSE)))</f>
        <v>S</v>
      </c>
      <c r="H88" s="35" t="str">
        <f>IF(D88="","",IF(D87&lt;&gt;"","",VLOOKUP(F88,製品マスタ!$G$5:$K$1005,5,FALSE)))</f>
        <v>MSF</v>
      </c>
      <c r="I88" s="37" t="str">
        <f>IF(D88="","",IF(D87&lt;&gt;"","",VLOOKUP(F88,製品マスタ!$G$5:$L$1005,6,FALSE)))</f>
        <v>メタルミー　Ｓ</v>
      </c>
      <c r="J88" s="38" t="s">
        <v>627</v>
      </c>
      <c r="K88" s="37">
        <f>IF(D88="","",IF(D87&lt;&gt;"","",VLOOKUP(D88,契約台帳!$A$3:$X$700,12,FALSE)))</f>
        <v>38</v>
      </c>
      <c r="L88" s="37" t="str">
        <f>IF(D88="","",IF(D87&lt;&gt;"","",VLOOKUP(F88,製品マスタ!$G$5:$Q$1005,11,FALSE)))</f>
        <v>S10</v>
      </c>
      <c r="M88" s="49">
        <v>1100</v>
      </c>
      <c r="N88" s="49">
        <v>12000</v>
      </c>
      <c r="O88" s="60">
        <v>1</v>
      </c>
      <c r="P88" s="74">
        <v>44722</v>
      </c>
      <c r="Q88" s="54">
        <f>IF(D88="","",IF(D87&lt;&gt;"","",IF(J88="リード付け",M88,VLOOKUP(D88,契約台帳!$A$3:$X$700,14,FALSE))))</f>
        <v>1075</v>
      </c>
      <c r="R88" s="50">
        <f>IF(D88="","",IF(D87&lt;&gt;"","",IF(J88="リード付け",M88,VLOOKUP(D88,契約台帳!$A$3:$X$700,15,FALSE))))</f>
        <v>1075</v>
      </c>
      <c r="S88" s="50">
        <f>IF(D88="","",IF(D87&lt;&gt;"","",IF(J88="リード付け",N88,VLOOKUP(D88,契約台帳!$A$3:$X$700,16,FALSE))))</f>
        <v>2800</v>
      </c>
      <c r="T88" s="50">
        <v>4</v>
      </c>
      <c r="U88" s="227">
        <f>IF(D88="","",IF(D86=D88,"",VLOOKUP(D88,契約台帳!$A$2:$X$700,18,FALSE)))</f>
        <v>6</v>
      </c>
      <c r="V88" s="35" t="str">
        <f>IF(J88="巻足し",VLOOKUP(F88&amp;K88&amp;M88,製品マスタ!$M$5:$AK$1005,IF(S88/N88&gt;=3,24,21),FALSE),IF(J88="巻返し",VLOOKUP(F88&amp;K88&amp;M88,製品マスタ!$M$5:$AE$1005,18,FALSE),IF(J88="リード付け","原反コア",IF(J88="スリット",VLOOKUP(F88&amp;K88&amp;Q88,製品マスタ!$N$5:$AE$1005,17,FALSE),""))))</f>
        <v>3ｲﾝﾁSｺｱ</v>
      </c>
      <c r="W88" s="35">
        <f>IF(J88="巻足し",VLOOKUP(F88&amp;K88&amp;M88,製品マスタ!$M$5:$AK$1005,IF(S88/N88&gt;=3,25,22),FALSE),IF(J88="巻返し",VLOOKUP(F88&amp;K88&amp;M88,製品マスタ!$M$5:$AE$1005,19,FALSE),IF(J88="リード付け","-",IF(J88="スリット",VLOOKUP(F88&amp;K88&amp;Q88,製品マスタ!$N$5:$AE$1005,18,FALSE),""))))</f>
        <v>1080</v>
      </c>
      <c r="X88" s="40">
        <f>IF(D88="","",IF(D87&lt;&gt;"","",VLOOKUP(D88,契約台帳!$A$3:$X$700,17,FALSE)))</f>
        <v>2</v>
      </c>
      <c r="Y88" s="35" t="str">
        <f>IF(D88="","",IF(D87&lt;&gt;"","",VLOOKUP(D88,契約台帳!$A$3:$X$700,5,FALSE)))</f>
        <v>特種東海製紙㈱</v>
      </c>
      <c r="Z88" s="74">
        <v>44728</v>
      </c>
      <c r="AA88" s="266">
        <f>IFERROR(VLOOKUP(F88&amp;K88&amp;M88,製品マスタ!$M$5:$AM$1003,27,FALSE),"")</f>
        <v>0</v>
      </c>
      <c r="AB88" s="41"/>
      <c r="AC88" s="244"/>
      <c r="AD88" s="67"/>
      <c r="AE88" s="71"/>
      <c r="AF88" s="60">
        <f t="shared" si="0"/>
        <v>12040</v>
      </c>
      <c r="AG88" s="34"/>
      <c r="AH88" s="34"/>
      <c r="AI88" s="34"/>
      <c r="AJ88" s="34"/>
      <c r="AK88" s="13"/>
      <c r="AL88" s="13"/>
      <c r="AM88" s="13"/>
      <c r="AN88" s="13"/>
      <c r="AO88" s="13"/>
      <c r="AP88" s="14"/>
      <c r="AQ88" s="15"/>
    </row>
    <row r="89" spans="1:43" s="17" customFormat="1" ht="30.95" customHeight="1" x14ac:dyDescent="0.2">
      <c r="A89" s="47"/>
      <c r="B89" s="48"/>
      <c r="C89" s="56"/>
      <c r="D89" s="35"/>
      <c r="E89" s="35"/>
      <c r="F89" s="36" t="str">
        <f>IF(D89="","",VLOOKUP(D89,契約台帳!$A$3:$X$9998,6,FALSE))&amp;IF(D89="","",VLOOKUP(D89,契約台帳!$A$3:$X$9998,7,FALSE))&amp;IF(D89="","",VLOOKUP(D89,契約台帳!$A$3:$X$9998,8,FALSE))&amp;IF(D89="","",VLOOKUP(D89,契約台帳!$A$3:$X$9998,9,FALSE))&amp;IF(D89="","",VLOOKUP(D89,契約台帳!$A$3:$X$9998,11,FALSE))</f>
        <v/>
      </c>
      <c r="G89" s="35" t="str">
        <f>IF(D89="","",IF(D88&lt;&gt;"","",VLOOKUP(F89,製品マスタ!$G$5:$H$1005,2,FALSE)))</f>
        <v/>
      </c>
      <c r="H89" s="35" t="str">
        <f>IF(D89="","",IF(D88&lt;&gt;"","",VLOOKUP(F89,製品マスタ!$G$5:$K$1005,5,FALSE)))</f>
        <v/>
      </c>
      <c r="I89" s="37" t="str">
        <f>IF(D89="","",IF(D88&lt;&gt;"","",VLOOKUP(F89,製品マスタ!$G$5:$L$1005,6,FALSE)))</f>
        <v/>
      </c>
      <c r="J89" s="38"/>
      <c r="K89" s="37" t="str">
        <f>IF(D89="","",IF(D88&lt;&gt;"","",VLOOKUP(D89,契約台帳!$A$3:$X$700,12,FALSE)))</f>
        <v/>
      </c>
      <c r="L89" s="37" t="str">
        <f>IF(D89="","",IF(D88&lt;&gt;"","",VLOOKUP(F89,製品マスタ!$G$5:$Q$1005,11,FALSE)))</f>
        <v/>
      </c>
      <c r="M89" s="49"/>
      <c r="N89" s="49"/>
      <c r="O89" s="60"/>
      <c r="P89" s="74"/>
      <c r="Q89" s="54" t="str">
        <f>IF(D89="","",IF(D88&lt;&gt;"","",IF(J89="リード付け",M89,VLOOKUP(D89,契約台帳!$A$3:$X$700,14,FALSE))))</f>
        <v/>
      </c>
      <c r="R89" s="50" t="str">
        <f>IF(D89="","",IF(D88&lt;&gt;"","",IF(J89="リード付け",M89,VLOOKUP(D89,契約台帳!$A$3:$X$700,15,FALSE))))</f>
        <v/>
      </c>
      <c r="S89" s="50" t="str">
        <f>IF(D89="","",IF(D88&lt;&gt;"","",IF(J89="リード付け",N89,VLOOKUP(D89,契約台帳!$A$3:$X$700,16,FALSE))))</f>
        <v/>
      </c>
      <c r="T89" s="50"/>
      <c r="U89" s="227" t="str">
        <f>IF(D89="","",IF(D87=D89,"",VLOOKUP(D89,契約台帳!$A$2:$X$700,18,FALSE)))</f>
        <v/>
      </c>
      <c r="V89" s="35" t="str">
        <f>IF(J89="巻足し",VLOOKUP(F89&amp;K89&amp;M89,製品マスタ!$M$5:$AK$1005,IF(S89/N89&gt;=3,24,21),FALSE),IF(J89="巻返し",VLOOKUP(F89&amp;K89&amp;M89,製品マスタ!$M$5:$AE$1005,18,FALSE),IF(J89="リード付け","原反コア",IF(J89="スリット",VLOOKUP(F89&amp;K89&amp;Q89,製品マスタ!$N$5:$AE$1005,17,FALSE),""))))</f>
        <v/>
      </c>
      <c r="W89" s="35" t="str">
        <f>IF(J89="巻足し",VLOOKUP(F89&amp;K89&amp;M89,製品マスタ!$M$5:$AK$1005,IF(S89/N89&gt;=3,25,22),FALSE),IF(J89="巻返し",VLOOKUP(F89&amp;K89&amp;M89,製品マスタ!$M$5:$AE$1005,19,FALSE),IF(J89="リード付け","-",IF(J89="スリット",VLOOKUP(F89&amp;K89&amp;Q89,製品マスタ!$N$5:$AE$1005,18,FALSE),""))))</f>
        <v/>
      </c>
      <c r="X89" s="40" t="str">
        <f>IF(D89="","",IF(D88&lt;&gt;"","",VLOOKUP(D89,契約台帳!$A$3:$X$700,17,FALSE)))</f>
        <v/>
      </c>
      <c r="Y89" s="35" t="str">
        <f>IF(D89="","",IF(D88&lt;&gt;"","",VLOOKUP(D89,契約台帳!$A$3:$X$700,5,FALSE)))</f>
        <v/>
      </c>
      <c r="Z89" s="74"/>
      <c r="AA89" s="266" t="str">
        <f>IFERROR(VLOOKUP(F89&amp;K89&amp;M89,製品マスタ!$M$5:$AM$1003,27,FALSE),"")</f>
        <v/>
      </c>
      <c r="AB89" s="41"/>
      <c r="AC89" s="244"/>
      <c r="AD89" s="67"/>
      <c r="AE89" s="71"/>
      <c r="AF89" s="60"/>
      <c r="AG89" s="34"/>
      <c r="AH89" s="34"/>
      <c r="AI89" s="34"/>
      <c r="AJ89" s="34"/>
      <c r="AK89" s="13"/>
      <c r="AL89" s="13"/>
      <c r="AM89" s="13"/>
      <c r="AN89" s="13"/>
      <c r="AO89" s="13"/>
      <c r="AP89" s="14"/>
      <c r="AQ89" s="15"/>
    </row>
    <row r="90" spans="1:43" s="17" customFormat="1" ht="30.95" customHeight="1" x14ac:dyDescent="0.2">
      <c r="A90" s="47"/>
      <c r="B90" s="48"/>
      <c r="C90" s="56"/>
      <c r="D90" s="35">
        <v>3662780</v>
      </c>
      <c r="E90" s="35">
        <v>4151011</v>
      </c>
      <c r="F90" s="36" t="str">
        <f>IF(D90="","",VLOOKUP(D90,契約台帳!$A$3:$X$9998,6,FALSE))&amp;IF(D90="","",VLOOKUP(D90,契約台帳!$A$3:$X$9998,7,FALSE))&amp;IF(D90="","",VLOOKUP(D90,契約台帳!$A$3:$X$9998,8,FALSE))&amp;IF(D90="","",VLOOKUP(D90,契約台帳!$A$3:$X$9998,9,FALSE))&amp;IF(D90="","",VLOOKUP(D90,契約台帳!$A$3:$X$9998,11,FALSE))</f>
        <v>3HSNMLBMSF</v>
      </c>
      <c r="G90" s="35" t="str">
        <f>IF(D90="","",IF(D89&lt;&gt;"","",VLOOKUP(F90,製品マスタ!$G$5:$H$1005,2,FALSE)))</f>
        <v>S</v>
      </c>
      <c r="H90" s="35" t="str">
        <f>IF(D90="","",IF(D89&lt;&gt;"","",VLOOKUP(F90,製品マスタ!$G$5:$K$1005,5,FALSE)))</f>
        <v>MSF</v>
      </c>
      <c r="I90" s="37" t="str">
        <f>IF(D90="","",IF(D89&lt;&gt;"","",VLOOKUP(F90,製品マスタ!$G$5:$L$1005,6,FALSE)))</f>
        <v>メタルミー　Ｓ</v>
      </c>
      <c r="J90" s="38" t="s">
        <v>627</v>
      </c>
      <c r="K90" s="37">
        <f>IF(D90="","",IF(D89&lt;&gt;"","",VLOOKUP(D90,契約台帳!$A$3:$X$700,12,FALSE)))</f>
        <v>38</v>
      </c>
      <c r="L90" s="37" t="str">
        <f>IF(D90="","",IF(D89&lt;&gt;"","",VLOOKUP(F90,製品マスタ!$G$5:$Q$1005,11,FALSE)))</f>
        <v>S10</v>
      </c>
      <c r="M90" s="49">
        <v>1100</v>
      </c>
      <c r="N90" s="49">
        <v>6000</v>
      </c>
      <c r="O90" s="60">
        <v>1</v>
      </c>
      <c r="P90" s="74">
        <v>44722</v>
      </c>
      <c r="Q90" s="54">
        <f>IF(D90="","",IF(D89&lt;&gt;"","",IF(J90="リード付け",M90,VLOOKUP(D90,契約台帳!$A$3:$X$700,14,FALSE))))</f>
        <v>1075</v>
      </c>
      <c r="R90" s="50">
        <f>IF(D90="","",IF(D89&lt;&gt;"","",IF(J90="リード付け",M90,VLOOKUP(D90,契約台帳!$A$3:$X$700,15,FALSE))))</f>
        <v>1075</v>
      </c>
      <c r="S90" s="50">
        <f>IF(D90="","",IF(D89&lt;&gt;"","",IF(J90="リード付け",N90,VLOOKUP(D90,契約台帳!$A$3:$X$700,16,FALSE))))</f>
        <v>2800</v>
      </c>
      <c r="T90" s="50">
        <v>2</v>
      </c>
      <c r="U90" s="227" t="str">
        <f>IF(D90="","",IF(D88=D90,"",VLOOKUP(D90,契約台帳!$A$2:$X$700,18,FALSE)))</f>
        <v/>
      </c>
      <c r="V90" s="35" t="str">
        <f>IF(J90="巻足し",VLOOKUP(F90&amp;K90&amp;M90,製品マスタ!$M$5:$AK$1005,IF(S90/N90&gt;=3,24,21),FALSE),IF(J90="巻返し",VLOOKUP(F90&amp;K90&amp;M90,製品マスタ!$M$5:$AE$1005,18,FALSE),IF(J90="リード付け","原反コア",IF(J90="スリット",VLOOKUP(F90&amp;K90&amp;Q90,製品マスタ!$N$5:$AE$1005,17,FALSE),""))))</f>
        <v>3ｲﾝﾁSｺｱ</v>
      </c>
      <c r="W90" s="35">
        <f>IF(J90="巻足し",VLOOKUP(F90&amp;K90&amp;M90,製品マスタ!$M$5:$AK$1005,IF(S90/N90&gt;=3,25,22),FALSE),IF(J90="巻返し",VLOOKUP(F90&amp;K90&amp;M90,製品マスタ!$M$5:$AE$1005,19,FALSE),IF(J90="リード付け","-",IF(J90="スリット",VLOOKUP(F90&amp;K90&amp;Q90,製品マスタ!$N$5:$AE$1005,18,FALSE),""))))</f>
        <v>1080</v>
      </c>
      <c r="X90" s="40">
        <f>IF(D90="","",IF(D89&lt;&gt;"","",VLOOKUP(D90,契約台帳!$A$3:$X$700,17,FALSE)))</f>
        <v>2</v>
      </c>
      <c r="Y90" s="35" t="str">
        <f>IF(D90="","",IF(D89&lt;&gt;"","",VLOOKUP(D90,契約台帳!$A$3:$X$700,5,FALSE)))</f>
        <v>特種東海製紙㈱</v>
      </c>
      <c r="Z90" s="74">
        <v>44728</v>
      </c>
      <c r="AA90" s="266">
        <f>IFERROR(VLOOKUP(F90&amp;K90&amp;M90,製品マスタ!$M$5:$AM$1003,27,FALSE),"")</f>
        <v>0</v>
      </c>
      <c r="AB90" s="41"/>
      <c r="AC90" s="244"/>
      <c r="AD90" s="67"/>
      <c r="AE90" s="71"/>
      <c r="AF90" s="60">
        <f t="shared" si="0"/>
        <v>6020</v>
      </c>
      <c r="AG90" s="34"/>
      <c r="AH90" s="34"/>
      <c r="AI90" s="34"/>
      <c r="AJ90" s="34"/>
      <c r="AK90" s="13"/>
      <c r="AL90" s="13"/>
      <c r="AM90" s="13"/>
      <c r="AN90" s="13"/>
      <c r="AO90" s="13"/>
      <c r="AP90" s="14"/>
      <c r="AQ90" s="15"/>
    </row>
    <row r="91" spans="1:43" s="17" customFormat="1" ht="30.95" customHeight="1" x14ac:dyDescent="0.2">
      <c r="A91" s="47"/>
      <c r="B91" s="48"/>
      <c r="C91" s="56"/>
      <c r="D91" s="35"/>
      <c r="E91" s="35"/>
      <c r="F91" s="36" t="str">
        <f>IF(D91="","",VLOOKUP(D91,契約台帳!$A$3:$X$9998,6,FALSE))&amp;IF(D91="","",VLOOKUP(D91,契約台帳!$A$3:$X$9998,7,FALSE))&amp;IF(D91="","",VLOOKUP(D91,契約台帳!$A$3:$X$9998,8,FALSE))&amp;IF(D91="","",VLOOKUP(D91,契約台帳!$A$3:$X$9998,9,FALSE))&amp;IF(D91="","",VLOOKUP(D91,契約台帳!$A$3:$X$9998,11,FALSE))</f>
        <v/>
      </c>
      <c r="G91" s="35" t="str">
        <f>IF(D91="","",IF(D90&lt;&gt;"","",VLOOKUP(F91,製品マスタ!$G$5:$H$1005,2,FALSE)))</f>
        <v/>
      </c>
      <c r="H91" s="35" t="str">
        <f>IF(D91="","",IF(D90&lt;&gt;"","",VLOOKUP(F91,製品マスタ!$G$5:$K$1005,5,FALSE)))</f>
        <v/>
      </c>
      <c r="I91" s="37" t="str">
        <f>IF(D91="","",IF(D90&lt;&gt;"","",VLOOKUP(F91,製品マスタ!$G$5:$L$1005,6,FALSE)))</f>
        <v/>
      </c>
      <c r="J91" s="38"/>
      <c r="K91" s="37" t="str">
        <f>IF(D91="","",IF(D90&lt;&gt;"","",VLOOKUP(D91,契約台帳!$A$3:$X$700,12,FALSE)))</f>
        <v/>
      </c>
      <c r="L91" s="37" t="str">
        <f>IF(D91="","",IF(D90&lt;&gt;"","",VLOOKUP(F91,製品マスタ!$G$5:$Q$1005,11,FALSE)))</f>
        <v/>
      </c>
      <c r="M91" s="49"/>
      <c r="N91" s="49"/>
      <c r="O91" s="60"/>
      <c r="P91" s="74"/>
      <c r="Q91" s="54" t="str">
        <f>IF(D91="","",IF(D90&lt;&gt;"","",IF(J91="リード付け",M91,VLOOKUP(D91,契約台帳!$A$3:$X$700,14,FALSE))))</f>
        <v/>
      </c>
      <c r="R91" s="50" t="str">
        <f>IF(D91="","",IF(D90&lt;&gt;"","",IF(J91="リード付け",M91,VLOOKUP(D91,契約台帳!$A$3:$X$700,15,FALSE))))</f>
        <v/>
      </c>
      <c r="S91" s="50" t="str">
        <f>IF(D91="","",IF(D90&lt;&gt;"","",IF(J91="リード付け",N91,VLOOKUP(D91,契約台帳!$A$3:$X$700,16,FALSE))))</f>
        <v/>
      </c>
      <c r="T91" s="50"/>
      <c r="U91" s="227" t="str">
        <f>IF(D91="","",IF(D89=D91,"",VLOOKUP(D91,契約台帳!$A$2:$X$700,18,FALSE)))</f>
        <v/>
      </c>
      <c r="V91" s="35" t="str">
        <f>IF(J91="巻足し",VLOOKUP(F91&amp;K91&amp;M91,製品マスタ!$M$5:$AK$1005,IF(S91/N91&gt;=3,24,21),FALSE),IF(J91="巻返し",VLOOKUP(F91&amp;K91&amp;M91,製品マスタ!$M$5:$AE$1005,18,FALSE),IF(J91="リード付け","原反コア",IF(J91="スリット",VLOOKUP(F91&amp;K91&amp;Q91,製品マスタ!$N$5:$AE$1005,17,FALSE),""))))</f>
        <v/>
      </c>
      <c r="W91" s="35" t="str">
        <f>IF(J91="巻足し",VLOOKUP(F91&amp;K91&amp;M91,製品マスタ!$M$5:$AK$1005,IF(S91/N91&gt;=3,25,22),FALSE),IF(J91="巻返し",VLOOKUP(F91&amp;K91&amp;M91,製品マスタ!$M$5:$AE$1005,19,FALSE),IF(J91="リード付け","-",IF(J91="スリット",VLOOKUP(F91&amp;K91&amp;Q91,製品マスタ!$N$5:$AE$1005,18,FALSE),""))))</f>
        <v/>
      </c>
      <c r="X91" s="40" t="str">
        <f>IF(D91="","",IF(D90&lt;&gt;"","",VLOOKUP(D91,契約台帳!$A$3:$X$700,17,FALSE)))</f>
        <v/>
      </c>
      <c r="Y91" s="35" t="str">
        <f>IF(D91="","",IF(D90&lt;&gt;"","",VLOOKUP(D91,契約台帳!$A$3:$X$700,5,FALSE)))</f>
        <v/>
      </c>
      <c r="Z91" s="74"/>
      <c r="AA91" s="266" t="str">
        <f>IFERROR(VLOOKUP(F91&amp;K91&amp;M91,製品マスタ!$M$5:$AM$1003,27,FALSE),"")</f>
        <v/>
      </c>
      <c r="AB91" s="41"/>
      <c r="AC91" s="244"/>
      <c r="AD91" s="67"/>
      <c r="AE91" s="71"/>
      <c r="AF91" s="60"/>
      <c r="AG91" s="34"/>
      <c r="AH91" s="34"/>
      <c r="AI91" s="34"/>
      <c r="AJ91" s="34"/>
      <c r="AK91" s="13"/>
      <c r="AL91" s="13"/>
      <c r="AM91" s="13"/>
      <c r="AN91" s="13"/>
      <c r="AO91" s="13"/>
      <c r="AP91" s="14"/>
      <c r="AQ91" s="15"/>
    </row>
    <row r="92" spans="1:43" s="17" customFormat="1" ht="30.95" customHeight="1" x14ac:dyDescent="0.2">
      <c r="A92" s="47" t="s">
        <v>722</v>
      </c>
      <c r="B92" s="48" t="s">
        <v>723</v>
      </c>
      <c r="C92" s="56"/>
      <c r="D92" s="35">
        <v>3662779</v>
      </c>
      <c r="E92" s="35">
        <v>4151010</v>
      </c>
      <c r="F92" s="36" t="str">
        <f>IF(D92="","",VLOOKUP(D92,契約台帳!$A$3:$X$9998,6,FALSE))&amp;IF(D92="","",VLOOKUP(D92,契約台帳!$A$3:$X$9998,7,FALSE))&amp;IF(D92="","",VLOOKUP(D92,契約台帳!$A$3:$X$9998,8,FALSE))&amp;IF(D92="","",VLOOKUP(D92,契約台帳!$A$3:$X$9998,9,FALSE))&amp;IF(D92="","",VLOOKUP(D92,契約台帳!$A$3:$X$9998,11,FALSE))</f>
        <v>3HSNMLBMSF</v>
      </c>
      <c r="G92" s="35" t="str">
        <f>IF(D92="","",IF(D91&lt;&gt;"","",VLOOKUP(F92,製品マスタ!$G$5:$H$1005,2,FALSE)))</f>
        <v>S</v>
      </c>
      <c r="H92" s="35" t="str">
        <f>IF(D92="","",IF(D91&lt;&gt;"","",VLOOKUP(F92,製品マスタ!$G$5:$K$1005,5,FALSE)))</f>
        <v>MSF</v>
      </c>
      <c r="I92" s="37" t="str">
        <f>IF(D92="","",IF(D91&lt;&gt;"","",VLOOKUP(F92,製品マスタ!$G$5:$L$1005,6,FALSE)))</f>
        <v>メタルミー　Ｓ</v>
      </c>
      <c r="J92" s="38" t="s">
        <v>627</v>
      </c>
      <c r="K92" s="37">
        <f>IF(D92="","",IF(D91&lt;&gt;"","",VLOOKUP(D92,契約台帳!$A$3:$X$700,12,FALSE)))</f>
        <v>38</v>
      </c>
      <c r="L92" s="37" t="str">
        <f>IF(D92="","",IF(D91&lt;&gt;"","",VLOOKUP(F92,製品マスタ!$G$5:$Q$1005,11,FALSE)))</f>
        <v>S10</v>
      </c>
      <c r="M92" s="49">
        <v>1000</v>
      </c>
      <c r="N92" s="49">
        <v>12000</v>
      </c>
      <c r="O92" s="60">
        <v>1</v>
      </c>
      <c r="P92" s="74">
        <v>44722</v>
      </c>
      <c r="Q92" s="54">
        <f>IF(D92="","",IF(D91&lt;&gt;"","",IF(J92="リード付け",M92,VLOOKUP(D92,契約台帳!$A$3:$X$700,14,FALSE))))</f>
        <v>865</v>
      </c>
      <c r="R92" s="50">
        <f>IF(D92="","",IF(D91&lt;&gt;"","",IF(J92="リード付け",M92,VLOOKUP(D92,契約台帳!$A$3:$X$700,15,FALSE))))</f>
        <v>865</v>
      </c>
      <c r="S92" s="50">
        <f>IF(D92="","",IF(D91&lt;&gt;"","",IF(J92="リード付け",N92,VLOOKUP(D92,契約台帳!$A$3:$X$700,16,FALSE))))</f>
        <v>2800</v>
      </c>
      <c r="T92" s="50">
        <v>4</v>
      </c>
      <c r="U92" s="227">
        <f>IF(D92="","",IF(D90=D92,"",VLOOKUP(D92,契約台帳!$A$2:$X$700,18,FALSE)))</f>
        <v>6</v>
      </c>
      <c r="V92" s="35" t="str">
        <f>IF(J92="巻足し",VLOOKUP(F92&amp;K92&amp;M92,製品マスタ!$M$5:$AK$1005,IF(S92/N92&gt;=3,24,21),FALSE),IF(J92="巻返し",VLOOKUP(F92&amp;K92&amp;M92,製品マスタ!$M$5:$AE$1005,18,FALSE),IF(J92="リード付け","原反コア",IF(J92="スリット",VLOOKUP(F92&amp;K92&amp;Q92,製品マスタ!$N$5:$AE$1005,17,FALSE),""))))</f>
        <v>3ｲﾝﾁSｺｱ</v>
      </c>
      <c r="W92" s="35">
        <f>IF(J92="巻足し",VLOOKUP(F92&amp;K92&amp;M92,製品マスタ!$M$5:$AK$1005,IF(S92/N92&gt;=3,25,22),FALSE),IF(J92="巻返し",VLOOKUP(F92&amp;K92&amp;M92,製品マスタ!$M$5:$AE$1005,19,FALSE),IF(J92="リード付け","-",IF(J92="スリット",VLOOKUP(F92&amp;K92&amp;Q92,製品マスタ!$N$5:$AE$1005,18,FALSE),""))))</f>
        <v>870</v>
      </c>
      <c r="X92" s="40">
        <f>IF(D92="","",IF(D91&lt;&gt;"","",VLOOKUP(D92,契約台帳!$A$3:$X$700,17,FALSE)))</f>
        <v>2</v>
      </c>
      <c r="Y92" s="35" t="str">
        <f>IF(D92="","",IF(D91&lt;&gt;"","",VLOOKUP(D92,契約台帳!$A$3:$X$700,5,FALSE)))</f>
        <v>特種東海製紙㈱</v>
      </c>
      <c r="Z92" s="74">
        <v>44729</v>
      </c>
      <c r="AA92" s="266">
        <f>IFERROR(VLOOKUP(F92&amp;K92&amp;M92,製品マスタ!$M$5:$AM$1003,27,FALSE),"")</f>
        <v>0</v>
      </c>
      <c r="AB92" s="41"/>
      <c r="AC92" s="244"/>
      <c r="AD92" s="67"/>
      <c r="AE92" s="71"/>
      <c r="AF92" s="60">
        <f t="shared" si="0"/>
        <v>9688</v>
      </c>
      <c r="AG92" s="34"/>
      <c r="AH92" s="34"/>
      <c r="AI92" s="34"/>
      <c r="AJ92" s="34"/>
      <c r="AK92" s="13"/>
      <c r="AL92" s="13"/>
      <c r="AM92" s="13"/>
      <c r="AN92" s="13"/>
      <c r="AO92" s="13"/>
      <c r="AP92" s="14"/>
      <c r="AQ92" s="15"/>
    </row>
    <row r="93" spans="1:43" s="17" customFormat="1" ht="30.95" customHeight="1" x14ac:dyDescent="0.2">
      <c r="A93" s="47"/>
      <c r="B93" s="48"/>
      <c r="C93" s="56"/>
      <c r="D93" s="35"/>
      <c r="E93" s="35"/>
      <c r="F93" s="36" t="str">
        <f>IF(D93="","",VLOOKUP(D93,契約台帳!$A$3:$X$9998,6,FALSE))&amp;IF(D93="","",VLOOKUP(D93,契約台帳!$A$3:$X$9998,7,FALSE))&amp;IF(D93="","",VLOOKUP(D93,契約台帳!$A$3:$X$9998,8,FALSE))&amp;IF(D93="","",VLOOKUP(D93,契約台帳!$A$3:$X$9998,9,FALSE))&amp;IF(D93="","",VLOOKUP(D93,契約台帳!$A$3:$X$9998,11,FALSE))</f>
        <v/>
      </c>
      <c r="G93" s="35" t="str">
        <f>IF(D93="","",IF(D92&lt;&gt;"","",VLOOKUP(F93,製品マスタ!$G$5:$H$1005,2,FALSE)))</f>
        <v/>
      </c>
      <c r="H93" s="35" t="str">
        <f>IF(D93="","",IF(D92&lt;&gt;"","",VLOOKUP(F93,製品マスタ!$G$5:$K$1005,5,FALSE)))</f>
        <v/>
      </c>
      <c r="I93" s="37" t="str">
        <f>IF(D93="","",IF(D92&lt;&gt;"","",VLOOKUP(F93,製品マスタ!$G$5:$L$1005,6,FALSE)))</f>
        <v/>
      </c>
      <c r="J93" s="38"/>
      <c r="K93" s="37" t="str">
        <f>IF(D93="","",IF(D92&lt;&gt;"","",VLOOKUP(D93,契約台帳!$A$3:$X$700,12,FALSE)))</f>
        <v/>
      </c>
      <c r="L93" s="37" t="str">
        <f>IF(D93="","",IF(D92&lt;&gt;"","",VLOOKUP(F93,製品マスタ!$G$5:$Q$1005,11,FALSE)))</f>
        <v/>
      </c>
      <c r="M93" s="49"/>
      <c r="N93" s="49"/>
      <c r="O93" s="60"/>
      <c r="P93" s="74"/>
      <c r="Q93" s="54" t="str">
        <f>IF(D93="","",IF(D92&lt;&gt;"","",IF(J93="リード付け",M93,VLOOKUP(D93,契約台帳!$A$3:$X$700,14,FALSE))))</f>
        <v/>
      </c>
      <c r="R93" s="50" t="str">
        <f>IF(D93="","",IF(D92&lt;&gt;"","",IF(J93="リード付け",M93,VLOOKUP(D93,契約台帳!$A$3:$X$700,15,FALSE))))</f>
        <v/>
      </c>
      <c r="S93" s="50" t="str">
        <f>IF(D93="","",IF(D92&lt;&gt;"","",IF(J93="リード付け",N93,VLOOKUP(D93,契約台帳!$A$3:$X$700,16,FALSE))))</f>
        <v/>
      </c>
      <c r="T93" s="50"/>
      <c r="U93" s="227" t="str">
        <f>IF(D93="","",IF(D91=D93,"",VLOOKUP(D93,契約台帳!$A$2:$X$700,18,FALSE)))</f>
        <v/>
      </c>
      <c r="V93" s="35" t="str">
        <f>IF(J93="巻足し",VLOOKUP(F93&amp;K93&amp;M93,製品マスタ!$M$5:$AK$1005,IF(S93/N93&gt;=3,24,21),FALSE),IF(J93="巻返し",VLOOKUP(F93&amp;K93&amp;M93,製品マスタ!$M$5:$AE$1005,18,FALSE),IF(J93="リード付け","原反コア",IF(J93="スリット",VLOOKUP(F93&amp;K93&amp;Q93,製品マスタ!$N$5:$AE$1005,17,FALSE),""))))</f>
        <v/>
      </c>
      <c r="W93" s="35" t="str">
        <f>IF(J93="巻足し",VLOOKUP(F93&amp;K93&amp;M93,製品マスタ!$M$5:$AK$1005,IF(S93/N93&gt;=3,25,22),FALSE),IF(J93="巻返し",VLOOKUP(F93&amp;K93&amp;M93,製品マスタ!$M$5:$AE$1005,19,FALSE),IF(J93="リード付け","-",IF(J93="スリット",VLOOKUP(F93&amp;K93&amp;Q93,製品マスタ!$N$5:$AE$1005,18,FALSE),""))))</f>
        <v/>
      </c>
      <c r="X93" s="40" t="str">
        <f>IF(D93="","",IF(D92&lt;&gt;"","",VLOOKUP(D93,契約台帳!$A$3:$X$700,17,FALSE)))</f>
        <v/>
      </c>
      <c r="Y93" s="35" t="str">
        <f>IF(D93="","",IF(D92&lt;&gt;"","",VLOOKUP(D93,契約台帳!$A$3:$X$700,5,FALSE)))</f>
        <v/>
      </c>
      <c r="Z93" s="74"/>
      <c r="AA93" s="266" t="str">
        <f>IFERROR(VLOOKUP(F93&amp;K93&amp;M93,製品マスタ!$M$5:$AM$1003,27,FALSE),"")</f>
        <v/>
      </c>
      <c r="AB93" s="41"/>
      <c r="AC93" s="244"/>
      <c r="AD93" s="67"/>
      <c r="AE93" s="71"/>
      <c r="AF93" s="60"/>
      <c r="AG93" s="34"/>
      <c r="AH93" s="34"/>
      <c r="AI93" s="34"/>
      <c r="AJ93" s="34"/>
      <c r="AK93" s="13"/>
      <c r="AL93" s="13"/>
      <c r="AM93" s="13"/>
      <c r="AN93" s="13"/>
      <c r="AO93" s="13"/>
      <c r="AP93" s="14"/>
      <c r="AQ93" s="15"/>
    </row>
    <row r="94" spans="1:43" s="17" customFormat="1" ht="30.95" customHeight="1" x14ac:dyDescent="0.2">
      <c r="A94" s="47"/>
      <c r="B94" s="48"/>
      <c r="C94" s="56"/>
      <c r="D94" s="35">
        <v>3662779</v>
      </c>
      <c r="E94" s="35">
        <v>4151010</v>
      </c>
      <c r="F94" s="36" t="str">
        <f>IF(D94="","",VLOOKUP(D94,契約台帳!$A$3:$X$9998,6,FALSE))&amp;IF(D94="","",VLOOKUP(D94,契約台帳!$A$3:$X$9998,7,FALSE))&amp;IF(D94="","",VLOOKUP(D94,契約台帳!$A$3:$X$9998,8,FALSE))&amp;IF(D94="","",VLOOKUP(D94,契約台帳!$A$3:$X$9998,9,FALSE))&amp;IF(D94="","",VLOOKUP(D94,契約台帳!$A$3:$X$9998,11,FALSE))</f>
        <v>3HSNMLBMSF</v>
      </c>
      <c r="G94" s="35" t="str">
        <f>IF(D94="","",IF(D93&lt;&gt;"","",VLOOKUP(F94,製品マスタ!$G$5:$H$1005,2,FALSE)))</f>
        <v>S</v>
      </c>
      <c r="H94" s="35" t="str">
        <f>IF(D94="","",IF(D93&lt;&gt;"","",VLOOKUP(F94,製品マスタ!$G$5:$K$1005,5,FALSE)))</f>
        <v>MSF</v>
      </c>
      <c r="I94" s="37" t="str">
        <f>IF(D94="","",IF(D93&lt;&gt;"","",VLOOKUP(F94,製品マスタ!$G$5:$L$1005,6,FALSE)))</f>
        <v>メタルミー　Ｓ</v>
      </c>
      <c r="J94" s="38" t="s">
        <v>627</v>
      </c>
      <c r="K94" s="37">
        <f>IF(D94="","",IF(D93&lt;&gt;"","",VLOOKUP(D94,契約台帳!$A$3:$X$700,12,FALSE)))</f>
        <v>38</v>
      </c>
      <c r="L94" s="37" t="str">
        <f>IF(D94="","",IF(D93&lt;&gt;"","",VLOOKUP(F94,製品マスタ!$G$5:$Q$1005,11,FALSE)))</f>
        <v>S10</v>
      </c>
      <c r="M94" s="49">
        <v>1000</v>
      </c>
      <c r="N94" s="49">
        <v>6000</v>
      </c>
      <c r="O94" s="60">
        <v>1</v>
      </c>
      <c r="P94" s="74">
        <v>44722</v>
      </c>
      <c r="Q94" s="54">
        <f>IF(D94="","",IF(D93&lt;&gt;"","",IF(J94="リード付け",M94,VLOOKUP(D94,契約台帳!$A$3:$X$700,14,FALSE))))</f>
        <v>865</v>
      </c>
      <c r="R94" s="50">
        <f>IF(D94="","",IF(D93&lt;&gt;"","",IF(J94="リード付け",M94,VLOOKUP(D94,契約台帳!$A$3:$X$700,15,FALSE))))</f>
        <v>865</v>
      </c>
      <c r="S94" s="50">
        <f>IF(D94="","",IF(D93&lt;&gt;"","",IF(J94="リード付け",N94,VLOOKUP(D94,契約台帳!$A$3:$X$700,16,FALSE))))</f>
        <v>2800</v>
      </c>
      <c r="T94" s="50">
        <v>2</v>
      </c>
      <c r="U94" s="227" t="str">
        <f>IF(D94="","",IF(D92=D94,"",VLOOKUP(D94,契約台帳!$A$2:$X$700,18,FALSE)))</f>
        <v/>
      </c>
      <c r="V94" s="35" t="str">
        <f>IF(J94="巻足し",VLOOKUP(F94&amp;K94&amp;M94,製品マスタ!$M$5:$AK$1005,IF(S94/N94&gt;=3,24,21),FALSE),IF(J94="巻返し",VLOOKUP(F94&amp;K94&amp;M94,製品マスタ!$M$5:$AE$1005,18,FALSE),IF(J94="リード付け","原反コア",IF(J94="スリット",VLOOKUP(F94&amp;K94&amp;Q94,製品マスタ!$N$5:$AE$1005,17,FALSE),""))))</f>
        <v>3ｲﾝﾁSｺｱ</v>
      </c>
      <c r="W94" s="35">
        <f>IF(J94="巻足し",VLOOKUP(F94&amp;K94&amp;M94,製品マスタ!$M$5:$AK$1005,IF(S94/N94&gt;=3,25,22),FALSE),IF(J94="巻返し",VLOOKUP(F94&amp;K94&amp;M94,製品マスタ!$M$5:$AE$1005,19,FALSE),IF(J94="リード付け","-",IF(J94="スリット",VLOOKUP(F94&amp;K94&amp;Q94,製品マスタ!$N$5:$AE$1005,18,FALSE),""))))</f>
        <v>870</v>
      </c>
      <c r="X94" s="40">
        <f>IF(D94="","",IF(D93&lt;&gt;"","",VLOOKUP(D94,契約台帳!$A$3:$X$700,17,FALSE)))</f>
        <v>2</v>
      </c>
      <c r="Y94" s="35" t="str">
        <f>IF(D94="","",IF(D93&lt;&gt;"","",VLOOKUP(D94,契約台帳!$A$3:$X$700,5,FALSE)))</f>
        <v>特種東海製紙㈱</v>
      </c>
      <c r="Z94" s="74">
        <v>44729</v>
      </c>
      <c r="AA94" s="266">
        <f>IFERROR(VLOOKUP(F94&amp;K94&amp;M94,製品マスタ!$M$5:$AM$1003,27,FALSE),"")</f>
        <v>0</v>
      </c>
      <c r="AB94" s="41"/>
      <c r="AC94" s="244"/>
      <c r="AD94" s="67"/>
      <c r="AE94" s="71"/>
      <c r="AF94" s="60">
        <f t="shared" si="0"/>
        <v>4844</v>
      </c>
      <c r="AG94" s="34"/>
      <c r="AH94" s="34"/>
      <c r="AI94" s="34"/>
      <c r="AJ94" s="34"/>
      <c r="AK94" s="13"/>
      <c r="AL94" s="13"/>
      <c r="AM94" s="13"/>
      <c r="AN94" s="13"/>
      <c r="AO94" s="13"/>
      <c r="AP94" s="14"/>
      <c r="AQ94" s="15"/>
    </row>
    <row r="95" spans="1:43" s="17" customFormat="1" ht="30.95" customHeight="1" x14ac:dyDescent="0.2">
      <c r="A95" s="47"/>
      <c r="B95" s="48"/>
      <c r="C95" s="56"/>
      <c r="D95" s="35"/>
      <c r="E95" s="35"/>
      <c r="F95" s="36" t="str">
        <f>IF(D95="","",VLOOKUP(D95,契約台帳!$A$3:$X$9998,6,FALSE))&amp;IF(D95="","",VLOOKUP(D95,契約台帳!$A$3:$X$9998,7,FALSE))&amp;IF(D95="","",VLOOKUP(D95,契約台帳!$A$3:$X$9998,8,FALSE))&amp;IF(D95="","",VLOOKUP(D95,契約台帳!$A$3:$X$9998,9,FALSE))&amp;IF(D95="","",VLOOKUP(D95,契約台帳!$A$3:$X$9998,11,FALSE))</f>
        <v/>
      </c>
      <c r="G95" s="35" t="str">
        <f>IF(D95="","",IF(D94&lt;&gt;"","",VLOOKUP(F95,製品マスタ!$G$5:$H$1005,2,FALSE)))</f>
        <v/>
      </c>
      <c r="H95" s="35" t="str">
        <f>IF(D95="","",IF(D94&lt;&gt;"","",VLOOKUP(F95,製品マスタ!$G$5:$K$1005,5,FALSE)))</f>
        <v/>
      </c>
      <c r="I95" s="37" t="str">
        <f>IF(D95="","",IF(D94&lt;&gt;"","",VLOOKUP(F95,製品マスタ!$G$5:$L$1005,6,FALSE)))</f>
        <v/>
      </c>
      <c r="J95" s="38"/>
      <c r="K95" s="37" t="str">
        <f>IF(D95="","",IF(D94&lt;&gt;"","",VLOOKUP(D95,契約台帳!$A$3:$X$700,12,FALSE)))</f>
        <v/>
      </c>
      <c r="L95" s="37" t="str">
        <f>IF(D95="","",IF(D94&lt;&gt;"","",VLOOKUP(F95,製品マスタ!$G$5:$Q$1005,11,FALSE)))</f>
        <v/>
      </c>
      <c r="M95" s="49"/>
      <c r="N95" s="49"/>
      <c r="O95" s="60"/>
      <c r="P95" s="74"/>
      <c r="Q95" s="54" t="str">
        <f>IF(D95="","",IF(D94&lt;&gt;"","",IF(J95="リード付け",M95,VLOOKUP(D95,契約台帳!$A$3:$X$700,14,FALSE))))</f>
        <v/>
      </c>
      <c r="R95" s="50" t="str">
        <f>IF(D95="","",IF(D94&lt;&gt;"","",IF(J95="リード付け",M95,VLOOKUP(D95,契約台帳!$A$3:$X$700,15,FALSE))))</f>
        <v/>
      </c>
      <c r="S95" s="50" t="str">
        <f>IF(D95="","",IF(D94&lt;&gt;"","",IF(J95="リード付け",N95,VLOOKUP(D95,契約台帳!$A$3:$X$700,16,FALSE))))</f>
        <v/>
      </c>
      <c r="T95" s="50"/>
      <c r="U95" s="227" t="str">
        <f>IF(D95="","",IF(D93=D95,"",VLOOKUP(D95,契約台帳!$A$2:$X$700,18,FALSE)))</f>
        <v/>
      </c>
      <c r="V95" s="35" t="str">
        <f>IF(J95="巻足し",VLOOKUP(F95&amp;K95&amp;M95,製品マスタ!$M$5:$AK$1005,IF(S95/N95&gt;=3,24,21),FALSE),IF(J95="巻返し",VLOOKUP(F95&amp;K95&amp;M95,製品マスタ!$M$5:$AE$1005,18,FALSE),IF(J95="リード付け","原反コア",IF(J95="スリット",VLOOKUP(F95&amp;K95&amp;Q95,製品マスタ!$N$5:$AE$1005,17,FALSE),""))))</f>
        <v/>
      </c>
      <c r="W95" s="35" t="str">
        <f>IF(J95="巻足し",VLOOKUP(F95&amp;K95&amp;M95,製品マスタ!$M$5:$AK$1005,IF(S95/N95&gt;=3,25,22),FALSE),IF(J95="巻返し",VLOOKUP(F95&amp;K95&amp;M95,製品マスタ!$M$5:$AE$1005,19,FALSE),IF(J95="リード付け","-",IF(J95="スリット",VLOOKUP(F95&amp;K95&amp;Q95,製品マスタ!$N$5:$AE$1005,18,FALSE),""))))</f>
        <v/>
      </c>
      <c r="X95" s="40" t="str">
        <f>IF(D95="","",IF(D94&lt;&gt;"","",VLOOKUP(D95,契約台帳!$A$3:$X$700,17,FALSE)))</f>
        <v/>
      </c>
      <c r="Y95" s="35" t="str">
        <f>IF(D95="","",IF(D94&lt;&gt;"","",VLOOKUP(D95,契約台帳!$A$3:$X$700,5,FALSE)))</f>
        <v/>
      </c>
      <c r="Z95" s="74"/>
      <c r="AA95" s="266" t="str">
        <f>IFERROR(VLOOKUP(F95&amp;K95&amp;M95,製品マスタ!$M$5:$AM$1003,27,FALSE),"")</f>
        <v/>
      </c>
      <c r="AB95" s="41"/>
      <c r="AC95" s="244"/>
      <c r="AD95" s="67"/>
      <c r="AE95" s="71"/>
      <c r="AF95" s="60"/>
      <c r="AG95" s="34"/>
      <c r="AH95" s="34"/>
      <c r="AI95" s="34"/>
      <c r="AJ95" s="34"/>
      <c r="AK95" s="13"/>
      <c r="AL95" s="13"/>
      <c r="AM95" s="13"/>
      <c r="AN95" s="13"/>
      <c r="AO95" s="13"/>
      <c r="AP95" s="14"/>
      <c r="AQ95" s="15"/>
    </row>
    <row r="96" spans="1:43" s="17" customFormat="1" ht="30.95" customHeight="1" x14ac:dyDescent="0.2">
      <c r="A96" s="47"/>
      <c r="B96" s="48"/>
      <c r="C96" s="56"/>
      <c r="D96" s="35">
        <v>3662792</v>
      </c>
      <c r="E96" s="35">
        <v>4151017</v>
      </c>
      <c r="F96" s="36" t="str">
        <f>IF(D96="","",VLOOKUP(D96,契約台帳!$A$3:$X$9998,6,FALSE))&amp;IF(D96="","",VLOOKUP(D96,契約台帳!$A$3:$X$9998,7,FALSE))&amp;IF(D96="","",VLOOKUP(D96,契約台帳!$A$3:$X$9998,8,FALSE))&amp;IF(D96="","",VLOOKUP(D96,契約台帳!$A$3:$X$9998,9,FALSE))&amp;IF(D96="","",VLOOKUP(D96,契約台帳!$A$3:$X$9998,11,FALSE))</f>
        <v>3SNMLBMNGKKBF</v>
      </c>
      <c r="G96" s="35" t="str">
        <f>IF(D96="","",IF(D95&lt;&gt;"","",VLOOKUP(F96,製品マスタ!$G$5:$H$1005,2,FALSE)))</f>
        <v>S</v>
      </c>
      <c r="H96" s="35" t="str">
        <f>IF(D96="","",IF(D95&lt;&gt;"","",VLOOKUP(F96,製品マスタ!$G$5:$K$1005,5,FALSE)))</f>
        <v>MNGKKBF</v>
      </c>
      <c r="I96" s="37" t="str">
        <f>IF(D96="","",IF(D95&lt;&gt;"","",VLOOKUP(F96,製品マスタ!$G$5:$L$1005,6,FALSE)))</f>
        <v>メタルミー　ネーマー銀消改　Ｂ</v>
      </c>
      <c r="J96" s="38" t="s">
        <v>714</v>
      </c>
      <c r="K96" s="37">
        <f>IF(D96="","",IF(D95&lt;&gt;"","",VLOOKUP(D96,契約台帳!$A$3:$X$700,12,FALSE)))</f>
        <v>25</v>
      </c>
      <c r="L96" s="37" t="str">
        <f>IF(D96="","",IF(D95&lt;&gt;"","",VLOOKUP(F96,製品マスタ!$G$5:$Q$1005,11,FALSE)))</f>
        <v>FMATS99</v>
      </c>
      <c r="M96" s="49">
        <v>1120</v>
      </c>
      <c r="N96" s="49">
        <v>12000</v>
      </c>
      <c r="O96" s="60">
        <v>3</v>
      </c>
      <c r="P96" s="74">
        <v>44723</v>
      </c>
      <c r="Q96" s="54">
        <f>IF(D96="","",IF(D95&lt;&gt;"","",IF(J96="リード付け",M96,VLOOKUP(D96,契約台帳!$A$3:$X$700,14,FALSE))))</f>
        <v>1120</v>
      </c>
      <c r="R96" s="50">
        <f>IF(D96="","",IF(D95&lt;&gt;"","",IF(J96="リード付け",M96,VLOOKUP(D96,契約台帳!$A$3:$X$700,15,FALSE))))</f>
        <v>1120</v>
      </c>
      <c r="S96" s="50">
        <f>IF(D96="","",IF(D95&lt;&gt;"","",IF(J96="リード付け",N96,VLOOKUP(D96,契約台帳!$A$3:$X$700,16,FALSE))))</f>
        <v>4000</v>
      </c>
      <c r="T96" s="50">
        <v>9</v>
      </c>
      <c r="U96" s="227">
        <f>IF(D96="","",IF(D94=D96,"",VLOOKUP(D96,契約台帳!$A$2:$X$700,18,FALSE)))</f>
        <v>9</v>
      </c>
      <c r="V96" s="35" t="str">
        <f>IF(J96="巻足し",VLOOKUP(F96&amp;K96&amp;M96,製品マスタ!$M$5:$AK$1005,IF(S96/N96&gt;=3,24,21),FALSE),IF(J96="巻返し",VLOOKUP(F96&amp;K96&amp;M96,製品マスタ!$M$5:$AE$1005,18,FALSE),IF(J96="リード付け","原反コア",IF(J96="スリット",VLOOKUP(F96&amp;K96&amp;Q96,製品マスタ!$N$5:$AE$1005,17,FALSE),""))))</f>
        <v>6ｲﾝﾁSｺｱ</v>
      </c>
      <c r="W96" s="35">
        <f>IF(J96="巻足し",VLOOKUP(F96&amp;K96&amp;M96,製品マスタ!$M$5:$AK$1005,IF(S96/N96&gt;=3,25,22),FALSE),IF(J96="巻返し",VLOOKUP(F96&amp;K96&amp;M96,製品マスタ!$M$5:$AE$1005,19,FALSE),IF(J96="リード付け","-",IF(J96="スリット",VLOOKUP(F96&amp;K96&amp;Q96,製品マスタ!$N$5:$AE$1005,18,FALSE),""))))</f>
        <v>1125</v>
      </c>
      <c r="X96" s="40">
        <f>IF(D96="","",IF(D95&lt;&gt;"","",VLOOKUP(D96,契約台帳!$A$3:$X$700,17,FALSE)))</f>
        <v>2</v>
      </c>
      <c r="Y96" s="35" t="str">
        <f>IF(D96="","",IF(D95&lt;&gt;"","",VLOOKUP(D96,契約台帳!$A$3:$X$700,5,FALSE)))</f>
        <v>リンテック㈱</v>
      </c>
      <c r="Z96" s="74">
        <v>44729</v>
      </c>
      <c r="AA96" s="266">
        <f>IFERROR(VLOOKUP(F96&amp;K96&amp;M96,製品マスタ!$M$5:$AM$1003,27,FALSE),"")</f>
        <v>0</v>
      </c>
      <c r="AB96" s="41"/>
      <c r="AC96" s="244"/>
      <c r="AD96" s="67"/>
      <c r="AE96" s="71"/>
      <c r="AF96" s="60">
        <f t="shared" si="0"/>
        <v>40320</v>
      </c>
      <c r="AG96" s="34"/>
      <c r="AH96" s="34"/>
      <c r="AI96" s="34"/>
      <c r="AJ96" s="34"/>
      <c r="AK96" s="13"/>
      <c r="AL96" s="13"/>
      <c r="AM96" s="13"/>
      <c r="AN96" s="13"/>
      <c r="AO96" s="13"/>
      <c r="AP96" s="14"/>
      <c r="AQ96" s="15"/>
    </row>
    <row r="97" spans="1:43" s="17" customFormat="1" ht="30.95" customHeight="1" x14ac:dyDescent="0.2">
      <c r="A97" s="47"/>
      <c r="B97" s="48"/>
      <c r="C97" s="56"/>
      <c r="D97" s="35"/>
      <c r="E97" s="35"/>
      <c r="F97" s="36" t="str">
        <f>IF(D97="","",VLOOKUP(D97,契約台帳!$A$3:$X$9998,6,FALSE))&amp;IF(D97="","",VLOOKUP(D97,契約台帳!$A$3:$X$9998,7,FALSE))&amp;IF(D97="","",VLOOKUP(D97,契約台帳!$A$3:$X$9998,8,FALSE))&amp;IF(D97="","",VLOOKUP(D97,契約台帳!$A$3:$X$9998,9,FALSE))&amp;IF(D97="","",VLOOKUP(D97,契約台帳!$A$3:$X$9998,11,FALSE))</f>
        <v/>
      </c>
      <c r="G97" s="35" t="str">
        <f>IF(D97="","",IF(D96&lt;&gt;"","",VLOOKUP(F97,製品マスタ!$G$5:$H$1005,2,FALSE)))</f>
        <v/>
      </c>
      <c r="H97" s="35" t="str">
        <f>IF(D97="","",IF(D96&lt;&gt;"","",VLOOKUP(F97,製品マスタ!$G$5:$K$1005,5,FALSE)))</f>
        <v/>
      </c>
      <c r="I97" s="37" t="str">
        <f>IF(D97="","",IF(D96&lt;&gt;"","",VLOOKUP(F97,製品マスタ!$G$5:$L$1005,6,FALSE)))</f>
        <v/>
      </c>
      <c r="J97" s="38"/>
      <c r="K97" s="37" t="str">
        <f>IF(D97="","",IF(D96&lt;&gt;"","",VLOOKUP(D97,契約台帳!$A$3:$X$700,12,FALSE)))</f>
        <v/>
      </c>
      <c r="L97" s="37" t="str">
        <f>IF(D97="","",IF(D96&lt;&gt;"","",VLOOKUP(F97,製品マスタ!$G$5:$Q$1005,11,FALSE)))</f>
        <v/>
      </c>
      <c r="M97" s="49"/>
      <c r="N97" s="49"/>
      <c r="O97" s="60"/>
      <c r="P97" s="74"/>
      <c r="Q97" s="54" t="str">
        <f>IF(D97="","",IF(D96&lt;&gt;"","",IF(J97="リード付け",M97,VLOOKUP(D97,契約台帳!$A$3:$X$700,14,FALSE))))</f>
        <v/>
      </c>
      <c r="R97" s="50" t="str">
        <f>IF(D97="","",IF(D96&lt;&gt;"","",IF(J97="リード付け",M97,VLOOKUP(D97,契約台帳!$A$3:$X$700,15,FALSE))))</f>
        <v/>
      </c>
      <c r="S97" s="50" t="str">
        <f>IF(D97="","",IF(D96&lt;&gt;"","",IF(J97="リード付け",N97,VLOOKUP(D97,契約台帳!$A$3:$X$700,16,FALSE))))</f>
        <v/>
      </c>
      <c r="T97" s="50"/>
      <c r="U97" s="227" t="str">
        <f>IF(D97="","",IF(D95=D97,"",VLOOKUP(D97,契約台帳!$A$2:$X$700,18,FALSE)))</f>
        <v/>
      </c>
      <c r="V97" s="35" t="str">
        <f>IF(J97="巻足し",VLOOKUP(F97&amp;K97&amp;M97,製品マスタ!$M$5:$AK$1005,IF(S97/N97&gt;=3,24,21),FALSE),IF(J97="巻返し",VLOOKUP(F97&amp;K97&amp;M97,製品マスタ!$M$5:$AE$1005,18,FALSE),IF(J97="リード付け","原反コア",IF(J97="スリット",VLOOKUP(F97&amp;K97&amp;Q97,製品マスタ!$N$5:$AE$1005,17,FALSE),""))))</f>
        <v/>
      </c>
      <c r="W97" s="35" t="str">
        <f>IF(J97="巻足し",VLOOKUP(F97&amp;K97&amp;M97,製品マスタ!$M$5:$AK$1005,IF(S97/N97&gt;=3,25,22),FALSE),IF(J97="巻返し",VLOOKUP(F97&amp;K97&amp;M97,製品マスタ!$M$5:$AE$1005,19,FALSE),IF(J97="リード付け","-",IF(J97="スリット",VLOOKUP(F97&amp;K97&amp;Q97,製品マスタ!$N$5:$AE$1005,18,FALSE),""))))</f>
        <v/>
      </c>
      <c r="X97" s="40" t="str">
        <f>IF(D97="","",IF(D96&lt;&gt;"","",VLOOKUP(D97,契約台帳!$A$3:$X$700,17,FALSE)))</f>
        <v/>
      </c>
      <c r="Y97" s="35" t="str">
        <f>IF(D97="","",IF(D96&lt;&gt;"","",VLOOKUP(D97,契約台帳!$A$3:$X$700,5,FALSE)))</f>
        <v/>
      </c>
      <c r="Z97" s="74"/>
      <c r="AA97" s="266" t="str">
        <f>IFERROR(VLOOKUP(F97&amp;K97&amp;M97,製品マスタ!$M$5:$AM$1003,27,FALSE),"")</f>
        <v/>
      </c>
      <c r="AB97" s="41"/>
      <c r="AC97" s="244"/>
      <c r="AD97" s="67"/>
      <c r="AE97" s="71"/>
      <c r="AF97" s="60"/>
      <c r="AG97" s="34"/>
      <c r="AH97" s="34"/>
      <c r="AI97" s="34"/>
      <c r="AJ97" s="34"/>
      <c r="AK97" s="13"/>
      <c r="AL97" s="13"/>
      <c r="AM97" s="13"/>
      <c r="AN97" s="13"/>
      <c r="AO97" s="13"/>
      <c r="AP97" s="14"/>
      <c r="AQ97" s="15"/>
    </row>
    <row r="98" spans="1:43" s="17" customFormat="1" ht="30.95" customHeight="1" x14ac:dyDescent="0.2">
      <c r="A98" s="47"/>
      <c r="B98" s="48"/>
      <c r="C98" s="56"/>
      <c r="D98" s="35">
        <v>3662794</v>
      </c>
      <c r="E98" s="35">
        <v>4151019</v>
      </c>
      <c r="F98" s="36" t="str">
        <f>IF(D98="","",VLOOKUP(D98,契約台帳!$A$3:$X$9998,6,FALSE))&amp;IF(D98="","",VLOOKUP(D98,契約台帳!$A$3:$X$9998,7,FALSE))&amp;IF(D98="","",VLOOKUP(D98,契約台帳!$A$3:$X$9998,8,FALSE))&amp;IF(D98="","",VLOOKUP(D98,契約台帳!$A$3:$X$9998,9,FALSE))&amp;IF(D98="","",VLOOKUP(D98,契約台帳!$A$3:$X$9998,11,FALSE))</f>
        <v>3SNMLBMNGKKBF</v>
      </c>
      <c r="G98" s="35" t="str">
        <f>IF(D98="","",IF(D97&lt;&gt;"","",VLOOKUP(F98,製品マスタ!$G$5:$H$1005,2,FALSE)))</f>
        <v>S</v>
      </c>
      <c r="H98" s="35" t="str">
        <f>IF(D98="","",IF(D97&lt;&gt;"","",VLOOKUP(F98,製品マスタ!$G$5:$K$1005,5,FALSE)))</f>
        <v>MNGKKBF</v>
      </c>
      <c r="I98" s="37" t="str">
        <f>IF(D98="","",IF(D97&lt;&gt;"","",VLOOKUP(F98,製品マスタ!$G$5:$L$1005,6,FALSE)))</f>
        <v>メタルミー　ネーマー銀消改　Ｂ</v>
      </c>
      <c r="J98" s="38" t="s">
        <v>584</v>
      </c>
      <c r="K98" s="37">
        <f>IF(D98="","",IF(D97&lt;&gt;"","",VLOOKUP(D98,契約台帳!$A$3:$X$700,12,FALSE)))</f>
        <v>50</v>
      </c>
      <c r="L98" s="37" t="str">
        <f>IF(D98="","",IF(D97&lt;&gt;"","",VLOOKUP(F98,製品マスタ!$G$5:$Q$1005,11,FALSE)))</f>
        <v>FMATS99</v>
      </c>
      <c r="M98" s="49">
        <v>1120</v>
      </c>
      <c r="N98" s="49">
        <v>12000</v>
      </c>
      <c r="O98" s="60">
        <v>2</v>
      </c>
      <c r="P98" s="74">
        <v>44724</v>
      </c>
      <c r="Q98" s="54">
        <f>IF(D98="","",IF(D97&lt;&gt;"","",IF(J98="リード付け",M98,VLOOKUP(D98,契約台帳!$A$3:$X$700,14,FALSE))))</f>
        <v>1120</v>
      </c>
      <c r="R98" s="50">
        <f>IF(D98="","",IF(D97&lt;&gt;"","",IF(J98="リード付け",M98,VLOOKUP(D98,契約台帳!$A$3:$X$700,15,FALSE))))</f>
        <v>1120</v>
      </c>
      <c r="S98" s="50">
        <f>IF(D98="","",IF(D97&lt;&gt;"","",IF(J98="リード付け",N98,VLOOKUP(D98,契約台帳!$A$3:$X$700,16,FALSE))))</f>
        <v>4000</v>
      </c>
      <c r="T98" s="50">
        <v>6</v>
      </c>
      <c r="U98" s="227">
        <f>IF(D98="","",IF(D96=D98,"",VLOOKUP(D98,契約台帳!$A$2:$X$700,18,FALSE)))</f>
        <v>8</v>
      </c>
      <c r="V98" s="35" t="str">
        <f>IF(J98="巻足し",VLOOKUP(F98&amp;K98&amp;M98,製品マスタ!$M$5:$AK$1005,IF(S98/N98&gt;=3,24,21),FALSE),IF(J98="巻返し",VLOOKUP(F98&amp;K98&amp;M98,製品マスタ!$M$5:$AE$1005,18,FALSE),IF(J98="リード付け","原反コア",IF(J98="スリット",VLOOKUP(F98&amp;K98&amp;Q98,製品マスタ!$N$5:$AE$1005,17,FALSE),""))))</f>
        <v>6ｲﾝﾁSｺｱ</v>
      </c>
      <c r="W98" s="35">
        <f>IF(J98="巻足し",VLOOKUP(F98&amp;K98&amp;M98,製品マスタ!$M$5:$AK$1005,IF(S98/N98&gt;=3,25,22),FALSE),IF(J98="巻返し",VLOOKUP(F98&amp;K98&amp;M98,製品マスタ!$M$5:$AE$1005,19,FALSE),IF(J98="リード付け","-",IF(J98="スリット",VLOOKUP(F98&amp;K98&amp;Q98,製品マスタ!$N$5:$AE$1005,18,FALSE),""))))</f>
        <v>1125</v>
      </c>
      <c r="X98" s="40">
        <f>IF(D98="","",IF(D97&lt;&gt;"","",VLOOKUP(D98,契約台帳!$A$3:$X$700,17,FALSE)))</f>
        <v>2</v>
      </c>
      <c r="Y98" s="35" t="str">
        <f>IF(D98="","",IF(D97&lt;&gt;"","",VLOOKUP(D98,契約台帳!$A$3:$X$700,5,FALSE)))</f>
        <v>リンテック㈱</v>
      </c>
      <c r="Z98" s="74">
        <v>44729</v>
      </c>
      <c r="AA98" s="266">
        <f>IFERROR(VLOOKUP(F98&amp;K98&amp;M98,製品マスタ!$M$5:$AM$1003,27,FALSE),"")</f>
        <v>0</v>
      </c>
      <c r="AB98" s="41"/>
      <c r="AC98" s="244"/>
      <c r="AD98" s="67"/>
      <c r="AE98" s="71"/>
      <c r="AF98" s="60">
        <f t="shared" si="0"/>
        <v>26880</v>
      </c>
      <c r="AG98" s="34"/>
      <c r="AH98" s="34"/>
      <c r="AI98" s="34"/>
      <c r="AJ98" s="34"/>
      <c r="AK98" s="13"/>
      <c r="AL98" s="13"/>
      <c r="AM98" s="13"/>
      <c r="AN98" s="13"/>
      <c r="AO98" s="13"/>
      <c r="AP98" s="14"/>
      <c r="AQ98" s="15"/>
    </row>
    <row r="99" spans="1:43" s="17" customFormat="1" ht="30.95" customHeight="1" x14ac:dyDescent="0.2">
      <c r="A99" s="47"/>
      <c r="B99" s="48"/>
      <c r="C99" s="56"/>
      <c r="D99" s="35"/>
      <c r="E99" s="35"/>
      <c r="F99" s="36" t="str">
        <f>IF(D99="","",VLOOKUP(D99,契約台帳!$A$3:$X$9998,6,FALSE))&amp;IF(D99="","",VLOOKUP(D99,契約台帳!$A$3:$X$9998,7,FALSE))&amp;IF(D99="","",VLOOKUP(D99,契約台帳!$A$3:$X$9998,8,FALSE))&amp;IF(D99="","",VLOOKUP(D99,契約台帳!$A$3:$X$9998,9,FALSE))&amp;IF(D99="","",VLOOKUP(D99,契約台帳!$A$3:$X$9998,11,FALSE))</f>
        <v/>
      </c>
      <c r="G99" s="35" t="str">
        <f>IF(D99="","",IF(D98&lt;&gt;"","",VLOOKUP(F99,製品マスタ!$G$5:$H$1005,2,FALSE)))</f>
        <v/>
      </c>
      <c r="H99" s="35" t="str">
        <f>IF(D99="","",IF(D98&lt;&gt;"","",VLOOKUP(F99,製品マスタ!$G$5:$K$1005,5,FALSE)))</f>
        <v/>
      </c>
      <c r="I99" s="37" t="str">
        <f>IF(D99="","",IF(D98&lt;&gt;"","",VLOOKUP(F99,製品マスタ!$G$5:$L$1005,6,FALSE)))</f>
        <v/>
      </c>
      <c r="J99" s="38"/>
      <c r="K99" s="37" t="str">
        <f>IF(D99="","",IF(D98&lt;&gt;"","",VLOOKUP(D99,契約台帳!$A$3:$X$700,12,FALSE)))</f>
        <v/>
      </c>
      <c r="L99" s="37" t="str">
        <f>IF(D99="","",IF(D98&lt;&gt;"","",VLOOKUP(F99,製品マスタ!$G$5:$Q$1005,11,FALSE)))</f>
        <v/>
      </c>
      <c r="M99" s="49"/>
      <c r="N99" s="49"/>
      <c r="O99" s="60"/>
      <c r="P99" s="75"/>
      <c r="Q99" s="54" t="str">
        <f>IF(D99="","",IF(D98&lt;&gt;"","",IF(J99="リード付け",M99,VLOOKUP(D99,契約台帳!$A$3:$X$700,14,FALSE))))</f>
        <v/>
      </c>
      <c r="R99" s="50" t="str">
        <f>IF(D99="","",IF(D98&lt;&gt;"","",IF(J99="リード付け",M99,VLOOKUP(D99,契約台帳!$A$3:$X$700,15,FALSE))))</f>
        <v/>
      </c>
      <c r="S99" s="50" t="str">
        <f>IF(D99="","",IF(D98&lt;&gt;"","",IF(J99="リード付け",N99,VLOOKUP(D99,契約台帳!$A$3:$X$700,16,FALSE))))</f>
        <v/>
      </c>
      <c r="T99" s="50"/>
      <c r="U99" s="227" t="str">
        <f>IF(D99="","",IF(D97=D99,"",VLOOKUP(D99,契約台帳!$A$2:$X$700,18,FALSE)))</f>
        <v/>
      </c>
      <c r="V99" s="35" t="str">
        <f>IF(J99="巻足し",VLOOKUP(F99&amp;K99&amp;M99,製品マスタ!$M$5:$AK$1005,IF(S99/N99&gt;=3,24,21),FALSE),IF(J99="巻返し",VLOOKUP(F99&amp;K99&amp;M99,製品マスタ!$M$5:$AE$1005,18,FALSE),IF(J99="リード付け","原反コア",IF(J99="スリット",VLOOKUP(F99&amp;K99&amp;Q99,製品マスタ!$N$5:$AE$1005,17,FALSE),""))))</f>
        <v/>
      </c>
      <c r="W99" s="35" t="str">
        <f>IF(J99="巻足し",VLOOKUP(F99&amp;K99&amp;M99,製品マスタ!$M$5:$AK$1005,IF(S99/N99&gt;=3,25,22),FALSE),IF(J99="巻返し",VLOOKUP(F99&amp;K99&amp;M99,製品マスタ!$M$5:$AE$1005,19,FALSE),IF(J99="リード付け","-",IF(J99="スリット",VLOOKUP(F99&amp;K99&amp;Q99,製品マスタ!$N$5:$AE$1005,18,FALSE),""))))</f>
        <v/>
      </c>
      <c r="X99" s="40" t="str">
        <f>IF(D99="","",IF(D98&lt;&gt;"","",VLOOKUP(D99,契約台帳!$A$3:$X$700,17,FALSE)))</f>
        <v/>
      </c>
      <c r="Y99" s="35" t="str">
        <f>IF(D99="","",IF(D98&lt;&gt;"","",VLOOKUP(D99,契約台帳!$A$3:$X$700,5,FALSE)))</f>
        <v/>
      </c>
      <c r="Z99" s="75"/>
      <c r="AA99" s="266" t="str">
        <f>IFERROR(VLOOKUP(F99&amp;K99&amp;M99,製品マスタ!$M$5:$AM$1003,27,FALSE),"")</f>
        <v/>
      </c>
      <c r="AB99" s="41"/>
      <c r="AC99" s="244"/>
      <c r="AD99" s="67"/>
      <c r="AE99" s="71"/>
      <c r="AF99" s="60"/>
      <c r="AG99" s="34"/>
      <c r="AH99" s="34"/>
      <c r="AI99" s="34"/>
      <c r="AJ99" s="34"/>
      <c r="AK99" s="13"/>
      <c r="AL99" s="13"/>
      <c r="AM99" s="13"/>
      <c r="AN99" s="13"/>
      <c r="AO99" s="13"/>
      <c r="AP99" s="14"/>
      <c r="AQ99" s="15"/>
    </row>
    <row r="100" spans="1:43" s="17" customFormat="1" ht="30.95" customHeight="1" x14ac:dyDescent="0.2">
      <c r="A100" s="47" t="s">
        <v>724</v>
      </c>
      <c r="B100" s="48" t="s">
        <v>725</v>
      </c>
      <c r="C100" s="56"/>
      <c r="D100" s="35">
        <v>3662794</v>
      </c>
      <c r="E100" s="35">
        <v>4151019</v>
      </c>
      <c r="F100" s="36" t="str">
        <f>IF(D100="","",VLOOKUP(D100,契約台帳!$A$3:$X$9998,6,FALSE))&amp;IF(D100="","",VLOOKUP(D100,契約台帳!$A$3:$X$9998,7,FALSE))&amp;IF(D100="","",VLOOKUP(D100,契約台帳!$A$3:$X$9998,8,FALSE))&amp;IF(D100="","",VLOOKUP(D100,契約台帳!$A$3:$X$9998,9,FALSE))&amp;IF(D100="","",VLOOKUP(D100,契約台帳!$A$3:$X$9998,11,FALSE))</f>
        <v>3SNMLBMNGKKBF</v>
      </c>
      <c r="G100" s="35" t="str">
        <f>IF(D100="","",IF(D99&lt;&gt;"","",VLOOKUP(F100,製品マスタ!$G$5:$H$1005,2,FALSE)))</f>
        <v>S</v>
      </c>
      <c r="H100" s="35" t="str">
        <f>IF(D100="","",IF(D99&lt;&gt;"","",VLOOKUP(F100,製品マスタ!$G$5:$K$1005,5,FALSE)))</f>
        <v>MNGKKBF</v>
      </c>
      <c r="I100" s="37" t="str">
        <f>IF(D100="","",IF(D99&lt;&gt;"","",VLOOKUP(F100,製品マスタ!$G$5:$L$1005,6,FALSE)))</f>
        <v>メタルミー　ネーマー銀消改　Ｂ</v>
      </c>
      <c r="J100" s="38" t="s">
        <v>584</v>
      </c>
      <c r="K100" s="37">
        <f>IF(D100="","",IF(D99&lt;&gt;"","",VLOOKUP(D100,契約台帳!$A$3:$X$700,12,FALSE)))</f>
        <v>50</v>
      </c>
      <c r="L100" s="37" t="str">
        <f>IF(D100="","",IF(D99&lt;&gt;"","",VLOOKUP(F100,製品マスタ!$G$5:$Q$1005,11,FALSE)))</f>
        <v>FMATS99</v>
      </c>
      <c r="M100" s="49">
        <v>1120</v>
      </c>
      <c r="N100" s="49">
        <v>8000</v>
      </c>
      <c r="O100" s="60">
        <v>1</v>
      </c>
      <c r="P100" s="74">
        <v>44724</v>
      </c>
      <c r="Q100" s="54">
        <f>IF(D100="","",IF(D99&lt;&gt;"","",IF(J100="リード付け",M100,VLOOKUP(D100,契約台帳!$A$3:$X$700,14,FALSE))))</f>
        <v>1120</v>
      </c>
      <c r="R100" s="50">
        <f>IF(D100="","",IF(D99&lt;&gt;"","",IF(J100="リード付け",M100,VLOOKUP(D100,契約台帳!$A$3:$X$700,15,FALSE))))</f>
        <v>1120</v>
      </c>
      <c r="S100" s="50">
        <f>IF(D100="","",IF(D99&lt;&gt;"","",IF(J100="リード付け",N100,VLOOKUP(D100,契約台帳!$A$3:$X$700,16,FALSE))))</f>
        <v>4000</v>
      </c>
      <c r="T100" s="50">
        <v>2</v>
      </c>
      <c r="U100" s="227" t="str">
        <f>IF(D100="","",IF(D98=D100,"",VLOOKUP(D100,契約台帳!$A$2:$X$700,18,FALSE)))</f>
        <v/>
      </c>
      <c r="V100" s="35" t="str">
        <f>IF(J100="巻足し",VLOOKUP(F100&amp;K100&amp;M100,製品マスタ!$M$5:$AK$1005,IF(S100/N100&gt;=3,24,21),FALSE),IF(J100="巻返し",VLOOKUP(F100&amp;K100&amp;M100,製品マスタ!$M$5:$AE$1005,18,FALSE),IF(J100="リード付け","原反コア",IF(J100="スリット",VLOOKUP(F100&amp;K100&amp;Q100,製品マスタ!$N$5:$AE$1005,17,FALSE),""))))</f>
        <v>6ｲﾝﾁSｺｱ</v>
      </c>
      <c r="W100" s="35">
        <f>IF(J100="巻足し",VLOOKUP(F100&amp;K100&amp;M100,製品マスタ!$M$5:$AK$1005,IF(S100/N100&gt;=3,25,22),FALSE),IF(J100="巻返し",VLOOKUP(F100&amp;K100&amp;M100,製品マスタ!$M$5:$AE$1005,19,FALSE),IF(J100="リード付け","-",IF(J100="スリット",VLOOKUP(F100&amp;K100&amp;Q100,製品マスタ!$N$5:$AE$1005,18,FALSE),""))))</f>
        <v>1125</v>
      </c>
      <c r="X100" s="40">
        <f>IF(D100="","",IF(D99&lt;&gt;"","",VLOOKUP(D100,契約台帳!$A$3:$X$700,17,FALSE)))</f>
        <v>2</v>
      </c>
      <c r="Y100" s="35" t="str">
        <f>IF(D100="","",IF(D99&lt;&gt;"","",VLOOKUP(D100,契約台帳!$A$3:$X$700,5,FALSE)))</f>
        <v>リンテック㈱</v>
      </c>
      <c r="Z100" s="74">
        <v>44732</v>
      </c>
      <c r="AA100" s="266">
        <f>IFERROR(VLOOKUP(F100&amp;K100&amp;M100,製品マスタ!$M$5:$AM$1003,27,FALSE),"")</f>
        <v>0</v>
      </c>
      <c r="AB100" s="41"/>
      <c r="AC100" s="244"/>
      <c r="AD100" s="67"/>
      <c r="AE100" s="71"/>
      <c r="AF100" s="60">
        <f t="shared" si="0"/>
        <v>8960</v>
      </c>
      <c r="AG100" s="34"/>
      <c r="AH100" s="34"/>
      <c r="AI100" s="34"/>
      <c r="AJ100" s="34"/>
      <c r="AK100" s="13"/>
      <c r="AL100" s="13"/>
      <c r="AM100" s="13"/>
      <c r="AN100" s="13"/>
      <c r="AO100" s="13"/>
      <c r="AP100" s="14"/>
      <c r="AQ100" s="15"/>
    </row>
    <row r="101" spans="1:43" s="17" customFormat="1" ht="30.95" customHeight="1" x14ac:dyDescent="0.2">
      <c r="A101" s="47"/>
      <c r="B101" s="48"/>
      <c r="C101" s="56"/>
      <c r="D101" s="35"/>
      <c r="E101" s="35"/>
      <c r="F101" s="36" t="str">
        <f>IF(D101="","",VLOOKUP(D101,契約台帳!$A$3:$X$9998,6,FALSE))&amp;IF(D101="","",VLOOKUP(D101,契約台帳!$A$3:$X$9998,7,FALSE))&amp;IF(D101="","",VLOOKUP(D101,契約台帳!$A$3:$X$9998,8,FALSE))&amp;IF(D101="","",VLOOKUP(D101,契約台帳!$A$3:$X$9998,9,FALSE))&amp;IF(D101="","",VLOOKUP(D101,契約台帳!$A$3:$X$9998,11,FALSE))</f>
        <v/>
      </c>
      <c r="G101" s="35" t="str">
        <f>IF(D101="","",IF(D100&lt;&gt;"","",VLOOKUP(F101,製品マスタ!$G$5:$H$1005,2,FALSE)))</f>
        <v/>
      </c>
      <c r="H101" s="35" t="str">
        <f>IF(D101="","",IF(D100&lt;&gt;"","",VLOOKUP(F101,製品マスタ!$G$5:$K$1005,5,FALSE)))</f>
        <v/>
      </c>
      <c r="I101" s="37" t="str">
        <f>IF(D101="","",IF(D100&lt;&gt;"","",VLOOKUP(F101,製品マスタ!$G$5:$L$1005,6,FALSE)))</f>
        <v/>
      </c>
      <c r="J101" s="38"/>
      <c r="K101" s="37" t="str">
        <f>IF(D101="","",IF(D100&lt;&gt;"","",VLOOKUP(D101,契約台帳!$A$3:$X$700,12,FALSE)))</f>
        <v/>
      </c>
      <c r="L101" s="37" t="str">
        <f>IF(D101="","",IF(D100&lt;&gt;"","",VLOOKUP(F101,製品マスタ!$G$5:$Q$1005,11,FALSE)))</f>
        <v/>
      </c>
      <c r="M101" s="49"/>
      <c r="N101" s="49"/>
      <c r="O101" s="60"/>
      <c r="P101" s="75"/>
      <c r="Q101" s="54" t="str">
        <f>IF(D101="","",IF(D100&lt;&gt;"","",IF(J101="リード付け",M101,VLOOKUP(D101,契約台帳!$A$3:$X$700,14,FALSE))))</f>
        <v/>
      </c>
      <c r="R101" s="50" t="str">
        <f>IF(D101="","",IF(D100&lt;&gt;"","",IF(J101="リード付け",M101,VLOOKUP(D101,契約台帳!$A$3:$X$700,15,FALSE))))</f>
        <v/>
      </c>
      <c r="S101" s="50" t="str">
        <f>IF(D101="","",IF(D100&lt;&gt;"","",IF(J101="リード付け",N101,VLOOKUP(D101,契約台帳!$A$3:$X$700,16,FALSE))))</f>
        <v/>
      </c>
      <c r="T101" s="50"/>
      <c r="U101" s="227" t="str">
        <f>IF(D101="","",IF(D99=D101,"",VLOOKUP(D101,契約台帳!$A$2:$X$700,18,FALSE)))</f>
        <v/>
      </c>
      <c r="V101" s="35" t="str">
        <f>IF(J101="巻足し",VLOOKUP(F101&amp;K101&amp;M101,製品マスタ!$M$5:$AK$1005,IF(S101/N101&gt;=3,24,21),FALSE),IF(J101="巻返し",VLOOKUP(F101&amp;K101&amp;M101,製品マスタ!$M$5:$AE$1005,18,FALSE),IF(J101="リード付け","原反コア",IF(J101="スリット",VLOOKUP(F101&amp;K101&amp;Q101,製品マスタ!$N$5:$AE$1005,17,FALSE),""))))</f>
        <v/>
      </c>
      <c r="W101" s="35" t="str">
        <f>IF(J101="巻足し",VLOOKUP(F101&amp;K101&amp;M101,製品マスタ!$M$5:$AK$1005,IF(S101/N101&gt;=3,25,22),FALSE),IF(J101="巻返し",VLOOKUP(F101&amp;K101&amp;M101,製品マスタ!$M$5:$AE$1005,19,FALSE),IF(J101="リード付け","-",IF(J101="スリット",VLOOKUP(F101&amp;K101&amp;Q101,製品マスタ!$N$5:$AE$1005,18,FALSE),""))))</f>
        <v/>
      </c>
      <c r="X101" s="40" t="str">
        <f>IF(D101="","",IF(D100&lt;&gt;"","",VLOOKUP(D101,契約台帳!$A$3:$X$700,17,FALSE)))</f>
        <v/>
      </c>
      <c r="Y101" s="35" t="str">
        <f>IF(D101="","",IF(D100&lt;&gt;"","",VLOOKUP(D101,契約台帳!$A$3:$X$700,5,FALSE)))</f>
        <v/>
      </c>
      <c r="Z101" s="75"/>
      <c r="AA101" s="266" t="str">
        <f>IFERROR(VLOOKUP(F101&amp;K101&amp;M101,製品マスタ!$M$5:$AM$1003,27,FALSE),"")</f>
        <v/>
      </c>
      <c r="AB101" s="41"/>
      <c r="AC101" s="244"/>
      <c r="AD101" s="67"/>
      <c r="AE101" s="71"/>
      <c r="AF101" s="60"/>
      <c r="AG101" s="34"/>
      <c r="AH101" s="34"/>
      <c r="AI101" s="34"/>
      <c r="AJ101" s="34"/>
      <c r="AK101" s="13"/>
      <c r="AL101" s="13"/>
      <c r="AM101" s="13"/>
      <c r="AN101" s="13"/>
      <c r="AO101" s="13"/>
      <c r="AP101" s="14"/>
      <c r="AQ101" s="15"/>
    </row>
    <row r="102" spans="1:43" s="17" customFormat="1" ht="30.95" customHeight="1" x14ac:dyDescent="0.2">
      <c r="A102" s="47"/>
      <c r="B102" s="48"/>
      <c r="C102" s="56"/>
      <c r="D102" s="35">
        <v>3662795</v>
      </c>
      <c r="E102" s="35">
        <v>4151020</v>
      </c>
      <c r="F102" s="36" t="str">
        <f>IF(D102="","",VLOOKUP(D102,契約台帳!$A$3:$X$9998,6,FALSE))&amp;IF(D102="","",VLOOKUP(D102,契約台帳!$A$3:$X$9998,7,FALSE))&amp;IF(D102="","",VLOOKUP(D102,契約台帳!$A$3:$X$9998,8,FALSE))&amp;IF(D102="","",VLOOKUP(D102,契約台帳!$A$3:$X$9998,9,FALSE))&amp;IF(D102="","",VLOOKUP(D102,契約台帳!$A$3:$X$9998,11,FALSE))</f>
        <v>3SNMLBMNGKKBF</v>
      </c>
      <c r="G102" s="35" t="str">
        <f>IF(D102="","",IF(D101&lt;&gt;"","",VLOOKUP(F102,製品マスタ!$G$5:$H$1005,2,FALSE)))</f>
        <v>S</v>
      </c>
      <c r="H102" s="35" t="str">
        <f>IF(D102="","",IF(D101&lt;&gt;"","",VLOOKUP(F102,製品マスタ!$G$5:$K$1005,5,FALSE)))</f>
        <v>MNGKKBF</v>
      </c>
      <c r="I102" s="37" t="str">
        <f>IF(D102="","",IF(D101&lt;&gt;"","",VLOOKUP(F102,製品マスタ!$G$5:$L$1005,6,FALSE)))</f>
        <v>メタルミー　ネーマー銀消改　Ｂ</v>
      </c>
      <c r="J102" s="38" t="s">
        <v>584</v>
      </c>
      <c r="K102" s="37">
        <f>IF(D102="","",IF(D101&lt;&gt;"","",VLOOKUP(D102,契約台帳!$A$3:$X$700,12,FALSE)))</f>
        <v>50</v>
      </c>
      <c r="L102" s="37" t="str">
        <f>IF(D102="","",IF(D101&lt;&gt;"","",VLOOKUP(F102,製品マスタ!$G$5:$Q$1005,11,FALSE)))</f>
        <v>FMATS99</v>
      </c>
      <c r="M102" s="49">
        <v>1120</v>
      </c>
      <c r="N102" s="49">
        <v>12000</v>
      </c>
      <c r="O102" s="60">
        <v>2</v>
      </c>
      <c r="P102" s="74">
        <v>44724</v>
      </c>
      <c r="Q102" s="54">
        <f>IF(D102="","",IF(D101&lt;&gt;"","",IF(J102="リード付け",M102,VLOOKUP(D102,契約台帳!$A$3:$X$700,14,FALSE))))</f>
        <v>1120</v>
      </c>
      <c r="R102" s="50">
        <f>IF(D102="","",IF(D101&lt;&gt;"","",IF(J102="リード付け",M102,VLOOKUP(D102,契約台帳!$A$3:$X$700,15,FALSE))))</f>
        <v>1120</v>
      </c>
      <c r="S102" s="50">
        <f>IF(D102="","",IF(D101&lt;&gt;"","",IF(J102="リード付け",N102,VLOOKUP(D102,契約台帳!$A$3:$X$700,16,FALSE))))</f>
        <v>4000</v>
      </c>
      <c r="T102" s="50">
        <v>6</v>
      </c>
      <c r="U102" s="227">
        <f>IF(D102="","",IF(D100=D102,"",VLOOKUP(D102,契約台帳!$A$2:$X$700,18,FALSE)))</f>
        <v>8</v>
      </c>
      <c r="V102" s="35" t="str">
        <f>IF(J102="巻足し",VLOOKUP(F102&amp;K102&amp;M102,製品マスタ!$M$5:$AK$1005,IF(S102/N102&gt;=3,24,21),FALSE),IF(J102="巻返し",VLOOKUP(F102&amp;K102&amp;M102,製品マスタ!$M$5:$AE$1005,18,FALSE),IF(J102="リード付け","原反コア",IF(J102="スリット",VLOOKUP(F102&amp;K102&amp;Q102,製品マスタ!$N$5:$AE$1005,17,FALSE),""))))</f>
        <v>6ｲﾝﾁSｺｱ</v>
      </c>
      <c r="W102" s="35">
        <f>IF(J102="巻足し",VLOOKUP(F102&amp;K102&amp;M102,製品マスタ!$M$5:$AK$1005,IF(S102/N102&gt;=3,25,22),FALSE),IF(J102="巻返し",VLOOKUP(F102&amp;K102&amp;M102,製品マスタ!$M$5:$AE$1005,19,FALSE),IF(J102="リード付け","-",IF(J102="スリット",VLOOKUP(F102&amp;K102&amp;Q102,製品マスタ!$N$5:$AE$1005,18,FALSE),""))))</f>
        <v>1125</v>
      </c>
      <c r="X102" s="40">
        <f>IF(D102="","",IF(D101&lt;&gt;"","",VLOOKUP(D102,契約台帳!$A$3:$X$700,17,FALSE)))</f>
        <v>2</v>
      </c>
      <c r="Y102" s="35" t="str">
        <f>IF(D102="","",IF(D101&lt;&gt;"","",VLOOKUP(D102,契約台帳!$A$3:$X$700,5,FALSE)))</f>
        <v>リンテック㈱</v>
      </c>
      <c r="Z102" s="74">
        <v>44732</v>
      </c>
      <c r="AA102" s="266">
        <f>IFERROR(VLOOKUP(F102&amp;K102&amp;M102,製品マスタ!$M$5:$AM$1003,27,FALSE),"")</f>
        <v>0</v>
      </c>
      <c r="AB102" s="41"/>
      <c r="AC102" s="244"/>
      <c r="AD102" s="67"/>
      <c r="AE102" s="71"/>
      <c r="AF102" s="60">
        <f t="shared" si="0"/>
        <v>26880</v>
      </c>
      <c r="AG102" s="34"/>
      <c r="AH102" s="34"/>
      <c r="AI102" s="34"/>
      <c r="AJ102" s="34"/>
      <c r="AK102" s="13"/>
      <c r="AL102" s="13"/>
      <c r="AM102" s="13"/>
      <c r="AN102" s="13"/>
      <c r="AO102" s="13"/>
      <c r="AP102" s="14"/>
      <c r="AQ102" s="15"/>
    </row>
    <row r="103" spans="1:43" s="17" customFormat="1" ht="30.95" customHeight="1" x14ac:dyDescent="0.2">
      <c r="A103" s="47"/>
      <c r="B103" s="48"/>
      <c r="C103" s="56"/>
      <c r="D103" s="35"/>
      <c r="E103" s="35"/>
      <c r="F103" s="36" t="str">
        <f>IF(D103="","",VLOOKUP(D103,契約台帳!$A$3:$X$9998,6,FALSE))&amp;IF(D103="","",VLOOKUP(D103,契約台帳!$A$3:$X$9998,7,FALSE))&amp;IF(D103="","",VLOOKUP(D103,契約台帳!$A$3:$X$9998,8,FALSE))&amp;IF(D103="","",VLOOKUP(D103,契約台帳!$A$3:$X$9998,9,FALSE))&amp;IF(D103="","",VLOOKUP(D103,契約台帳!$A$3:$X$9998,11,FALSE))</f>
        <v/>
      </c>
      <c r="G103" s="35" t="str">
        <f>IF(D103="","",IF(D102&lt;&gt;"","",VLOOKUP(F103,製品マスタ!$G$5:$H$1005,2,FALSE)))</f>
        <v/>
      </c>
      <c r="H103" s="35" t="str">
        <f>IF(D103="","",IF(D102&lt;&gt;"","",VLOOKUP(F103,製品マスタ!$G$5:$K$1005,5,FALSE)))</f>
        <v/>
      </c>
      <c r="I103" s="37" t="str">
        <f>IF(D103="","",IF(D102&lt;&gt;"","",VLOOKUP(F103,製品マスタ!$G$5:$L$1005,6,FALSE)))</f>
        <v/>
      </c>
      <c r="J103" s="38"/>
      <c r="K103" s="37" t="str">
        <f>IF(D103="","",IF(D102&lt;&gt;"","",VLOOKUP(D103,契約台帳!$A$3:$X$700,12,FALSE)))</f>
        <v/>
      </c>
      <c r="L103" s="37" t="str">
        <f>IF(D103="","",IF(D102&lt;&gt;"","",VLOOKUP(F103,製品マスタ!$G$5:$Q$1005,11,FALSE)))</f>
        <v/>
      </c>
      <c r="M103" s="49"/>
      <c r="N103" s="49"/>
      <c r="O103" s="60"/>
      <c r="P103" s="74"/>
      <c r="Q103" s="54" t="str">
        <f>IF(D103="","",IF(D102&lt;&gt;"","",IF(J103="リード付け",M103,VLOOKUP(D103,契約台帳!$A$3:$X$700,14,FALSE))))</f>
        <v/>
      </c>
      <c r="R103" s="50" t="str">
        <f>IF(D103="","",IF(D102&lt;&gt;"","",IF(J103="リード付け",M103,VLOOKUP(D103,契約台帳!$A$3:$X$700,15,FALSE))))</f>
        <v/>
      </c>
      <c r="S103" s="50" t="str">
        <f>IF(D103="","",IF(D102&lt;&gt;"","",IF(J103="リード付け",N103,VLOOKUP(D103,契約台帳!$A$3:$X$700,16,FALSE))))</f>
        <v/>
      </c>
      <c r="T103" s="50"/>
      <c r="U103" s="227" t="str">
        <f>IF(D103="","",IF(D101=D103,"",VLOOKUP(D103,契約台帳!$A$2:$X$700,18,FALSE)))</f>
        <v/>
      </c>
      <c r="V103" s="35" t="str">
        <f>IF(J103="巻足し",VLOOKUP(F103&amp;K103&amp;M103,製品マスタ!$M$5:$AK$1005,IF(S103/N103&gt;=3,24,21),FALSE),IF(J103="巻返し",VLOOKUP(F103&amp;K103&amp;M103,製品マスタ!$M$5:$AE$1005,18,FALSE),IF(J103="リード付け","原反コア",IF(J103="スリット",VLOOKUP(F103&amp;K103&amp;Q103,製品マスタ!$N$5:$AE$1005,17,FALSE),""))))</f>
        <v/>
      </c>
      <c r="W103" s="35" t="str">
        <f>IF(J103="巻足し",VLOOKUP(F103&amp;K103&amp;M103,製品マスタ!$M$5:$AK$1005,IF(S103/N103&gt;=3,25,22),FALSE),IF(J103="巻返し",VLOOKUP(F103&amp;K103&amp;M103,製品マスタ!$M$5:$AE$1005,19,FALSE),IF(J103="リード付け","-",IF(J103="スリット",VLOOKUP(F103&amp;K103&amp;Q103,製品マスタ!$N$5:$AE$1005,18,FALSE),""))))</f>
        <v/>
      </c>
      <c r="X103" s="40" t="str">
        <f>IF(D103="","",IF(D102&lt;&gt;"","",VLOOKUP(D103,契約台帳!$A$3:$X$700,17,FALSE)))</f>
        <v/>
      </c>
      <c r="Y103" s="35" t="str">
        <f>IF(D103="","",IF(D102&lt;&gt;"","",VLOOKUP(D103,契約台帳!$A$3:$X$700,5,FALSE)))</f>
        <v/>
      </c>
      <c r="Z103" s="74"/>
      <c r="AA103" s="266" t="str">
        <f>IFERROR(VLOOKUP(F103&amp;K103&amp;M103,製品マスタ!$M$5:$AM$1003,27,FALSE),"")</f>
        <v/>
      </c>
      <c r="AB103" s="41"/>
      <c r="AC103" s="244"/>
      <c r="AD103" s="67"/>
      <c r="AE103" s="71"/>
      <c r="AF103" s="60"/>
      <c r="AG103" s="34"/>
      <c r="AH103" s="34"/>
      <c r="AI103" s="34"/>
      <c r="AJ103" s="34"/>
      <c r="AK103" s="13"/>
      <c r="AL103" s="13"/>
      <c r="AM103" s="13"/>
      <c r="AN103" s="13"/>
      <c r="AO103" s="13"/>
      <c r="AP103" s="14"/>
      <c r="AQ103" s="15"/>
    </row>
    <row r="104" spans="1:43" s="17" customFormat="1" ht="30.95" customHeight="1" x14ac:dyDescent="0.2">
      <c r="A104" s="47"/>
      <c r="B104" s="48"/>
      <c r="C104" s="56"/>
      <c r="D104" s="35">
        <v>3662795</v>
      </c>
      <c r="E104" s="35">
        <v>4151020</v>
      </c>
      <c r="F104" s="36" t="str">
        <f>IF(D104="","",VLOOKUP(D104,契約台帳!$A$3:$X$9998,6,FALSE))&amp;IF(D104="","",VLOOKUP(D104,契約台帳!$A$3:$X$9998,7,FALSE))&amp;IF(D104="","",VLOOKUP(D104,契約台帳!$A$3:$X$9998,8,FALSE))&amp;IF(D104="","",VLOOKUP(D104,契約台帳!$A$3:$X$9998,9,FALSE))&amp;IF(D104="","",VLOOKUP(D104,契約台帳!$A$3:$X$9998,11,FALSE))</f>
        <v>3SNMLBMNGKKBF</v>
      </c>
      <c r="G104" s="35" t="str">
        <f>IF(D104="","",IF(D103&lt;&gt;"","",VLOOKUP(F104,製品マスタ!$G$5:$H$1005,2,FALSE)))</f>
        <v>S</v>
      </c>
      <c r="H104" s="35" t="str">
        <f>IF(D104="","",IF(D103&lt;&gt;"","",VLOOKUP(F104,製品マスタ!$G$5:$K$1005,5,FALSE)))</f>
        <v>MNGKKBF</v>
      </c>
      <c r="I104" s="37" t="str">
        <f>IF(D104="","",IF(D103&lt;&gt;"","",VLOOKUP(F104,製品マスタ!$G$5:$L$1005,6,FALSE)))</f>
        <v>メタルミー　ネーマー銀消改　Ｂ</v>
      </c>
      <c r="J104" s="38" t="s">
        <v>584</v>
      </c>
      <c r="K104" s="37">
        <f>IF(D104="","",IF(D103&lt;&gt;"","",VLOOKUP(D104,契約台帳!$A$3:$X$700,12,FALSE)))</f>
        <v>50</v>
      </c>
      <c r="L104" s="37" t="str">
        <f>IF(D104="","",IF(D103&lt;&gt;"","",VLOOKUP(F104,製品マスタ!$G$5:$Q$1005,11,FALSE)))</f>
        <v>FMATS99</v>
      </c>
      <c r="M104" s="49">
        <v>1120</v>
      </c>
      <c r="N104" s="49">
        <v>8000</v>
      </c>
      <c r="O104" s="60">
        <v>1</v>
      </c>
      <c r="P104" s="74">
        <v>44724</v>
      </c>
      <c r="Q104" s="54">
        <f>IF(D104="","",IF(D103&lt;&gt;"","",IF(J104="リード付け",M104,VLOOKUP(D104,契約台帳!$A$3:$X$700,14,FALSE))))</f>
        <v>1120</v>
      </c>
      <c r="R104" s="50">
        <f>IF(D104="","",IF(D103&lt;&gt;"","",IF(J104="リード付け",M104,VLOOKUP(D104,契約台帳!$A$3:$X$700,15,FALSE))))</f>
        <v>1120</v>
      </c>
      <c r="S104" s="50">
        <f>IF(D104="","",IF(D103&lt;&gt;"","",IF(J104="リード付け",N104,VLOOKUP(D104,契約台帳!$A$3:$X$700,16,FALSE))))</f>
        <v>4000</v>
      </c>
      <c r="T104" s="50">
        <v>2</v>
      </c>
      <c r="U104" s="227" t="str">
        <f>IF(D104="","",IF(D102=D104,"",VLOOKUP(D104,契約台帳!$A$2:$X$700,18,FALSE)))</f>
        <v/>
      </c>
      <c r="V104" s="35" t="str">
        <f>IF(J104="巻足し",VLOOKUP(F104&amp;K104&amp;M104,製品マスタ!$M$5:$AK$1005,IF(S104/N104&gt;=3,24,21),FALSE),IF(J104="巻返し",VLOOKUP(F104&amp;K104&amp;M104,製品マスタ!$M$5:$AE$1005,18,FALSE),IF(J104="リード付け","原反コア",IF(J104="スリット",VLOOKUP(F104&amp;K104&amp;Q104,製品マスタ!$N$5:$AE$1005,17,FALSE),""))))</f>
        <v>6ｲﾝﾁSｺｱ</v>
      </c>
      <c r="W104" s="35">
        <f>IF(J104="巻足し",VLOOKUP(F104&amp;K104&amp;M104,製品マスタ!$M$5:$AK$1005,IF(S104/N104&gt;=3,25,22),FALSE),IF(J104="巻返し",VLOOKUP(F104&amp;K104&amp;M104,製品マスタ!$M$5:$AE$1005,19,FALSE),IF(J104="リード付け","-",IF(J104="スリット",VLOOKUP(F104&amp;K104&amp;Q104,製品マスタ!$N$5:$AE$1005,18,FALSE),""))))</f>
        <v>1125</v>
      </c>
      <c r="X104" s="40">
        <f>IF(D104="","",IF(D103&lt;&gt;"","",VLOOKUP(D104,契約台帳!$A$3:$X$700,17,FALSE)))</f>
        <v>2</v>
      </c>
      <c r="Y104" s="35" t="str">
        <f>IF(D104="","",IF(D103&lt;&gt;"","",VLOOKUP(D104,契約台帳!$A$3:$X$700,5,FALSE)))</f>
        <v>リンテック㈱</v>
      </c>
      <c r="Z104" s="74">
        <v>44732</v>
      </c>
      <c r="AA104" s="266">
        <f>IFERROR(VLOOKUP(F104&amp;K104&amp;M104,製品マスタ!$M$5:$AM$1003,27,FALSE),"")</f>
        <v>0</v>
      </c>
      <c r="AB104" s="41"/>
      <c r="AC104" s="244"/>
      <c r="AD104" s="67"/>
      <c r="AE104" s="71"/>
      <c r="AF104" s="60">
        <f t="shared" si="0"/>
        <v>8960</v>
      </c>
      <c r="AG104" s="34"/>
      <c r="AH104" s="34"/>
      <c r="AI104" s="34"/>
      <c r="AJ104" s="34"/>
      <c r="AK104" s="13"/>
      <c r="AL104" s="13"/>
      <c r="AM104" s="13"/>
      <c r="AN104" s="13"/>
      <c r="AO104" s="13"/>
      <c r="AP104" s="14"/>
      <c r="AQ104" s="15"/>
    </row>
    <row r="105" spans="1:43" s="17" customFormat="1" ht="30.95" customHeight="1" x14ac:dyDescent="0.2">
      <c r="A105" s="47"/>
      <c r="B105" s="48"/>
      <c r="C105" s="56"/>
      <c r="D105" s="35"/>
      <c r="E105" s="35"/>
      <c r="F105" s="36" t="str">
        <f>IF(D105="","",VLOOKUP(D105,契約台帳!$A$3:$X$9998,6,FALSE))&amp;IF(D105="","",VLOOKUP(D105,契約台帳!$A$3:$X$9998,7,FALSE))&amp;IF(D105="","",VLOOKUP(D105,契約台帳!$A$3:$X$9998,8,FALSE))&amp;IF(D105="","",VLOOKUP(D105,契約台帳!$A$3:$X$9998,9,FALSE))&amp;IF(D105="","",VLOOKUP(D105,契約台帳!$A$3:$X$9998,11,FALSE))</f>
        <v/>
      </c>
      <c r="G105" s="35" t="str">
        <f>IF(D105="","",IF(D104&lt;&gt;"","",VLOOKUP(F105,製品マスタ!$G$5:$H$1005,2,FALSE)))</f>
        <v/>
      </c>
      <c r="H105" s="35" t="str">
        <f>IF(D105="","",IF(D104&lt;&gt;"","",VLOOKUP(F105,製品マスタ!$G$5:$K$1005,5,FALSE)))</f>
        <v/>
      </c>
      <c r="I105" s="37" t="str">
        <f>IF(D105="","",IF(D104&lt;&gt;"","",VLOOKUP(F105,製品マスタ!$G$5:$L$1005,6,FALSE)))</f>
        <v/>
      </c>
      <c r="J105" s="38"/>
      <c r="K105" s="37" t="str">
        <f>IF(D105="","",IF(D104&lt;&gt;"","",VLOOKUP(D105,契約台帳!$A$3:$X$700,12,FALSE)))</f>
        <v/>
      </c>
      <c r="L105" s="37" t="str">
        <f>IF(D105="","",IF(D104&lt;&gt;"","",VLOOKUP(F105,製品マスタ!$G$5:$Q$1005,11,FALSE)))</f>
        <v/>
      </c>
      <c r="M105" s="49"/>
      <c r="N105" s="49"/>
      <c r="O105" s="60"/>
      <c r="P105" s="74"/>
      <c r="Q105" s="54" t="str">
        <f>IF(D105="","",IF(D104&lt;&gt;"","",IF(J105="リード付け",M105,VLOOKUP(D105,契約台帳!$A$3:$X$700,14,FALSE))))</f>
        <v/>
      </c>
      <c r="R105" s="50" t="str">
        <f>IF(D105="","",IF(D104&lt;&gt;"","",IF(J105="リード付け",M105,VLOOKUP(D105,契約台帳!$A$3:$X$700,15,FALSE))))</f>
        <v/>
      </c>
      <c r="S105" s="50" t="str">
        <f>IF(D105="","",IF(D104&lt;&gt;"","",IF(J105="リード付け",N105,VLOOKUP(D105,契約台帳!$A$3:$X$700,16,FALSE))))</f>
        <v/>
      </c>
      <c r="T105" s="50"/>
      <c r="U105" s="227" t="str">
        <f>IF(D105="","",IF(D103=D105,"",VLOOKUP(D105,契約台帳!$A$2:$X$700,18,FALSE)))</f>
        <v/>
      </c>
      <c r="V105" s="35" t="str">
        <f>IF(J105="巻足し",VLOOKUP(F105&amp;K105&amp;M105,製品マスタ!$M$5:$AK$1005,IF(S105/N105&gt;=3,24,21),FALSE),IF(J105="巻返し",VLOOKUP(F105&amp;K105&amp;M105,製品マスタ!$M$5:$AE$1005,18,FALSE),IF(J105="リード付け","原反コア",IF(J105="スリット",VLOOKUP(F105&amp;K105&amp;Q105,製品マスタ!$N$5:$AE$1005,17,FALSE),""))))</f>
        <v/>
      </c>
      <c r="W105" s="35" t="str">
        <f>IF(J105="巻足し",VLOOKUP(F105&amp;K105&amp;M105,製品マスタ!$M$5:$AK$1005,IF(S105/N105&gt;=3,25,22),FALSE),IF(J105="巻返し",VLOOKUP(F105&amp;K105&amp;M105,製品マスタ!$M$5:$AE$1005,19,FALSE),IF(J105="リード付け","-",IF(J105="スリット",VLOOKUP(F105&amp;K105&amp;Q105,製品マスタ!$N$5:$AE$1005,18,FALSE),""))))</f>
        <v/>
      </c>
      <c r="X105" s="40" t="str">
        <f>IF(D105="","",IF(D104&lt;&gt;"","",VLOOKUP(D105,契約台帳!$A$3:$X$700,17,FALSE)))</f>
        <v/>
      </c>
      <c r="Y105" s="35" t="str">
        <f>IF(D105="","",IF(D104&lt;&gt;"","",VLOOKUP(D105,契約台帳!$A$3:$X$700,5,FALSE)))</f>
        <v/>
      </c>
      <c r="Z105" s="74"/>
      <c r="AA105" s="266" t="str">
        <f>IFERROR(VLOOKUP(F105&amp;K105&amp;M105,製品マスタ!$M$5:$AM$1003,27,FALSE),"")</f>
        <v/>
      </c>
      <c r="AB105" s="41"/>
      <c r="AC105" s="244"/>
      <c r="AD105" s="67"/>
      <c r="AE105" s="71"/>
      <c r="AF105" s="60"/>
      <c r="AG105" s="34"/>
      <c r="AH105" s="34"/>
      <c r="AI105" s="34"/>
      <c r="AJ105" s="34"/>
      <c r="AK105" s="13"/>
      <c r="AL105" s="13"/>
      <c r="AM105" s="13"/>
      <c r="AN105" s="13"/>
      <c r="AO105" s="13"/>
      <c r="AP105" s="14"/>
      <c r="AQ105" s="15"/>
    </row>
    <row r="106" spans="1:43" s="17" customFormat="1" ht="30.95" customHeight="1" x14ac:dyDescent="0.2">
      <c r="A106" s="47"/>
      <c r="B106" s="48"/>
      <c r="C106" s="56"/>
      <c r="D106" s="35">
        <v>3662832</v>
      </c>
      <c r="E106" s="35">
        <v>4151039</v>
      </c>
      <c r="F106" s="36" t="str">
        <f>IF(D106="","",VLOOKUP(D106,契約台帳!$A$3:$X$9998,6,FALSE))&amp;IF(D106="","",VLOOKUP(D106,契約台帳!$A$3:$X$9998,7,FALSE))&amp;IF(D106="","",VLOOKUP(D106,契約台帳!$A$3:$X$9998,8,FALSE))&amp;IF(D106="","",VLOOKUP(D106,契約台帳!$A$3:$X$9998,9,FALSE))&amp;IF(D106="","",VLOOKUP(D106,契約台帳!$A$3:$X$9998,11,FALSE))</f>
        <v>3SYMLBMSSMBZF</v>
      </c>
      <c r="G106" s="35" t="str">
        <f>IF(D106="","",IF(D105&lt;&gt;"","",VLOOKUP(F106,製品マスタ!$G$5:$H$1005,2,FALSE)))</f>
        <v>S</v>
      </c>
      <c r="H106" s="35" t="str">
        <f>IF(D106="","",IF(D105&lt;&gt;"","",VLOOKUP(F106,製品マスタ!$G$5:$K$1005,5,FALSE)))</f>
        <v>MSSMBZF</v>
      </c>
      <c r="I106" s="37" t="str">
        <f>IF(D106="","",IF(D105&lt;&gt;"","",VLOOKUP(F106,製品マスタ!$G$5:$L$1005,6,FALSE)))</f>
        <v>ＭＥＴＡＬＵＭＹ　ＳＩＬＶＥＲ　Ｓ－ＭＡＴＴＥ　Ｂ</v>
      </c>
      <c r="J106" s="38" t="s">
        <v>584</v>
      </c>
      <c r="K106" s="37">
        <f>IF(D106="","",IF(D105&lt;&gt;"","",VLOOKUP(D106,契約台帳!$A$3:$X$700,12,FALSE)))</f>
        <v>50</v>
      </c>
      <c r="L106" s="37" t="str">
        <f>IF(D106="","",IF(D105&lt;&gt;"","",VLOOKUP(F106,製品マスタ!$G$5:$Q$1005,11,FALSE)))</f>
        <v>LI-MAT</v>
      </c>
      <c r="M106" s="49">
        <v>1120</v>
      </c>
      <c r="N106" s="49">
        <v>12000</v>
      </c>
      <c r="O106" s="60">
        <v>2</v>
      </c>
      <c r="P106" s="74">
        <v>44725</v>
      </c>
      <c r="Q106" s="54">
        <f>IF(D106="","",IF(D105&lt;&gt;"","",IF(J106="リード付け",M106,VLOOKUP(D106,契約台帳!$A$3:$X$700,14,FALSE))))</f>
        <v>1120</v>
      </c>
      <c r="R106" s="50">
        <f>IF(D106="","",IF(D105&lt;&gt;"","",IF(J106="リード付け",M106,VLOOKUP(D106,契約台帳!$A$3:$X$700,15,FALSE))))</f>
        <v>1120</v>
      </c>
      <c r="S106" s="50">
        <f>IF(D106="","",IF(D105&lt;&gt;"","",IF(J106="リード付け",N106,VLOOKUP(D106,契約台帳!$A$3:$X$700,16,FALSE))))</f>
        <v>4000</v>
      </c>
      <c r="T106" s="50">
        <v>6</v>
      </c>
      <c r="U106" s="227">
        <f>IF(D106="","",IF(D104=D106,"",VLOOKUP(D106,契約台帳!$A$2:$X$700,18,FALSE)))</f>
        <v>6</v>
      </c>
      <c r="V106" s="35" t="str">
        <f>IF(J106="巻足し",VLOOKUP(F106&amp;K106&amp;M106,製品マスタ!$M$5:$AK$1005,IF(S106/N106&gt;=3,24,21),FALSE),IF(J106="巻返し",VLOOKUP(F106&amp;K106&amp;M106,製品マスタ!$M$5:$AE$1005,18,FALSE),IF(J106="リード付け","原反コア",IF(J106="スリット",VLOOKUP(F106&amp;K106&amp;Q106,製品マスタ!$N$5:$AE$1005,17,FALSE),""))))</f>
        <v>6ｲﾝﾁSｺｱ</v>
      </c>
      <c r="W106" s="35">
        <f>IF(J106="巻足し",VLOOKUP(F106&amp;K106&amp;M106,製品マスタ!$M$5:$AK$1005,IF(S106/N106&gt;=3,25,22),FALSE),IF(J106="巻返し",VLOOKUP(F106&amp;K106&amp;M106,製品マスタ!$M$5:$AE$1005,19,FALSE),IF(J106="リード付け","-",IF(J106="スリット",VLOOKUP(F106&amp;K106&amp;Q106,製品マスタ!$N$5:$AE$1005,18,FALSE),""))))</f>
        <v>1125</v>
      </c>
      <c r="X106" s="40">
        <f>IF(D106="","",IF(D105&lt;&gt;"","",VLOOKUP(D106,契約台帳!$A$3:$X$700,17,FALSE)))</f>
        <v>2</v>
      </c>
      <c r="Y106" s="35" t="str">
        <f>IF(D106="","",IF(D105&lt;&gt;"","",VLOOKUP(D106,契約台帳!$A$3:$X$700,5,FALSE)))</f>
        <v>リンテック㈱</v>
      </c>
      <c r="Z106" s="74">
        <v>44732</v>
      </c>
      <c r="AA106" s="266" t="str">
        <f>IFERROR(VLOOKUP(F106&amp;K106&amp;M106,製品マスタ!$M$5:$AM$1003,27,FALSE),"")</f>
        <v>輸出</v>
      </c>
      <c r="AB106" s="41"/>
      <c r="AC106" s="244"/>
      <c r="AD106" s="67"/>
      <c r="AE106" s="71"/>
      <c r="AF106" s="60">
        <f t="shared" si="0"/>
        <v>26880</v>
      </c>
      <c r="AG106" s="34"/>
      <c r="AH106" s="34"/>
      <c r="AI106" s="34"/>
      <c r="AJ106" s="34"/>
      <c r="AK106" s="13"/>
      <c r="AL106" s="13"/>
      <c r="AM106" s="13"/>
      <c r="AN106" s="13"/>
      <c r="AO106" s="13"/>
      <c r="AP106" s="14"/>
      <c r="AQ106" s="15"/>
    </row>
    <row r="107" spans="1:43" s="17" customFormat="1" ht="30.95" customHeight="1" x14ac:dyDescent="0.2">
      <c r="A107" s="47"/>
      <c r="B107" s="48"/>
      <c r="C107" s="56"/>
      <c r="D107" s="35"/>
      <c r="E107" s="35"/>
      <c r="F107" s="36" t="str">
        <f>IF(D107="","",VLOOKUP(D107,契約台帳!$A$3:$X$9998,6,FALSE))&amp;IF(D107="","",VLOOKUP(D107,契約台帳!$A$3:$X$9998,7,FALSE))&amp;IF(D107="","",VLOOKUP(D107,契約台帳!$A$3:$X$9998,8,FALSE))&amp;IF(D107="","",VLOOKUP(D107,契約台帳!$A$3:$X$9998,9,FALSE))&amp;IF(D107="","",VLOOKUP(D107,契約台帳!$A$3:$X$9998,11,FALSE))</f>
        <v/>
      </c>
      <c r="G107" s="35" t="str">
        <f>IF(D107="","",IF(D106&lt;&gt;"","",VLOOKUP(F107,製品マスタ!$G$5:$H$1005,2,FALSE)))</f>
        <v/>
      </c>
      <c r="H107" s="35" t="str">
        <f>IF(D107="","",IF(D106&lt;&gt;"","",VLOOKUP(F107,製品マスタ!$G$5:$K$1005,5,FALSE)))</f>
        <v/>
      </c>
      <c r="I107" s="37" t="str">
        <f>IF(D107="","",IF(D106&lt;&gt;"","",VLOOKUP(F107,製品マスタ!$G$5:$L$1005,6,FALSE)))</f>
        <v/>
      </c>
      <c r="J107" s="38"/>
      <c r="K107" s="37" t="str">
        <f>IF(D107="","",IF(D106&lt;&gt;"","",VLOOKUP(D107,契約台帳!$A$3:$X$700,12,FALSE)))</f>
        <v/>
      </c>
      <c r="L107" s="37" t="str">
        <f>IF(D107="","",IF(D106&lt;&gt;"","",VLOOKUP(F107,製品マスタ!$G$5:$Q$1005,11,FALSE)))</f>
        <v/>
      </c>
      <c r="M107" s="49"/>
      <c r="N107" s="49"/>
      <c r="O107" s="60"/>
      <c r="P107" s="74"/>
      <c r="Q107" s="54" t="str">
        <f>IF(D107="","",IF(D106&lt;&gt;"","",IF(J107="リード付け",M107,VLOOKUP(D107,契約台帳!$A$3:$X$700,14,FALSE))))</f>
        <v/>
      </c>
      <c r="R107" s="50" t="str">
        <f>IF(D107="","",IF(D106&lt;&gt;"","",IF(J107="リード付け",M107,VLOOKUP(D107,契約台帳!$A$3:$X$700,15,FALSE))))</f>
        <v/>
      </c>
      <c r="S107" s="50" t="str">
        <f>IF(D107="","",IF(D106&lt;&gt;"","",IF(J107="リード付け",N107,VLOOKUP(D107,契約台帳!$A$3:$X$700,16,FALSE))))</f>
        <v/>
      </c>
      <c r="T107" s="50"/>
      <c r="U107" s="227" t="str">
        <f>IF(D107="","",IF(D105=D107,"",VLOOKUP(D107,契約台帳!$A$2:$X$700,18,FALSE)))</f>
        <v/>
      </c>
      <c r="V107" s="35" t="str">
        <f>IF(J107="巻足し",VLOOKUP(F107&amp;K107&amp;M107,製品マスタ!$M$5:$AK$1005,IF(S107/N107&gt;=3,24,21),FALSE),IF(J107="巻返し",VLOOKUP(F107&amp;K107&amp;M107,製品マスタ!$M$5:$AE$1005,18,FALSE),IF(J107="リード付け","原反コア",IF(J107="スリット",VLOOKUP(F107&amp;K107&amp;Q107,製品マスタ!$N$5:$AE$1005,17,FALSE),""))))</f>
        <v/>
      </c>
      <c r="W107" s="35" t="str">
        <f>IF(J107="巻足し",VLOOKUP(F107&amp;K107&amp;M107,製品マスタ!$M$5:$AK$1005,IF(S107/N107&gt;=3,25,22),FALSE),IF(J107="巻返し",VLOOKUP(F107&amp;K107&amp;M107,製品マスタ!$M$5:$AE$1005,19,FALSE),IF(J107="リード付け","-",IF(J107="スリット",VLOOKUP(F107&amp;K107&amp;Q107,製品マスタ!$N$5:$AE$1005,18,FALSE),""))))</f>
        <v/>
      </c>
      <c r="X107" s="40" t="str">
        <f>IF(D107="","",IF(D106&lt;&gt;"","",VLOOKUP(D107,契約台帳!$A$3:$X$700,17,FALSE)))</f>
        <v/>
      </c>
      <c r="Y107" s="35" t="str">
        <f>IF(D107="","",IF(D106&lt;&gt;"","",VLOOKUP(D107,契約台帳!$A$3:$X$700,5,FALSE)))</f>
        <v/>
      </c>
      <c r="Z107" s="74"/>
      <c r="AA107" s="266" t="str">
        <f>IFERROR(VLOOKUP(F107&amp;K107&amp;M107,製品マスタ!$M$5:$AM$1003,27,FALSE),"")</f>
        <v/>
      </c>
      <c r="AB107" s="41"/>
      <c r="AC107" s="244"/>
      <c r="AD107" s="67"/>
      <c r="AE107" s="71"/>
      <c r="AF107" s="60"/>
      <c r="AG107" s="34"/>
      <c r="AH107" s="34"/>
      <c r="AI107" s="34"/>
      <c r="AJ107" s="34"/>
      <c r="AK107" s="13"/>
      <c r="AL107" s="13"/>
      <c r="AM107" s="13"/>
      <c r="AN107" s="13"/>
      <c r="AO107" s="13"/>
      <c r="AP107" s="14"/>
      <c r="AQ107" s="15"/>
    </row>
    <row r="108" spans="1:43" s="17" customFormat="1" ht="30.95" customHeight="1" x14ac:dyDescent="0.2">
      <c r="A108" s="47" t="s">
        <v>726</v>
      </c>
      <c r="B108" s="48" t="s">
        <v>727</v>
      </c>
      <c r="C108" s="56"/>
      <c r="D108" s="35">
        <v>3662831</v>
      </c>
      <c r="E108" s="35">
        <v>4140718</v>
      </c>
      <c r="F108" s="36" t="str">
        <f>IF(D108="","",VLOOKUP(D108,契約台帳!$A$3:$X$9998,6,FALSE))&amp;IF(D108="","",VLOOKUP(D108,契約台帳!$A$3:$X$9998,7,FALSE))&amp;IF(D108="","",VLOOKUP(D108,契約台帳!$A$3:$X$9998,8,FALSE))&amp;IF(D108="","",VLOOKUP(D108,契約台帳!$A$3:$X$9998,9,FALSE))&amp;IF(D108="","",VLOOKUP(D108,契約台帳!$A$3:$X$9998,11,FALSE))</f>
        <v>3SYMLBMSNMBZF</v>
      </c>
      <c r="G108" s="35" t="str">
        <f>IF(D108="","",IF(D107&lt;&gt;"","",VLOOKUP(F108,製品マスタ!$G$5:$H$1005,2,FALSE)))</f>
        <v>S</v>
      </c>
      <c r="H108" s="35" t="str">
        <f>IF(D108="","",IF(D107&lt;&gt;"","",VLOOKUP(F108,製品マスタ!$G$5:$K$1005,5,FALSE)))</f>
        <v>MSNMBZF</v>
      </c>
      <c r="I108" s="37" t="str">
        <f>IF(D108="","",IF(D107&lt;&gt;"","",VLOOKUP(F108,製品マスタ!$G$5:$L$1005,6,FALSE)))</f>
        <v>ＭＥＴＡＬＵＭＹ　ＳＩＬＶＥＲ　Ｎ－ＭＡＴＴＥ　Ｂ</v>
      </c>
      <c r="J108" s="38" t="s">
        <v>584</v>
      </c>
      <c r="K108" s="37">
        <f>IF(D108="","",IF(D107&lt;&gt;"","",VLOOKUP(D108,契約台帳!$A$3:$X$700,12,FALSE)))</f>
        <v>50</v>
      </c>
      <c r="L108" s="37" t="str">
        <f>IF(D108="","",IF(D107&lt;&gt;"","",VLOOKUP(F108,製品マスタ!$G$5:$Q$1005,11,FALSE)))</f>
        <v>X44</v>
      </c>
      <c r="M108" s="49">
        <v>1120</v>
      </c>
      <c r="N108" s="49">
        <v>12000</v>
      </c>
      <c r="O108" s="60">
        <v>4</v>
      </c>
      <c r="P108" s="74">
        <v>44726</v>
      </c>
      <c r="Q108" s="54">
        <f>IF(D108="","",IF(D107&lt;&gt;"","",IF(J108="リード付け",M108,VLOOKUP(D108,契約台帳!$A$3:$X$700,14,FALSE))))</f>
        <v>1120</v>
      </c>
      <c r="R108" s="50">
        <f>IF(D108="","",IF(D107&lt;&gt;"","",IF(J108="リード付け",M108,VLOOKUP(D108,契約台帳!$A$3:$X$700,15,FALSE))))</f>
        <v>1120</v>
      </c>
      <c r="S108" s="50">
        <f>IF(D108="","",IF(D107&lt;&gt;"","",IF(J108="リード付け",N108,VLOOKUP(D108,契約台帳!$A$3:$X$700,16,FALSE))))</f>
        <v>4000</v>
      </c>
      <c r="T108" s="50">
        <v>12</v>
      </c>
      <c r="U108" s="227">
        <f>IF(D108="","",IF(D106=D108,"",VLOOKUP(D108,契約台帳!$A$2:$X$700,18,FALSE)))</f>
        <v>16</v>
      </c>
      <c r="V108" s="35" t="str">
        <f>IF(J108="巻足し",VLOOKUP(F108&amp;K108&amp;M108,製品マスタ!$M$5:$AK$1005,IF(S108/N108&gt;=3,24,21),FALSE),IF(J108="巻返し",VLOOKUP(F108&amp;K108&amp;M108,製品マスタ!$M$5:$AE$1005,18,FALSE),IF(J108="リード付け","原反コア",IF(J108="スリット",VLOOKUP(F108&amp;K108&amp;Q108,製品マスタ!$N$5:$AE$1005,17,FALSE),""))))</f>
        <v>6ｲﾝﾁMｺｱ</v>
      </c>
      <c r="W108" s="35">
        <f>IF(J108="巻足し",VLOOKUP(F108&amp;K108&amp;M108,製品マスタ!$M$5:$AK$1005,IF(S108/N108&gt;=3,25,22),FALSE),IF(J108="巻返し",VLOOKUP(F108&amp;K108&amp;M108,製品マスタ!$M$5:$AE$1005,19,FALSE),IF(J108="リード付け","-",IF(J108="スリット",VLOOKUP(F108&amp;K108&amp;Q108,製品マスタ!$N$5:$AE$1005,18,FALSE),""))))</f>
        <v>1125</v>
      </c>
      <c r="X108" s="40">
        <f>IF(D108="","",IF(D107&lt;&gt;"","",VLOOKUP(D108,契約台帳!$A$3:$X$700,17,FALSE)))</f>
        <v>2</v>
      </c>
      <c r="Y108" s="35" t="str">
        <f>IF(D108="","",IF(D107&lt;&gt;"","",VLOOKUP(D108,契約台帳!$A$3:$X$700,5,FALSE)))</f>
        <v>リンテック㈱</v>
      </c>
      <c r="Z108" s="74">
        <v>44733</v>
      </c>
      <c r="AA108" s="266" t="s">
        <v>765</v>
      </c>
      <c r="AB108" s="41"/>
      <c r="AC108" s="244"/>
      <c r="AD108" s="67"/>
      <c r="AE108" s="71"/>
      <c r="AF108" s="60">
        <f t="shared" si="0"/>
        <v>53760</v>
      </c>
      <c r="AG108" s="34"/>
      <c r="AH108" s="34"/>
      <c r="AI108" s="34"/>
      <c r="AJ108" s="34"/>
      <c r="AK108" s="13"/>
      <c r="AL108" s="13"/>
      <c r="AM108" s="13"/>
      <c r="AN108" s="13"/>
      <c r="AO108" s="13"/>
      <c r="AP108" s="14"/>
      <c r="AQ108" s="15"/>
    </row>
    <row r="109" spans="1:43" s="17" customFormat="1" ht="30.95" customHeight="1" x14ac:dyDescent="0.2">
      <c r="A109" s="47"/>
      <c r="B109" s="48"/>
      <c r="C109" s="56"/>
      <c r="D109" s="35"/>
      <c r="E109" s="35"/>
      <c r="F109" s="36" t="str">
        <f>IF(D109="","",VLOOKUP(D109,契約台帳!$A$3:$X$9998,6,FALSE))&amp;IF(D109="","",VLOOKUP(D109,契約台帳!$A$3:$X$9998,7,FALSE))&amp;IF(D109="","",VLOOKUP(D109,契約台帳!$A$3:$X$9998,8,FALSE))&amp;IF(D109="","",VLOOKUP(D109,契約台帳!$A$3:$X$9998,9,FALSE))&amp;IF(D109="","",VLOOKUP(D109,契約台帳!$A$3:$X$9998,11,FALSE))</f>
        <v/>
      </c>
      <c r="G109" s="35" t="str">
        <f>IF(D109="","",IF(D108&lt;&gt;"","",VLOOKUP(F109,製品マスタ!$G$5:$H$1005,2,FALSE)))</f>
        <v/>
      </c>
      <c r="H109" s="35" t="str">
        <f>IF(D109="","",IF(D108&lt;&gt;"","",VLOOKUP(F109,製品マスタ!$G$5:$K$1005,5,FALSE)))</f>
        <v/>
      </c>
      <c r="I109" s="37" t="str">
        <f>IF(D109="","",IF(D108&lt;&gt;"","",VLOOKUP(F109,製品マスタ!$G$5:$L$1005,6,FALSE)))</f>
        <v/>
      </c>
      <c r="J109" s="38"/>
      <c r="K109" s="37" t="str">
        <f>IF(D109="","",IF(D108&lt;&gt;"","",VLOOKUP(D109,契約台帳!$A$3:$X$700,12,FALSE)))</f>
        <v/>
      </c>
      <c r="L109" s="37" t="str">
        <f>IF(D109="","",IF(D108&lt;&gt;"","",VLOOKUP(F109,製品マスタ!$G$5:$Q$1005,11,FALSE)))</f>
        <v/>
      </c>
      <c r="M109" s="49"/>
      <c r="N109" s="49"/>
      <c r="O109" s="60"/>
      <c r="P109" s="74"/>
      <c r="Q109" s="54" t="str">
        <f>IF(D109="","",IF(D108&lt;&gt;"","",IF(J109="リード付け",M109,VLOOKUP(D109,契約台帳!$A$3:$X$700,14,FALSE))))</f>
        <v/>
      </c>
      <c r="R109" s="50" t="str">
        <f>IF(D109="","",IF(D108&lt;&gt;"","",IF(J109="リード付け",M109,VLOOKUP(D109,契約台帳!$A$3:$X$700,15,FALSE))))</f>
        <v/>
      </c>
      <c r="S109" s="50" t="str">
        <f>IF(D109="","",IF(D108&lt;&gt;"","",IF(J109="リード付け",N109,VLOOKUP(D109,契約台帳!$A$3:$X$700,16,FALSE))))</f>
        <v/>
      </c>
      <c r="T109" s="50"/>
      <c r="U109" s="227" t="str">
        <f>IF(D109="","",IF(D107=D109,"",VLOOKUP(D109,契約台帳!$A$2:$X$700,18,FALSE)))</f>
        <v/>
      </c>
      <c r="V109" s="35" t="str">
        <f>IF(J109="巻足し",VLOOKUP(F109&amp;K109&amp;M109,製品マスタ!$M$5:$AK$1005,IF(S109/N109&gt;=3,24,21),FALSE),IF(J109="巻返し",VLOOKUP(F109&amp;K109&amp;M109,製品マスタ!$M$5:$AE$1005,18,FALSE),IF(J109="リード付け","原反コア",IF(J109="スリット",VLOOKUP(F109&amp;K109&amp;Q109,製品マスタ!$N$5:$AE$1005,17,FALSE),""))))</f>
        <v/>
      </c>
      <c r="W109" s="35" t="str">
        <f>IF(J109="巻足し",VLOOKUP(F109&amp;K109&amp;M109,製品マスタ!$M$5:$AK$1005,IF(S109/N109&gt;=3,25,22),FALSE),IF(J109="巻返し",VLOOKUP(F109&amp;K109&amp;M109,製品マスタ!$M$5:$AE$1005,19,FALSE),IF(J109="リード付け","-",IF(J109="スリット",VLOOKUP(F109&amp;K109&amp;Q109,製品マスタ!$N$5:$AE$1005,18,FALSE),""))))</f>
        <v/>
      </c>
      <c r="X109" s="40" t="str">
        <f>IF(D109="","",IF(D108&lt;&gt;"","",VLOOKUP(D109,契約台帳!$A$3:$X$700,17,FALSE)))</f>
        <v/>
      </c>
      <c r="Y109" s="35" t="str">
        <f>IF(D109="","",IF(D108&lt;&gt;"","",VLOOKUP(D109,契約台帳!$A$3:$X$700,5,FALSE)))</f>
        <v/>
      </c>
      <c r="Z109" s="74"/>
      <c r="AA109" s="266" t="str">
        <f>IFERROR(VLOOKUP(F109&amp;K109&amp;M109,製品マスタ!$M$5:$AM$1003,27,FALSE),"")</f>
        <v/>
      </c>
      <c r="AB109" s="41"/>
      <c r="AC109" s="244"/>
      <c r="AD109" s="67"/>
      <c r="AE109" s="71"/>
      <c r="AF109" s="60"/>
      <c r="AG109" s="34"/>
      <c r="AH109" s="34"/>
      <c r="AI109" s="34"/>
      <c r="AJ109" s="34"/>
      <c r="AK109" s="13"/>
      <c r="AL109" s="13"/>
      <c r="AM109" s="13"/>
      <c r="AN109" s="13"/>
      <c r="AO109" s="13"/>
      <c r="AP109" s="14"/>
      <c r="AQ109" s="15"/>
    </row>
    <row r="110" spans="1:43" s="17" customFormat="1" ht="30.95" customHeight="1" x14ac:dyDescent="0.2">
      <c r="A110" s="47"/>
      <c r="B110" s="48"/>
      <c r="C110" s="56"/>
      <c r="D110" s="35">
        <v>3662831</v>
      </c>
      <c r="E110" s="35">
        <v>4140718</v>
      </c>
      <c r="F110" s="36" t="str">
        <f>IF(D110="","",VLOOKUP(D110,契約台帳!$A$3:$X$9998,6,FALSE))&amp;IF(D110="","",VLOOKUP(D110,契約台帳!$A$3:$X$9998,7,FALSE))&amp;IF(D110="","",VLOOKUP(D110,契約台帳!$A$3:$X$9998,8,FALSE))&amp;IF(D110="","",VLOOKUP(D110,契約台帳!$A$3:$X$9998,9,FALSE))&amp;IF(D110="","",VLOOKUP(D110,契約台帳!$A$3:$X$9998,11,FALSE))</f>
        <v>3SYMLBMSNMBZF</v>
      </c>
      <c r="G110" s="35" t="str">
        <f>IF(D110="","",IF(D109&lt;&gt;"","",VLOOKUP(F110,製品マスタ!$G$5:$H$1005,2,FALSE)))</f>
        <v>S</v>
      </c>
      <c r="H110" s="35" t="str">
        <f>IF(D110="","",IF(D109&lt;&gt;"","",VLOOKUP(F110,製品マスタ!$G$5:$K$1005,5,FALSE)))</f>
        <v>MSNMBZF</v>
      </c>
      <c r="I110" s="37" t="str">
        <f>IF(D110="","",IF(D109&lt;&gt;"","",VLOOKUP(F110,製品マスタ!$G$5:$L$1005,6,FALSE)))</f>
        <v>ＭＥＴＡＬＵＭＹ　ＳＩＬＶＥＲ　Ｎ－ＭＡＴＴＥ　Ｂ</v>
      </c>
      <c r="J110" s="38" t="s">
        <v>584</v>
      </c>
      <c r="K110" s="37">
        <f>IF(D110="","",IF(D109&lt;&gt;"","",VLOOKUP(D110,契約台帳!$A$3:$X$700,12,FALSE)))</f>
        <v>50</v>
      </c>
      <c r="L110" s="37" t="str">
        <f>IF(D110="","",IF(D109&lt;&gt;"","",VLOOKUP(F110,製品マスタ!$G$5:$Q$1005,11,FALSE)))</f>
        <v>X44</v>
      </c>
      <c r="M110" s="49">
        <v>1120</v>
      </c>
      <c r="N110" s="49">
        <v>8000</v>
      </c>
      <c r="O110" s="60">
        <v>2</v>
      </c>
      <c r="P110" s="74">
        <v>44726</v>
      </c>
      <c r="Q110" s="54">
        <f>IF(D110="","",IF(D109&lt;&gt;"","",IF(J110="リード付け",M110,VLOOKUP(D110,契約台帳!$A$3:$X$700,14,FALSE))))</f>
        <v>1120</v>
      </c>
      <c r="R110" s="50">
        <f>IF(D110="","",IF(D109&lt;&gt;"","",IF(J110="リード付け",M110,VLOOKUP(D110,契約台帳!$A$3:$X$700,15,FALSE))))</f>
        <v>1120</v>
      </c>
      <c r="S110" s="50">
        <f>IF(D110="","",IF(D109&lt;&gt;"","",IF(J110="リード付け",N110,VLOOKUP(D110,契約台帳!$A$3:$X$700,16,FALSE))))</f>
        <v>4000</v>
      </c>
      <c r="T110" s="50">
        <v>4</v>
      </c>
      <c r="U110" s="227" t="str">
        <f>IF(D110="","",IF(D108=D110,"",VLOOKUP(D110,契約台帳!$A$2:$X$700,18,FALSE)))</f>
        <v/>
      </c>
      <c r="V110" s="35" t="str">
        <f>IF(J110="巻足し",VLOOKUP(F110&amp;K110&amp;M110,製品マスタ!$M$5:$AK$1005,IF(S110/N110&gt;=3,24,21),FALSE),IF(J110="巻返し",VLOOKUP(F110&amp;K110&amp;M110,製品マスタ!$M$5:$AE$1005,18,FALSE),IF(J110="リード付け","原反コア",IF(J110="スリット",VLOOKUP(F110&amp;K110&amp;Q110,製品マスタ!$N$5:$AE$1005,17,FALSE),""))))</f>
        <v>6ｲﾝﾁMｺｱ</v>
      </c>
      <c r="W110" s="35">
        <f>IF(J110="巻足し",VLOOKUP(F110&amp;K110&amp;M110,製品マスタ!$M$5:$AK$1005,IF(S110/N110&gt;=3,25,22),FALSE),IF(J110="巻返し",VLOOKUP(F110&amp;K110&amp;M110,製品マスタ!$M$5:$AE$1005,19,FALSE),IF(J110="リード付け","-",IF(J110="スリット",VLOOKUP(F110&amp;K110&amp;Q110,製品マスタ!$N$5:$AE$1005,18,FALSE),""))))</f>
        <v>1125</v>
      </c>
      <c r="X110" s="40">
        <f>IF(D110="","",IF(D109&lt;&gt;"","",VLOOKUP(D110,契約台帳!$A$3:$X$700,17,FALSE)))</f>
        <v>2</v>
      </c>
      <c r="Y110" s="35" t="str">
        <f>IF(D110="","",IF(D109&lt;&gt;"","",VLOOKUP(D110,契約台帳!$A$3:$X$700,5,FALSE)))</f>
        <v>リンテック㈱</v>
      </c>
      <c r="Z110" s="74">
        <v>44733</v>
      </c>
      <c r="AA110" s="266" t="s">
        <v>765</v>
      </c>
      <c r="AB110" s="41"/>
      <c r="AC110" s="244"/>
      <c r="AD110" s="67"/>
      <c r="AE110" s="71"/>
      <c r="AF110" s="60">
        <f t="shared" si="0"/>
        <v>17920</v>
      </c>
      <c r="AG110" s="34"/>
      <c r="AH110" s="34"/>
      <c r="AI110" s="34"/>
      <c r="AJ110" s="34"/>
      <c r="AK110" s="13"/>
      <c r="AL110" s="13"/>
      <c r="AM110" s="13"/>
      <c r="AN110" s="13"/>
      <c r="AO110" s="13"/>
      <c r="AP110" s="14"/>
      <c r="AQ110" s="15"/>
    </row>
    <row r="111" spans="1:43" s="17" customFormat="1" ht="30.95" customHeight="1" x14ac:dyDescent="0.2">
      <c r="A111" s="47"/>
      <c r="B111" s="48"/>
      <c r="C111" s="56"/>
      <c r="D111" s="35"/>
      <c r="E111" s="35"/>
      <c r="F111" s="36" t="str">
        <f>IF(D111="","",VLOOKUP(D111,契約台帳!$A$3:$X$9998,6,FALSE))&amp;IF(D111="","",VLOOKUP(D111,契約台帳!$A$3:$X$9998,7,FALSE))&amp;IF(D111="","",VLOOKUP(D111,契約台帳!$A$3:$X$9998,8,FALSE))&amp;IF(D111="","",VLOOKUP(D111,契約台帳!$A$3:$X$9998,9,FALSE))&amp;IF(D111="","",VLOOKUP(D111,契約台帳!$A$3:$X$9998,11,FALSE))</f>
        <v/>
      </c>
      <c r="G111" s="35" t="str">
        <f>IF(D111="","",IF(D110&lt;&gt;"","",VLOOKUP(F111,製品マスタ!$G$5:$H$1005,2,FALSE)))</f>
        <v/>
      </c>
      <c r="H111" s="35" t="str">
        <f>IF(D111="","",IF(D110&lt;&gt;"","",VLOOKUP(F111,製品マスタ!$G$5:$K$1005,5,FALSE)))</f>
        <v/>
      </c>
      <c r="I111" s="37" t="str">
        <f>IF(D111="","",IF(D110&lt;&gt;"","",VLOOKUP(F111,製品マスタ!$G$5:$L$1005,6,FALSE)))</f>
        <v/>
      </c>
      <c r="J111" s="38"/>
      <c r="K111" s="37" t="str">
        <f>IF(D111="","",IF(D110&lt;&gt;"","",VLOOKUP(D111,契約台帳!$A$3:$X$700,12,FALSE)))</f>
        <v/>
      </c>
      <c r="L111" s="37" t="str">
        <f>IF(D111="","",IF(D110&lt;&gt;"","",VLOOKUP(F111,製品マスタ!$G$5:$Q$1005,11,FALSE)))</f>
        <v/>
      </c>
      <c r="M111" s="49"/>
      <c r="N111" s="49"/>
      <c r="O111" s="60"/>
      <c r="P111" s="74"/>
      <c r="Q111" s="54" t="str">
        <f>IF(D111="","",IF(D110&lt;&gt;"","",IF(J111="リード付け",M111,VLOOKUP(D111,契約台帳!$A$3:$X$700,14,FALSE))))</f>
        <v/>
      </c>
      <c r="R111" s="50" t="str">
        <f>IF(D111="","",IF(D110&lt;&gt;"","",IF(J111="リード付け",M111,VLOOKUP(D111,契約台帳!$A$3:$X$700,15,FALSE))))</f>
        <v/>
      </c>
      <c r="S111" s="50" t="str">
        <f>IF(D111="","",IF(D110&lt;&gt;"","",IF(J111="リード付け",N111,VLOOKUP(D111,契約台帳!$A$3:$X$700,16,FALSE))))</f>
        <v/>
      </c>
      <c r="T111" s="50"/>
      <c r="U111" s="227" t="str">
        <f>IF(D111="","",IF(D109=D111,"",VLOOKUP(D111,契約台帳!$A$2:$X$700,18,FALSE)))</f>
        <v/>
      </c>
      <c r="V111" s="35" t="str">
        <f>IF(J111="巻足し",VLOOKUP(F111&amp;K111&amp;M111,製品マスタ!$M$5:$AK$1005,IF(S111/N111&gt;=3,24,21),FALSE),IF(J111="巻返し",VLOOKUP(F111&amp;K111&amp;M111,製品マスタ!$M$5:$AE$1005,18,FALSE),IF(J111="リード付け","原反コア",IF(J111="スリット",VLOOKUP(F111&amp;K111&amp;Q111,製品マスタ!$N$5:$AE$1005,17,FALSE),""))))</f>
        <v/>
      </c>
      <c r="W111" s="35" t="str">
        <f>IF(J111="巻足し",VLOOKUP(F111&amp;K111&amp;M111,製品マスタ!$M$5:$AK$1005,IF(S111/N111&gt;=3,25,22),FALSE),IF(J111="巻返し",VLOOKUP(F111&amp;K111&amp;M111,製品マスタ!$M$5:$AE$1005,19,FALSE),IF(J111="リード付け","-",IF(J111="スリット",VLOOKUP(F111&amp;K111&amp;Q111,製品マスタ!$N$5:$AE$1005,18,FALSE),""))))</f>
        <v/>
      </c>
      <c r="X111" s="40" t="str">
        <f>IF(D111="","",IF(D110&lt;&gt;"","",VLOOKUP(D111,契約台帳!$A$3:$X$700,17,FALSE)))</f>
        <v/>
      </c>
      <c r="Y111" s="35" t="str">
        <f>IF(D111="","",IF(D110&lt;&gt;"","",VLOOKUP(D111,契約台帳!$A$3:$X$700,5,FALSE)))</f>
        <v/>
      </c>
      <c r="Z111" s="74"/>
      <c r="AA111" s="266" t="str">
        <f>IFERROR(VLOOKUP(F111&amp;K111&amp;M111,製品マスタ!$M$5:$AM$1003,27,FALSE),"")</f>
        <v/>
      </c>
      <c r="AB111" s="41"/>
      <c r="AC111" s="244"/>
      <c r="AD111" s="67"/>
      <c r="AE111" s="71"/>
      <c r="AF111" s="60"/>
      <c r="AG111" s="34"/>
      <c r="AH111" s="34"/>
      <c r="AI111" s="34"/>
      <c r="AJ111" s="34"/>
      <c r="AK111" s="13"/>
      <c r="AL111" s="13"/>
      <c r="AM111" s="13"/>
      <c r="AN111" s="13"/>
      <c r="AO111" s="13"/>
      <c r="AP111" s="14"/>
      <c r="AQ111" s="15"/>
    </row>
    <row r="112" spans="1:43" s="17" customFormat="1" ht="30.95" customHeight="1" x14ac:dyDescent="0.2">
      <c r="A112" s="47"/>
      <c r="B112" s="48"/>
      <c r="C112" s="56"/>
      <c r="D112" s="35">
        <v>3662800</v>
      </c>
      <c r="E112" s="35">
        <v>4151014</v>
      </c>
      <c r="F112" s="36" t="str">
        <f>IF(D112="","",VLOOKUP(D112,契約台帳!$A$3:$X$9998,6,FALSE))&amp;IF(D112="","",VLOOKUP(D112,契約台帳!$A$3:$X$9998,7,FALSE))&amp;IF(D112="","",VLOOKUP(D112,契約台帳!$A$3:$X$9998,8,FALSE))&amp;IF(D112="","",VLOOKUP(D112,契約台帳!$A$3:$X$9998,9,FALSE))&amp;IF(D112="","",VLOOKUP(D112,契約台帳!$A$3:$X$9998,11,FALSE))</f>
        <v>3SNMLBMNGKBF</v>
      </c>
      <c r="G112" s="35" t="str">
        <f>IF(D112="","",IF(D111&lt;&gt;"","",VLOOKUP(F112,製品マスタ!$G$5:$H$1005,2,FALSE)))</f>
        <v>S</v>
      </c>
      <c r="H112" s="35" t="str">
        <f>IF(D112="","",IF(D111&lt;&gt;"","",VLOOKUP(F112,製品マスタ!$G$5:$K$1005,5,FALSE)))</f>
        <v>MNGKBF</v>
      </c>
      <c r="I112" s="37" t="str">
        <f>IF(D112="","",IF(D111&lt;&gt;"","",VLOOKUP(F112,製品マスタ!$G$5:$L$1005,6,FALSE)))</f>
        <v>メタルミー　ネーマー銀消　Ｂ</v>
      </c>
      <c r="J112" s="38" t="s">
        <v>584</v>
      </c>
      <c r="K112" s="37">
        <f>IF(D112="","",IF(D111&lt;&gt;"","",VLOOKUP(D112,契約台帳!$A$3:$X$700,12,FALSE)))</f>
        <v>50</v>
      </c>
      <c r="L112" s="37" t="str">
        <f>IF(D112="","",IF(D111&lt;&gt;"","",VLOOKUP(F112,製品マスタ!$G$5:$Q$1005,11,FALSE)))</f>
        <v>LUMIMAT</v>
      </c>
      <c r="M112" s="49">
        <v>1050</v>
      </c>
      <c r="N112" s="49">
        <v>8200</v>
      </c>
      <c r="O112" s="60">
        <v>1</v>
      </c>
      <c r="P112" s="74">
        <v>44726</v>
      </c>
      <c r="Q112" s="54">
        <f>IF(D112="","",IF(D111&lt;&gt;"","",IF(J112="リード付け",M112,VLOOKUP(D112,契約台帳!$A$3:$X$700,14,FALSE))))</f>
        <v>1050</v>
      </c>
      <c r="R112" s="50">
        <f>IF(D112="","",IF(D111&lt;&gt;"","",IF(J112="リード付け",M112,VLOOKUP(D112,契約台帳!$A$3:$X$700,15,FALSE))))</f>
        <v>1050</v>
      </c>
      <c r="S112" s="50">
        <f>IF(D112="","",IF(D111&lt;&gt;"","",IF(J112="リード付け",N112,VLOOKUP(D112,契約台帳!$A$3:$X$700,16,FALSE))))</f>
        <v>4100</v>
      </c>
      <c r="T112" s="50">
        <v>2</v>
      </c>
      <c r="U112" s="227">
        <f>IF(D112="","",IF(D110=D112,"",VLOOKUP(D112,契約台帳!$A$2:$X$700,18,FALSE)))</f>
        <v>2</v>
      </c>
      <c r="V112" s="35" t="str">
        <f>IF(J112="巻足し",VLOOKUP(F112&amp;K112&amp;M112,製品マスタ!$M$5:$AK$1005,IF(S112/N112&gt;=3,24,21),FALSE),IF(J112="巻返し",VLOOKUP(F112&amp;K112&amp;M112,製品マスタ!$M$5:$AE$1005,18,FALSE),IF(J112="リード付け","原反コア",IF(J112="スリット",VLOOKUP(F112&amp;K112&amp;Q112,製品マスタ!$N$5:$AE$1005,17,FALSE),""))))</f>
        <v>6ｲﾝﾁSｺｱ</v>
      </c>
      <c r="W112" s="35">
        <f>IF(J112="巻足し",VLOOKUP(F112&amp;K112&amp;M112,製品マスタ!$M$5:$AK$1005,IF(S112/N112&gt;=3,25,22),FALSE),IF(J112="巻返し",VLOOKUP(F112&amp;K112&amp;M112,製品マスタ!$M$5:$AE$1005,19,FALSE),IF(J112="リード付け","-",IF(J112="スリット",VLOOKUP(F112&amp;K112&amp;Q112,製品マスタ!$N$5:$AE$1005,18,FALSE),""))))</f>
        <v>1055</v>
      </c>
      <c r="X112" s="40">
        <f>IF(D112="","",IF(D111&lt;&gt;"","",VLOOKUP(D112,契約台帳!$A$3:$X$700,17,FALSE)))</f>
        <v>2</v>
      </c>
      <c r="Y112" s="35" t="str">
        <f>IF(D112="","",IF(D111&lt;&gt;"","",VLOOKUP(D112,契約台帳!$A$3:$X$700,5,FALSE)))</f>
        <v>リンテック㈱</v>
      </c>
      <c r="Z112" s="74">
        <v>44733</v>
      </c>
      <c r="AA112" s="266">
        <f>IFERROR(VLOOKUP(F112&amp;K112&amp;M112,製品マスタ!$M$5:$AM$1003,27,FALSE),"")</f>
        <v>0</v>
      </c>
      <c r="AB112" s="41"/>
      <c r="AC112" s="244"/>
      <c r="AD112" s="67"/>
      <c r="AE112" s="71"/>
      <c r="AF112" s="60">
        <f t="shared" si="0"/>
        <v>8610</v>
      </c>
      <c r="AG112" s="34"/>
      <c r="AH112" s="34"/>
      <c r="AI112" s="34"/>
      <c r="AJ112" s="34"/>
      <c r="AK112" s="13"/>
      <c r="AL112" s="13"/>
      <c r="AM112" s="13"/>
      <c r="AN112" s="13"/>
      <c r="AO112" s="13"/>
      <c r="AP112" s="14"/>
      <c r="AQ112" s="15"/>
    </row>
    <row r="113" spans="1:43" s="17" customFormat="1" ht="30.95" customHeight="1" x14ac:dyDescent="0.2">
      <c r="A113" s="47"/>
      <c r="B113" s="48"/>
      <c r="C113" s="56"/>
      <c r="D113" s="35"/>
      <c r="E113" s="35"/>
      <c r="F113" s="36" t="str">
        <f>IF(D113="","",VLOOKUP(D113,契約台帳!$A$3:$X$9998,6,FALSE))&amp;IF(D113="","",VLOOKUP(D113,契約台帳!$A$3:$X$9998,7,FALSE))&amp;IF(D113="","",VLOOKUP(D113,契約台帳!$A$3:$X$9998,8,FALSE))&amp;IF(D113="","",VLOOKUP(D113,契約台帳!$A$3:$X$9998,9,FALSE))&amp;IF(D113="","",VLOOKUP(D113,契約台帳!$A$3:$X$9998,11,FALSE))</f>
        <v/>
      </c>
      <c r="G113" s="35" t="str">
        <f>IF(D113="","",IF(D112&lt;&gt;"","",VLOOKUP(F113,製品マスタ!$G$5:$H$1005,2,FALSE)))</f>
        <v/>
      </c>
      <c r="H113" s="35" t="str">
        <f>IF(D113="","",IF(D112&lt;&gt;"","",VLOOKUP(F113,製品マスタ!$G$5:$K$1005,5,FALSE)))</f>
        <v/>
      </c>
      <c r="I113" s="37" t="str">
        <f>IF(D113="","",IF(D112&lt;&gt;"","",VLOOKUP(F113,製品マスタ!$G$5:$L$1005,6,FALSE)))</f>
        <v/>
      </c>
      <c r="J113" s="38"/>
      <c r="K113" s="37" t="str">
        <f>IF(D113="","",IF(D112&lt;&gt;"","",VLOOKUP(D113,契約台帳!$A$3:$X$700,12,FALSE)))</f>
        <v/>
      </c>
      <c r="L113" s="37" t="str">
        <f>IF(D113="","",IF(D112&lt;&gt;"","",VLOOKUP(F113,製品マスタ!$G$5:$Q$1005,11,FALSE)))</f>
        <v/>
      </c>
      <c r="M113" s="49"/>
      <c r="N113" s="49"/>
      <c r="O113" s="60"/>
      <c r="P113" s="74"/>
      <c r="Q113" s="54" t="str">
        <f>IF(D113="","",IF(D112&lt;&gt;"","",IF(J113="リード付け",M113,VLOOKUP(D113,契約台帳!$A$3:$X$700,14,FALSE))))</f>
        <v/>
      </c>
      <c r="R113" s="50" t="str">
        <f>IF(D113="","",IF(D112&lt;&gt;"","",IF(J113="リード付け",M113,VLOOKUP(D113,契約台帳!$A$3:$X$700,15,FALSE))))</f>
        <v/>
      </c>
      <c r="S113" s="50" t="str">
        <f>IF(D113="","",IF(D112&lt;&gt;"","",IF(J113="リード付け",N113,VLOOKUP(D113,契約台帳!$A$3:$X$700,16,FALSE))))</f>
        <v/>
      </c>
      <c r="T113" s="50"/>
      <c r="U113" s="227" t="str">
        <f>IF(D113="","",IF(D111=D113,"",VLOOKUP(D113,契約台帳!$A$2:$X$700,18,FALSE)))</f>
        <v/>
      </c>
      <c r="V113" s="35" t="str">
        <f>IF(J113="巻足し",VLOOKUP(F113&amp;K113&amp;M113,製品マスタ!$M$5:$AK$1005,IF(S113/N113&gt;=3,24,21),FALSE),IF(J113="巻返し",VLOOKUP(F113&amp;K113&amp;M113,製品マスタ!$M$5:$AE$1005,18,FALSE),IF(J113="リード付け","原反コア",IF(J113="スリット",VLOOKUP(F113&amp;K113&amp;Q113,製品マスタ!$N$5:$AE$1005,17,FALSE),""))))</f>
        <v/>
      </c>
      <c r="W113" s="35" t="str">
        <f>IF(J113="巻足し",VLOOKUP(F113&amp;K113&amp;M113,製品マスタ!$M$5:$AK$1005,IF(S113/N113&gt;=3,25,22),FALSE),IF(J113="巻返し",VLOOKUP(F113&amp;K113&amp;M113,製品マスタ!$M$5:$AE$1005,19,FALSE),IF(J113="リード付け","-",IF(J113="スリット",VLOOKUP(F113&amp;K113&amp;Q113,製品マスタ!$N$5:$AE$1005,18,FALSE),""))))</f>
        <v/>
      </c>
      <c r="X113" s="40" t="str">
        <f>IF(D113="","",IF(D112&lt;&gt;"","",VLOOKUP(D113,契約台帳!$A$3:$X$700,17,FALSE)))</f>
        <v/>
      </c>
      <c r="Y113" s="35" t="str">
        <f>IF(D113="","",IF(D112&lt;&gt;"","",VLOOKUP(D113,契約台帳!$A$3:$X$700,5,FALSE)))</f>
        <v/>
      </c>
      <c r="Z113" s="74"/>
      <c r="AA113" s="266" t="str">
        <f>IFERROR(VLOOKUP(F113&amp;K113&amp;M113,製品マスタ!$M$5:$AM$1003,27,FALSE),"")</f>
        <v/>
      </c>
      <c r="AB113" s="41"/>
      <c r="AC113" s="244"/>
      <c r="AD113" s="67"/>
      <c r="AE113" s="71"/>
      <c r="AF113" s="60"/>
      <c r="AG113" s="34"/>
      <c r="AH113" s="34"/>
      <c r="AI113" s="34"/>
      <c r="AJ113" s="34"/>
      <c r="AK113" s="13"/>
      <c r="AL113" s="13"/>
      <c r="AM113" s="13"/>
      <c r="AN113" s="13"/>
      <c r="AO113" s="13"/>
      <c r="AP113" s="14"/>
      <c r="AQ113" s="15"/>
    </row>
    <row r="114" spans="1:43" s="17" customFormat="1" ht="30.95" customHeight="1" x14ac:dyDescent="0.2">
      <c r="A114" s="47"/>
      <c r="B114" s="48"/>
      <c r="C114" s="56"/>
      <c r="D114" s="35">
        <v>3662802</v>
      </c>
      <c r="E114" s="35">
        <v>4151016</v>
      </c>
      <c r="F114" s="36" t="str">
        <f>IF(D114="","",VLOOKUP(D114,契約台帳!$A$3:$X$9998,6,FALSE))&amp;IF(D114="","",VLOOKUP(D114,契約台帳!$A$3:$X$9998,7,FALSE))&amp;IF(D114="","",VLOOKUP(D114,契約台帳!$A$3:$X$9998,8,FALSE))&amp;IF(D114="","",VLOOKUP(D114,契約台帳!$A$3:$X$9998,9,FALSE))&amp;IF(D114="","",VLOOKUP(D114,契約台帳!$A$3:$X$9998,11,FALSE))</f>
        <v>3SNMLBMNGKBF</v>
      </c>
      <c r="G114" s="35" t="str">
        <f>IF(D114="","",IF(D113&lt;&gt;"","",VLOOKUP(F114,製品マスタ!$G$5:$H$1005,2,FALSE)))</f>
        <v>S</v>
      </c>
      <c r="H114" s="35" t="str">
        <f>IF(D114="","",IF(D113&lt;&gt;"","",VLOOKUP(F114,製品マスタ!$G$5:$K$1005,5,FALSE)))</f>
        <v>MNGKBF</v>
      </c>
      <c r="I114" s="37" t="str">
        <f>IF(D114="","",IF(D113&lt;&gt;"","",VLOOKUP(F114,製品マスタ!$G$5:$L$1005,6,FALSE)))</f>
        <v>メタルミー　ネーマー銀消　Ｂ</v>
      </c>
      <c r="J114" s="38" t="s">
        <v>584</v>
      </c>
      <c r="K114" s="37">
        <f>IF(D114="","",IF(D113&lt;&gt;"","",VLOOKUP(D114,契約台帳!$A$3:$X$700,12,FALSE)))</f>
        <v>75</v>
      </c>
      <c r="L114" s="37" t="str">
        <f>IF(D114="","",IF(D113&lt;&gt;"","",VLOOKUP(F114,製品マスタ!$G$5:$Q$1005,11,FALSE)))</f>
        <v>LUMIMAT</v>
      </c>
      <c r="M114" s="49">
        <v>1050</v>
      </c>
      <c r="N114" s="49">
        <v>4000</v>
      </c>
      <c r="O114" s="60">
        <v>1</v>
      </c>
      <c r="P114" s="74">
        <v>44726</v>
      </c>
      <c r="Q114" s="54">
        <f>IF(D114="","",IF(D113&lt;&gt;"","",IF(J114="リード付け",M114,VLOOKUP(D114,契約台帳!$A$3:$X$700,14,FALSE))))</f>
        <v>1050</v>
      </c>
      <c r="R114" s="50">
        <f>IF(D114="","",IF(D113&lt;&gt;"","",IF(J114="リード付け",M114,VLOOKUP(D114,契約台帳!$A$3:$X$700,15,FALSE))))</f>
        <v>1050</v>
      </c>
      <c r="S114" s="50">
        <f>IF(D114="","",IF(D113&lt;&gt;"","",IF(J114="リード付け",N114,VLOOKUP(D114,契約台帳!$A$3:$X$700,16,FALSE))))</f>
        <v>2000</v>
      </c>
      <c r="T114" s="50">
        <v>2</v>
      </c>
      <c r="U114" s="227">
        <f>IF(D114="","",IF(D112=D114,"",VLOOKUP(D114,契約台帳!$A$2:$X$700,18,FALSE)))</f>
        <v>2</v>
      </c>
      <c r="V114" s="35" t="str">
        <f>IF(J114="巻足し",VLOOKUP(F114&amp;K114&amp;M114,製品マスタ!$M$5:$AK$1005,IF(S114/N114&gt;=3,24,21),FALSE),IF(J114="巻返し",VLOOKUP(F114&amp;K114&amp;M114,製品マスタ!$M$5:$AE$1005,18,FALSE),IF(J114="リード付け","原反コア",IF(J114="スリット",VLOOKUP(F114&amp;K114&amp;Q114,製品マスタ!$N$5:$AE$1005,17,FALSE),""))))</f>
        <v>6ｲﾝﾁSｺｱ</v>
      </c>
      <c r="W114" s="35">
        <f>IF(J114="巻足し",VLOOKUP(F114&amp;K114&amp;M114,製品マスタ!$M$5:$AK$1005,IF(S114/N114&gt;=3,25,22),FALSE),IF(J114="巻返し",VLOOKUP(F114&amp;K114&amp;M114,製品マスタ!$M$5:$AE$1005,19,FALSE),IF(J114="リード付け","-",IF(J114="スリット",VLOOKUP(F114&amp;K114&amp;Q114,製品マスタ!$N$5:$AE$1005,18,FALSE),""))))</f>
        <v>1055</v>
      </c>
      <c r="X114" s="40">
        <f>IF(D114="","",IF(D113&lt;&gt;"","",VLOOKUP(D114,契約台帳!$A$3:$X$700,17,FALSE)))</f>
        <v>2</v>
      </c>
      <c r="Y114" s="35" t="str">
        <f>IF(D114="","",IF(D113&lt;&gt;"","",VLOOKUP(D114,契約台帳!$A$3:$X$700,5,FALSE)))</f>
        <v>リンテック㈱</v>
      </c>
      <c r="Z114" s="74">
        <v>44733</v>
      </c>
      <c r="AA114" s="266">
        <f>IFERROR(VLOOKUP(F114&amp;K114&amp;M114,製品マスタ!$M$5:$AM$1003,27,FALSE),"")</f>
        <v>0</v>
      </c>
      <c r="AB114" s="41"/>
      <c r="AC114" s="244"/>
      <c r="AD114" s="67"/>
      <c r="AE114" s="71"/>
      <c r="AF114" s="60">
        <f t="shared" si="0"/>
        <v>4200</v>
      </c>
      <c r="AG114" s="34"/>
      <c r="AH114" s="34"/>
      <c r="AI114" s="34"/>
      <c r="AJ114" s="34"/>
      <c r="AK114" s="13"/>
      <c r="AL114" s="13"/>
      <c r="AM114" s="13"/>
      <c r="AN114" s="13"/>
      <c r="AO114" s="13"/>
      <c r="AP114" s="14"/>
      <c r="AQ114" s="15"/>
    </row>
    <row r="115" spans="1:43" s="17" customFormat="1" ht="30.95" customHeight="1" x14ac:dyDescent="0.2">
      <c r="A115" s="47"/>
      <c r="B115" s="48"/>
      <c r="C115" s="56"/>
      <c r="D115" s="35"/>
      <c r="E115" s="35"/>
      <c r="F115" s="36" t="str">
        <f>IF(D115="","",VLOOKUP(D115,契約台帳!$A$3:$X$9998,6,FALSE))&amp;IF(D115="","",VLOOKUP(D115,契約台帳!$A$3:$X$9998,7,FALSE))&amp;IF(D115="","",VLOOKUP(D115,契約台帳!$A$3:$X$9998,8,FALSE))&amp;IF(D115="","",VLOOKUP(D115,契約台帳!$A$3:$X$9998,9,FALSE))&amp;IF(D115="","",VLOOKUP(D115,契約台帳!$A$3:$X$9998,11,FALSE))</f>
        <v/>
      </c>
      <c r="G115" s="35" t="str">
        <f>IF(D115="","",IF(D114&lt;&gt;"","",VLOOKUP(F115,製品マスタ!$G$5:$H$1005,2,FALSE)))</f>
        <v/>
      </c>
      <c r="H115" s="35" t="str">
        <f>IF(D115="","",IF(D114&lt;&gt;"","",VLOOKUP(F115,製品マスタ!$G$5:$K$1005,5,FALSE)))</f>
        <v/>
      </c>
      <c r="I115" s="37" t="str">
        <f>IF(D115="","",IF(D114&lt;&gt;"","",VLOOKUP(F115,製品マスタ!$G$5:$L$1005,6,FALSE)))</f>
        <v/>
      </c>
      <c r="J115" s="38"/>
      <c r="K115" s="37" t="str">
        <f>IF(D115="","",IF(D114&lt;&gt;"","",VLOOKUP(D115,契約台帳!$A$3:$X$700,12,FALSE)))</f>
        <v/>
      </c>
      <c r="L115" s="37" t="str">
        <f>IF(D115="","",IF(D114&lt;&gt;"","",VLOOKUP(F115,製品マスタ!$G$5:$Q$1005,11,FALSE)))</f>
        <v/>
      </c>
      <c r="M115" s="49"/>
      <c r="N115" s="49"/>
      <c r="O115" s="60"/>
      <c r="P115" s="74"/>
      <c r="Q115" s="54" t="str">
        <f>IF(D115="","",IF(D114&lt;&gt;"","",IF(J115="リード付け",M115,VLOOKUP(D115,契約台帳!$A$3:$X$700,14,FALSE))))</f>
        <v/>
      </c>
      <c r="R115" s="50" t="str">
        <f>IF(D115="","",IF(D114&lt;&gt;"","",IF(J115="リード付け",M115,VLOOKUP(D115,契約台帳!$A$3:$X$700,15,FALSE))))</f>
        <v/>
      </c>
      <c r="S115" s="50" t="str">
        <f>IF(D115="","",IF(D114&lt;&gt;"","",IF(J115="リード付け",N115,VLOOKUP(D115,契約台帳!$A$3:$X$700,16,FALSE))))</f>
        <v/>
      </c>
      <c r="T115" s="50"/>
      <c r="U115" s="227" t="str">
        <f>IF(D115="","",IF(D113=D115,"",VLOOKUP(D115,契約台帳!$A$2:$X$700,18,FALSE)))</f>
        <v/>
      </c>
      <c r="V115" s="35" t="str">
        <f>IF(J115="巻足し",VLOOKUP(F115&amp;K115&amp;M115,製品マスタ!$M$5:$AK$1005,IF(S115/N115&gt;=3,24,21),FALSE),IF(J115="巻返し",VLOOKUP(F115&amp;K115&amp;M115,製品マスタ!$M$5:$AE$1005,18,FALSE),IF(J115="リード付け","原反コア",IF(J115="スリット",VLOOKUP(F115&amp;K115&amp;Q115,製品マスタ!$N$5:$AE$1005,17,FALSE),""))))</f>
        <v/>
      </c>
      <c r="W115" s="35" t="str">
        <f>IF(J115="巻足し",VLOOKUP(F115&amp;K115&amp;M115,製品マスタ!$M$5:$AK$1005,IF(S115/N115&gt;=3,25,22),FALSE),IF(J115="巻返し",VLOOKUP(F115&amp;K115&amp;M115,製品マスタ!$M$5:$AE$1005,19,FALSE),IF(J115="リード付け","-",IF(J115="スリット",VLOOKUP(F115&amp;K115&amp;Q115,製品マスタ!$N$5:$AE$1005,18,FALSE),""))))</f>
        <v/>
      </c>
      <c r="X115" s="40" t="str">
        <f>IF(D115="","",IF(D114&lt;&gt;"","",VLOOKUP(D115,契約台帳!$A$3:$X$700,17,FALSE)))</f>
        <v/>
      </c>
      <c r="Y115" s="35" t="str">
        <f>IF(D115="","",IF(D114&lt;&gt;"","",VLOOKUP(D115,契約台帳!$A$3:$X$700,5,FALSE)))</f>
        <v/>
      </c>
      <c r="Z115" s="74"/>
      <c r="AA115" s="266" t="str">
        <f>IFERROR(VLOOKUP(F115&amp;K115&amp;M115,製品マスタ!$M$5:$AM$1003,27,FALSE),"")</f>
        <v/>
      </c>
      <c r="AB115" s="41"/>
      <c r="AC115" s="244"/>
      <c r="AD115" s="67"/>
      <c r="AE115" s="71"/>
      <c r="AF115" s="60"/>
      <c r="AG115" s="34"/>
      <c r="AH115" s="34"/>
      <c r="AI115" s="34"/>
      <c r="AJ115" s="34"/>
      <c r="AK115" s="13"/>
      <c r="AL115" s="13"/>
      <c r="AM115" s="13"/>
      <c r="AN115" s="13"/>
      <c r="AO115" s="13"/>
      <c r="AP115" s="14"/>
      <c r="AQ115" s="15"/>
    </row>
    <row r="116" spans="1:43" s="17" customFormat="1" ht="30.95" customHeight="1" x14ac:dyDescent="0.2">
      <c r="A116" s="47" t="s">
        <v>728</v>
      </c>
      <c r="B116" s="48" t="s">
        <v>713</v>
      </c>
      <c r="C116" s="56"/>
      <c r="D116" s="35">
        <v>3663226</v>
      </c>
      <c r="E116" s="35">
        <v>4151041</v>
      </c>
      <c r="F116" s="36" t="str">
        <f>IF(D116="","",VLOOKUP(D116,契約台帳!$A$3:$X$9998,6,FALSE))&amp;IF(D116="","",VLOOKUP(D116,契約台帳!$A$3:$X$9998,7,FALSE))&amp;IF(D116="","",VLOOKUP(D116,契約台帳!$A$3:$X$9998,8,FALSE))&amp;IF(D116="","",VLOOKUP(D116,契約台帳!$A$3:$X$9998,9,FALSE))&amp;IF(D116="","",VLOOKUP(D116,契約台帳!$A$3:$X$9998,11,FALSE))</f>
        <v>3SNMLBMDMSJF</v>
      </c>
      <c r="G116" s="35" t="str">
        <f>IF(D116="","",IF(D115&lt;&gt;"","",VLOOKUP(F116,製品マスタ!$G$5:$H$1005,2,FALSE)))</f>
        <v>S</v>
      </c>
      <c r="H116" s="35" t="str">
        <f>IF(D116="","",IF(D115&lt;&gt;"","",VLOOKUP(F116,製品マスタ!$G$5:$K$1005,5,FALSE)))</f>
        <v>MDMSJF</v>
      </c>
      <c r="I116" s="37" t="str">
        <f>IF(D116="","",IF(D115&lt;&gt;"","",VLOOKUP(F116,製品マスタ!$G$5:$L$1005,6,FALSE)))</f>
        <v>ＤＭＳ蒸着（Ｘ－４４）</v>
      </c>
      <c r="J116" s="38" t="s">
        <v>627</v>
      </c>
      <c r="K116" s="37">
        <f>IF(D116="","",IF(D115&lt;&gt;"","",VLOOKUP(D116,契約台帳!$A$3:$X$700,12,FALSE)))</f>
        <v>50</v>
      </c>
      <c r="L116" s="37" t="str">
        <f>IF(D116="","",IF(D115&lt;&gt;"","",VLOOKUP(F116,製品マスタ!$G$5:$Q$1005,11,FALSE)))</f>
        <v>X44</v>
      </c>
      <c r="M116" s="49">
        <v>1020</v>
      </c>
      <c r="N116" s="49">
        <v>8000</v>
      </c>
      <c r="O116" s="60">
        <v>1</v>
      </c>
      <c r="P116" s="74">
        <v>44726</v>
      </c>
      <c r="Q116" s="54">
        <f>IF(D116="","",IF(D115&lt;&gt;"","",IF(J116="リード付け",M116,VLOOKUP(D116,契約台帳!$A$3:$X$700,14,FALSE))))</f>
        <v>1000</v>
      </c>
      <c r="R116" s="50">
        <f>IF(D116="","",IF(D115&lt;&gt;"","",IF(J116="リード付け",M116,VLOOKUP(D116,契約台帳!$A$3:$X$700,15,FALSE))))</f>
        <v>1000</v>
      </c>
      <c r="S116" s="50">
        <f>IF(D116="","",IF(D115&lt;&gt;"","",IF(J116="リード付け",N116,VLOOKUP(D116,契約台帳!$A$3:$X$700,16,FALSE))))</f>
        <v>2000</v>
      </c>
      <c r="T116" s="50">
        <v>4</v>
      </c>
      <c r="U116" s="227">
        <f>IF(D116="","",IF(D114=D116,"",VLOOKUP(D116,契約台帳!$A$2:$X$700,18,FALSE)))</f>
        <v>4</v>
      </c>
      <c r="V116" s="35" t="str">
        <f>IF(J116="巻足し",VLOOKUP(F116&amp;K116&amp;M116,製品マスタ!$M$5:$AK$1005,IF(S116/N116&gt;=3,24,21),FALSE),IF(J116="巻返し",VLOOKUP(F116&amp;K116&amp;M116,製品マスタ!$M$5:$AE$1005,18,FALSE),IF(J116="リード付け","原反コア",IF(J116="スリット",VLOOKUP(F116&amp;K116&amp;Q116,製品マスタ!$N$5:$AE$1005,17,FALSE),""))))</f>
        <v>3ｲﾝﾁSｺｱ</v>
      </c>
      <c r="W116" s="35">
        <f>IF(J116="巻足し",VLOOKUP(F116&amp;K116&amp;M116,製品マスタ!$M$5:$AK$1005,IF(S116/N116&gt;=3,25,22),FALSE),IF(J116="巻返し",VLOOKUP(F116&amp;K116&amp;M116,製品マスタ!$M$5:$AE$1005,19,FALSE),IF(J116="リード付け","-",IF(J116="スリット",VLOOKUP(F116&amp;K116&amp;Q116,製品マスタ!$N$5:$AE$1005,18,FALSE),""))))</f>
        <v>1005</v>
      </c>
      <c r="X116" s="40">
        <f>IF(D116="","",IF(D115&lt;&gt;"","",VLOOKUP(D116,契約台帳!$A$3:$X$700,17,FALSE)))</f>
        <v>2</v>
      </c>
      <c r="Y116" s="35" t="str">
        <f>IF(D116="","",IF(D115&lt;&gt;"","",VLOOKUP(D116,契約台帳!$A$3:$X$700,5,FALSE)))</f>
        <v>五洋紙工㈱</v>
      </c>
      <c r="Z116" s="74">
        <v>44734</v>
      </c>
      <c r="AA116" s="266">
        <f>IFERROR(VLOOKUP(F116&amp;K116&amp;M116,製品マスタ!$M$5:$AM$1003,27,FALSE),"")</f>
        <v>0</v>
      </c>
      <c r="AB116" s="41"/>
      <c r="AC116" s="244"/>
      <c r="AD116" s="67"/>
      <c r="AE116" s="71"/>
      <c r="AF116" s="60">
        <f t="shared" si="0"/>
        <v>8000</v>
      </c>
      <c r="AG116" s="34"/>
      <c r="AH116" s="34"/>
      <c r="AI116" s="34"/>
      <c r="AJ116" s="34"/>
      <c r="AK116" s="13"/>
      <c r="AL116" s="13"/>
      <c r="AM116" s="13"/>
      <c r="AN116" s="13"/>
      <c r="AO116" s="13"/>
      <c r="AP116" s="14"/>
      <c r="AQ116" s="15"/>
    </row>
    <row r="117" spans="1:43" s="17" customFormat="1" ht="30.95" customHeight="1" x14ac:dyDescent="0.2">
      <c r="A117" s="47"/>
      <c r="B117" s="48"/>
      <c r="C117" s="56"/>
      <c r="D117" s="35"/>
      <c r="E117" s="35"/>
      <c r="F117" s="36" t="str">
        <f>IF(D117="","",VLOOKUP(D117,契約台帳!$A$3:$X$9998,6,FALSE))&amp;IF(D117="","",VLOOKUP(D117,契約台帳!$A$3:$X$9998,7,FALSE))&amp;IF(D117="","",VLOOKUP(D117,契約台帳!$A$3:$X$9998,8,FALSE))&amp;IF(D117="","",VLOOKUP(D117,契約台帳!$A$3:$X$9998,9,FALSE))&amp;IF(D117="","",VLOOKUP(D117,契約台帳!$A$3:$X$9998,11,FALSE))</f>
        <v/>
      </c>
      <c r="G117" s="35" t="str">
        <f>IF(D117="","",IF(D116&lt;&gt;"","",VLOOKUP(F117,製品マスタ!$G$5:$H$1005,2,FALSE)))</f>
        <v/>
      </c>
      <c r="H117" s="35" t="str">
        <f>IF(D117="","",IF(D116&lt;&gt;"","",VLOOKUP(F117,製品マスタ!$G$5:$K$1005,5,FALSE)))</f>
        <v/>
      </c>
      <c r="I117" s="37" t="str">
        <f>IF(D117="","",IF(D116&lt;&gt;"","",VLOOKUP(F117,製品マスタ!$G$5:$L$1005,6,FALSE)))</f>
        <v/>
      </c>
      <c r="J117" s="38"/>
      <c r="K117" s="37" t="str">
        <f>IF(D117="","",IF(D116&lt;&gt;"","",VLOOKUP(D117,契約台帳!$A$3:$X$700,12,FALSE)))</f>
        <v/>
      </c>
      <c r="L117" s="37" t="str">
        <f>IF(D117="","",IF(D116&lt;&gt;"","",VLOOKUP(F117,製品マスタ!$G$5:$Q$1005,11,FALSE)))</f>
        <v/>
      </c>
      <c r="M117" s="49"/>
      <c r="N117" s="49"/>
      <c r="O117" s="60"/>
      <c r="P117" s="74"/>
      <c r="Q117" s="54" t="str">
        <f>IF(D117="","",IF(D116&lt;&gt;"","",IF(J117="リード付け",M117,VLOOKUP(D117,契約台帳!$A$3:$X$700,14,FALSE))))</f>
        <v/>
      </c>
      <c r="R117" s="50" t="str">
        <f>IF(D117="","",IF(D116&lt;&gt;"","",IF(J117="リード付け",M117,VLOOKUP(D117,契約台帳!$A$3:$X$700,15,FALSE))))</f>
        <v/>
      </c>
      <c r="S117" s="50" t="str">
        <f>IF(D117="","",IF(D116&lt;&gt;"","",IF(J117="リード付け",N117,VLOOKUP(D117,契約台帳!$A$3:$X$700,16,FALSE))))</f>
        <v/>
      </c>
      <c r="T117" s="50"/>
      <c r="U117" s="227" t="str">
        <f>IF(D117="","",IF(D115=D117,"",VLOOKUP(D117,契約台帳!$A$2:$X$700,18,FALSE)))</f>
        <v/>
      </c>
      <c r="V117" s="35" t="str">
        <f>IF(J117="巻足し",VLOOKUP(F117&amp;K117&amp;M117,製品マスタ!$M$5:$AK$1005,IF(S117/N117&gt;=3,24,21),FALSE),IF(J117="巻返し",VLOOKUP(F117&amp;K117&amp;M117,製品マスタ!$M$5:$AE$1005,18,FALSE),IF(J117="リード付け","原反コア",IF(J117="スリット",VLOOKUP(F117&amp;K117&amp;Q117,製品マスタ!$N$5:$AE$1005,17,FALSE),""))))</f>
        <v/>
      </c>
      <c r="W117" s="35" t="str">
        <f>IF(J117="巻足し",VLOOKUP(F117&amp;K117&amp;M117,製品マスタ!$M$5:$AK$1005,IF(S117/N117&gt;=3,25,22),FALSE),IF(J117="巻返し",VLOOKUP(F117&amp;K117&amp;M117,製品マスタ!$M$5:$AE$1005,19,FALSE),IF(J117="リード付け","-",IF(J117="スリット",VLOOKUP(F117&amp;K117&amp;Q117,製品マスタ!$N$5:$AE$1005,18,FALSE),""))))</f>
        <v/>
      </c>
      <c r="X117" s="40" t="str">
        <f>IF(D117="","",IF(D116&lt;&gt;"","",VLOOKUP(D117,契約台帳!$A$3:$X$700,17,FALSE)))</f>
        <v/>
      </c>
      <c r="Y117" s="35" t="str">
        <f>IF(D117="","",IF(D116&lt;&gt;"","",VLOOKUP(D117,契約台帳!$A$3:$X$700,5,FALSE)))</f>
        <v/>
      </c>
      <c r="Z117" s="74"/>
      <c r="AA117" s="266" t="str">
        <f>IFERROR(VLOOKUP(F117&amp;K117&amp;M117,製品マスタ!$M$5:$AM$1003,27,FALSE),"")</f>
        <v/>
      </c>
      <c r="AB117" s="41"/>
      <c r="AC117" s="244"/>
      <c r="AD117" s="67"/>
      <c r="AE117" s="71"/>
      <c r="AF117" s="60"/>
      <c r="AG117" s="34"/>
      <c r="AH117" s="34"/>
      <c r="AI117" s="34"/>
      <c r="AJ117" s="34"/>
      <c r="AK117" s="13"/>
      <c r="AL117" s="13"/>
      <c r="AM117" s="13"/>
      <c r="AN117" s="13"/>
      <c r="AO117" s="13"/>
      <c r="AP117" s="14"/>
      <c r="AQ117" s="15"/>
    </row>
    <row r="118" spans="1:43" s="17" customFormat="1" ht="30.95" customHeight="1" x14ac:dyDescent="0.2">
      <c r="A118" s="47"/>
      <c r="B118" s="48"/>
      <c r="C118" s="56"/>
      <c r="D118" s="35">
        <v>3662791</v>
      </c>
      <c r="E118" s="35">
        <v>4151042</v>
      </c>
      <c r="F118" s="36" t="str">
        <f>IF(D118="","",VLOOKUP(D118,契約台帳!$A$3:$X$9998,6,FALSE))&amp;IF(D118="","",VLOOKUP(D118,契約台帳!$A$3:$X$9998,7,FALSE))&amp;IF(D118="","",VLOOKUP(D118,契約台帳!$A$3:$X$9998,8,FALSE))&amp;IF(D118="","",VLOOKUP(D118,契約台帳!$A$3:$X$9998,9,FALSE))&amp;IF(D118="","",VLOOKUP(D118,契約台帳!$A$3:$X$9998,11,FALSE))</f>
        <v>3SNMLBMNSJF</v>
      </c>
      <c r="G118" s="35" t="str">
        <f>IF(D118="","",IF(D117&lt;&gt;"","",VLOOKUP(F118,製品マスタ!$G$5:$H$1005,2,FALSE)))</f>
        <v>S</v>
      </c>
      <c r="H118" s="35" t="str">
        <f>IF(D118="","",IF(D117&lt;&gt;"","",VLOOKUP(F118,製品マスタ!$G$5:$K$1005,5,FALSE)))</f>
        <v>MNSJF</v>
      </c>
      <c r="I118" s="37" t="str">
        <f>IF(D118="","",IF(D117&lt;&gt;"","",VLOOKUP(F118,製品マスタ!$G$5:$L$1005,6,FALSE)))</f>
        <v>ＮＳ蒸着</v>
      </c>
      <c r="J118" s="38" t="s">
        <v>627</v>
      </c>
      <c r="K118" s="37">
        <f>IF(D118="","",IF(D117&lt;&gt;"","",VLOOKUP(D118,契約台帳!$A$3:$X$700,12,FALSE)))</f>
        <v>12</v>
      </c>
      <c r="L118" s="37" t="str">
        <f>IF(D118="","",IF(D117&lt;&gt;"","",VLOOKUP(F118,製品マスタ!$G$5:$Q$1005,11,FALSE)))</f>
        <v>NS</v>
      </c>
      <c r="M118" s="49">
        <v>1120</v>
      </c>
      <c r="N118" s="49">
        <v>24230</v>
      </c>
      <c r="O118" s="60">
        <v>1</v>
      </c>
      <c r="P118" s="74">
        <v>44725</v>
      </c>
      <c r="Q118" s="54">
        <f>IF(D118="","",IF(D117&lt;&gt;"","",IF(J118="リード付け",M118,VLOOKUP(D118,契約台帳!$A$3:$X$700,14,FALSE))))</f>
        <v>1000</v>
      </c>
      <c r="R118" s="50">
        <f>IF(D118="","",IF(D117&lt;&gt;"","",IF(J118="リード付け",M118,VLOOKUP(D118,契約台帳!$A$3:$X$700,15,FALSE))))</f>
        <v>1000</v>
      </c>
      <c r="S118" s="50">
        <f>IF(D118="","",IF(D117&lt;&gt;"","",IF(J118="リード付け",N118,VLOOKUP(D118,契約台帳!$A$3:$X$700,16,FALSE))))</f>
        <v>6000</v>
      </c>
      <c r="T118" s="50">
        <v>4</v>
      </c>
      <c r="U118" s="227">
        <f>IF(D118="","",IF(D116=D118,"",VLOOKUP(D118,契約台帳!$A$2:$X$700,18,FALSE)))</f>
        <v>4</v>
      </c>
      <c r="V118" s="35" t="str">
        <f>IF(J118="巻足し",VLOOKUP(F118&amp;K118&amp;M118,製品マスタ!$M$5:$AK$1005,IF(S118/N118&gt;=3,24,21),FALSE),IF(J118="巻返し",VLOOKUP(F118&amp;K118&amp;M118,製品マスタ!$M$5:$AE$1005,18,FALSE),IF(J118="リード付け","原反コア",IF(J118="スリット",VLOOKUP(F118&amp;K118&amp;Q118,製品マスタ!$N$5:$AE$1005,17,FALSE),""))))</f>
        <v>6ｲﾝﾁMｺｱ</v>
      </c>
      <c r="W118" s="35">
        <f>IF(J118="巻足し",VLOOKUP(F118&amp;K118&amp;M118,製品マスタ!$M$5:$AK$1005,IF(S118/N118&gt;=3,25,22),FALSE),IF(J118="巻返し",VLOOKUP(F118&amp;K118&amp;M118,製品マスタ!$M$5:$AE$1005,19,FALSE),IF(J118="リード付け","-",IF(J118="スリット",VLOOKUP(F118&amp;K118&amp;Q118,製品マスタ!$N$5:$AE$1005,18,FALSE),""))))</f>
        <v>1005</v>
      </c>
      <c r="X118" s="40">
        <f>IF(D118="","",IF(D117&lt;&gt;"","",VLOOKUP(D118,契約台帳!$A$3:$X$700,17,FALSE)))</f>
        <v>2</v>
      </c>
      <c r="Y118" s="35" t="str">
        <f>IF(D118="","",IF(D117&lt;&gt;"","",VLOOKUP(D118,契約台帳!$A$3:$X$700,5,FALSE)))</f>
        <v>アジヤアルミ㈱</v>
      </c>
      <c r="Z118" s="74">
        <v>44734</v>
      </c>
      <c r="AA118" s="266">
        <f>IFERROR(VLOOKUP(F118&amp;K118&amp;M118,製品マスタ!$M$5:$AM$1003,27,FALSE),"")</f>
        <v>0</v>
      </c>
      <c r="AB118" s="41"/>
      <c r="AC118" s="244"/>
      <c r="AD118" s="67"/>
      <c r="AE118" s="71"/>
      <c r="AF118" s="60">
        <f t="shared" si="0"/>
        <v>24000</v>
      </c>
      <c r="AG118" s="34"/>
      <c r="AH118" s="34"/>
      <c r="AI118" s="34"/>
      <c r="AJ118" s="34"/>
      <c r="AK118" s="13"/>
      <c r="AL118" s="13"/>
      <c r="AM118" s="13"/>
      <c r="AN118" s="13"/>
      <c r="AO118" s="13"/>
      <c r="AP118" s="14"/>
      <c r="AQ118" s="15"/>
    </row>
    <row r="119" spans="1:43" s="17" customFormat="1" ht="30.95" customHeight="1" x14ac:dyDescent="0.2">
      <c r="A119" s="47"/>
      <c r="B119" s="48"/>
      <c r="C119" s="56"/>
      <c r="D119" s="35"/>
      <c r="E119" s="35"/>
      <c r="F119" s="36" t="str">
        <f>IF(D119="","",VLOOKUP(D119,契約台帳!$A$3:$X$9998,6,FALSE))&amp;IF(D119="","",VLOOKUP(D119,契約台帳!$A$3:$X$9998,7,FALSE))&amp;IF(D119="","",VLOOKUP(D119,契約台帳!$A$3:$X$9998,8,FALSE))&amp;IF(D119="","",VLOOKUP(D119,契約台帳!$A$3:$X$9998,9,FALSE))&amp;IF(D119="","",VLOOKUP(D119,契約台帳!$A$3:$X$9998,11,FALSE))</f>
        <v/>
      </c>
      <c r="G119" s="35" t="str">
        <f>IF(D119="","",IF(D118&lt;&gt;"","",VLOOKUP(F119,製品マスタ!$G$5:$H$1005,2,FALSE)))</f>
        <v/>
      </c>
      <c r="H119" s="35" t="str">
        <f>IF(D119="","",IF(D118&lt;&gt;"","",VLOOKUP(F119,製品マスタ!$G$5:$K$1005,5,FALSE)))</f>
        <v/>
      </c>
      <c r="I119" s="37" t="str">
        <f>IF(D119="","",IF(D118&lt;&gt;"","",VLOOKUP(F119,製品マスタ!$G$5:$L$1005,6,FALSE)))</f>
        <v/>
      </c>
      <c r="J119" s="38"/>
      <c r="K119" s="37" t="str">
        <f>IF(D119="","",IF(D118&lt;&gt;"","",VLOOKUP(D119,契約台帳!$A$3:$X$700,12,FALSE)))</f>
        <v/>
      </c>
      <c r="L119" s="37" t="str">
        <f>IF(D119="","",IF(D118&lt;&gt;"","",VLOOKUP(F119,製品マスタ!$G$5:$Q$1005,11,FALSE)))</f>
        <v/>
      </c>
      <c r="M119" s="49"/>
      <c r="N119" s="49"/>
      <c r="O119" s="60"/>
      <c r="P119" s="74"/>
      <c r="Q119" s="54" t="str">
        <f>IF(D119="","",IF(D118&lt;&gt;"","",IF(J119="リード付け",M119,VLOOKUP(D119,契約台帳!$A$3:$X$700,14,FALSE))))</f>
        <v/>
      </c>
      <c r="R119" s="50" t="str">
        <f>IF(D119="","",IF(D118&lt;&gt;"","",IF(J119="リード付け",M119,VLOOKUP(D119,契約台帳!$A$3:$X$700,15,FALSE))))</f>
        <v/>
      </c>
      <c r="S119" s="50" t="str">
        <f>IF(D119="","",IF(D118&lt;&gt;"","",IF(J119="リード付け",N119,VLOOKUP(D119,契約台帳!$A$3:$X$700,16,FALSE))))</f>
        <v/>
      </c>
      <c r="T119" s="50"/>
      <c r="U119" s="227" t="str">
        <f>IF(D119="","",IF(D117=D119,"",VLOOKUP(D119,契約台帳!$A$2:$X$700,18,FALSE)))</f>
        <v/>
      </c>
      <c r="V119" s="35" t="str">
        <f>IF(J119="巻足し",VLOOKUP(F119&amp;K119&amp;M119,製品マスタ!$M$5:$AK$1005,IF(S119/N119&gt;=3,24,21),FALSE),IF(J119="巻返し",VLOOKUP(F119&amp;K119&amp;M119,製品マスタ!$M$5:$AE$1005,18,FALSE),IF(J119="リード付け","原反コア",IF(J119="スリット",VLOOKUP(F119&amp;K119&amp;Q119,製品マスタ!$N$5:$AE$1005,17,FALSE),""))))</f>
        <v/>
      </c>
      <c r="W119" s="35" t="str">
        <f>IF(J119="巻足し",VLOOKUP(F119&amp;K119&amp;M119,製品マスタ!$M$5:$AK$1005,IF(S119/N119&gt;=3,25,22),FALSE),IF(J119="巻返し",VLOOKUP(F119&amp;K119&amp;M119,製品マスタ!$M$5:$AE$1005,19,FALSE),IF(J119="リード付け","-",IF(J119="スリット",VLOOKUP(F119&amp;K119&amp;Q119,製品マスタ!$N$5:$AE$1005,18,FALSE),""))))</f>
        <v/>
      </c>
      <c r="X119" s="40" t="str">
        <f>IF(D119="","",IF(D118&lt;&gt;"","",VLOOKUP(D119,契約台帳!$A$3:$X$700,17,FALSE)))</f>
        <v/>
      </c>
      <c r="Y119" s="35" t="str">
        <f>IF(D119="","",IF(D118&lt;&gt;"","",VLOOKUP(D119,契約台帳!$A$3:$X$700,5,FALSE)))</f>
        <v/>
      </c>
      <c r="Z119" s="74"/>
      <c r="AA119" s="266" t="str">
        <f>IFERROR(VLOOKUP(F119&amp;K119&amp;M119,製品マスタ!$M$5:$AM$1003,27,FALSE),"")</f>
        <v/>
      </c>
      <c r="AB119" s="41"/>
      <c r="AC119" s="244"/>
      <c r="AD119" s="67"/>
      <c r="AE119" s="71"/>
      <c r="AF119" s="60"/>
      <c r="AG119" s="34"/>
      <c r="AH119" s="34"/>
      <c r="AI119" s="34"/>
      <c r="AJ119" s="34"/>
      <c r="AK119" s="13"/>
      <c r="AL119" s="13"/>
      <c r="AM119" s="13"/>
      <c r="AN119" s="13"/>
      <c r="AO119" s="13"/>
      <c r="AP119" s="14"/>
      <c r="AQ119" s="15"/>
    </row>
    <row r="120" spans="1:43" s="17" customFormat="1" ht="30.95" customHeight="1" x14ac:dyDescent="0.2">
      <c r="A120" s="47"/>
      <c r="B120" s="48"/>
      <c r="C120" s="56"/>
      <c r="D120" s="35">
        <v>3662830</v>
      </c>
      <c r="E120" s="35">
        <v>4151034</v>
      </c>
      <c r="F120" s="36" t="str">
        <f>IF(D120="","",VLOOKUP(D120,契約台帳!$A$3:$X$9998,6,FALSE))&amp;IF(D120="","",VLOOKUP(D120,契約台帳!$A$3:$X$9998,7,FALSE))&amp;IF(D120="","",VLOOKUP(D120,契約台帳!$A$3:$X$9998,8,FALSE))&amp;IF(D120="","",VLOOKUP(D120,契約台帳!$A$3:$X$9998,9,FALSE))&amp;IF(D120="","",VLOOKUP(D120,契約台帳!$A$3:$X$9998,11,FALSE))</f>
        <v>3SYMLBMSBBF</v>
      </c>
      <c r="G120" s="35" t="str">
        <f>IF(D120="","",IF(D119&lt;&gt;"","",VLOOKUP(F120,製品マスタ!$G$5:$H$1005,2,FALSE)))</f>
        <v>S</v>
      </c>
      <c r="H120" s="35" t="str">
        <f>IF(D120="","",IF(D119&lt;&gt;"","",VLOOKUP(F120,製品マスタ!$G$5:$K$1005,5,FALSE)))</f>
        <v>MSBBF</v>
      </c>
      <c r="I120" s="37" t="str">
        <f>IF(D120="","",IF(D119&lt;&gt;"","",VLOOKUP(F120,製品マスタ!$G$5:$L$1005,6,FALSE)))</f>
        <v>ＭＥＴＡＬＵＭＹ　ＳＩＬＶＥＲ　ＢＲＩＧＨＴ　Ｔ６２Ｍ　Ｂ</v>
      </c>
      <c r="J120" s="38" t="s">
        <v>584</v>
      </c>
      <c r="K120" s="37">
        <f>IF(D120="","",IF(D119&lt;&gt;"","",VLOOKUP(D120,契約台帳!$A$3:$X$700,12,FALSE)))</f>
        <v>25</v>
      </c>
      <c r="L120" s="37" t="str">
        <f>IF(D120="","",IF(D119&lt;&gt;"","",VLOOKUP(F120,製品マスタ!$G$5:$Q$1005,11,FALSE)))</f>
        <v>T62</v>
      </c>
      <c r="M120" s="49">
        <v>1120</v>
      </c>
      <c r="N120" s="49">
        <v>16000</v>
      </c>
      <c r="O120" s="60">
        <v>1</v>
      </c>
      <c r="P120" s="74">
        <v>44725</v>
      </c>
      <c r="Q120" s="54">
        <f>IF(D120="","",IF(D119&lt;&gt;"","",IF(J120="リード付け",M120,VLOOKUP(D120,契約台帳!$A$3:$X$700,14,FALSE))))</f>
        <v>1120</v>
      </c>
      <c r="R120" s="50">
        <f>IF(D120="","",IF(D119&lt;&gt;"","",IF(J120="リード付け",M120,VLOOKUP(D120,契約台帳!$A$3:$X$700,15,FALSE))))</f>
        <v>1120</v>
      </c>
      <c r="S120" s="50">
        <f>IF(D120="","",IF(D119&lt;&gt;"","",IF(J120="リード付け",N120,VLOOKUP(D120,契約台帳!$A$3:$X$700,16,FALSE))))</f>
        <v>8000</v>
      </c>
      <c r="T120" s="50">
        <v>2</v>
      </c>
      <c r="U120" s="227">
        <f>IF(D120="","",IF(D118=D120,"",VLOOKUP(D120,契約台帳!$A$2:$X$700,18,FALSE)))</f>
        <v>2</v>
      </c>
      <c r="V120" s="35" t="str">
        <f>IF(J120="巻足し",VLOOKUP(F120&amp;K120&amp;M120,製品マスタ!$M$5:$AK$1005,IF(S120/N120&gt;=3,24,21),FALSE),IF(J120="巻返し",VLOOKUP(F120&amp;K120&amp;M120,製品マスタ!$M$5:$AE$1005,18,FALSE),IF(J120="リード付け","原反コア",IF(J120="スリット",VLOOKUP(F120&amp;K120&amp;Q120,製品マスタ!$N$5:$AE$1005,17,FALSE),""))))</f>
        <v>6ｲﾝﾁSｺｱ</v>
      </c>
      <c r="W120" s="35">
        <f>IF(J120="巻足し",VLOOKUP(F120&amp;K120&amp;M120,製品マスタ!$M$5:$AK$1005,IF(S120/N120&gt;=3,25,22),FALSE),IF(J120="巻返し",VLOOKUP(F120&amp;K120&amp;M120,製品マスタ!$M$5:$AE$1005,19,FALSE),IF(J120="リード付け","-",IF(J120="スリット",VLOOKUP(F120&amp;K120&amp;Q120,製品マスタ!$N$5:$AE$1005,18,FALSE),""))))</f>
        <v>1125</v>
      </c>
      <c r="X120" s="40">
        <f>IF(D120="","",IF(D119&lt;&gt;"","",VLOOKUP(D120,契約台帳!$A$3:$X$700,17,FALSE)))</f>
        <v>2</v>
      </c>
      <c r="Y120" s="35" t="str">
        <f>IF(D120="","",IF(D119&lt;&gt;"","",VLOOKUP(D120,契約台帳!$A$3:$X$700,5,FALSE)))</f>
        <v>リンテック㈱</v>
      </c>
      <c r="Z120" s="74">
        <v>44734</v>
      </c>
      <c r="AA120" s="266" t="str">
        <f>IFERROR(VLOOKUP(F120&amp;K120&amp;M120,製品マスタ!$M$5:$AM$1003,27,FALSE),"")</f>
        <v>輸出</v>
      </c>
      <c r="AB120" s="41"/>
      <c r="AC120" s="244"/>
      <c r="AD120" s="67"/>
      <c r="AE120" s="71"/>
      <c r="AF120" s="60"/>
      <c r="AG120" s="34"/>
      <c r="AH120" s="34"/>
      <c r="AI120" s="34"/>
      <c r="AJ120" s="34"/>
      <c r="AK120" s="13"/>
      <c r="AL120" s="13"/>
      <c r="AM120" s="13"/>
      <c r="AN120" s="13"/>
      <c r="AO120" s="13"/>
      <c r="AP120" s="14"/>
      <c r="AQ120" s="15"/>
    </row>
    <row r="121" spans="1:43" s="17" customFormat="1" ht="30.95" customHeight="1" x14ac:dyDescent="0.2">
      <c r="A121" s="47"/>
      <c r="B121" s="48"/>
      <c r="C121" s="56"/>
      <c r="D121" s="35"/>
      <c r="E121" s="35"/>
      <c r="F121" s="36" t="str">
        <f>IF(D121="","",VLOOKUP(D121,契約台帳!$A$3:$X$9998,6,FALSE))&amp;IF(D121="","",VLOOKUP(D121,契約台帳!$A$3:$X$9998,7,FALSE))&amp;IF(D121="","",VLOOKUP(D121,契約台帳!$A$3:$X$9998,8,FALSE))&amp;IF(D121="","",VLOOKUP(D121,契約台帳!$A$3:$X$9998,9,FALSE))&amp;IF(D121="","",VLOOKUP(D121,契約台帳!$A$3:$X$9998,11,FALSE))</f>
        <v/>
      </c>
      <c r="G121" s="35" t="str">
        <f>IF(D121="","",IF(D120&lt;&gt;"","",VLOOKUP(F121,製品マスタ!$G$5:$H$1005,2,FALSE)))</f>
        <v/>
      </c>
      <c r="H121" s="35" t="str">
        <f>IF(D121="","",IF(D120&lt;&gt;"","",VLOOKUP(F121,製品マスタ!$G$5:$K$1005,5,FALSE)))</f>
        <v/>
      </c>
      <c r="I121" s="37" t="str">
        <f>IF(D121="","",IF(D120&lt;&gt;"","",VLOOKUP(F121,製品マスタ!$G$5:$L$1005,6,FALSE)))</f>
        <v/>
      </c>
      <c r="J121" s="38"/>
      <c r="K121" s="37" t="str">
        <f>IF(D121="","",IF(D120&lt;&gt;"","",VLOOKUP(D121,契約台帳!$A$3:$X$700,12,FALSE)))</f>
        <v/>
      </c>
      <c r="L121" s="37" t="str">
        <f>IF(D121="","",IF(D120&lt;&gt;"","",VLOOKUP(F121,製品マスタ!$G$5:$Q$1005,11,FALSE)))</f>
        <v/>
      </c>
      <c r="M121" s="49"/>
      <c r="N121" s="49"/>
      <c r="O121" s="60"/>
      <c r="P121" s="74"/>
      <c r="Q121" s="54" t="str">
        <f>IF(D121="","",IF(D120&lt;&gt;"","",IF(J121="リード付け",M121,VLOOKUP(D121,契約台帳!$A$3:$X$700,14,FALSE))))</f>
        <v/>
      </c>
      <c r="R121" s="50" t="str">
        <f>IF(D121="","",IF(D120&lt;&gt;"","",IF(J121="リード付け",M121,VLOOKUP(D121,契約台帳!$A$3:$X$700,15,FALSE))))</f>
        <v/>
      </c>
      <c r="S121" s="50" t="str">
        <f>IF(D121="","",IF(D120&lt;&gt;"","",IF(J121="リード付け",N121,VLOOKUP(D121,契約台帳!$A$3:$X$700,16,FALSE))))</f>
        <v/>
      </c>
      <c r="T121" s="50"/>
      <c r="U121" s="227" t="str">
        <f>IF(D121="","",IF(D119=D121,"",VLOOKUP(D121,契約台帳!$A$2:$X$700,18,FALSE)))</f>
        <v/>
      </c>
      <c r="V121" s="35" t="str">
        <f>IF(J121="巻足し",VLOOKUP(F121&amp;K121&amp;M121,製品マスタ!$M$5:$AK$1005,IF(S121/N121&gt;=3,24,21),FALSE),IF(J121="巻返し",VLOOKUP(F121&amp;K121&amp;M121,製品マスタ!$M$5:$AE$1005,18,FALSE),IF(J121="リード付け","原反コア",IF(J121="スリット",VLOOKUP(F121&amp;K121&amp;Q121,製品マスタ!$N$5:$AE$1005,17,FALSE),""))))</f>
        <v/>
      </c>
      <c r="W121" s="35" t="str">
        <f>IF(J121="巻足し",VLOOKUP(F121&amp;K121&amp;M121,製品マスタ!$M$5:$AK$1005,IF(S121/N121&gt;=3,25,22),FALSE),IF(J121="巻返し",VLOOKUP(F121&amp;K121&amp;M121,製品マスタ!$M$5:$AE$1005,19,FALSE),IF(J121="リード付け","-",IF(J121="スリット",VLOOKUP(F121&amp;K121&amp;Q121,製品マスタ!$N$5:$AE$1005,18,FALSE),""))))</f>
        <v/>
      </c>
      <c r="X121" s="40" t="str">
        <f>IF(D121="","",IF(D120&lt;&gt;"","",VLOOKUP(D121,契約台帳!$A$3:$X$700,17,FALSE)))</f>
        <v/>
      </c>
      <c r="Y121" s="35" t="str">
        <f>IF(D121="","",IF(D120&lt;&gt;"","",VLOOKUP(D121,契約台帳!$A$3:$X$700,5,FALSE)))</f>
        <v/>
      </c>
      <c r="Z121" s="74"/>
      <c r="AA121" s="266" t="str">
        <f>IFERROR(VLOOKUP(F121&amp;K121&amp;M121,製品マスタ!$M$5:$AM$1003,27,FALSE),"")</f>
        <v/>
      </c>
      <c r="AB121" s="41"/>
      <c r="AC121" s="244"/>
      <c r="AD121" s="67"/>
      <c r="AE121" s="71"/>
      <c r="AF121" s="60"/>
      <c r="AG121" s="34"/>
      <c r="AH121" s="34"/>
      <c r="AI121" s="34"/>
      <c r="AJ121" s="34"/>
      <c r="AK121" s="13"/>
      <c r="AL121" s="13"/>
      <c r="AM121" s="13"/>
      <c r="AN121" s="13"/>
      <c r="AO121" s="13"/>
      <c r="AP121" s="14"/>
      <c r="AQ121" s="15"/>
    </row>
    <row r="122" spans="1:43" s="17" customFormat="1" ht="30.95" customHeight="1" x14ac:dyDescent="0.2">
      <c r="A122" s="47"/>
      <c r="B122" s="48"/>
      <c r="C122" s="56"/>
      <c r="D122" s="35">
        <v>3662824</v>
      </c>
      <c r="E122" s="35">
        <v>4151047</v>
      </c>
      <c r="F122" s="36" t="str">
        <f>IF(D122="","",VLOOKUP(D122,契約台帳!$A$3:$X$9998,6,FALSE))&amp;IF(D122="","",VLOOKUP(D122,契約台帳!$A$3:$X$9998,7,FALSE))&amp;IF(D122="","",VLOOKUP(D122,契約台帳!$A$3:$X$9998,8,FALSE))&amp;IF(D122="","",VLOOKUP(D122,契約台帳!$A$3:$X$9998,9,FALSE))&amp;IF(D122="","",VLOOKUP(D122,契約台帳!$A$3:$X$9998,11,FALSE))</f>
        <v>3SNMLBMNQR66F</v>
      </c>
      <c r="G122" s="35" t="str">
        <f>IF(D122="","",IF(D121&lt;&gt;"","",VLOOKUP(F122,製品マスタ!$G$5:$H$1005,2,FALSE)))</f>
        <v>S</v>
      </c>
      <c r="H122" s="35" t="str">
        <f>IF(D122="","",IF(D121&lt;&gt;"","",VLOOKUP(F122,製品マスタ!$G$5:$K$1005,5,FALSE)))</f>
        <v>MNQR66F</v>
      </c>
      <c r="I122" s="37" t="str">
        <f>IF(D122="","",IF(D121&lt;&gt;"","",VLOOKUP(F122,製品マスタ!$G$5:$L$1005,6,FALSE)))</f>
        <v>ＱＲ６６蒸着品</v>
      </c>
      <c r="J122" s="38" t="s">
        <v>584</v>
      </c>
      <c r="K122" s="37">
        <f>IF(D122="","",IF(D121&lt;&gt;"","",VLOOKUP(D122,契約台帳!$A$3:$X$700,12,FALSE)))</f>
        <v>25</v>
      </c>
      <c r="L122" s="37" t="str">
        <f>IF(D122="","",IF(D121&lt;&gt;"","",VLOOKUP(F122,製品マスタ!$G$5:$Q$1005,11,FALSE)))</f>
        <v>E315</v>
      </c>
      <c r="M122" s="49">
        <v>1100</v>
      </c>
      <c r="N122" s="49">
        <v>18000</v>
      </c>
      <c r="O122" s="60">
        <v>3</v>
      </c>
      <c r="P122" s="74">
        <v>44728</v>
      </c>
      <c r="Q122" s="54">
        <f>IF(D122="","",IF(D121&lt;&gt;"","",IF(J122="リード付け",M122,VLOOKUP(D122,契約台帳!$A$3:$X$700,14,FALSE))))</f>
        <v>1100</v>
      </c>
      <c r="R122" s="50">
        <f>IF(D122="","",IF(D121&lt;&gt;"","",IF(J122="リード付け",M122,VLOOKUP(D122,契約台帳!$A$3:$X$700,15,FALSE))))</f>
        <v>1100</v>
      </c>
      <c r="S122" s="50">
        <f>IF(D122="","",IF(D121&lt;&gt;"","",IF(J122="リード付け",N122,VLOOKUP(D122,契約台帳!$A$3:$X$700,16,FALSE))))</f>
        <v>6000</v>
      </c>
      <c r="T122" s="50">
        <v>9</v>
      </c>
      <c r="U122" s="227">
        <f>IF(D122="","",IF(D120=D122,"",VLOOKUP(D122,契約台帳!$A$2:$X$700,18,FALSE)))</f>
        <v>15</v>
      </c>
      <c r="V122" s="35" t="str">
        <f>IF(J122="巻足し",VLOOKUP(F122&amp;K122&amp;M122,製品マスタ!$M$5:$AK$1005,IF(S122/N122&gt;=3,24,21),FALSE),IF(J122="巻返し",VLOOKUP(F122&amp;K122&amp;M122,製品マスタ!$M$5:$AE$1005,18,FALSE),IF(J122="リード付け","原反コア",IF(J122="スリット",VLOOKUP(F122&amp;K122&amp;Q122,製品マスタ!$N$5:$AE$1005,17,FALSE),""))))</f>
        <v>6ｲﾝﾁMｺｱ</v>
      </c>
      <c r="W122" s="35">
        <f>IF(J122="巻足し",VLOOKUP(F122&amp;K122&amp;M122,製品マスタ!$M$5:$AK$1005,IF(S122/N122&gt;=3,25,22),FALSE),IF(J122="巻返し",VLOOKUP(F122&amp;K122&amp;M122,製品マスタ!$M$5:$AE$1005,19,FALSE),IF(J122="リード付け","-",IF(J122="スリット",VLOOKUP(F122&amp;K122&amp;Q122,製品マスタ!$N$5:$AE$1005,18,FALSE),""))))</f>
        <v>1110</v>
      </c>
      <c r="X122" s="40">
        <f>IF(D122="","",IF(D121&lt;&gt;"","",VLOOKUP(D122,契約台帳!$A$3:$X$700,17,FALSE)))</f>
        <v>2</v>
      </c>
      <c r="Y122" s="35" t="str">
        <f>IF(D122="","",IF(D121&lt;&gt;"","",VLOOKUP(D122,契約台帳!$A$3:$X$700,5,FALSE)))</f>
        <v>リンテック㈱</v>
      </c>
      <c r="Z122" s="74">
        <v>44734</v>
      </c>
      <c r="AA122" s="266">
        <f>IFERROR(VLOOKUP(F122&amp;K122&amp;M122,製品マスタ!$M$5:$AM$1003,27,FALSE),"")</f>
        <v>0</v>
      </c>
      <c r="AB122" s="41"/>
      <c r="AC122" s="244"/>
      <c r="AD122" s="67"/>
      <c r="AE122" s="71"/>
      <c r="AF122" s="60">
        <f t="shared" si="0"/>
        <v>59400</v>
      </c>
      <c r="AG122" s="34"/>
      <c r="AH122" s="34"/>
      <c r="AI122" s="34"/>
      <c r="AJ122" s="34"/>
      <c r="AK122" s="13"/>
      <c r="AL122" s="13"/>
      <c r="AM122" s="13"/>
      <c r="AN122" s="13"/>
      <c r="AO122" s="13"/>
      <c r="AP122" s="14"/>
      <c r="AQ122" s="15"/>
    </row>
    <row r="123" spans="1:43" s="17" customFormat="1" ht="30.95" customHeight="1" x14ac:dyDescent="0.2">
      <c r="A123" s="47"/>
      <c r="B123" s="48"/>
      <c r="C123" s="56"/>
      <c r="D123" s="35"/>
      <c r="E123" s="35"/>
      <c r="F123" s="36" t="str">
        <f>IF(D123="","",VLOOKUP(D123,契約台帳!$A$3:$X$9998,6,FALSE))&amp;IF(D123="","",VLOOKUP(D123,契約台帳!$A$3:$X$9998,7,FALSE))&amp;IF(D123="","",VLOOKUP(D123,契約台帳!$A$3:$X$9998,8,FALSE))&amp;IF(D123="","",VLOOKUP(D123,契約台帳!$A$3:$X$9998,9,FALSE))&amp;IF(D123="","",VLOOKUP(D123,契約台帳!$A$3:$X$9998,11,FALSE))</f>
        <v/>
      </c>
      <c r="G123" s="35" t="str">
        <f>IF(D123="","",IF(D122&lt;&gt;"","",VLOOKUP(F123,製品マスタ!$G$5:$H$1005,2,FALSE)))</f>
        <v/>
      </c>
      <c r="H123" s="35" t="str">
        <f>IF(D123="","",IF(D122&lt;&gt;"","",VLOOKUP(F123,製品マスタ!$G$5:$K$1005,5,FALSE)))</f>
        <v/>
      </c>
      <c r="I123" s="37" t="str">
        <f>IF(D123="","",IF(D122&lt;&gt;"","",VLOOKUP(F123,製品マスタ!$G$5:$L$1005,6,FALSE)))</f>
        <v/>
      </c>
      <c r="J123" s="38"/>
      <c r="K123" s="37" t="str">
        <f>IF(D123="","",IF(D122&lt;&gt;"","",VLOOKUP(D123,契約台帳!$A$3:$X$700,12,FALSE)))</f>
        <v/>
      </c>
      <c r="L123" s="37" t="str">
        <f>IF(D123="","",IF(D122&lt;&gt;"","",VLOOKUP(F123,製品マスタ!$G$5:$Q$1005,11,FALSE)))</f>
        <v/>
      </c>
      <c r="M123" s="49"/>
      <c r="N123" s="49"/>
      <c r="O123" s="60"/>
      <c r="P123" s="74"/>
      <c r="Q123" s="54" t="str">
        <f>IF(D123="","",IF(D122&lt;&gt;"","",IF(J123="リード付け",M123,VLOOKUP(D123,契約台帳!$A$3:$X$700,14,FALSE))))</f>
        <v/>
      </c>
      <c r="R123" s="50" t="str">
        <f>IF(D123="","",IF(D122&lt;&gt;"","",IF(J123="リード付け",M123,VLOOKUP(D123,契約台帳!$A$3:$X$700,15,FALSE))))</f>
        <v/>
      </c>
      <c r="S123" s="50" t="str">
        <f>IF(D123="","",IF(D122&lt;&gt;"","",IF(J123="リード付け",N123,VLOOKUP(D123,契約台帳!$A$3:$X$700,16,FALSE))))</f>
        <v/>
      </c>
      <c r="T123" s="50"/>
      <c r="U123" s="227" t="str">
        <f>IF(D123="","",IF(D121=D123,"",VLOOKUP(D123,契約台帳!$A$2:$X$700,18,FALSE)))</f>
        <v/>
      </c>
      <c r="V123" s="35" t="str">
        <f>IF(J123="巻足し",VLOOKUP(F123&amp;K123&amp;M123,製品マスタ!$M$5:$AK$1005,IF(S123/N123&gt;=3,24,21),FALSE),IF(J123="巻返し",VLOOKUP(F123&amp;K123&amp;M123,製品マスタ!$M$5:$AE$1005,18,FALSE),IF(J123="リード付け","原反コア",IF(J123="スリット",VLOOKUP(F123&amp;K123&amp;Q123,製品マスタ!$N$5:$AE$1005,17,FALSE),""))))</f>
        <v/>
      </c>
      <c r="W123" s="35" t="str">
        <f>IF(J123="巻足し",VLOOKUP(F123&amp;K123&amp;M123,製品マスタ!$M$5:$AK$1005,IF(S123/N123&gt;=3,25,22),FALSE),IF(J123="巻返し",VLOOKUP(F123&amp;K123&amp;M123,製品マスタ!$M$5:$AE$1005,19,FALSE),IF(J123="リード付け","-",IF(J123="スリット",VLOOKUP(F123&amp;K123&amp;Q123,製品マスタ!$N$5:$AE$1005,18,FALSE),""))))</f>
        <v/>
      </c>
      <c r="X123" s="40" t="str">
        <f>IF(D123="","",IF(D122&lt;&gt;"","",VLOOKUP(D123,契約台帳!$A$3:$X$700,17,FALSE)))</f>
        <v/>
      </c>
      <c r="Y123" s="35" t="str">
        <f>IF(D123="","",IF(D122&lt;&gt;"","",VLOOKUP(D123,契約台帳!$A$3:$X$700,5,FALSE)))</f>
        <v/>
      </c>
      <c r="Z123" s="74"/>
      <c r="AA123" s="266" t="str">
        <f>IFERROR(VLOOKUP(F123&amp;K123&amp;M123,製品マスタ!$M$5:$AM$1003,27,FALSE),"")</f>
        <v/>
      </c>
      <c r="AB123" s="41"/>
      <c r="AC123" s="244"/>
      <c r="AD123" s="67"/>
      <c r="AE123" s="71"/>
      <c r="AF123" s="60"/>
      <c r="AG123" s="34"/>
      <c r="AH123" s="34"/>
      <c r="AI123" s="34"/>
      <c r="AJ123" s="34"/>
      <c r="AK123" s="13"/>
      <c r="AL123" s="13"/>
      <c r="AM123" s="13"/>
      <c r="AN123" s="13"/>
      <c r="AO123" s="13"/>
      <c r="AP123" s="14"/>
      <c r="AQ123" s="15"/>
    </row>
    <row r="124" spans="1:43" s="17" customFormat="1" ht="30.95" customHeight="1" x14ac:dyDescent="0.2">
      <c r="A124" s="47" t="s">
        <v>731</v>
      </c>
      <c r="B124" s="48" t="s">
        <v>732</v>
      </c>
      <c r="C124" s="56"/>
      <c r="D124" s="35"/>
      <c r="E124" s="35"/>
      <c r="F124" s="36" t="str">
        <f>IF(D124="","",VLOOKUP(D124,契約台帳!$A$3:$X$9998,6,FALSE))&amp;IF(D124="","",VLOOKUP(D124,契約台帳!$A$3:$X$9998,7,FALSE))&amp;IF(D124="","",VLOOKUP(D124,契約台帳!$A$3:$X$9998,8,FALSE))&amp;IF(D124="","",VLOOKUP(D124,契約台帳!$A$3:$X$9998,9,FALSE))&amp;IF(D124="","",VLOOKUP(D124,契約台帳!$A$3:$X$9998,11,FALSE))</f>
        <v/>
      </c>
      <c r="G124" s="35" t="str">
        <f>IF(D124="","",IF(D123&lt;&gt;"","",VLOOKUP(F124,製品マスタ!$G$5:$H$1005,2,FALSE)))</f>
        <v/>
      </c>
      <c r="H124" s="35" t="str">
        <f>IF(D124="","",IF(D123&lt;&gt;"","",VLOOKUP(F124,製品マスタ!$G$5:$K$1005,5,FALSE)))</f>
        <v/>
      </c>
      <c r="I124" s="37" t="str">
        <f>IF(D124="","",IF(D123&lt;&gt;"","",VLOOKUP(F124,製品マスタ!$G$5:$L$1005,6,FALSE)))</f>
        <v/>
      </c>
      <c r="J124" s="38" t="s">
        <v>585</v>
      </c>
      <c r="K124" s="37" t="str">
        <f>IF(D124="","",IF(D123&lt;&gt;"","",VLOOKUP(D124,契約台帳!$A$3:$X$700,12,FALSE)))</f>
        <v/>
      </c>
      <c r="L124" s="37" t="str">
        <f>IF(D124="","",IF(D123&lt;&gt;"","",VLOOKUP(F124,製品マスタ!$G$5:$Q$1005,11,FALSE)))</f>
        <v/>
      </c>
      <c r="M124" s="49"/>
      <c r="N124" s="49"/>
      <c r="O124" s="60"/>
      <c r="P124" s="74"/>
      <c r="Q124" s="54" t="str">
        <f>IF(D124="","",IF(D123&lt;&gt;"","",IF(J124="リード付け",M124,VLOOKUP(D124,契約台帳!$A$3:$X$700,14,FALSE))))</f>
        <v/>
      </c>
      <c r="R124" s="50" t="str">
        <f>IF(D124="","",IF(D123&lt;&gt;"","",IF(J124="リード付け",M124,VLOOKUP(D124,契約台帳!$A$3:$X$700,15,FALSE))))</f>
        <v/>
      </c>
      <c r="S124" s="50" t="str">
        <f>IF(D124="","",IF(D123&lt;&gt;"","",IF(J124="リード付け",N124,VLOOKUP(D124,契約台帳!$A$3:$X$700,16,FALSE))))</f>
        <v/>
      </c>
      <c r="T124" s="50"/>
      <c r="U124" s="227" t="str">
        <f>IF(D124="","",IF(D122=D124,"",VLOOKUP(D124,契約台帳!$A$2:$X$700,18,FALSE)))</f>
        <v/>
      </c>
      <c r="V124" s="35" t="str">
        <f>IF(J124="巻足し",VLOOKUP(F124&amp;K124&amp;M124,製品マスタ!$M$5:$AK$1005,IF(S124/N124&gt;=3,24,21),FALSE),IF(J124="巻返し",VLOOKUP(F124&amp;K124&amp;M124,製品マスタ!$M$5:$AE$1005,18,FALSE),IF(J124="リード付け","原反コア",IF(J124="スリット",VLOOKUP(F124&amp;K124&amp;Q124,製品マスタ!$N$5:$AE$1005,17,FALSE),""))))</f>
        <v/>
      </c>
      <c r="W124" s="35" t="str">
        <f>IF(J124="巻足し",VLOOKUP(F124&amp;K124&amp;M124,製品マスタ!$M$5:$AK$1005,IF(S124/N124&gt;=3,25,22),FALSE),IF(J124="巻返し",VLOOKUP(F124&amp;K124&amp;M124,製品マスタ!$M$5:$AE$1005,19,FALSE),IF(J124="リード付け","-",IF(J124="スリット",VLOOKUP(F124&amp;K124&amp;Q124,製品マスタ!$N$5:$AE$1005,18,FALSE),""))))</f>
        <v/>
      </c>
      <c r="X124" s="40" t="str">
        <f>IF(D124="","",IF(D123&lt;&gt;"","",VLOOKUP(D124,契約台帳!$A$3:$X$700,17,FALSE)))</f>
        <v/>
      </c>
      <c r="Y124" s="35" t="str">
        <f>IF(D124="","",IF(D123&lt;&gt;"","",VLOOKUP(D124,契約台帳!$A$3:$X$700,5,FALSE)))</f>
        <v/>
      </c>
      <c r="Z124" s="74"/>
      <c r="AA124" s="266" t="str">
        <f>IFERROR(VLOOKUP(F124&amp;K124&amp;M124,製品マスタ!$M$5:$AM$1003,27,FALSE),"")</f>
        <v/>
      </c>
      <c r="AB124" s="41"/>
      <c r="AC124" s="244"/>
      <c r="AD124" s="67"/>
      <c r="AE124" s="71"/>
      <c r="AF124" s="60"/>
      <c r="AG124" s="34"/>
      <c r="AH124" s="34"/>
      <c r="AI124" s="34"/>
      <c r="AJ124" s="34"/>
      <c r="AK124" s="13"/>
      <c r="AL124" s="13"/>
      <c r="AM124" s="13"/>
      <c r="AN124" s="13"/>
      <c r="AO124" s="13"/>
      <c r="AP124" s="14"/>
      <c r="AQ124" s="15"/>
    </row>
    <row r="125" spans="1:43" s="17" customFormat="1" ht="30.95" customHeight="1" x14ac:dyDescent="0.2">
      <c r="A125" s="47"/>
      <c r="B125" s="48"/>
      <c r="C125" s="56"/>
      <c r="D125" s="35"/>
      <c r="E125" s="35"/>
      <c r="F125" s="36" t="str">
        <f>IF(D125="","",VLOOKUP(D125,契約台帳!$A$3:$X$9998,6,FALSE))&amp;IF(D125="","",VLOOKUP(D125,契約台帳!$A$3:$X$9998,7,FALSE))&amp;IF(D125="","",VLOOKUP(D125,契約台帳!$A$3:$X$9998,8,FALSE))&amp;IF(D125="","",VLOOKUP(D125,契約台帳!$A$3:$X$9998,9,FALSE))&amp;IF(D125="","",VLOOKUP(D125,契約台帳!$A$3:$X$9998,11,FALSE))</f>
        <v/>
      </c>
      <c r="G125" s="35" t="str">
        <f>IF(D125="","",IF(D124&lt;&gt;"","",VLOOKUP(F125,製品マスタ!$G$5:$H$1005,2,FALSE)))</f>
        <v/>
      </c>
      <c r="H125" s="35" t="str">
        <f>IF(D125="","",IF(D124&lt;&gt;"","",VLOOKUP(F125,製品マスタ!$G$5:$K$1005,5,FALSE)))</f>
        <v/>
      </c>
      <c r="I125" s="37" t="str">
        <f>IF(D125="","",IF(D124&lt;&gt;"","",VLOOKUP(F125,製品マスタ!$G$5:$L$1005,6,FALSE)))</f>
        <v/>
      </c>
      <c r="J125" s="38"/>
      <c r="K125" s="37" t="str">
        <f>IF(D125="","",IF(D124&lt;&gt;"","",VLOOKUP(D125,契約台帳!$A$3:$X$700,12,FALSE)))</f>
        <v/>
      </c>
      <c r="L125" s="37" t="str">
        <f>IF(D125="","",IF(D124&lt;&gt;"","",VLOOKUP(F125,製品マスタ!$G$5:$Q$1005,11,FALSE)))</f>
        <v/>
      </c>
      <c r="M125" s="49"/>
      <c r="N125" s="49"/>
      <c r="O125" s="60"/>
      <c r="P125" s="74"/>
      <c r="Q125" s="54" t="str">
        <f>IF(D125="","",IF(D124&lt;&gt;"","",IF(J125="リード付け",M125,VLOOKUP(D125,契約台帳!$A$3:$X$700,14,FALSE))))</f>
        <v/>
      </c>
      <c r="R125" s="50" t="str">
        <f>IF(D125="","",IF(D124&lt;&gt;"","",IF(J125="リード付け",M125,VLOOKUP(D125,契約台帳!$A$3:$X$700,15,FALSE))))</f>
        <v/>
      </c>
      <c r="S125" s="50" t="str">
        <f>IF(D125="","",IF(D124&lt;&gt;"","",IF(J125="リード付け",N125,VLOOKUP(D125,契約台帳!$A$3:$X$700,16,FALSE))))</f>
        <v/>
      </c>
      <c r="T125" s="50"/>
      <c r="U125" s="227" t="str">
        <f>IF(D125="","",IF(D123=D125,"",VLOOKUP(D125,契約台帳!$A$2:$X$700,18,FALSE)))</f>
        <v/>
      </c>
      <c r="V125" s="35" t="str">
        <f>IF(J125="巻足し",VLOOKUP(F125&amp;K125&amp;M125,製品マスタ!$M$5:$AK$1005,IF(S125/N125&gt;=3,24,21),FALSE),IF(J125="巻返し",VLOOKUP(F125&amp;K125&amp;M125,製品マスタ!$M$5:$AE$1005,18,FALSE),IF(J125="リード付け","原反コア",IF(J125="スリット",VLOOKUP(F125&amp;K125&amp;Q125,製品マスタ!$N$5:$AE$1005,17,FALSE),""))))</f>
        <v/>
      </c>
      <c r="W125" s="35" t="str">
        <f>IF(J125="巻足し",VLOOKUP(F125&amp;K125&amp;M125,製品マスタ!$M$5:$AK$1005,IF(S125/N125&gt;=3,25,22),FALSE),IF(J125="巻返し",VLOOKUP(F125&amp;K125&amp;M125,製品マスタ!$M$5:$AE$1005,19,FALSE),IF(J125="リード付け","-",IF(J125="スリット",VLOOKUP(F125&amp;K125&amp;Q125,製品マスタ!$N$5:$AE$1005,18,FALSE),""))))</f>
        <v/>
      </c>
      <c r="X125" s="40" t="str">
        <f>IF(D125="","",IF(D124&lt;&gt;"","",VLOOKUP(D125,契約台帳!$A$3:$X$700,17,FALSE)))</f>
        <v/>
      </c>
      <c r="Y125" s="35" t="str">
        <f>IF(D125="","",IF(D124&lt;&gt;"","",VLOOKUP(D125,契約台帳!$A$3:$X$700,5,FALSE)))</f>
        <v/>
      </c>
      <c r="Z125" s="74"/>
      <c r="AA125" s="266" t="str">
        <f>IFERROR(VLOOKUP(F125&amp;K125&amp;M125,製品マスタ!$M$5:$AM$1003,27,FALSE),"")</f>
        <v/>
      </c>
      <c r="AB125" s="41"/>
      <c r="AC125" s="244"/>
      <c r="AD125" s="67"/>
      <c r="AE125" s="71"/>
      <c r="AF125" s="60"/>
      <c r="AG125" s="34"/>
      <c r="AH125" s="34"/>
      <c r="AI125" s="34"/>
      <c r="AJ125" s="34"/>
      <c r="AK125" s="13"/>
      <c r="AL125" s="13"/>
      <c r="AM125" s="13"/>
      <c r="AN125" s="13"/>
      <c r="AO125" s="13"/>
      <c r="AP125" s="14"/>
      <c r="AQ125" s="15"/>
    </row>
    <row r="126" spans="1:43" s="17" customFormat="1" ht="30.95" customHeight="1" x14ac:dyDescent="0.2">
      <c r="A126" s="47" t="s">
        <v>733</v>
      </c>
      <c r="B126" s="48" t="s">
        <v>734</v>
      </c>
      <c r="C126" s="56"/>
      <c r="D126" s="35"/>
      <c r="E126" s="35"/>
      <c r="F126" s="36" t="str">
        <f>IF(D126="","",VLOOKUP(D126,契約台帳!$A$3:$X$9998,6,FALSE))&amp;IF(D126="","",VLOOKUP(D126,契約台帳!$A$3:$X$9998,7,FALSE))&amp;IF(D126="","",VLOOKUP(D126,契約台帳!$A$3:$X$9998,8,FALSE))&amp;IF(D126="","",VLOOKUP(D126,契約台帳!$A$3:$X$9998,9,FALSE))&amp;IF(D126="","",VLOOKUP(D126,契約台帳!$A$3:$X$9998,11,FALSE))</f>
        <v/>
      </c>
      <c r="G126" s="35" t="str">
        <f>IF(D126="","",IF(D125&lt;&gt;"","",VLOOKUP(F126,製品マスタ!$G$5:$H$1005,2,FALSE)))</f>
        <v/>
      </c>
      <c r="H126" s="35" t="str">
        <f>IF(D126="","",IF(D125&lt;&gt;"","",VLOOKUP(F126,製品マスタ!$G$5:$K$1005,5,FALSE)))</f>
        <v/>
      </c>
      <c r="I126" s="37" t="str">
        <f>IF(D126="","",IF(D125&lt;&gt;"","",VLOOKUP(F126,製品マスタ!$G$5:$L$1005,6,FALSE)))</f>
        <v/>
      </c>
      <c r="J126" s="38" t="s">
        <v>585</v>
      </c>
      <c r="K126" s="37" t="str">
        <f>IF(D126="","",IF(D125&lt;&gt;"","",VLOOKUP(D126,契約台帳!$A$3:$X$700,12,FALSE)))</f>
        <v/>
      </c>
      <c r="L126" s="37" t="str">
        <f>IF(D126="","",IF(D125&lt;&gt;"","",VLOOKUP(F126,製品マスタ!$G$5:$Q$1005,11,FALSE)))</f>
        <v/>
      </c>
      <c r="M126" s="49"/>
      <c r="N126" s="49"/>
      <c r="O126" s="60"/>
      <c r="P126" s="74"/>
      <c r="Q126" s="54" t="str">
        <f>IF(D126="","",IF(D125&lt;&gt;"","",IF(J126="リード付け",M126,VLOOKUP(D126,契約台帳!$A$3:$X$700,14,FALSE))))</f>
        <v/>
      </c>
      <c r="R126" s="50" t="str">
        <f>IF(D126="","",IF(D125&lt;&gt;"","",IF(J126="リード付け",M126,VLOOKUP(D126,契約台帳!$A$3:$X$700,15,FALSE))))</f>
        <v/>
      </c>
      <c r="S126" s="50" t="str">
        <f>IF(D126="","",IF(D125&lt;&gt;"","",IF(J126="リード付け",N126,VLOOKUP(D126,契約台帳!$A$3:$X$700,16,FALSE))))</f>
        <v/>
      </c>
      <c r="T126" s="50"/>
      <c r="U126" s="227" t="str">
        <f>IF(D126="","",IF(D124=D126,"",VLOOKUP(D126,契約台帳!$A$2:$X$700,18,FALSE)))</f>
        <v/>
      </c>
      <c r="V126" s="35" t="str">
        <f>IF(J126="巻足し",VLOOKUP(F126&amp;K126&amp;M126,製品マスタ!$M$5:$AK$1005,IF(S126/N126&gt;=3,24,21),FALSE),IF(J126="巻返し",VLOOKUP(F126&amp;K126&amp;M126,製品マスタ!$M$5:$AE$1005,18,FALSE),IF(J126="リード付け","原反コア",IF(J126="スリット",VLOOKUP(F126&amp;K126&amp;Q126,製品マスタ!$N$5:$AE$1005,17,FALSE),""))))</f>
        <v/>
      </c>
      <c r="W126" s="35" t="str">
        <f>IF(J126="巻足し",VLOOKUP(F126&amp;K126&amp;M126,製品マスタ!$M$5:$AK$1005,IF(S126/N126&gt;=3,25,22),FALSE),IF(J126="巻返し",VLOOKUP(F126&amp;K126&amp;M126,製品マスタ!$M$5:$AE$1005,19,FALSE),IF(J126="リード付け","-",IF(J126="スリット",VLOOKUP(F126&amp;K126&amp;Q126,製品マスタ!$N$5:$AE$1005,18,FALSE),""))))</f>
        <v/>
      </c>
      <c r="X126" s="40" t="str">
        <f>IF(D126="","",IF(D125&lt;&gt;"","",VLOOKUP(D126,契約台帳!$A$3:$X$700,17,FALSE)))</f>
        <v/>
      </c>
      <c r="Y126" s="35" t="str">
        <f>IF(D126="","",IF(D125&lt;&gt;"","",VLOOKUP(D126,契約台帳!$A$3:$X$700,5,FALSE)))</f>
        <v/>
      </c>
      <c r="Z126" s="74"/>
      <c r="AA126" s="266" t="str">
        <f>IFERROR(VLOOKUP(F126&amp;K126&amp;M126,製品マスタ!$M$5:$AM$1003,27,FALSE),"")</f>
        <v/>
      </c>
      <c r="AB126" s="41"/>
      <c r="AC126" s="244"/>
      <c r="AD126" s="67"/>
      <c r="AE126" s="71"/>
      <c r="AF126" s="60"/>
      <c r="AG126" s="34"/>
      <c r="AH126" s="34"/>
      <c r="AI126" s="34"/>
      <c r="AJ126" s="34"/>
      <c r="AK126" s="13"/>
      <c r="AL126" s="13"/>
      <c r="AM126" s="13"/>
      <c r="AN126" s="13"/>
      <c r="AO126" s="13"/>
      <c r="AP126" s="14"/>
      <c r="AQ126" s="15"/>
    </row>
    <row r="127" spans="1:43" s="17" customFormat="1" ht="30.95" customHeight="1" x14ac:dyDescent="0.2">
      <c r="A127" s="47"/>
      <c r="B127" s="48"/>
      <c r="C127" s="56"/>
      <c r="D127" s="35"/>
      <c r="E127" s="35"/>
      <c r="F127" s="36" t="str">
        <f>IF(D127="","",VLOOKUP(D127,契約台帳!$A$3:$X$9998,6,FALSE))&amp;IF(D127="","",VLOOKUP(D127,契約台帳!$A$3:$X$9998,7,FALSE))&amp;IF(D127="","",VLOOKUP(D127,契約台帳!$A$3:$X$9998,8,FALSE))&amp;IF(D127="","",VLOOKUP(D127,契約台帳!$A$3:$X$9998,9,FALSE))&amp;IF(D127="","",VLOOKUP(D127,契約台帳!$A$3:$X$9998,11,FALSE))</f>
        <v/>
      </c>
      <c r="G127" s="35" t="str">
        <f>IF(D127="","",IF(D126&lt;&gt;"","",VLOOKUP(F127,製品マスタ!$G$5:$H$1005,2,FALSE)))</f>
        <v/>
      </c>
      <c r="H127" s="35" t="str">
        <f>IF(D127="","",IF(D126&lt;&gt;"","",VLOOKUP(F127,製品マスタ!$G$5:$K$1005,5,FALSE)))</f>
        <v/>
      </c>
      <c r="I127" s="37" t="str">
        <f>IF(D127="","",IF(D126&lt;&gt;"","",VLOOKUP(F127,製品マスタ!$G$5:$L$1005,6,FALSE)))</f>
        <v/>
      </c>
      <c r="J127" s="38"/>
      <c r="K127" s="37" t="str">
        <f>IF(D127="","",IF(D126&lt;&gt;"","",VLOOKUP(D127,契約台帳!$A$3:$X$700,12,FALSE)))</f>
        <v/>
      </c>
      <c r="L127" s="37" t="str">
        <f>IF(D127="","",IF(D126&lt;&gt;"","",VLOOKUP(F127,製品マスタ!$G$5:$Q$1005,11,FALSE)))</f>
        <v/>
      </c>
      <c r="M127" s="49"/>
      <c r="N127" s="49"/>
      <c r="O127" s="60"/>
      <c r="P127" s="74"/>
      <c r="Q127" s="54" t="str">
        <f>IF(D127="","",IF(D126&lt;&gt;"","",IF(J127="リード付け",M127,VLOOKUP(D127,契約台帳!$A$3:$X$700,14,FALSE))))</f>
        <v/>
      </c>
      <c r="R127" s="50" t="str">
        <f>IF(D127="","",IF(D126&lt;&gt;"","",IF(J127="リード付け",M127,VLOOKUP(D127,契約台帳!$A$3:$X$700,15,FALSE))))</f>
        <v/>
      </c>
      <c r="S127" s="50" t="str">
        <f>IF(D127="","",IF(D126&lt;&gt;"","",IF(J127="リード付け",N127,VLOOKUP(D127,契約台帳!$A$3:$X$700,16,FALSE))))</f>
        <v/>
      </c>
      <c r="T127" s="50"/>
      <c r="U127" s="227" t="str">
        <f>IF(D127="","",IF(D125=D127,"",VLOOKUP(D127,契約台帳!$A$2:$X$700,18,FALSE)))</f>
        <v/>
      </c>
      <c r="V127" s="35" t="str">
        <f>IF(J127="巻足し",VLOOKUP(F127&amp;K127&amp;M127,製品マスタ!$M$5:$AK$1005,IF(S127/N127&gt;=3,24,21),FALSE),IF(J127="巻返し",VLOOKUP(F127&amp;K127&amp;M127,製品マスタ!$M$5:$AE$1005,18,FALSE),IF(J127="リード付け","原反コア",IF(J127="スリット",VLOOKUP(F127&amp;K127&amp;Q127,製品マスタ!$N$5:$AE$1005,17,FALSE),""))))</f>
        <v/>
      </c>
      <c r="W127" s="35" t="str">
        <f>IF(J127="巻足し",VLOOKUP(F127&amp;K127&amp;M127,製品マスタ!$M$5:$AK$1005,IF(S127/N127&gt;=3,25,22),FALSE),IF(J127="巻返し",VLOOKUP(F127&amp;K127&amp;M127,製品マスタ!$M$5:$AE$1005,19,FALSE),IF(J127="リード付け","-",IF(J127="スリット",VLOOKUP(F127&amp;K127&amp;Q127,製品マスタ!$N$5:$AE$1005,18,FALSE),""))))</f>
        <v/>
      </c>
      <c r="X127" s="40" t="str">
        <f>IF(D127="","",IF(D126&lt;&gt;"","",VLOOKUP(D127,契約台帳!$A$3:$X$700,17,FALSE)))</f>
        <v/>
      </c>
      <c r="Y127" s="35" t="str">
        <f>IF(D127="","",IF(D126&lt;&gt;"","",VLOOKUP(D127,契約台帳!$A$3:$X$700,5,FALSE)))</f>
        <v/>
      </c>
      <c r="Z127" s="74"/>
      <c r="AA127" s="266" t="str">
        <f>IFERROR(VLOOKUP(F127&amp;K127&amp;M127,製品マスタ!$M$5:$AM$1003,27,FALSE),"")</f>
        <v/>
      </c>
      <c r="AB127" s="41"/>
      <c r="AC127" s="244"/>
      <c r="AD127" s="67"/>
      <c r="AE127" s="71"/>
      <c r="AF127" s="60"/>
      <c r="AG127" s="34"/>
      <c r="AH127" s="34"/>
      <c r="AI127" s="34"/>
      <c r="AJ127" s="34"/>
      <c r="AK127" s="13"/>
      <c r="AL127" s="13"/>
      <c r="AM127" s="13"/>
      <c r="AN127" s="13"/>
      <c r="AO127" s="13"/>
      <c r="AP127" s="14"/>
      <c r="AQ127" s="15"/>
    </row>
    <row r="128" spans="1:43" s="17" customFormat="1" ht="30.95" customHeight="1" x14ac:dyDescent="0.2">
      <c r="A128" s="47" t="s">
        <v>735</v>
      </c>
      <c r="B128" s="48" t="s">
        <v>736</v>
      </c>
      <c r="C128" s="56"/>
      <c r="D128" s="35">
        <v>3662824</v>
      </c>
      <c r="E128" s="35">
        <v>4151047</v>
      </c>
      <c r="F128" s="36" t="str">
        <f>IF(D128="","",VLOOKUP(D128,契約台帳!$A$3:$X$9998,6,FALSE))&amp;IF(D128="","",VLOOKUP(D128,契約台帳!$A$3:$X$9998,7,FALSE))&amp;IF(D128="","",VLOOKUP(D128,契約台帳!$A$3:$X$9998,8,FALSE))&amp;IF(D128="","",VLOOKUP(D128,契約台帳!$A$3:$X$9998,9,FALSE))&amp;IF(D128="","",VLOOKUP(D128,契約台帳!$A$3:$X$9998,11,FALSE))</f>
        <v>3SNMLBMNQR66F</v>
      </c>
      <c r="G128" s="35" t="str">
        <f>IF(D128="","",IF(D127&lt;&gt;"","",VLOOKUP(F128,製品マスタ!$G$5:$H$1005,2,FALSE)))</f>
        <v>S</v>
      </c>
      <c r="H128" s="35" t="str">
        <f>IF(D128="","",IF(D127&lt;&gt;"","",VLOOKUP(F128,製品マスタ!$G$5:$K$1005,5,FALSE)))</f>
        <v>MNQR66F</v>
      </c>
      <c r="I128" s="37" t="str">
        <f>IF(D128="","",IF(D127&lt;&gt;"","",VLOOKUP(F128,製品マスタ!$G$5:$L$1005,6,FALSE)))</f>
        <v>ＱＲ６６蒸着品</v>
      </c>
      <c r="J128" s="38" t="s">
        <v>584</v>
      </c>
      <c r="K128" s="37">
        <f>IF(D128="","",IF(D127&lt;&gt;"","",VLOOKUP(D128,契約台帳!$A$3:$X$700,12,FALSE)))</f>
        <v>25</v>
      </c>
      <c r="L128" s="37" t="str">
        <f>IF(D128="","",IF(D127&lt;&gt;"","",VLOOKUP(F128,製品マスタ!$G$5:$Q$1005,11,FALSE)))</f>
        <v>E315</v>
      </c>
      <c r="M128" s="49">
        <v>1100</v>
      </c>
      <c r="N128" s="49">
        <v>18000</v>
      </c>
      <c r="O128" s="60">
        <v>2</v>
      </c>
      <c r="P128" s="74">
        <v>44728</v>
      </c>
      <c r="Q128" s="54">
        <f>IF(D128="","",IF(D127&lt;&gt;"","",IF(J128="リード付け",M128,VLOOKUP(D128,契約台帳!$A$3:$X$700,14,FALSE))))</f>
        <v>1100</v>
      </c>
      <c r="R128" s="50">
        <f>IF(D128="","",IF(D127&lt;&gt;"","",IF(J128="リード付け",M128,VLOOKUP(D128,契約台帳!$A$3:$X$700,15,FALSE))))</f>
        <v>1100</v>
      </c>
      <c r="S128" s="50">
        <f>IF(D128="","",IF(D127&lt;&gt;"","",IF(J128="リード付け",N128,VLOOKUP(D128,契約台帳!$A$3:$X$700,16,FALSE))))</f>
        <v>6000</v>
      </c>
      <c r="T128" s="50">
        <v>6</v>
      </c>
      <c r="U128" s="227">
        <f>IF(D128="","",IF(D126=D128,"",VLOOKUP(D128,契約台帳!$A$2:$X$700,18,FALSE)))</f>
        <v>15</v>
      </c>
      <c r="V128" s="35" t="str">
        <f>IF(J128="巻足し",VLOOKUP(F128&amp;K128&amp;M128,製品マスタ!$M$5:$AK$1005,IF(S128/N128&gt;=3,24,21),FALSE),IF(J128="巻返し",VLOOKUP(F128&amp;K128&amp;M128,製品マスタ!$M$5:$AE$1005,18,FALSE),IF(J128="リード付け","原反コア",IF(J128="スリット",VLOOKUP(F128&amp;K128&amp;Q128,製品マスタ!$N$5:$AE$1005,17,FALSE),""))))</f>
        <v>6ｲﾝﾁMｺｱ</v>
      </c>
      <c r="W128" s="35">
        <f>IF(J128="巻足し",VLOOKUP(F128&amp;K128&amp;M128,製品マスタ!$M$5:$AK$1005,IF(S128/N128&gt;=3,25,22),FALSE),IF(J128="巻返し",VLOOKUP(F128&amp;K128&amp;M128,製品マスタ!$M$5:$AE$1005,19,FALSE),IF(J128="リード付け","-",IF(J128="スリット",VLOOKUP(F128&amp;K128&amp;Q128,製品マスタ!$N$5:$AE$1005,18,FALSE),""))))</f>
        <v>1110</v>
      </c>
      <c r="X128" s="40">
        <f>IF(D128="","",IF(D127&lt;&gt;"","",VLOOKUP(D128,契約台帳!$A$3:$X$700,17,FALSE)))</f>
        <v>2</v>
      </c>
      <c r="Y128" s="35" t="str">
        <f>IF(D128="","",IF(D127&lt;&gt;"","",VLOOKUP(D128,契約台帳!$A$3:$X$700,5,FALSE)))</f>
        <v>リンテック㈱</v>
      </c>
      <c r="Z128" s="74">
        <v>44735</v>
      </c>
      <c r="AA128" s="266">
        <f>IFERROR(VLOOKUP(F128&amp;K128&amp;M128,製品マスタ!$M$5:$AM$1003,27,FALSE),"")</f>
        <v>0</v>
      </c>
      <c r="AB128" s="41"/>
      <c r="AC128" s="244"/>
      <c r="AD128" s="67"/>
      <c r="AE128" s="71"/>
      <c r="AF128" s="60">
        <f t="shared" si="0"/>
        <v>39600</v>
      </c>
      <c r="AG128" s="34"/>
      <c r="AH128" s="34"/>
      <c r="AI128" s="34"/>
      <c r="AJ128" s="34"/>
      <c r="AK128" s="13"/>
      <c r="AL128" s="13"/>
      <c r="AM128" s="13"/>
      <c r="AN128" s="13"/>
      <c r="AO128" s="13"/>
      <c r="AP128" s="14"/>
      <c r="AQ128" s="15"/>
    </row>
    <row r="129" spans="1:43" s="17" customFormat="1" ht="30.95" customHeight="1" x14ac:dyDescent="0.2">
      <c r="A129" s="47"/>
      <c r="B129" s="48"/>
      <c r="C129" s="56"/>
      <c r="D129" s="35"/>
      <c r="E129" s="35"/>
      <c r="F129" s="36" t="str">
        <f>IF(D129="","",VLOOKUP(D129,契約台帳!$A$3:$X$9998,6,FALSE))&amp;IF(D129="","",VLOOKUP(D129,契約台帳!$A$3:$X$9998,7,FALSE))&amp;IF(D129="","",VLOOKUP(D129,契約台帳!$A$3:$X$9998,8,FALSE))&amp;IF(D129="","",VLOOKUP(D129,契約台帳!$A$3:$X$9998,9,FALSE))&amp;IF(D129="","",VLOOKUP(D129,契約台帳!$A$3:$X$9998,11,FALSE))</f>
        <v/>
      </c>
      <c r="G129" s="35" t="str">
        <f>IF(D129="","",IF(D128&lt;&gt;"","",VLOOKUP(F129,製品マスタ!$G$5:$H$1005,2,FALSE)))</f>
        <v/>
      </c>
      <c r="H129" s="35" t="str">
        <f>IF(D129="","",IF(D128&lt;&gt;"","",VLOOKUP(F129,製品マスタ!$G$5:$K$1005,5,FALSE)))</f>
        <v/>
      </c>
      <c r="I129" s="37" t="str">
        <f>IF(D129="","",IF(D128&lt;&gt;"","",VLOOKUP(F129,製品マスタ!$G$5:$L$1005,6,FALSE)))</f>
        <v/>
      </c>
      <c r="J129" s="38"/>
      <c r="K129" s="37" t="str">
        <f>IF(D129="","",IF(D128&lt;&gt;"","",VLOOKUP(D129,契約台帳!$A$3:$X$700,12,FALSE)))</f>
        <v/>
      </c>
      <c r="L129" s="37" t="str">
        <f>IF(D129="","",IF(D128&lt;&gt;"","",VLOOKUP(F129,製品マスタ!$G$5:$Q$1005,11,FALSE)))</f>
        <v/>
      </c>
      <c r="M129" s="49"/>
      <c r="N129" s="49"/>
      <c r="O129" s="60"/>
      <c r="P129" s="74"/>
      <c r="Q129" s="54" t="str">
        <f>IF(D129="","",IF(D128&lt;&gt;"","",IF(J129="リード付け",M129,VLOOKUP(D129,契約台帳!$A$3:$X$700,14,FALSE))))</f>
        <v/>
      </c>
      <c r="R129" s="50" t="str">
        <f>IF(D129="","",IF(D128&lt;&gt;"","",IF(J129="リード付け",M129,VLOOKUP(D129,契約台帳!$A$3:$X$700,15,FALSE))))</f>
        <v/>
      </c>
      <c r="S129" s="50" t="str">
        <f>IF(D129="","",IF(D128&lt;&gt;"","",IF(J129="リード付け",N129,VLOOKUP(D129,契約台帳!$A$3:$X$700,16,FALSE))))</f>
        <v/>
      </c>
      <c r="T129" s="50"/>
      <c r="U129" s="227" t="str">
        <f>IF(D129="","",IF(D127=D129,"",VLOOKUP(D129,契約台帳!$A$2:$X$700,18,FALSE)))</f>
        <v/>
      </c>
      <c r="V129" s="35" t="str">
        <f>IF(J129="巻足し",VLOOKUP(F129&amp;K129&amp;M129,製品マスタ!$M$5:$AK$1005,IF(S129/N129&gt;=3,24,21),FALSE),IF(J129="巻返し",VLOOKUP(F129&amp;K129&amp;M129,製品マスタ!$M$5:$AE$1005,18,FALSE),IF(J129="リード付け","原反コア",IF(J129="スリット",VLOOKUP(F129&amp;K129&amp;Q129,製品マスタ!$N$5:$AE$1005,17,FALSE),""))))</f>
        <v/>
      </c>
      <c r="W129" s="35" t="str">
        <f>IF(J129="巻足し",VLOOKUP(F129&amp;K129&amp;M129,製品マスタ!$M$5:$AK$1005,IF(S129/N129&gt;=3,25,22),FALSE),IF(J129="巻返し",VLOOKUP(F129&amp;K129&amp;M129,製品マスタ!$M$5:$AE$1005,19,FALSE),IF(J129="リード付け","-",IF(J129="スリット",VLOOKUP(F129&amp;K129&amp;Q129,製品マスタ!$N$5:$AE$1005,18,FALSE),""))))</f>
        <v/>
      </c>
      <c r="X129" s="40" t="str">
        <f>IF(D129="","",IF(D128&lt;&gt;"","",VLOOKUP(D129,契約台帳!$A$3:$X$700,17,FALSE)))</f>
        <v/>
      </c>
      <c r="Y129" s="35" t="str">
        <f>IF(D129="","",IF(D128&lt;&gt;"","",VLOOKUP(D129,契約台帳!$A$3:$X$700,5,FALSE)))</f>
        <v/>
      </c>
      <c r="Z129" s="74"/>
      <c r="AA129" s="266" t="str">
        <f>IFERROR(VLOOKUP(F129&amp;K129&amp;M129,製品マスタ!$M$5:$AM$1003,27,FALSE),"")</f>
        <v/>
      </c>
      <c r="AB129" s="41"/>
      <c r="AC129" s="244"/>
      <c r="AD129" s="67"/>
      <c r="AE129" s="71"/>
      <c r="AF129" s="60"/>
      <c r="AG129" s="34"/>
      <c r="AH129" s="34"/>
      <c r="AI129" s="34"/>
      <c r="AJ129" s="34"/>
      <c r="AK129" s="13"/>
      <c r="AL129" s="13"/>
      <c r="AM129" s="13"/>
      <c r="AN129" s="13"/>
      <c r="AO129" s="13"/>
      <c r="AP129" s="14"/>
      <c r="AQ129" s="15"/>
    </row>
    <row r="130" spans="1:43" s="17" customFormat="1" ht="30.95" customHeight="1" x14ac:dyDescent="0.2">
      <c r="A130" s="47"/>
      <c r="B130" s="48"/>
      <c r="C130" s="56"/>
      <c r="D130" s="35">
        <v>3662823</v>
      </c>
      <c r="E130" s="35">
        <v>4151046</v>
      </c>
      <c r="F130" s="36" t="str">
        <f>IF(D130="","",VLOOKUP(D130,契約台帳!$A$3:$X$9998,6,FALSE))&amp;IF(D130="","",VLOOKUP(D130,契約台帳!$A$3:$X$9998,7,FALSE))&amp;IF(D130="","",VLOOKUP(D130,契約台帳!$A$3:$X$9998,8,FALSE))&amp;IF(D130="","",VLOOKUP(D130,契約台帳!$A$3:$X$9998,9,FALSE))&amp;IF(D130="","",VLOOKUP(D130,契約台帳!$A$3:$X$9998,11,FALSE))</f>
        <v>3SNMLBMNQR66F</v>
      </c>
      <c r="G130" s="35" t="str">
        <f>IF(D130="","",IF(D129&lt;&gt;"","",VLOOKUP(F130,製品マスタ!$G$5:$H$1005,2,FALSE)))</f>
        <v>S</v>
      </c>
      <c r="H130" s="35" t="str">
        <f>IF(D130="","",IF(D129&lt;&gt;"","",VLOOKUP(F130,製品マスタ!$G$5:$K$1005,5,FALSE)))</f>
        <v>MNQR66F</v>
      </c>
      <c r="I130" s="37" t="str">
        <f>IF(D130="","",IF(D129&lt;&gt;"","",VLOOKUP(F130,製品マスタ!$G$5:$L$1005,6,FALSE)))</f>
        <v>ＱＲ６６蒸着品</v>
      </c>
      <c r="J130" s="38" t="s">
        <v>584</v>
      </c>
      <c r="K130" s="37">
        <f>IF(D130="","",IF(D129&lt;&gt;"","",VLOOKUP(D130,契約台帳!$A$3:$X$700,12,FALSE)))</f>
        <v>25</v>
      </c>
      <c r="L130" s="37" t="str">
        <f>IF(D130="","",IF(D129&lt;&gt;"","",VLOOKUP(F130,製品マスタ!$G$5:$Q$1005,11,FALSE)))</f>
        <v>E315</v>
      </c>
      <c r="M130" s="49">
        <v>1000</v>
      </c>
      <c r="N130" s="49">
        <v>12000</v>
      </c>
      <c r="O130" s="60">
        <v>2</v>
      </c>
      <c r="P130" s="74">
        <v>44728</v>
      </c>
      <c r="Q130" s="54">
        <f>IF(D130="","",IF(D129&lt;&gt;"","",IF(J130="リード付け",M130,VLOOKUP(D130,契約台帳!$A$3:$X$700,14,FALSE))))</f>
        <v>1000</v>
      </c>
      <c r="R130" s="50">
        <f>IF(D130="","",IF(D129&lt;&gt;"","",IF(J130="リード付け",M130,VLOOKUP(D130,契約台帳!$A$3:$X$700,15,FALSE))))</f>
        <v>1000</v>
      </c>
      <c r="S130" s="50">
        <f>IF(D130="","",IF(D129&lt;&gt;"","",IF(J130="リード付け",N130,VLOOKUP(D130,契約台帳!$A$3:$X$700,16,FALSE))))</f>
        <v>6000</v>
      </c>
      <c r="T130" s="50">
        <v>4</v>
      </c>
      <c r="U130" s="227">
        <f>IF(D130="","",IF(D128=D130,"",VLOOKUP(D130,契約台帳!$A$2:$X$700,18,FALSE)))</f>
        <v>4</v>
      </c>
      <c r="V130" s="35" t="str">
        <f>IF(J130="巻足し",VLOOKUP(F130&amp;K130&amp;M130,製品マスタ!$M$5:$AK$1005,IF(S130/N130&gt;=3,24,21),FALSE),IF(J130="巻返し",VLOOKUP(F130&amp;K130&amp;M130,製品マスタ!$M$5:$AE$1005,18,FALSE),IF(J130="リード付け","原反コア",IF(J130="スリット",VLOOKUP(F130&amp;K130&amp;Q130,製品マスタ!$N$5:$AE$1005,17,FALSE),""))))</f>
        <v>6ｲﾝﾁMｺｱ</v>
      </c>
      <c r="W130" s="35">
        <f>IF(J130="巻足し",VLOOKUP(F130&amp;K130&amp;M130,製品マスタ!$M$5:$AK$1005,IF(S130/N130&gt;=3,25,22),FALSE),IF(J130="巻返し",VLOOKUP(F130&amp;K130&amp;M130,製品マスタ!$M$5:$AE$1005,19,FALSE),IF(J130="リード付け","-",IF(J130="スリット",VLOOKUP(F130&amp;K130&amp;Q130,製品マスタ!$N$5:$AE$1005,18,FALSE),""))))</f>
        <v>1010</v>
      </c>
      <c r="X130" s="40">
        <f>IF(D130="","",IF(D129&lt;&gt;"","",VLOOKUP(D130,契約台帳!$A$3:$X$700,17,FALSE)))</f>
        <v>2</v>
      </c>
      <c r="Y130" s="35" t="str">
        <f>IF(D130="","",IF(D129&lt;&gt;"","",VLOOKUP(D130,契約台帳!$A$3:$X$700,5,FALSE)))</f>
        <v>リンテック㈱</v>
      </c>
      <c r="Z130" s="74">
        <v>44735</v>
      </c>
      <c r="AA130" s="266">
        <f>IFERROR(VLOOKUP(F130&amp;K130&amp;M130,製品マスタ!$M$5:$AM$1003,27,FALSE),"")</f>
        <v>0</v>
      </c>
      <c r="AB130" s="41"/>
      <c r="AC130" s="244"/>
      <c r="AD130" s="67"/>
      <c r="AE130" s="71"/>
      <c r="AF130" s="60">
        <f t="shared" si="0"/>
        <v>24000</v>
      </c>
      <c r="AG130" s="34"/>
      <c r="AH130" s="34"/>
      <c r="AI130" s="34"/>
      <c r="AJ130" s="34"/>
      <c r="AK130" s="13"/>
      <c r="AL130" s="13"/>
      <c r="AM130" s="13"/>
      <c r="AN130" s="13"/>
      <c r="AO130" s="13"/>
      <c r="AP130" s="14"/>
      <c r="AQ130" s="15"/>
    </row>
    <row r="131" spans="1:43" s="17" customFormat="1" ht="30.95" customHeight="1" x14ac:dyDescent="0.2">
      <c r="A131" s="47"/>
      <c r="B131" s="48"/>
      <c r="C131" s="56"/>
      <c r="D131" s="35"/>
      <c r="E131" s="35"/>
      <c r="F131" s="36" t="str">
        <f>IF(D131="","",VLOOKUP(D131,契約台帳!$A$3:$X$9998,6,FALSE))&amp;IF(D131="","",VLOOKUP(D131,契約台帳!$A$3:$X$9998,7,FALSE))&amp;IF(D131="","",VLOOKUP(D131,契約台帳!$A$3:$X$9998,8,FALSE))&amp;IF(D131="","",VLOOKUP(D131,契約台帳!$A$3:$X$9998,9,FALSE))&amp;IF(D131="","",VLOOKUP(D131,契約台帳!$A$3:$X$9998,11,FALSE))</f>
        <v/>
      </c>
      <c r="G131" s="35" t="str">
        <f>IF(D131="","",IF(D130&lt;&gt;"","",VLOOKUP(F131,製品マスタ!$G$5:$H$1005,2,FALSE)))</f>
        <v/>
      </c>
      <c r="H131" s="35" t="str">
        <f>IF(D131="","",IF(D130&lt;&gt;"","",VLOOKUP(F131,製品マスタ!$G$5:$K$1005,5,FALSE)))</f>
        <v/>
      </c>
      <c r="I131" s="37" t="str">
        <f>IF(D131="","",IF(D130&lt;&gt;"","",VLOOKUP(F131,製品マスタ!$G$5:$L$1005,6,FALSE)))</f>
        <v/>
      </c>
      <c r="J131" s="38"/>
      <c r="K131" s="37" t="str">
        <f>IF(D131="","",IF(D130&lt;&gt;"","",VLOOKUP(D131,契約台帳!$A$3:$X$700,12,FALSE)))</f>
        <v/>
      </c>
      <c r="L131" s="37" t="str">
        <f>IF(D131="","",IF(D130&lt;&gt;"","",VLOOKUP(F131,製品マスタ!$G$5:$Q$1005,11,FALSE)))</f>
        <v/>
      </c>
      <c r="M131" s="49"/>
      <c r="N131" s="49"/>
      <c r="O131" s="60"/>
      <c r="P131" s="74"/>
      <c r="Q131" s="54" t="str">
        <f>IF(D131="","",IF(D130&lt;&gt;"","",IF(J131="リード付け",M131,VLOOKUP(D131,契約台帳!$A$3:$X$700,14,FALSE))))</f>
        <v/>
      </c>
      <c r="R131" s="50" t="str">
        <f>IF(D131="","",IF(D130&lt;&gt;"","",IF(J131="リード付け",M131,VLOOKUP(D131,契約台帳!$A$3:$X$700,15,FALSE))))</f>
        <v/>
      </c>
      <c r="S131" s="50" t="str">
        <f>IF(D131="","",IF(D130&lt;&gt;"","",IF(J131="リード付け",N131,VLOOKUP(D131,契約台帳!$A$3:$X$700,16,FALSE))))</f>
        <v/>
      </c>
      <c r="T131" s="50"/>
      <c r="U131" s="227" t="str">
        <f>IF(D131="","",IF(D129=D131,"",VLOOKUP(D131,契約台帳!$A$2:$X$700,18,FALSE)))</f>
        <v/>
      </c>
      <c r="V131" s="35" t="str">
        <f>IF(J131="巻足し",VLOOKUP(F131&amp;K131&amp;M131,製品マスタ!$M$5:$AK$1005,IF(S131/N131&gt;=3,24,21),FALSE),IF(J131="巻返し",VLOOKUP(F131&amp;K131&amp;M131,製品マスタ!$M$5:$AE$1005,18,FALSE),IF(J131="リード付け","原反コア",IF(J131="スリット",VLOOKUP(F131&amp;K131&amp;Q131,製品マスタ!$N$5:$AE$1005,17,FALSE),""))))</f>
        <v/>
      </c>
      <c r="W131" s="35" t="str">
        <f>IF(J131="巻足し",VLOOKUP(F131&amp;K131&amp;M131,製品マスタ!$M$5:$AK$1005,IF(S131/N131&gt;=3,25,22),FALSE),IF(J131="巻返し",VLOOKUP(F131&amp;K131&amp;M131,製品マスタ!$M$5:$AE$1005,19,FALSE),IF(J131="リード付け","-",IF(J131="スリット",VLOOKUP(F131&amp;K131&amp;Q131,製品マスタ!$N$5:$AE$1005,18,FALSE),""))))</f>
        <v/>
      </c>
      <c r="X131" s="40" t="str">
        <f>IF(D131="","",IF(D130&lt;&gt;"","",VLOOKUP(D131,契約台帳!$A$3:$X$700,17,FALSE)))</f>
        <v/>
      </c>
      <c r="Y131" s="35" t="str">
        <f>IF(D131="","",IF(D130&lt;&gt;"","",VLOOKUP(D131,契約台帳!$A$3:$X$700,5,FALSE)))</f>
        <v/>
      </c>
      <c r="Z131" s="74"/>
      <c r="AA131" s="266" t="str">
        <f>IFERROR(VLOOKUP(F131&amp;K131&amp;M131,製品マスタ!$M$5:$AM$1003,27,FALSE),"")</f>
        <v/>
      </c>
      <c r="AB131" s="41"/>
      <c r="AC131" s="244"/>
      <c r="AD131" s="67"/>
      <c r="AE131" s="71"/>
      <c r="AF131" s="60"/>
      <c r="AG131" s="34"/>
      <c r="AH131" s="34"/>
      <c r="AI131" s="34"/>
      <c r="AJ131" s="34"/>
      <c r="AK131" s="13"/>
      <c r="AL131" s="13"/>
      <c r="AM131" s="13"/>
      <c r="AN131" s="13"/>
      <c r="AO131" s="13"/>
      <c r="AP131" s="14"/>
      <c r="AQ131" s="15"/>
    </row>
    <row r="132" spans="1:43" s="17" customFormat="1" ht="30.95" customHeight="1" x14ac:dyDescent="0.2">
      <c r="A132" s="47"/>
      <c r="B132" s="48"/>
      <c r="C132" s="56"/>
      <c r="D132" s="35">
        <v>3662813</v>
      </c>
      <c r="E132" s="35"/>
      <c r="F132" s="36" t="str">
        <f>IF(D132="","",VLOOKUP(D132,契約台帳!$A$3:$X$9998,6,FALSE))&amp;IF(D132="","",VLOOKUP(D132,契約台帳!$A$3:$X$9998,7,FALSE))&amp;IF(D132="","",VLOOKUP(D132,契約台帳!$A$3:$X$9998,8,FALSE))&amp;IF(D132="","",VLOOKUP(D132,契約台帳!$A$3:$X$9998,9,FALSE))&amp;IF(D132="","",VLOOKUP(D132,契約台帳!$A$3:$X$9998,11,FALSE))</f>
        <v>3SNMLBMNNGKBF</v>
      </c>
      <c r="G132" s="35" t="str">
        <f>IF(D132="","",IF(D131&lt;&gt;"","",VLOOKUP(F132,製品マスタ!$G$5:$H$1005,2,FALSE)))</f>
        <v>S</v>
      </c>
      <c r="H132" s="35" t="str">
        <f>IF(D132="","",IF(D131&lt;&gt;"","",VLOOKUP(F132,製品マスタ!$G$5:$K$1005,5,FALSE)))</f>
        <v>MNNGKBF</v>
      </c>
      <c r="I132" s="37" t="str">
        <f>IF(D132="","",IF(D131&lt;&gt;"","",VLOOKUP(F132,製品マスタ!$G$5:$L$1005,6,FALSE)))</f>
        <v>メタルミー　ニューネーマー銀消　Ｂ</v>
      </c>
      <c r="J132" s="38" t="s">
        <v>584</v>
      </c>
      <c r="K132" s="37">
        <f>IF(D132="","",IF(D131&lt;&gt;"","",VLOOKUP(D132,契約台帳!$A$3:$X$700,12,FALSE)))</f>
        <v>50</v>
      </c>
      <c r="L132" s="37" t="str">
        <f>IF(D132="","",IF(D131&lt;&gt;"","",VLOOKUP(F132,製品マスタ!$G$5:$Q$1005,11,FALSE)))</f>
        <v>X44C</v>
      </c>
      <c r="M132" s="49">
        <v>1000</v>
      </c>
      <c r="N132" s="49">
        <v>12000</v>
      </c>
      <c r="O132" s="60">
        <v>3</v>
      </c>
      <c r="P132" s="74">
        <v>44729</v>
      </c>
      <c r="Q132" s="54">
        <f>IF(D132="","",IF(D131&lt;&gt;"","",IF(J132="リード付け",M132,VLOOKUP(D132,契約台帳!$A$3:$X$700,14,FALSE))))</f>
        <v>1000</v>
      </c>
      <c r="R132" s="50">
        <f>IF(D132="","",IF(D131&lt;&gt;"","",IF(J132="リード付け",M132,VLOOKUP(D132,契約台帳!$A$3:$X$700,15,FALSE))))</f>
        <v>1000</v>
      </c>
      <c r="S132" s="50">
        <f>IF(D132="","",IF(D131&lt;&gt;"","",IF(J132="リード付け",N132,VLOOKUP(D132,契約台帳!$A$3:$X$700,16,FALSE))))</f>
        <v>4000</v>
      </c>
      <c r="T132" s="50">
        <v>9</v>
      </c>
      <c r="U132" s="227">
        <f>IF(D132="","",IF(D130=D132,"",VLOOKUP(D132,契約台帳!$A$2:$X$700,18,FALSE)))</f>
        <v>20</v>
      </c>
      <c r="V132" s="35" t="str">
        <f>IF(J132="巻足し",VLOOKUP(F132&amp;K132&amp;M132,製品マスタ!$M$5:$AK$1005,IF(S132/N132&gt;=3,24,21),FALSE),IF(J132="巻返し",VLOOKUP(F132&amp;K132&amp;M132,製品マスタ!$M$5:$AE$1005,18,FALSE),IF(J132="リード付け","原反コア",IF(J132="スリット",VLOOKUP(F132&amp;K132&amp;Q132,製品マスタ!$N$5:$AE$1005,17,FALSE),""))))</f>
        <v>6ｲﾝﾁSｺｱ</v>
      </c>
      <c r="W132" s="35">
        <f>IF(J132="巻足し",VLOOKUP(F132&amp;K132&amp;M132,製品マスタ!$M$5:$AK$1005,IF(S132/N132&gt;=3,25,22),FALSE),IF(J132="巻返し",VLOOKUP(F132&amp;K132&amp;M132,製品マスタ!$M$5:$AE$1005,19,FALSE),IF(J132="リード付け","-",IF(J132="スリット",VLOOKUP(F132&amp;K132&amp;Q132,製品マスタ!$N$5:$AE$1005,18,FALSE),""))))</f>
        <v>1005</v>
      </c>
      <c r="X132" s="40">
        <f>IF(D132="","",IF(D131&lt;&gt;"","",VLOOKUP(D132,契約台帳!$A$3:$X$700,17,FALSE)))</f>
        <v>2</v>
      </c>
      <c r="Y132" s="35" t="str">
        <f>IF(D132="","",IF(D131&lt;&gt;"","",VLOOKUP(D132,契約台帳!$A$3:$X$700,5,FALSE)))</f>
        <v>リンテック㈱</v>
      </c>
      <c r="Z132" s="74">
        <v>44735</v>
      </c>
      <c r="AA132" s="266">
        <f>IFERROR(VLOOKUP(F132&amp;K132&amp;M132,製品マスタ!$M$5:$AM$1003,27,FALSE),"")</f>
        <v>0</v>
      </c>
      <c r="AB132" s="41"/>
      <c r="AC132" s="244"/>
      <c r="AD132" s="67"/>
      <c r="AE132" s="71"/>
      <c r="AF132" s="60">
        <f t="shared" ref="AF132:AF152" si="1">R132*S132*T132/1000</f>
        <v>36000</v>
      </c>
      <c r="AG132" s="34"/>
      <c r="AH132" s="34"/>
      <c r="AI132" s="34"/>
      <c r="AJ132" s="34"/>
      <c r="AK132" s="13"/>
      <c r="AL132" s="13"/>
      <c r="AM132" s="13"/>
      <c r="AN132" s="13"/>
      <c r="AO132" s="13"/>
      <c r="AP132" s="14"/>
      <c r="AQ132" s="15"/>
    </row>
    <row r="133" spans="1:43" s="17" customFormat="1" ht="30.95" customHeight="1" x14ac:dyDescent="0.2">
      <c r="A133" s="47"/>
      <c r="B133" s="48"/>
      <c r="C133" s="56"/>
      <c r="D133" s="35"/>
      <c r="E133" s="35"/>
      <c r="F133" s="36" t="str">
        <f>IF(D133="","",VLOOKUP(D133,契約台帳!$A$3:$X$9998,6,FALSE))&amp;IF(D133="","",VLOOKUP(D133,契約台帳!$A$3:$X$9998,7,FALSE))&amp;IF(D133="","",VLOOKUP(D133,契約台帳!$A$3:$X$9998,8,FALSE))&amp;IF(D133="","",VLOOKUP(D133,契約台帳!$A$3:$X$9998,9,FALSE))&amp;IF(D133="","",VLOOKUP(D133,契約台帳!$A$3:$X$9998,11,FALSE))</f>
        <v/>
      </c>
      <c r="G133" s="35" t="str">
        <f>IF(D133="","",IF(D132&lt;&gt;"","",VLOOKUP(F133,製品マスタ!$G$5:$H$1005,2,FALSE)))</f>
        <v/>
      </c>
      <c r="H133" s="35" t="str">
        <f>IF(D133="","",IF(D132&lt;&gt;"","",VLOOKUP(F133,製品マスタ!$G$5:$K$1005,5,FALSE)))</f>
        <v/>
      </c>
      <c r="I133" s="37" t="str">
        <f>IF(D133="","",IF(D132&lt;&gt;"","",VLOOKUP(F133,製品マスタ!$G$5:$L$1005,6,FALSE)))</f>
        <v/>
      </c>
      <c r="J133" s="38"/>
      <c r="K133" s="37" t="str">
        <f>IF(D133="","",IF(D132&lt;&gt;"","",VLOOKUP(D133,契約台帳!$A$3:$X$700,12,FALSE)))</f>
        <v/>
      </c>
      <c r="L133" s="37" t="str">
        <f>IF(D133="","",IF(D132&lt;&gt;"","",VLOOKUP(F133,製品マスタ!$G$5:$Q$1005,11,FALSE)))</f>
        <v/>
      </c>
      <c r="M133" s="49"/>
      <c r="N133" s="49"/>
      <c r="O133" s="60"/>
      <c r="P133" s="74"/>
      <c r="Q133" s="54" t="str">
        <f>IF(D133="","",IF(D132&lt;&gt;"","",IF(J133="リード付け",M133,VLOOKUP(D133,契約台帳!$A$3:$X$700,14,FALSE))))</f>
        <v/>
      </c>
      <c r="R133" s="50" t="str">
        <f>IF(D133="","",IF(D132&lt;&gt;"","",IF(J133="リード付け",M133,VLOOKUP(D133,契約台帳!$A$3:$X$700,15,FALSE))))</f>
        <v/>
      </c>
      <c r="S133" s="50" t="str">
        <f>IF(D133="","",IF(D132&lt;&gt;"","",IF(J133="リード付け",N133,VLOOKUP(D133,契約台帳!$A$3:$X$700,16,FALSE))))</f>
        <v/>
      </c>
      <c r="T133" s="50"/>
      <c r="U133" s="227" t="str">
        <f>IF(D133="","",IF(D131=D133,"",VLOOKUP(D133,契約台帳!$A$2:$X$700,18,FALSE)))</f>
        <v/>
      </c>
      <c r="V133" s="35" t="str">
        <f>IF(J133="巻足し",VLOOKUP(F133&amp;K133&amp;M133,製品マスタ!$M$5:$AK$1005,IF(S133/N133&gt;=3,24,21),FALSE),IF(J133="巻返し",VLOOKUP(F133&amp;K133&amp;M133,製品マスタ!$M$5:$AE$1005,18,FALSE),IF(J133="リード付け","原反コア",IF(J133="スリット",VLOOKUP(F133&amp;K133&amp;Q133,製品マスタ!$N$5:$AE$1005,17,FALSE),""))))</f>
        <v/>
      </c>
      <c r="W133" s="35" t="str">
        <f>IF(J133="巻足し",VLOOKUP(F133&amp;K133&amp;M133,製品マスタ!$M$5:$AK$1005,IF(S133/N133&gt;=3,25,22),FALSE),IF(J133="巻返し",VLOOKUP(F133&amp;K133&amp;M133,製品マスタ!$M$5:$AE$1005,19,FALSE),IF(J133="リード付け","-",IF(J133="スリット",VLOOKUP(F133&amp;K133&amp;Q133,製品マスタ!$N$5:$AE$1005,18,FALSE),""))))</f>
        <v/>
      </c>
      <c r="X133" s="40" t="str">
        <f>IF(D133="","",IF(D132&lt;&gt;"","",VLOOKUP(D133,契約台帳!$A$3:$X$700,17,FALSE)))</f>
        <v/>
      </c>
      <c r="Y133" s="35" t="str">
        <f>IF(D133="","",IF(D132&lt;&gt;"","",VLOOKUP(D133,契約台帳!$A$3:$X$700,5,FALSE)))</f>
        <v/>
      </c>
      <c r="Z133" s="74"/>
      <c r="AA133" s="266" t="str">
        <f>IFERROR(VLOOKUP(F133&amp;K133&amp;M133,製品マスタ!$M$5:$AM$1003,27,FALSE),"")</f>
        <v/>
      </c>
      <c r="AB133" s="41"/>
      <c r="AC133" s="244"/>
      <c r="AD133" s="67"/>
      <c r="AE133" s="71"/>
      <c r="AF133" s="60"/>
      <c r="AG133" s="34"/>
      <c r="AH133" s="34"/>
      <c r="AI133" s="34"/>
      <c r="AJ133" s="34"/>
      <c r="AK133" s="13"/>
      <c r="AL133" s="13"/>
      <c r="AM133" s="13"/>
      <c r="AN133" s="13"/>
      <c r="AO133" s="13"/>
      <c r="AP133" s="14"/>
      <c r="AQ133" s="15"/>
    </row>
    <row r="134" spans="1:43" s="17" customFormat="1" ht="30.95" customHeight="1" x14ac:dyDescent="0.2">
      <c r="A134" s="47" t="s">
        <v>737</v>
      </c>
      <c r="B134" s="48" t="s">
        <v>738</v>
      </c>
      <c r="C134" s="56"/>
      <c r="D134" s="35">
        <v>3662813</v>
      </c>
      <c r="E134" s="35"/>
      <c r="F134" s="36" t="str">
        <f>IF(D134="","",VLOOKUP(D134,契約台帳!$A$3:$X$9998,6,FALSE))&amp;IF(D134="","",VLOOKUP(D134,契約台帳!$A$3:$X$9998,7,FALSE))&amp;IF(D134="","",VLOOKUP(D134,契約台帳!$A$3:$X$9998,8,FALSE))&amp;IF(D134="","",VLOOKUP(D134,契約台帳!$A$3:$X$9998,9,FALSE))&amp;IF(D134="","",VLOOKUP(D134,契約台帳!$A$3:$X$9998,11,FALSE))</f>
        <v>3SNMLBMNNGKBF</v>
      </c>
      <c r="G134" s="35" t="str">
        <f>IF(D134="","",IF(D133&lt;&gt;"","",VLOOKUP(F134,製品マスタ!$G$5:$H$1005,2,FALSE)))</f>
        <v>S</v>
      </c>
      <c r="H134" s="35" t="str">
        <f>IF(D134="","",IF(D133&lt;&gt;"","",VLOOKUP(F134,製品マスタ!$G$5:$K$1005,5,FALSE)))</f>
        <v>MNNGKBF</v>
      </c>
      <c r="I134" s="37" t="str">
        <f>IF(D134="","",IF(D133&lt;&gt;"","",VLOOKUP(F134,製品マスタ!$G$5:$L$1005,6,FALSE)))</f>
        <v>メタルミー　ニューネーマー銀消　Ｂ</v>
      </c>
      <c r="J134" s="38" t="s">
        <v>584</v>
      </c>
      <c r="K134" s="37">
        <f>IF(D134="","",IF(D133&lt;&gt;"","",VLOOKUP(D134,契約台帳!$A$3:$X$700,12,FALSE)))</f>
        <v>50</v>
      </c>
      <c r="L134" s="37" t="str">
        <f>IF(D134="","",IF(D133&lt;&gt;"","",VLOOKUP(F134,製品マスタ!$G$5:$Q$1005,11,FALSE)))</f>
        <v>X44C</v>
      </c>
      <c r="M134" s="49">
        <v>1000</v>
      </c>
      <c r="N134" s="49">
        <v>12000</v>
      </c>
      <c r="O134" s="60">
        <v>3</v>
      </c>
      <c r="P134" s="74">
        <v>44729</v>
      </c>
      <c r="Q134" s="54">
        <f>IF(D134="","",IF(D133&lt;&gt;"","",IF(J134="リード付け",M134,VLOOKUP(D134,契約台帳!$A$3:$X$700,14,FALSE))))</f>
        <v>1000</v>
      </c>
      <c r="R134" s="50">
        <f>IF(D134="","",IF(D133&lt;&gt;"","",IF(J134="リード付け",M134,VLOOKUP(D134,契約台帳!$A$3:$X$700,15,FALSE))))</f>
        <v>1000</v>
      </c>
      <c r="S134" s="50">
        <f>IF(D134="","",IF(D133&lt;&gt;"","",IF(J134="リード付け",N134,VLOOKUP(D134,契約台帳!$A$3:$X$700,16,FALSE))))</f>
        <v>4000</v>
      </c>
      <c r="T134" s="50">
        <v>9</v>
      </c>
      <c r="U134" s="227" t="str">
        <f>IF(D134="","",IF(D132=D134,"",VLOOKUP(D134,契約台帳!$A$2:$X$700,18,FALSE)))</f>
        <v/>
      </c>
      <c r="V134" s="35" t="str">
        <f>IF(J134="巻足し",VLOOKUP(F134&amp;K134&amp;M134,製品マスタ!$M$5:$AK$1005,IF(S134/N134&gt;=3,24,21),FALSE),IF(J134="巻返し",VLOOKUP(F134&amp;K134&amp;M134,製品マスタ!$M$5:$AE$1005,18,FALSE),IF(J134="リード付け","原反コア",IF(J134="スリット",VLOOKUP(F134&amp;K134&amp;Q134,製品マスタ!$N$5:$AE$1005,17,FALSE),""))))</f>
        <v>6ｲﾝﾁSｺｱ</v>
      </c>
      <c r="W134" s="35">
        <f>IF(J134="巻足し",VLOOKUP(F134&amp;K134&amp;M134,製品マスタ!$M$5:$AK$1005,IF(S134/N134&gt;=3,25,22),FALSE),IF(J134="巻返し",VLOOKUP(F134&amp;K134&amp;M134,製品マスタ!$M$5:$AE$1005,19,FALSE),IF(J134="リード付け","-",IF(J134="スリット",VLOOKUP(F134&amp;K134&amp;Q134,製品マスタ!$N$5:$AE$1005,18,FALSE),""))))</f>
        <v>1005</v>
      </c>
      <c r="X134" s="40">
        <f>IF(D134="","",IF(D133&lt;&gt;"","",VLOOKUP(D134,契約台帳!$A$3:$X$700,17,FALSE)))</f>
        <v>2</v>
      </c>
      <c r="Y134" s="35" t="str">
        <f>IF(D134="","",IF(D133&lt;&gt;"","",VLOOKUP(D134,契約台帳!$A$3:$X$700,5,FALSE)))</f>
        <v>リンテック㈱</v>
      </c>
      <c r="Z134" s="74">
        <v>44736</v>
      </c>
      <c r="AA134" s="266">
        <f>IFERROR(VLOOKUP(F134&amp;K134&amp;M134,製品マスタ!$M$5:$AM$1003,27,FALSE),"")</f>
        <v>0</v>
      </c>
      <c r="AB134" s="41"/>
      <c r="AC134" s="244"/>
      <c r="AD134" s="67"/>
      <c r="AE134" s="71"/>
      <c r="AF134" s="60">
        <f t="shared" si="1"/>
        <v>36000</v>
      </c>
      <c r="AG134" s="34"/>
      <c r="AH134" s="34"/>
      <c r="AI134" s="34"/>
      <c r="AJ134" s="34"/>
      <c r="AK134" s="13"/>
      <c r="AL134" s="13"/>
      <c r="AM134" s="13"/>
      <c r="AN134" s="13"/>
      <c r="AO134" s="13"/>
      <c r="AP134" s="14"/>
      <c r="AQ134" s="15"/>
    </row>
    <row r="135" spans="1:43" s="17" customFormat="1" ht="30.95" customHeight="1" x14ac:dyDescent="0.2">
      <c r="A135" s="47"/>
      <c r="B135" s="48"/>
      <c r="C135" s="56"/>
      <c r="D135" s="35"/>
      <c r="E135" s="35"/>
      <c r="F135" s="36" t="str">
        <f>IF(D135="","",VLOOKUP(D135,契約台帳!$A$3:$X$9998,6,FALSE))&amp;IF(D135="","",VLOOKUP(D135,契約台帳!$A$3:$X$9998,7,FALSE))&amp;IF(D135="","",VLOOKUP(D135,契約台帳!$A$3:$X$9998,8,FALSE))&amp;IF(D135="","",VLOOKUP(D135,契約台帳!$A$3:$X$9998,9,FALSE))&amp;IF(D135="","",VLOOKUP(D135,契約台帳!$A$3:$X$9998,11,FALSE))</f>
        <v/>
      </c>
      <c r="G135" s="35" t="str">
        <f>IF(D135="","",IF(D134&lt;&gt;"","",VLOOKUP(F135,製品マスタ!$G$5:$H$1005,2,FALSE)))</f>
        <v/>
      </c>
      <c r="H135" s="35" t="str">
        <f>IF(D135="","",IF(D134&lt;&gt;"","",VLOOKUP(F135,製品マスタ!$G$5:$K$1005,5,FALSE)))</f>
        <v/>
      </c>
      <c r="I135" s="37" t="str">
        <f>IF(D135="","",IF(D134&lt;&gt;"","",VLOOKUP(F135,製品マスタ!$G$5:$L$1005,6,FALSE)))</f>
        <v/>
      </c>
      <c r="J135" s="38"/>
      <c r="K135" s="37" t="str">
        <f>IF(D135="","",IF(D134&lt;&gt;"","",VLOOKUP(D135,契約台帳!$A$3:$X$700,12,FALSE)))</f>
        <v/>
      </c>
      <c r="L135" s="37" t="str">
        <f>IF(D135="","",IF(D134&lt;&gt;"","",VLOOKUP(F135,製品マスタ!$G$5:$Q$1005,11,FALSE)))</f>
        <v/>
      </c>
      <c r="M135" s="49"/>
      <c r="N135" s="49"/>
      <c r="O135" s="60"/>
      <c r="P135" s="74"/>
      <c r="Q135" s="54" t="str">
        <f>IF(D135="","",IF(D134&lt;&gt;"","",IF(J135="リード付け",M135,VLOOKUP(D135,契約台帳!$A$3:$X$700,14,FALSE))))</f>
        <v/>
      </c>
      <c r="R135" s="50" t="str">
        <f>IF(D135="","",IF(D134&lt;&gt;"","",IF(J135="リード付け",M135,VLOOKUP(D135,契約台帳!$A$3:$X$700,15,FALSE))))</f>
        <v/>
      </c>
      <c r="S135" s="50" t="str">
        <f>IF(D135="","",IF(D134&lt;&gt;"","",IF(J135="リード付け",N135,VLOOKUP(D135,契約台帳!$A$3:$X$700,16,FALSE))))</f>
        <v/>
      </c>
      <c r="T135" s="50"/>
      <c r="U135" s="227" t="str">
        <f>IF(D135="","",IF(D133=D135,"",VLOOKUP(D135,契約台帳!$A$2:$X$700,18,FALSE)))</f>
        <v/>
      </c>
      <c r="V135" s="35" t="str">
        <f>IF(J135="巻足し",VLOOKUP(F135&amp;K135&amp;M135,製品マスタ!$M$5:$AK$1005,IF(S135/N135&gt;=3,24,21),FALSE),IF(J135="巻返し",VLOOKUP(F135&amp;K135&amp;M135,製品マスタ!$M$5:$AE$1005,18,FALSE),IF(J135="リード付け","原反コア",IF(J135="スリット",VLOOKUP(F135&amp;K135&amp;Q135,製品マスタ!$N$5:$AE$1005,17,FALSE),""))))</f>
        <v/>
      </c>
      <c r="W135" s="35" t="str">
        <f>IF(J135="巻足し",VLOOKUP(F135&amp;K135&amp;M135,製品マスタ!$M$5:$AK$1005,IF(S135/N135&gt;=3,25,22),FALSE),IF(J135="巻返し",VLOOKUP(F135&amp;K135&amp;M135,製品マスタ!$M$5:$AE$1005,19,FALSE),IF(J135="リード付け","-",IF(J135="スリット",VLOOKUP(F135&amp;K135&amp;Q135,製品マスタ!$N$5:$AE$1005,18,FALSE),""))))</f>
        <v/>
      </c>
      <c r="X135" s="40" t="str">
        <f>IF(D135="","",IF(D134&lt;&gt;"","",VLOOKUP(D135,契約台帳!$A$3:$X$700,17,FALSE)))</f>
        <v/>
      </c>
      <c r="Y135" s="35" t="str">
        <f>IF(D135="","",IF(D134&lt;&gt;"","",VLOOKUP(D135,契約台帳!$A$3:$X$700,5,FALSE)))</f>
        <v/>
      </c>
      <c r="Z135" s="74"/>
      <c r="AA135" s="266" t="str">
        <f>IFERROR(VLOOKUP(F135&amp;K135&amp;M135,製品マスタ!$M$5:$AM$1003,27,FALSE),"")</f>
        <v/>
      </c>
      <c r="AB135" s="41"/>
      <c r="AC135" s="244"/>
      <c r="AD135" s="67"/>
      <c r="AE135" s="71"/>
      <c r="AF135" s="60"/>
      <c r="AG135" s="34"/>
      <c r="AH135" s="34"/>
      <c r="AI135" s="34"/>
      <c r="AJ135" s="34"/>
      <c r="AK135" s="13"/>
      <c r="AL135" s="13"/>
      <c r="AM135" s="13"/>
      <c r="AN135" s="13"/>
      <c r="AO135" s="13"/>
      <c r="AP135" s="14"/>
      <c r="AQ135" s="15"/>
    </row>
    <row r="136" spans="1:43" s="17" customFormat="1" ht="30.95" customHeight="1" x14ac:dyDescent="0.2">
      <c r="A136" s="47"/>
      <c r="B136" s="48"/>
      <c r="C136" s="56"/>
      <c r="D136" s="35">
        <v>3662813</v>
      </c>
      <c r="E136" s="35"/>
      <c r="F136" s="36" t="str">
        <f>IF(D136="","",VLOOKUP(D136,契約台帳!$A$3:$X$9998,6,FALSE))&amp;IF(D136="","",VLOOKUP(D136,契約台帳!$A$3:$X$9998,7,FALSE))&amp;IF(D136="","",VLOOKUP(D136,契約台帳!$A$3:$X$9998,8,FALSE))&amp;IF(D136="","",VLOOKUP(D136,契約台帳!$A$3:$X$9998,9,FALSE))&amp;IF(D136="","",VLOOKUP(D136,契約台帳!$A$3:$X$9998,11,FALSE))</f>
        <v>3SNMLBMNNGKBF</v>
      </c>
      <c r="G136" s="35" t="str">
        <f>IF(D136="","",IF(D135&lt;&gt;"","",VLOOKUP(F136,製品マスタ!$G$5:$H$1005,2,FALSE)))</f>
        <v>S</v>
      </c>
      <c r="H136" s="35" t="str">
        <f>IF(D136="","",IF(D135&lt;&gt;"","",VLOOKUP(F136,製品マスタ!$G$5:$K$1005,5,FALSE)))</f>
        <v>MNNGKBF</v>
      </c>
      <c r="I136" s="37" t="str">
        <f>IF(D136="","",IF(D135&lt;&gt;"","",VLOOKUP(F136,製品マスタ!$G$5:$L$1005,6,FALSE)))</f>
        <v>メタルミー　ニューネーマー銀消　Ｂ</v>
      </c>
      <c r="J136" s="38" t="s">
        <v>584</v>
      </c>
      <c r="K136" s="37">
        <f>IF(D136="","",IF(D135&lt;&gt;"","",VLOOKUP(D136,契約台帳!$A$3:$X$700,12,FALSE)))</f>
        <v>50</v>
      </c>
      <c r="L136" s="37" t="str">
        <f>IF(D136="","",IF(D135&lt;&gt;"","",VLOOKUP(F136,製品マスタ!$G$5:$Q$1005,11,FALSE)))</f>
        <v>X44C</v>
      </c>
      <c r="M136" s="49">
        <v>1000</v>
      </c>
      <c r="N136" s="49">
        <v>8000</v>
      </c>
      <c r="O136" s="60">
        <v>1</v>
      </c>
      <c r="P136" s="74">
        <v>44729</v>
      </c>
      <c r="Q136" s="54">
        <f>IF(D136="","",IF(D135&lt;&gt;"","",IF(J136="リード付け",M136,VLOOKUP(D136,契約台帳!$A$3:$X$700,14,FALSE))))</f>
        <v>1000</v>
      </c>
      <c r="R136" s="50">
        <f>IF(D136="","",IF(D135&lt;&gt;"","",IF(J136="リード付け",M136,VLOOKUP(D136,契約台帳!$A$3:$X$700,15,FALSE))))</f>
        <v>1000</v>
      </c>
      <c r="S136" s="50">
        <f>IF(D136="","",IF(D135&lt;&gt;"","",IF(J136="リード付け",N136,VLOOKUP(D136,契約台帳!$A$3:$X$700,16,FALSE))))</f>
        <v>4000</v>
      </c>
      <c r="T136" s="50">
        <v>2</v>
      </c>
      <c r="U136" s="227" t="str">
        <f>IF(D136="","",IF(D134=D136,"",VLOOKUP(D136,契約台帳!$A$2:$X$700,18,FALSE)))</f>
        <v/>
      </c>
      <c r="V136" s="35" t="str">
        <f>IF(J136="巻足し",VLOOKUP(F136&amp;K136&amp;M136,製品マスタ!$M$5:$AK$1005,IF(S136/N136&gt;=3,24,21),FALSE),IF(J136="巻返し",VLOOKUP(F136&amp;K136&amp;M136,製品マスタ!$M$5:$AE$1005,18,FALSE),IF(J136="リード付け","原反コア",IF(J136="スリット",VLOOKUP(F136&amp;K136&amp;Q136,製品マスタ!$N$5:$AE$1005,17,FALSE),""))))</f>
        <v>6ｲﾝﾁSｺｱ</v>
      </c>
      <c r="W136" s="35">
        <f>IF(J136="巻足し",VLOOKUP(F136&amp;K136&amp;M136,製品マスタ!$M$5:$AK$1005,IF(S136/N136&gt;=3,25,22),FALSE),IF(J136="巻返し",VLOOKUP(F136&amp;K136&amp;M136,製品マスタ!$M$5:$AE$1005,19,FALSE),IF(J136="リード付け","-",IF(J136="スリット",VLOOKUP(F136&amp;K136&amp;Q136,製品マスタ!$N$5:$AE$1005,18,FALSE),""))))</f>
        <v>1005</v>
      </c>
      <c r="X136" s="40">
        <f>IF(D136="","",IF(D135&lt;&gt;"","",VLOOKUP(D136,契約台帳!$A$3:$X$700,17,FALSE)))</f>
        <v>2</v>
      </c>
      <c r="Y136" s="35" t="str">
        <f>IF(D136="","",IF(D135&lt;&gt;"","",VLOOKUP(D136,契約台帳!$A$3:$X$700,5,FALSE)))</f>
        <v>リンテック㈱</v>
      </c>
      <c r="Z136" s="74">
        <v>44736</v>
      </c>
      <c r="AA136" s="266">
        <f>IFERROR(VLOOKUP(F136&amp;K136&amp;M136,製品マスタ!$M$5:$AM$1003,27,FALSE),"")</f>
        <v>0</v>
      </c>
      <c r="AB136" s="41"/>
      <c r="AC136" s="244"/>
      <c r="AD136" s="67"/>
      <c r="AE136" s="71"/>
      <c r="AF136" s="60">
        <f t="shared" si="1"/>
        <v>8000</v>
      </c>
      <c r="AG136" s="34"/>
      <c r="AH136" s="34"/>
      <c r="AI136" s="34"/>
      <c r="AJ136" s="34"/>
      <c r="AK136" s="13"/>
      <c r="AL136" s="13"/>
      <c r="AM136" s="13"/>
      <c r="AN136" s="13"/>
      <c r="AO136" s="13"/>
      <c r="AP136" s="14"/>
      <c r="AQ136" s="15"/>
    </row>
    <row r="137" spans="1:43" s="17" customFormat="1" ht="30.95" customHeight="1" x14ac:dyDescent="0.2">
      <c r="A137" s="47"/>
      <c r="B137" s="48"/>
      <c r="C137" s="56"/>
      <c r="D137" s="35"/>
      <c r="E137" s="35"/>
      <c r="F137" s="36" t="str">
        <f>IF(D137="","",VLOOKUP(D137,契約台帳!$A$3:$X$9998,6,FALSE))&amp;IF(D137="","",VLOOKUP(D137,契約台帳!$A$3:$X$9998,7,FALSE))&amp;IF(D137="","",VLOOKUP(D137,契約台帳!$A$3:$X$9998,8,FALSE))&amp;IF(D137="","",VLOOKUP(D137,契約台帳!$A$3:$X$9998,9,FALSE))&amp;IF(D137="","",VLOOKUP(D137,契約台帳!$A$3:$X$9998,11,FALSE))</f>
        <v/>
      </c>
      <c r="G137" s="35" t="str">
        <f>IF(D137="","",IF(D136&lt;&gt;"","",VLOOKUP(F137,製品マスタ!$G$5:$H$1005,2,FALSE)))</f>
        <v/>
      </c>
      <c r="H137" s="35" t="str">
        <f>IF(D137="","",IF(D136&lt;&gt;"","",VLOOKUP(F137,製品マスタ!$G$5:$K$1005,5,FALSE)))</f>
        <v/>
      </c>
      <c r="I137" s="37" t="str">
        <f>IF(D137="","",IF(D136&lt;&gt;"","",VLOOKUP(F137,製品マスタ!$G$5:$L$1005,6,FALSE)))</f>
        <v/>
      </c>
      <c r="J137" s="38"/>
      <c r="K137" s="37" t="str">
        <f>IF(D137="","",IF(D136&lt;&gt;"","",VLOOKUP(D137,契約台帳!$A$3:$X$700,12,FALSE)))</f>
        <v/>
      </c>
      <c r="L137" s="37" t="str">
        <f>IF(D137="","",IF(D136&lt;&gt;"","",VLOOKUP(F137,製品マスタ!$G$5:$Q$1005,11,FALSE)))</f>
        <v/>
      </c>
      <c r="M137" s="49"/>
      <c r="N137" s="49"/>
      <c r="O137" s="60"/>
      <c r="P137" s="74"/>
      <c r="Q137" s="54" t="str">
        <f>IF(D137="","",IF(D136&lt;&gt;"","",IF(J137="リード付け",M137,VLOOKUP(D137,契約台帳!$A$3:$X$700,14,FALSE))))</f>
        <v/>
      </c>
      <c r="R137" s="50" t="str">
        <f>IF(D137="","",IF(D136&lt;&gt;"","",IF(J137="リード付け",M137,VLOOKUP(D137,契約台帳!$A$3:$X$700,15,FALSE))))</f>
        <v/>
      </c>
      <c r="S137" s="50" t="str">
        <f>IF(D137="","",IF(D136&lt;&gt;"","",IF(J137="リード付け",N137,VLOOKUP(D137,契約台帳!$A$3:$X$700,16,FALSE))))</f>
        <v/>
      </c>
      <c r="T137" s="50"/>
      <c r="U137" s="227" t="str">
        <f>IF(D137="","",IF(D135=D137,"",VLOOKUP(D137,契約台帳!$A$2:$X$700,18,FALSE)))</f>
        <v/>
      </c>
      <c r="V137" s="35" t="str">
        <f>IF(J137="巻足し",VLOOKUP(F137&amp;K137&amp;M137,製品マスタ!$M$5:$AK$1005,IF(S137/N137&gt;=3,24,21),FALSE),IF(J137="巻返し",VLOOKUP(F137&amp;K137&amp;M137,製品マスタ!$M$5:$AE$1005,18,FALSE),IF(J137="リード付け","原反コア",IF(J137="スリット",VLOOKUP(F137&amp;K137&amp;Q137,製品マスタ!$N$5:$AE$1005,17,FALSE),""))))</f>
        <v/>
      </c>
      <c r="W137" s="35" t="str">
        <f>IF(J137="巻足し",VLOOKUP(F137&amp;K137&amp;M137,製品マスタ!$M$5:$AK$1005,IF(S137/N137&gt;=3,25,22),FALSE),IF(J137="巻返し",VLOOKUP(F137&amp;K137&amp;M137,製品マスタ!$M$5:$AE$1005,19,FALSE),IF(J137="リード付け","-",IF(J137="スリット",VLOOKUP(F137&amp;K137&amp;Q137,製品マスタ!$N$5:$AE$1005,18,FALSE),""))))</f>
        <v/>
      </c>
      <c r="X137" s="40" t="str">
        <f>IF(D137="","",IF(D136&lt;&gt;"","",VLOOKUP(D137,契約台帳!$A$3:$X$700,17,FALSE)))</f>
        <v/>
      </c>
      <c r="Y137" s="35" t="str">
        <f>IF(D137="","",IF(D136&lt;&gt;"","",VLOOKUP(D137,契約台帳!$A$3:$X$700,5,FALSE)))</f>
        <v/>
      </c>
      <c r="Z137" s="74"/>
      <c r="AA137" s="266" t="str">
        <f>IFERROR(VLOOKUP(F137&amp;K137&amp;M137,製品マスタ!$M$5:$AM$1003,27,FALSE),"")</f>
        <v/>
      </c>
      <c r="AB137" s="41"/>
      <c r="AC137" s="244"/>
      <c r="AD137" s="67"/>
      <c r="AE137" s="71"/>
      <c r="AF137" s="60"/>
      <c r="AG137" s="34"/>
      <c r="AH137" s="34"/>
      <c r="AI137" s="34"/>
      <c r="AJ137" s="34"/>
      <c r="AK137" s="13"/>
      <c r="AL137" s="13"/>
      <c r="AM137" s="13"/>
      <c r="AN137" s="13"/>
      <c r="AO137" s="13"/>
      <c r="AP137" s="14"/>
      <c r="AQ137" s="15"/>
    </row>
    <row r="138" spans="1:43" s="17" customFormat="1" ht="30.95" customHeight="1" x14ac:dyDescent="0.2">
      <c r="A138" s="47"/>
      <c r="B138" s="48"/>
      <c r="C138" s="56"/>
      <c r="D138" s="35">
        <v>3662801</v>
      </c>
      <c r="E138" s="35"/>
      <c r="F138" s="36" t="str">
        <f>IF(D138="","",VLOOKUP(D138,契約台帳!$A$3:$X$9998,6,FALSE))&amp;IF(D138="","",VLOOKUP(D138,契約台帳!$A$3:$X$9998,7,FALSE))&amp;IF(D138="","",VLOOKUP(D138,契約台帳!$A$3:$X$9998,8,FALSE))&amp;IF(D138="","",VLOOKUP(D138,契約台帳!$A$3:$X$9998,9,FALSE))&amp;IF(D138="","",VLOOKUP(D138,契約台帳!$A$3:$X$9998,11,FALSE))</f>
        <v>3SNMLBMNGKBF</v>
      </c>
      <c r="G138" s="35" t="str">
        <f>IF(D138="","",IF(D137&lt;&gt;"","",VLOOKUP(F138,製品マスタ!$G$5:$H$1005,2,FALSE)))</f>
        <v>S</v>
      </c>
      <c r="H138" s="35" t="str">
        <f>IF(D138="","",IF(D137&lt;&gt;"","",VLOOKUP(F138,製品マスタ!$G$5:$K$1005,5,FALSE)))</f>
        <v>MNGKBF</v>
      </c>
      <c r="I138" s="37" t="str">
        <f>IF(D138="","",IF(D137&lt;&gt;"","",VLOOKUP(F138,製品マスタ!$G$5:$L$1005,6,FALSE)))</f>
        <v>メタルミー　ネーマー銀消　Ｂ</v>
      </c>
      <c r="J138" s="38" t="s">
        <v>584</v>
      </c>
      <c r="K138" s="37">
        <f>IF(D138="","",IF(D137&lt;&gt;"","",VLOOKUP(D138,契約台帳!$A$3:$X$700,12,FALSE)))</f>
        <v>50</v>
      </c>
      <c r="L138" s="37" t="str">
        <f>IF(D138="","",IF(D137&lt;&gt;"","",VLOOKUP(F138,製品マスタ!$G$5:$Q$1005,11,FALSE)))</f>
        <v>LUMIMAT</v>
      </c>
      <c r="M138" s="49">
        <v>1170</v>
      </c>
      <c r="N138" s="49">
        <v>8000</v>
      </c>
      <c r="O138" s="60">
        <v>2</v>
      </c>
      <c r="P138" s="74">
        <v>44730</v>
      </c>
      <c r="Q138" s="54">
        <f>IF(D138="","",IF(D137&lt;&gt;"","",IF(J138="リード付け",M138,VLOOKUP(D138,契約台帳!$A$3:$X$700,14,FALSE))))</f>
        <v>1170</v>
      </c>
      <c r="R138" s="50">
        <f>IF(D138="","",IF(D137&lt;&gt;"","",IF(J138="リード付け",M138,VLOOKUP(D138,契約台帳!$A$3:$X$700,15,FALSE))))</f>
        <v>1170</v>
      </c>
      <c r="S138" s="50">
        <f>IF(D138="","",IF(D137&lt;&gt;"","",IF(J138="リード付け",N138,VLOOKUP(D138,契約台帳!$A$3:$X$700,16,FALSE))))</f>
        <v>4000</v>
      </c>
      <c r="T138" s="50">
        <v>4</v>
      </c>
      <c r="U138" s="227">
        <f>IF(D138="","",IF(D136=D138,"",VLOOKUP(D138,契約台帳!$A$2:$X$700,18,FALSE)))</f>
        <v>4</v>
      </c>
      <c r="V138" s="35" t="str">
        <f>IF(J138="巻足し",VLOOKUP(F138&amp;K138&amp;M138,製品マスタ!$M$5:$AK$1005,IF(S138/N138&gt;=3,24,21),FALSE),IF(J138="巻返し",VLOOKUP(F138&amp;K138&amp;M138,製品マスタ!$M$5:$AE$1005,18,FALSE),IF(J138="リード付け","原反コア",IF(J138="スリット",VLOOKUP(F138&amp;K138&amp;Q138,製品マスタ!$N$5:$AE$1005,17,FALSE),""))))</f>
        <v>6ｲﾝﾁSｺｱ</v>
      </c>
      <c r="W138" s="35">
        <f>IF(J138="巻足し",VLOOKUP(F138&amp;K138&amp;M138,製品マスタ!$M$5:$AK$1005,IF(S138/N138&gt;=3,25,22),FALSE),IF(J138="巻返し",VLOOKUP(F138&amp;K138&amp;M138,製品マスタ!$M$5:$AE$1005,19,FALSE),IF(J138="リード付け","-",IF(J138="スリット",VLOOKUP(F138&amp;K138&amp;Q138,製品マスタ!$N$5:$AE$1005,18,FALSE),""))))</f>
        <v>1175</v>
      </c>
      <c r="X138" s="40">
        <f>IF(D138="","",IF(D137&lt;&gt;"","",VLOOKUP(D138,契約台帳!$A$3:$X$700,17,FALSE)))</f>
        <v>2</v>
      </c>
      <c r="Y138" s="35" t="str">
        <f>IF(D138="","",IF(D137&lt;&gt;"","",VLOOKUP(D138,契約台帳!$A$3:$X$700,5,FALSE)))</f>
        <v>リンテック㈱</v>
      </c>
      <c r="Z138" s="74">
        <v>44736</v>
      </c>
      <c r="AA138" s="266">
        <f>IFERROR(VLOOKUP(F138&amp;K138&amp;M138,製品マスタ!$M$5:$AM$1003,27,FALSE),"")</f>
        <v>0</v>
      </c>
      <c r="AB138" s="41"/>
      <c r="AC138" s="244"/>
      <c r="AD138" s="67"/>
      <c r="AE138" s="71"/>
      <c r="AF138" s="60">
        <f t="shared" si="1"/>
        <v>18720</v>
      </c>
      <c r="AG138" s="34"/>
      <c r="AH138" s="34"/>
      <c r="AI138" s="34"/>
      <c r="AJ138" s="34"/>
      <c r="AK138" s="13"/>
      <c r="AL138" s="13"/>
      <c r="AM138" s="13"/>
      <c r="AN138" s="13"/>
      <c r="AO138" s="13"/>
      <c r="AP138" s="14"/>
      <c r="AQ138" s="15"/>
    </row>
    <row r="139" spans="1:43" s="17" customFormat="1" ht="30.95" customHeight="1" x14ac:dyDescent="0.2">
      <c r="A139" s="47"/>
      <c r="B139" s="48"/>
      <c r="C139" s="56"/>
      <c r="D139" s="35"/>
      <c r="E139" s="35"/>
      <c r="F139" s="36" t="str">
        <f>IF(D139="","",VLOOKUP(D139,契約台帳!$A$3:$X$9998,6,FALSE))&amp;IF(D139="","",VLOOKUP(D139,契約台帳!$A$3:$X$9998,7,FALSE))&amp;IF(D139="","",VLOOKUP(D139,契約台帳!$A$3:$X$9998,8,FALSE))&amp;IF(D139="","",VLOOKUP(D139,契約台帳!$A$3:$X$9998,9,FALSE))&amp;IF(D139="","",VLOOKUP(D139,契約台帳!$A$3:$X$9998,11,FALSE))</f>
        <v/>
      </c>
      <c r="G139" s="35" t="str">
        <f>IF(D139="","",IF(D138&lt;&gt;"","",VLOOKUP(F139,製品マスタ!$G$5:$H$1005,2,FALSE)))</f>
        <v/>
      </c>
      <c r="H139" s="35" t="str">
        <f>IF(D139="","",IF(D138&lt;&gt;"","",VLOOKUP(F139,製品マスタ!$G$5:$K$1005,5,FALSE)))</f>
        <v/>
      </c>
      <c r="I139" s="37" t="str">
        <f>IF(D139="","",IF(D138&lt;&gt;"","",VLOOKUP(F139,製品マスタ!$G$5:$L$1005,6,FALSE)))</f>
        <v/>
      </c>
      <c r="J139" s="38"/>
      <c r="K139" s="37" t="str">
        <f>IF(D139="","",IF(D138&lt;&gt;"","",VLOOKUP(D139,契約台帳!$A$3:$X$700,12,FALSE)))</f>
        <v/>
      </c>
      <c r="L139" s="37" t="str">
        <f>IF(D139="","",IF(D138&lt;&gt;"","",VLOOKUP(F139,製品マスタ!$G$5:$Q$1005,11,FALSE)))</f>
        <v/>
      </c>
      <c r="M139" s="49"/>
      <c r="N139" s="49"/>
      <c r="O139" s="60"/>
      <c r="P139" s="74"/>
      <c r="Q139" s="54" t="str">
        <f>IF(D139="","",IF(D138&lt;&gt;"","",IF(J139="リード付け",M139,VLOOKUP(D139,契約台帳!$A$3:$X$700,14,FALSE))))</f>
        <v/>
      </c>
      <c r="R139" s="50" t="str">
        <f>IF(D139="","",IF(D138&lt;&gt;"","",IF(J139="リード付け",M139,VLOOKUP(D139,契約台帳!$A$3:$X$700,15,FALSE))))</f>
        <v/>
      </c>
      <c r="S139" s="50" t="str">
        <f>IF(D139="","",IF(D138&lt;&gt;"","",IF(J139="リード付け",N139,VLOOKUP(D139,契約台帳!$A$3:$X$700,16,FALSE))))</f>
        <v/>
      </c>
      <c r="T139" s="50"/>
      <c r="U139" s="227" t="str">
        <f>IF(D139="","",IF(D137=D139,"",VLOOKUP(D139,契約台帳!$A$2:$X$700,18,FALSE)))</f>
        <v/>
      </c>
      <c r="V139" s="35" t="str">
        <f>IF(J139="巻足し",VLOOKUP(F139&amp;K139&amp;M139,製品マスタ!$M$5:$AK$1005,IF(S139/N139&gt;=3,24,21),FALSE),IF(J139="巻返し",VLOOKUP(F139&amp;K139&amp;M139,製品マスタ!$M$5:$AE$1005,18,FALSE),IF(J139="リード付け","原反コア",IF(J139="スリット",VLOOKUP(F139&amp;K139&amp;Q139,製品マスタ!$N$5:$AE$1005,17,FALSE),""))))</f>
        <v/>
      </c>
      <c r="W139" s="35" t="str">
        <f>IF(J139="巻足し",VLOOKUP(F139&amp;K139&amp;M139,製品マスタ!$M$5:$AK$1005,IF(S139/N139&gt;=3,25,22),FALSE),IF(J139="巻返し",VLOOKUP(F139&amp;K139&amp;M139,製品マスタ!$M$5:$AE$1005,19,FALSE),IF(J139="リード付け","-",IF(J139="スリット",VLOOKUP(F139&amp;K139&amp;Q139,製品マスタ!$N$5:$AE$1005,18,FALSE),""))))</f>
        <v/>
      </c>
      <c r="X139" s="40" t="str">
        <f>IF(D139="","",IF(D138&lt;&gt;"","",VLOOKUP(D139,契約台帳!$A$3:$X$700,17,FALSE)))</f>
        <v/>
      </c>
      <c r="Y139" s="35" t="str">
        <f>IF(D139="","",IF(D138&lt;&gt;"","",VLOOKUP(D139,契約台帳!$A$3:$X$700,5,FALSE)))</f>
        <v/>
      </c>
      <c r="Z139" s="74"/>
      <c r="AA139" s="266" t="str">
        <f>IFERROR(VLOOKUP(F139&amp;K139&amp;M139,製品マスタ!$M$5:$AM$1003,27,FALSE),"")</f>
        <v/>
      </c>
      <c r="AB139" s="41"/>
      <c r="AC139" s="244"/>
      <c r="AD139" s="67"/>
      <c r="AE139" s="71"/>
      <c r="AF139" s="60"/>
      <c r="AG139" s="34"/>
      <c r="AH139" s="34"/>
      <c r="AI139" s="34"/>
      <c r="AJ139" s="34"/>
      <c r="AK139" s="13"/>
      <c r="AL139" s="13"/>
      <c r="AM139" s="13"/>
      <c r="AN139" s="13"/>
      <c r="AO139" s="13"/>
      <c r="AP139" s="14"/>
      <c r="AQ139" s="15"/>
    </row>
    <row r="140" spans="1:43" s="17" customFormat="1" ht="30.95" customHeight="1" x14ac:dyDescent="0.2">
      <c r="A140" s="47"/>
      <c r="B140" s="48"/>
      <c r="C140" s="56"/>
      <c r="D140" s="35">
        <v>3662796</v>
      </c>
      <c r="E140" s="35"/>
      <c r="F140" s="36" t="str">
        <f>IF(D140="","",VLOOKUP(D140,契約台帳!$A$3:$X$9998,6,FALSE))&amp;IF(D140="","",VLOOKUP(D140,契約台帳!$A$3:$X$9998,7,FALSE))&amp;IF(D140="","",VLOOKUP(D140,契約台帳!$A$3:$X$9998,8,FALSE))&amp;IF(D140="","",VLOOKUP(D140,契約台帳!$A$3:$X$9998,9,FALSE))&amp;IF(D140="","",VLOOKUP(D140,契約台帳!$A$3:$X$9998,11,FALSE))</f>
        <v>3SNMLBMNGKKBF</v>
      </c>
      <c r="G140" s="35" t="str">
        <f>IF(D140="","",IF(D139&lt;&gt;"","",VLOOKUP(F140,製品マスタ!$G$5:$H$1005,2,FALSE)))</f>
        <v>S</v>
      </c>
      <c r="H140" s="35" t="str">
        <f>IF(D140="","",IF(D139&lt;&gt;"","",VLOOKUP(F140,製品マスタ!$G$5:$K$1005,5,FALSE)))</f>
        <v>MNGKKBF</v>
      </c>
      <c r="I140" s="37" t="str">
        <f>IF(D140="","",IF(D139&lt;&gt;"","",VLOOKUP(F140,製品マスタ!$G$5:$L$1005,6,FALSE)))</f>
        <v>メタルミー　ネーマー銀消改　Ｂ</v>
      </c>
      <c r="J140" s="38" t="s">
        <v>584</v>
      </c>
      <c r="K140" s="37">
        <f>IF(D140="","",IF(D139&lt;&gt;"","",VLOOKUP(D140,契約台帳!$A$3:$X$700,12,FALSE)))</f>
        <v>50</v>
      </c>
      <c r="L140" s="37" t="str">
        <f>IF(D140="","",IF(D139&lt;&gt;"","",VLOOKUP(F140,製品マスタ!$G$5:$Q$1005,11,FALSE)))</f>
        <v>FMATS99</v>
      </c>
      <c r="M140" s="49">
        <v>1120</v>
      </c>
      <c r="N140" s="49">
        <v>12000</v>
      </c>
      <c r="O140" s="60">
        <v>1</v>
      </c>
      <c r="P140" s="74">
        <v>44730</v>
      </c>
      <c r="Q140" s="54">
        <f>IF(D140="","",IF(D139&lt;&gt;"","",IF(J140="リード付け",M140,VLOOKUP(D140,契約台帳!$A$3:$X$700,14,FALSE))))</f>
        <v>1120</v>
      </c>
      <c r="R140" s="50">
        <f>IF(D140="","",IF(D139&lt;&gt;"","",IF(J140="リード付け",M140,VLOOKUP(D140,契約台帳!$A$3:$X$700,15,FALSE))))</f>
        <v>1120</v>
      </c>
      <c r="S140" s="50">
        <f>IF(D140="","",IF(D139&lt;&gt;"","",IF(J140="リード付け",N140,VLOOKUP(D140,契約台帳!$A$3:$X$700,16,FALSE))))</f>
        <v>4000</v>
      </c>
      <c r="T140" s="50">
        <v>3</v>
      </c>
      <c r="U140" s="227">
        <f>IF(D140="","",IF(D138=D140,"",VLOOKUP(D140,契約台帳!$A$2:$X$700,18,FALSE)))</f>
        <v>5</v>
      </c>
      <c r="V140" s="35" t="str">
        <f>IF(J140="巻足し",VLOOKUP(F140&amp;K140&amp;M140,製品マスタ!$M$5:$AK$1005,IF(S140/N140&gt;=3,24,21),FALSE),IF(J140="巻返し",VLOOKUP(F140&amp;K140&amp;M140,製品マスタ!$M$5:$AE$1005,18,FALSE),IF(J140="リード付け","原反コア",IF(J140="スリット",VLOOKUP(F140&amp;K140&amp;Q140,製品マスタ!$N$5:$AE$1005,17,FALSE),""))))</f>
        <v>6ｲﾝﾁSｺｱ</v>
      </c>
      <c r="W140" s="35">
        <f>IF(J140="巻足し",VLOOKUP(F140&amp;K140&amp;M140,製品マスタ!$M$5:$AK$1005,IF(S140/N140&gt;=3,25,22),FALSE),IF(J140="巻返し",VLOOKUP(F140&amp;K140&amp;M140,製品マスタ!$M$5:$AE$1005,19,FALSE),IF(J140="リード付け","-",IF(J140="スリット",VLOOKUP(F140&amp;K140&amp;Q140,製品マスタ!$N$5:$AE$1005,18,FALSE),""))))</f>
        <v>1125</v>
      </c>
      <c r="X140" s="40">
        <f>IF(D140="","",IF(D139&lt;&gt;"","",VLOOKUP(D140,契約台帳!$A$3:$X$700,17,FALSE)))</f>
        <v>2</v>
      </c>
      <c r="Y140" s="35" t="str">
        <f>IF(D140="","",IF(D139&lt;&gt;"","",VLOOKUP(D140,契約台帳!$A$3:$X$700,5,FALSE)))</f>
        <v>リンテック㈱</v>
      </c>
      <c r="Z140" s="74">
        <v>44736</v>
      </c>
      <c r="AA140" s="266">
        <f>IFERROR(VLOOKUP(F140&amp;K140&amp;M140,製品マスタ!$M$5:$AM$1003,27,FALSE),"")</f>
        <v>0</v>
      </c>
      <c r="AB140" s="41"/>
      <c r="AC140" s="245"/>
      <c r="AD140" s="68"/>
      <c r="AE140" s="71"/>
      <c r="AF140" s="60">
        <f t="shared" si="1"/>
        <v>13440</v>
      </c>
      <c r="AG140" s="34"/>
      <c r="AH140" s="34"/>
      <c r="AI140" s="34"/>
      <c r="AJ140" s="34"/>
      <c r="AK140" s="13"/>
      <c r="AL140" s="13"/>
      <c r="AM140" s="13"/>
      <c r="AN140" s="13"/>
      <c r="AO140" s="13"/>
      <c r="AP140" s="14"/>
      <c r="AQ140" s="15"/>
    </row>
    <row r="141" spans="1:43" s="17" customFormat="1" ht="30.95" customHeight="1" x14ac:dyDescent="0.2">
      <c r="A141" s="47"/>
      <c r="B141" s="48"/>
      <c r="C141" s="56"/>
      <c r="D141" s="35"/>
      <c r="E141" s="35"/>
      <c r="F141" s="36" t="str">
        <f>IF(D141="","",VLOOKUP(D141,契約台帳!$A$3:$X$9998,6,FALSE))&amp;IF(D141="","",VLOOKUP(D141,契約台帳!$A$3:$X$9998,7,FALSE))&amp;IF(D141="","",VLOOKUP(D141,契約台帳!$A$3:$X$9998,8,FALSE))&amp;IF(D141="","",VLOOKUP(D141,契約台帳!$A$3:$X$9998,9,FALSE))&amp;IF(D141="","",VLOOKUP(D141,契約台帳!$A$3:$X$9998,11,FALSE))</f>
        <v/>
      </c>
      <c r="G141" s="35" t="str">
        <f>IF(D141="","",IF(D140&lt;&gt;"","",VLOOKUP(F141,製品マスタ!$G$5:$H$1005,2,FALSE)))</f>
        <v/>
      </c>
      <c r="H141" s="35" t="str">
        <f>IF(D141="","",IF(D140&lt;&gt;"","",VLOOKUP(F141,製品マスタ!$G$5:$K$1005,5,FALSE)))</f>
        <v/>
      </c>
      <c r="I141" s="37" t="str">
        <f>IF(D141="","",IF(D140&lt;&gt;"","",VLOOKUP(F141,製品マスタ!$G$5:$L$1005,6,FALSE)))</f>
        <v/>
      </c>
      <c r="J141" s="38"/>
      <c r="K141" s="37" t="str">
        <f>IF(D141="","",IF(D140&lt;&gt;"","",VLOOKUP(D141,契約台帳!$A$3:$X$700,12,FALSE)))</f>
        <v/>
      </c>
      <c r="L141" s="37" t="str">
        <f>IF(D141="","",IF(D140&lt;&gt;"","",VLOOKUP(F141,製品マスタ!$G$5:$Q$1005,11,FALSE)))</f>
        <v/>
      </c>
      <c r="M141" s="49"/>
      <c r="N141" s="49"/>
      <c r="O141" s="60"/>
      <c r="P141" s="74"/>
      <c r="Q141" s="54" t="str">
        <f>IF(D141="","",IF(D140&lt;&gt;"","",IF(J141="リード付け",M141,VLOOKUP(D141,契約台帳!$A$3:$X$700,14,FALSE))))</f>
        <v/>
      </c>
      <c r="R141" s="50" t="str">
        <f>IF(D141="","",IF(D140&lt;&gt;"","",IF(J141="リード付け",M141,VLOOKUP(D141,契約台帳!$A$3:$X$700,15,FALSE))))</f>
        <v/>
      </c>
      <c r="S141" s="50" t="str">
        <f>IF(D141="","",IF(D140&lt;&gt;"","",IF(J141="リード付け",N141,VLOOKUP(D141,契約台帳!$A$3:$X$700,16,FALSE))))</f>
        <v/>
      </c>
      <c r="T141" s="50"/>
      <c r="U141" s="227" t="str">
        <f>IF(D141="","",IF(D139=D141,"",VLOOKUP(D141,契約台帳!$A$2:$X$700,18,FALSE)))</f>
        <v/>
      </c>
      <c r="V141" s="35" t="str">
        <f>IF(J141="巻足し",VLOOKUP(F141&amp;K141&amp;M141,製品マスタ!$M$5:$AK$1005,IF(S141/N141&gt;=3,24,21),FALSE),IF(J141="巻返し",VLOOKUP(F141&amp;K141&amp;M141,製品マスタ!$M$5:$AE$1005,18,FALSE),IF(J141="リード付け","原反コア",IF(J141="スリット",VLOOKUP(F141&amp;K141&amp;Q141,製品マスタ!$N$5:$AE$1005,17,FALSE),""))))</f>
        <v/>
      </c>
      <c r="W141" s="35" t="str">
        <f>IF(J141="巻足し",VLOOKUP(F141&amp;K141&amp;M141,製品マスタ!$M$5:$AK$1005,IF(S141/N141&gt;=3,25,22),FALSE),IF(J141="巻返し",VLOOKUP(F141&amp;K141&amp;M141,製品マスタ!$M$5:$AE$1005,19,FALSE),IF(J141="リード付け","-",IF(J141="スリット",VLOOKUP(F141&amp;K141&amp;Q141,製品マスタ!$N$5:$AE$1005,18,FALSE),""))))</f>
        <v/>
      </c>
      <c r="X141" s="40" t="str">
        <f>IF(D141="","",IF(D140&lt;&gt;"","",VLOOKUP(D141,契約台帳!$A$3:$X$700,17,FALSE)))</f>
        <v/>
      </c>
      <c r="Y141" s="35" t="str">
        <f>IF(D141="","",IF(D140&lt;&gt;"","",VLOOKUP(D141,契約台帳!$A$3:$X$700,5,FALSE)))</f>
        <v/>
      </c>
      <c r="Z141" s="74"/>
      <c r="AA141" s="266" t="str">
        <f>IFERROR(VLOOKUP(F141&amp;K141&amp;M141,製品マスタ!$M$5:$AM$1003,27,FALSE),"")</f>
        <v/>
      </c>
      <c r="AB141" s="41"/>
      <c r="AC141" s="244"/>
      <c r="AD141" s="67"/>
      <c r="AE141" s="71"/>
      <c r="AF141" s="60"/>
      <c r="AG141" s="34"/>
      <c r="AH141" s="34"/>
      <c r="AI141" s="34"/>
      <c r="AJ141" s="34"/>
      <c r="AK141" s="13"/>
      <c r="AL141" s="13"/>
      <c r="AM141" s="13"/>
      <c r="AN141" s="13"/>
      <c r="AO141" s="13"/>
      <c r="AP141" s="14"/>
      <c r="AQ141" s="15"/>
    </row>
    <row r="142" spans="1:43" s="17" customFormat="1" ht="30.95" customHeight="1" x14ac:dyDescent="0.2">
      <c r="A142" s="47" t="s">
        <v>739</v>
      </c>
      <c r="B142" s="48" t="s">
        <v>579</v>
      </c>
      <c r="C142" s="56"/>
      <c r="D142" s="35">
        <v>3662796</v>
      </c>
      <c r="E142" s="35"/>
      <c r="F142" s="36" t="str">
        <f>IF(D142="","",VLOOKUP(D142,契約台帳!$A$3:$X$9998,6,FALSE))&amp;IF(D142="","",VLOOKUP(D142,契約台帳!$A$3:$X$9998,7,FALSE))&amp;IF(D142="","",VLOOKUP(D142,契約台帳!$A$3:$X$9998,8,FALSE))&amp;IF(D142="","",VLOOKUP(D142,契約台帳!$A$3:$X$9998,9,FALSE))&amp;IF(D142="","",VLOOKUP(D142,契約台帳!$A$3:$X$9998,11,FALSE))</f>
        <v>3SNMLBMNGKKBF</v>
      </c>
      <c r="G142" s="35" t="str">
        <f>IF(D142="","",IF(D141&lt;&gt;"","",VLOOKUP(F142,製品マスタ!$G$5:$H$1005,2,FALSE)))</f>
        <v>S</v>
      </c>
      <c r="H142" s="35" t="str">
        <f>IF(D142="","",IF(D141&lt;&gt;"","",VLOOKUP(F142,製品マスタ!$G$5:$K$1005,5,FALSE)))</f>
        <v>MNGKKBF</v>
      </c>
      <c r="I142" s="37" t="str">
        <f>IF(D142="","",IF(D141&lt;&gt;"","",VLOOKUP(F142,製品マスタ!$G$5:$L$1005,6,FALSE)))</f>
        <v>メタルミー　ネーマー銀消改　Ｂ</v>
      </c>
      <c r="J142" s="38" t="s">
        <v>584</v>
      </c>
      <c r="K142" s="37">
        <f>IF(D142="","",IF(D141&lt;&gt;"","",VLOOKUP(D142,契約台帳!$A$3:$X$700,12,FALSE)))</f>
        <v>50</v>
      </c>
      <c r="L142" s="37" t="str">
        <f>IF(D142="","",IF(D141&lt;&gt;"","",VLOOKUP(F142,製品マスタ!$G$5:$Q$1005,11,FALSE)))</f>
        <v>FMATS99</v>
      </c>
      <c r="M142" s="49">
        <v>1120</v>
      </c>
      <c r="N142" s="49">
        <v>12000</v>
      </c>
      <c r="O142" s="60">
        <v>1</v>
      </c>
      <c r="P142" s="74">
        <v>44730</v>
      </c>
      <c r="Q142" s="54">
        <f>IF(D142="","",IF(D141&lt;&gt;"","",IF(J142="リード付け",M142,VLOOKUP(D142,契約台帳!$A$3:$X$700,14,FALSE))))</f>
        <v>1120</v>
      </c>
      <c r="R142" s="50">
        <f>IF(D142="","",IF(D141&lt;&gt;"","",IF(J142="リード付け",M142,VLOOKUP(D142,契約台帳!$A$3:$X$700,15,FALSE))))</f>
        <v>1120</v>
      </c>
      <c r="S142" s="50">
        <f>IF(D142="","",IF(D141&lt;&gt;"","",IF(J142="リード付け",N142,VLOOKUP(D142,契約台帳!$A$3:$X$700,16,FALSE))))</f>
        <v>4000</v>
      </c>
      <c r="T142" s="50">
        <v>2</v>
      </c>
      <c r="U142" s="227" t="str">
        <f>IF(D142="","",IF(D140=D142,"",VLOOKUP(D142,契約台帳!$A$2:$X$700,18,FALSE)))</f>
        <v/>
      </c>
      <c r="V142" s="35" t="str">
        <f>IF(J142="巻足し",VLOOKUP(F142&amp;K142&amp;M142,製品マスタ!$M$5:$AK$1005,IF(S142/N142&gt;=3,24,21),FALSE),IF(J142="巻返し",VLOOKUP(F142&amp;K142&amp;M142,製品マスタ!$M$5:$AE$1005,18,FALSE),IF(J142="リード付け","原反コア",IF(J142="スリット",VLOOKUP(F142&amp;K142&amp;Q142,製品マスタ!$N$5:$AE$1005,17,FALSE),""))))</f>
        <v>6ｲﾝﾁSｺｱ</v>
      </c>
      <c r="W142" s="35">
        <f>IF(J142="巻足し",VLOOKUP(F142&amp;K142&amp;M142,製品マスタ!$M$5:$AK$1005,IF(S142/N142&gt;=3,25,22),FALSE),IF(J142="巻返し",VLOOKUP(F142&amp;K142&amp;M142,製品マスタ!$M$5:$AE$1005,19,FALSE),IF(J142="リード付け","-",IF(J142="スリット",VLOOKUP(F142&amp;K142&amp;Q142,製品マスタ!$N$5:$AE$1005,18,FALSE),""))))</f>
        <v>1125</v>
      </c>
      <c r="X142" s="40">
        <f>IF(D142="","",IF(D141&lt;&gt;"","",VLOOKUP(D142,契約台帳!$A$3:$X$700,17,FALSE)))</f>
        <v>2</v>
      </c>
      <c r="Y142" s="35" t="str">
        <f>IF(D142="","",IF(D141&lt;&gt;"","",VLOOKUP(D142,契約台帳!$A$3:$X$700,5,FALSE)))</f>
        <v>リンテック㈱</v>
      </c>
      <c r="Z142" s="74">
        <v>44739</v>
      </c>
      <c r="AA142" s="266">
        <f>IFERROR(VLOOKUP(F142&amp;K142&amp;M142,製品マスタ!$M$5:$AM$1003,27,FALSE),"")</f>
        <v>0</v>
      </c>
      <c r="AB142" s="41"/>
      <c r="AC142" s="245"/>
      <c r="AD142" s="68"/>
      <c r="AE142" s="71"/>
      <c r="AF142" s="60">
        <f t="shared" si="1"/>
        <v>8960</v>
      </c>
      <c r="AG142" s="34"/>
      <c r="AH142" s="34"/>
      <c r="AI142" s="34"/>
      <c r="AJ142" s="34"/>
      <c r="AK142" s="13"/>
      <c r="AL142" s="13"/>
      <c r="AM142" s="13"/>
      <c r="AN142" s="13"/>
      <c r="AO142" s="13"/>
      <c r="AP142" s="14"/>
      <c r="AQ142" s="15"/>
    </row>
    <row r="143" spans="1:43" s="17" customFormat="1" ht="30.95" customHeight="1" x14ac:dyDescent="0.2">
      <c r="A143" s="47"/>
      <c r="B143" s="48"/>
      <c r="C143" s="56"/>
      <c r="D143" s="35">
        <v>3662797</v>
      </c>
      <c r="E143" s="35"/>
      <c r="F143" s="36" t="str">
        <f>IF(D143="","",VLOOKUP(D143,契約台帳!$A$3:$X$9998,6,FALSE))&amp;IF(D143="","",VLOOKUP(D143,契約台帳!$A$3:$X$9998,7,FALSE))&amp;IF(D143="","",VLOOKUP(D143,契約台帳!$A$3:$X$9998,8,FALSE))&amp;IF(D143="","",VLOOKUP(D143,契約台帳!$A$3:$X$9998,9,FALSE))&amp;IF(D143="","",VLOOKUP(D143,契約台帳!$A$3:$X$9998,11,FALSE))</f>
        <v>3SNMLBMNGKKBF</v>
      </c>
      <c r="G143" s="35" t="str">
        <f>IF(D143="","",IF(D142&lt;&gt;"","",VLOOKUP(F143,製品マスタ!$G$5:$H$1005,2,FALSE)))</f>
        <v/>
      </c>
      <c r="H143" s="35" t="str">
        <f>IF(D143="","",IF(D142&lt;&gt;"","",VLOOKUP(F143,製品マスタ!$G$5:$K$1005,5,FALSE)))</f>
        <v/>
      </c>
      <c r="I143" s="37" t="str">
        <f>IF(D143="","",IF(D142&lt;&gt;"","",VLOOKUP(F143,製品マスタ!$G$5:$L$1005,6,FALSE)))</f>
        <v/>
      </c>
      <c r="J143" s="38"/>
      <c r="K143" s="37" t="str">
        <f>IF(D143="","",IF(D142&lt;&gt;"","",VLOOKUP(D143,契約台帳!$A$3:$X$700,12,FALSE)))</f>
        <v/>
      </c>
      <c r="L143" s="37" t="str">
        <f>IF(D143="","",IF(D142&lt;&gt;"","",VLOOKUP(F143,製品マスタ!$G$5:$Q$1005,11,FALSE)))</f>
        <v/>
      </c>
      <c r="M143" s="49"/>
      <c r="N143" s="49"/>
      <c r="O143" s="60"/>
      <c r="P143" s="74"/>
      <c r="Q143" s="54">
        <v>1120</v>
      </c>
      <c r="R143" s="50">
        <v>1120</v>
      </c>
      <c r="S143" s="50">
        <v>4000</v>
      </c>
      <c r="T143" s="50">
        <v>1</v>
      </c>
      <c r="U143" s="227">
        <f>IF(D143="","",IF(D141=D143,"",VLOOKUP(D143,契約台帳!$A$2:$X$700,18,FALSE)))</f>
        <v>8</v>
      </c>
      <c r="V143" s="35" t="s">
        <v>730</v>
      </c>
      <c r="W143" s="35">
        <v>1125</v>
      </c>
      <c r="X143" s="40">
        <v>2</v>
      </c>
      <c r="Y143" s="35" t="s">
        <v>155</v>
      </c>
      <c r="Z143" s="74">
        <v>44739</v>
      </c>
      <c r="AA143" s="266" t="str">
        <f>IFERROR(VLOOKUP(F143&amp;K143&amp;M143,製品マスタ!$M$5:$AM$1003,27,FALSE),"")</f>
        <v/>
      </c>
      <c r="AB143" s="41"/>
      <c r="AC143" s="244"/>
      <c r="AD143" s="67"/>
      <c r="AE143" s="71"/>
      <c r="AF143" s="60">
        <f t="shared" si="1"/>
        <v>4480</v>
      </c>
      <c r="AG143" s="34"/>
      <c r="AH143" s="34"/>
      <c r="AI143" s="34"/>
      <c r="AJ143" s="34"/>
      <c r="AK143" s="13"/>
      <c r="AL143" s="13"/>
      <c r="AM143" s="13"/>
      <c r="AN143" s="13"/>
      <c r="AO143" s="13"/>
      <c r="AP143" s="14"/>
      <c r="AQ143" s="15"/>
    </row>
    <row r="144" spans="1:43" s="17" customFormat="1" ht="30.95" customHeight="1" x14ac:dyDescent="0.2">
      <c r="A144" s="47"/>
      <c r="B144" s="48"/>
      <c r="C144" s="56"/>
      <c r="D144" s="35"/>
      <c r="E144" s="35"/>
      <c r="F144" s="36" t="str">
        <f>IF(D144="","",VLOOKUP(D144,契約台帳!$A$3:$X$9998,6,FALSE))&amp;IF(D144="","",VLOOKUP(D144,契約台帳!$A$3:$X$9998,7,FALSE))&amp;IF(D144="","",VLOOKUP(D144,契約台帳!$A$3:$X$9998,8,FALSE))&amp;IF(D144="","",VLOOKUP(D144,契約台帳!$A$3:$X$9998,9,FALSE))&amp;IF(D144="","",VLOOKUP(D144,契約台帳!$A$3:$X$9998,11,FALSE))</f>
        <v/>
      </c>
      <c r="G144" s="35" t="str">
        <f>IF(D144="","",IF(D143&lt;&gt;"","",VLOOKUP(F144,製品マスタ!$G$5:$H$1005,2,FALSE)))</f>
        <v/>
      </c>
      <c r="H144" s="35" t="str">
        <f>IF(D144="","",IF(D143&lt;&gt;"","",VLOOKUP(F144,製品マスタ!$G$5:$K$1005,5,FALSE)))</f>
        <v/>
      </c>
      <c r="I144" s="37" t="str">
        <f>IF(D144="","",IF(D143&lt;&gt;"","",VLOOKUP(F144,製品マスタ!$G$5:$L$1005,6,FALSE)))</f>
        <v/>
      </c>
      <c r="J144" s="38"/>
      <c r="K144" s="37" t="str">
        <f>IF(D144="","",IF(D143&lt;&gt;"","",VLOOKUP(D144,契約台帳!$A$3:$X$700,12,FALSE)))</f>
        <v/>
      </c>
      <c r="L144" s="37" t="str">
        <f>IF(D144="","",IF(D143&lt;&gt;"","",VLOOKUP(F144,製品マスタ!$G$5:$Q$1005,11,FALSE)))</f>
        <v/>
      </c>
      <c r="M144" s="49"/>
      <c r="N144" s="49"/>
      <c r="O144" s="60"/>
      <c r="P144" s="74"/>
      <c r="Q144" s="54" t="str">
        <f>IF(D144="","",IF(D143&lt;&gt;"","",IF(J144="リード付け",M144,VLOOKUP(D144,契約台帳!$A$3:$X$700,14,FALSE))))</f>
        <v/>
      </c>
      <c r="R144" s="50" t="str">
        <f>IF(D144="","",IF(D143&lt;&gt;"","",IF(J144="リード付け",M144,VLOOKUP(D144,契約台帳!$A$3:$X$700,15,FALSE))))</f>
        <v/>
      </c>
      <c r="S144" s="50" t="str">
        <f>IF(D144="","",IF(D143&lt;&gt;"","",IF(J144="リード付け",N144,VLOOKUP(D144,契約台帳!$A$3:$X$700,16,FALSE))))</f>
        <v/>
      </c>
      <c r="T144" s="50"/>
      <c r="U144" s="227" t="str">
        <f>IF(D144="","",IF(D142=D144,"",VLOOKUP(D144,契約台帳!$A$2:$X$700,18,FALSE)))</f>
        <v/>
      </c>
      <c r="V144" s="35" t="str">
        <f>IF(J144="巻足し",VLOOKUP(F144&amp;K144&amp;M144,製品マスタ!$M$5:$AK$1005,IF(S144/N144&gt;=3,24,21),FALSE),IF(J144="巻返し",VLOOKUP(F144&amp;K144&amp;M144,製品マスタ!$M$5:$AE$1005,18,FALSE),IF(J144="リード付け","原反コア",IF(J144="スリット",VLOOKUP(F144&amp;K144&amp;Q144,製品マスタ!$N$5:$AE$1005,17,FALSE),""))))</f>
        <v/>
      </c>
      <c r="W144" s="35" t="str">
        <f>IF(J144="巻足し",VLOOKUP(F144&amp;K144&amp;M144,製品マスタ!$M$5:$AK$1005,IF(S144/N144&gt;=3,25,22),FALSE),IF(J144="巻返し",VLOOKUP(F144&amp;K144&amp;M144,製品マスタ!$M$5:$AE$1005,19,FALSE),IF(J144="リード付け","-",IF(J144="スリット",VLOOKUP(F144&amp;K144&amp;Q144,製品マスタ!$N$5:$AE$1005,18,FALSE),""))))</f>
        <v/>
      </c>
      <c r="X144" s="40" t="str">
        <f>IF(D144="","",IF(D143&lt;&gt;"","",VLOOKUP(D144,契約台帳!$A$3:$X$700,17,FALSE)))</f>
        <v/>
      </c>
      <c r="Y144" s="35" t="str">
        <f>IF(D144="","",IF(D143&lt;&gt;"","",VLOOKUP(D144,契約台帳!$A$3:$X$700,5,FALSE)))</f>
        <v/>
      </c>
      <c r="Z144" s="74"/>
      <c r="AA144" s="266" t="str">
        <f>IFERROR(VLOOKUP(F144&amp;K144&amp;M144,製品マスタ!$M$5:$AM$1003,27,FALSE),"")</f>
        <v/>
      </c>
      <c r="AB144" s="41"/>
      <c r="AC144" s="244"/>
      <c r="AD144" s="67"/>
      <c r="AE144" s="71"/>
      <c r="AF144" s="60"/>
      <c r="AG144" s="34"/>
      <c r="AH144" s="34"/>
      <c r="AI144" s="34"/>
      <c r="AJ144" s="34"/>
      <c r="AK144" s="13"/>
      <c r="AL144" s="13"/>
      <c r="AM144" s="13"/>
      <c r="AN144" s="13"/>
      <c r="AO144" s="13"/>
      <c r="AP144" s="14"/>
      <c r="AQ144" s="15"/>
    </row>
    <row r="145" spans="1:43" s="17" customFormat="1" ht="30.95" customHeight="1" x14ac:dyDescent="0.2">
      <c r="A145" s="47"/>
      <c r="B145" s="48"/>
      <c r="C145" s="56"/>
      <c r="D145" s="35">
        <v>3662797</v>
      </c>
      <c r="E145" s="35"/>
      <c r="F145" s="36" t="str">
        <f>IF(D145="","",VLOOKUP(D145,契約台帳!$A$3:$X$9998,6,FALSE))&amp;IF(D145="","",VLOOKUP(D145,契約台帳!$A$3:$X$9998,7,FALSE))&amp;IF(D145="","",VLOOKUP(D145,契約台帳!$A$3:$X$9998,8,FALSE))&amp;IF(D145="","",VLOOKUP(D145,契約台帳!$A$3:$X$9998,9,FALSE))&amp;IF(D145="","",VLOOKUP(D145,契約台帳!$A$3:$X$9998,11,FALSE))</f>
        <v>3SNMLBMNGKKBF</v>
      </c>
      <c r="G145" s="35" t="str">
        <f>IF(D145="","",IF(D144&lt;&gt;"","",VLOOKUP(F145,製品マスタ!$G$5:$H$1005,2,FALSE)))</f>
        <v>S</v>
      </c>
      <c r="H145" s="35" t="str">
        <f>IF(D145="","",IF(D144&lt;&gt;"","",VLOOKUP(F145,製品マスタ!$G$5:$K$1005,5,FALSE)))</f>
        <v>MNGKKBF</v>
      </c>
      <c r="I145" s="37" t="str">
        <f>IF(D145="","",IF(D144&lt;&gt;"","",VLOOKUP(F145,製品マスタ!$G$5:$L$1005,6,FALSE)))</f>
        <v>メタルミー　ネーマー銀消改　Ｂ</v>
      </c>
      <c r="J145" s="38" t="s">
        <v>584</v>
      </c>
      <c r="K145" s="37">
        <f>IF(D145="","",IF(D144&lt;&gt;"","",VLOOKUP(D145,契約台帳!$A$3:$X$700,12,FALSE)))</f>
        <v>50</v>
      </c>
      <c r="L145" s="37" t="str">
        <f>IF(D145="","",IF(D144&lt;&gt;"","",VLOOKUP(F145,製品マスタ!$G$5:$Q$1005,11,FALSE)))</f>
        <v>FMATS99</v>
      </c>
      <c r="M145" s="49">
        <v>1120</v>
      </c>
      <c r="N145" s="49">
        <v>12000</v>
      </c>
      <c r="O145" s="60">
        <v>2</v>
      </c>
      <c r="P145" s="74">
        <v>44730</v>
      </c>
      <c r="Q145" s="54">
        <f>IF(D145="","",IF(D144&lt;&gt;"","",IF(J145="リード付け",M145,VLOOKUP(D145,契約台帳!$A$3:$X$700,14,FALSE))))</f>
        <v>1120</v>
      </c>
      <c r="R145" s="50">
        <f>IF(D145="","",IF(D144&lt;&gt;"","",IF(J145="リード付け",M145,VLOOKUP(D145,契約台帳!$A$3:$X$700,15,FALSE))))</f>
        <v>1120</v>
      </c>
      <c r="S145" s="50">
        <f>IF(D145="","",IF(D144&lt;&gt;"","",IF(J145="リード付け",N145,VLOOKUP(D145,契約台帳!$A$3:$X$700,16,FALSE))))</f>
        <v>4000</v>
      </c>
      <c r="T145" s="50">
        <v>6</v>
      </c>
      <c r="U145" s="227" t="str">
        <f>IF(D145="","",IF(D143=D145,"",VLOOKUP(D145,契約台帳!$A$2:$X$700,18,FALSE)))</f>
        <v/>
      </c>
      <c r="V145" s="35" t="str">
        <f>IF(J145="巻足し",VLOOKUP(F145&amp;K145&amp;M145,製品マスタ!$M$5:$AK$1005,IF(S145/N145&gt;=3,24,21),FALSE),IF(J145="巻返し",VLOOKUP(F145&amp;K145&amp;M145,製品マスタ!$M$5:$AE$1005,18,FALSE),IF(J145="リード付け","原反コア",IF(J145="スリット",VLOOKUP(F145&amp;K145&amp;Q145,製品マスタ!$N$5:$AE$1005,17,FALSE),""))))</f>
        <v>6ｲﾝﾁSｺｱ</v>
      </c>
      <c r="W145" s="35">
        <f>IF(J145="巻足し",VLOOKUP(F145&amp;K145&amp;M145,製品マスタ!$M$5:$AK$1005,IF(S145/N145&gt;=3,25,22),FALSE),IF(J145="巻返し",VLOOKUP(F145&amp;K145&amp;M145,製品マスタ!$M$5:$AE$1005,19,FALSE),IF(J145="リード付け","-",IF(J145="スリット",VLOOKUP(F145&amp;K145&amp;Q145,製品マスタ!$N$5:$AE$1005,18,FALSE),""))))</f>
        <v>1125</v>
      </c>
      <c r="X145" s="40">
        <f>IF(D145="","",IF(D144&lt;&gt;"","",VLOOKUP(D145,契約台帳!$A$3:$X$700,17,FALSE)))</f>
        <v>2</v>
      </c>
      <c r="Y145" s="35" t="str">
        <f>IF(D145="","",IF(D144&lt;&gt;"","",VLOOKUP(D145,契約台帳!$A$3:$X$700,5,FALSE)))</f>
        <v>リンテック㈱</v>
      </c>
      <c r="Z145" s="74">
        <v>44739</v>
      </c>
      <c r="AA145" s="266">
        <f>IFERROR(VLOOKUP(F145&amp;K145&amp;M145,製品マスタ!$M$5:$AM$1003,27,FALSE),"")</f>
        <v>0</v>
      </c>
      <c r="AB145" s="41"/>
      <c r="AC145" s="244"/>
      <c r="AD145" s="67"/>
      <c r="AE145" s="71"/>
      <c r="AF145" s="60">
        <f t="shared" si="1"/>
        <v>26880</v>
      </c>
      <c r="AG145" s="34"/>
      <c r="AH145" s="34"/>
      <c r="AI145" s="34"/>
      <c r="AJ145" s="34"/>
      <c r="AK145" s="13"/>
      <c r="AL145" s="13"/>
      <c r="AM145" s="13"/>
      <c r="AN145" s="13"/>
      <c r="AO145" s="13"/>
      <c r="AP145" s="14"/>
      <c r="AQ145" s="15"/>
    </row>
    <row r="146" spans="1:43" s="17" customFormat="1" ht="30.95" customHeight="1" x14ac:dyDescent="0.2">
      <c r="A146" s="47"/>
      <c r="B146" s="48"/>
      <c r="C146" s="56"/>
      <c r="D146" s="35"/>
      <c r="E146" s="35"/>
      <c r="F146" s="36" t="str">
        <f>IF(D146="","",VLOOKUP(D146,契約台帳!$A$3:$X$9998,6,FALSE))&amp;IF(D146="","",VLOOKUP(D146,契約台帳!$A$3:$X$9998,7,FALSE))&amp;IF(D146="","",VLOOKUP(D146,契約台帳!$A$3:$X$9998,8,FALSE))&amp;IF(D146="","",VLOOKUP(D146,契約台帳!$A$3:$X$9998,9,FALSE))&amp;IF(D146="","",VLOOKUP(D146,契約台帳!$A$3:$X$9998,11,FALSE))</f>
        <v/>
      </c>
      <c r="G146" s="35" t="str">
        <f>IF(D146="","",IF(D145&lt;&gt;"","",VLOOKUP(F146,製品マスタ!$G$5:$H$1005,2,FALSE)))</f>
        <v/>
      </c>
      <c r="H146" s="35" t="str">
        <f>IF(D146="","",IF(D145&lt;&gt;"","",VLOOKUP(F146,製品マスタ!$G$5:$K$1005,5,FALSE)))</f>
        <v/>
      </c>
      <c r="I146" s="37" t="str">
        <f>IF(D146="","",IF(D145&lt;&gt;"","",VLOOKUP(F146,製品マスタ!$G$5:$L$1005,6,FALSE)))</f>
        <v/>
      </c>
      <c r="J146" s="38"/>
      <c r="K146" s="37" t="str">
        <f>IF(D146="","",IF(D145&lt;&gt;"","",VLOOKUP(D146,契約台帳!$A$3:$X$700,12,FALSE)))</f>
        <v/>
      </c>
      <c r="L146" s="37" t="str">
        <f>IF(D146="","",IF(D145&lt;&gt;"","",VLOOKUP(F146,製品マスタ!$G$5:$Q$1005,11,FALSE)))</f>
        <v/>
      </c>
      <c r="M146" s="49"/>
      <c r="N146" s="49"/>
      <c r="O146" s="60"/>
      <c r="P146" s="74"/>
      <c r="Q146" s="54" t="str">
        <f>IF(D146="","",IF(D145&lt;&gt;"","",IF(J146="リード付け",M146,VLOOKUP(D146,契約台帳!$A$3:$X$700,14,FALSE))))</f>
        <v/>
      </c>
      <c r="R146" s="50" t="str">
        <f>IF(D146="","",IF(D145&lt;&gt;"","",IF(J146="リード付け",M146,VLOOKUP(D146,契約台帳!$A$3:$X$700,15,FALSE))))</f>
        <v/>
      </c>
      <c r="S146" s="50" t="str">
        <f>IF(D146="","",IF(D145&lt;&gt;"","",IF(J146="リード付け",N146,VLOOKUP(D146,契約台帳!$A$3:$X$700,16,FALSE))))</f>
        <v/>
      </c>
      <c r="T146" s="50"/>
      <c r="U146" s="227" t="str">
        <f>IF(D146="","",IF(D144=D146,"",VLOOKUP(D146,契約台帳!$A$2:$X$700,18,FALSE)))</f>
        <v/>
      </c>
      <c r="V146" s="35" t="str">
        <f>IF(J146="巻足し",VLOOKUP(F146&amp;K146&amp;M146,製品マスタ!$M$5:$AK$1005,IF(S146/N146&gt;=3,24,21),FALSE),IF(J146="巻返し",VLOOKUP(F146&amp;K146&amp;M146,製品マスタ!$M$5:$AE$1005,18,FALSE),IF(J146="リード付け","原反コア",IF(J146="スリット",VLOOKUP(F146&amp;K146&amp;Q146,製品マスタ!$N$5:$AE$1005,17,FALSE),""))))</f>
        <v/>
      </c>
      <c r="W146" s="35" t="str">
        <f>IF(J146="巻足し",VLOOKUP(F146&amp;K146&amp;M146,製品マスタ!$M$5:$AK$1005,IF(S146/N146&gt;=3,25,22),FALSE),IF(J146="巻返し",VLOOKUP(F146&amp;K146&amp;M146,製品マスタ!$M$5:$AE$1005,19,FALSE),IF(J146="リード付け","-",IF(J146="スリット",VLOOKUP(F146&amp;K146&amp;Q146,製品マスタ!$N$5:$AE$1005,18,FALSE),""))))</f>
        <v/>
      </c>
      <c r="X146" s="40" t="str">
        <f>IF(D146="","",IF(D145&lt;&gt;"","",VLOOKUP(D146,契約台帳!$A$3:$X$700,17,FALSE)))</f>
        <v/>
      </c>
      <c r="Y146" s="35" t="str">
        <f>IF(D146="","",IF(D145&lt;&gt;"","",VLOOKUP(D146,契約台帳!$A$3:$X$700,5,FALSE)))</f>
        <v/>
      </c>
      <c r="Z146" s="74"/>
      <c r="AA146" s="266" t="str">
        <f>IFERROR(VLOOKUP(F146&amp;K146&amp;M146,製品マスタ!$M$5:$AM$1003,27,FALSE),"")</f>
        <v/>
      </c>
      <c r="AB146" s="41"/>
      <c r="AC146" s="244"/>
      <c r="AD146" s="67"/>
      <c r="AE146" s="71"/>
      <c r="AF146" s="60"/>
      <c r="AG146" s="34"/>
      <c r="AH146" s="34"/>
      <c r="AI146" s="34"/>
      <c r="AJ146" s="34"/>
      <c r="AK146" s="13"/>
      <c r="AL146" s="13"/>
      <c r="AM146" s="13"/>
      <c r="AN146" s="13"/>
      <c r="AO146" s="13"/>
      <c r="AP146" s="14"/>
      <c r="AQ146" s="15"/>
    </row>
    <row r="147" spans="1:43" s="17" customFormat="1" ht="30.95" customHeight="1" x14ac:dyDescent="0.2">
      <c r="A147" s="47"/>
      <c r="B147" s="48"/>
      <c r="C147" s="56"/>
      <c r="D147" s="35">
        <v>3662797</v>
      </c>
      <c r="E147" s="35"/>
      <c r="F147" s="36" t="str">
        <f>IF(D147="","",VLOOKUP(D147,契約台帳!$A$3:$X$9998,6,FALSE))&amp;IF(D147="","",VLOOKUP(D147,契約台帳!$A$3:$X$9998,7,FALSE))&amp;IF(D147="","",VLOOKUP(D147,契約台帳!$A$3:$X$9998,8,FALSE))&amp;IF(D147="","",VLOOKUP(D147,契約台帳!$A$3:$X$9998,9,FALSE))&amp;IF(D147="","",VLOOKUP(D147,契約台帳!$A$3:$X$9998,11,FALSE))</f>
        <v>3SNMLBMNGKKBF</v>
      </c>
      <c r="G147" s="35" t="str">
        <f>IF(D147="","",IF(D146&lt;&gt;"","",VLOOKUP(F147,製品マスタ!$G$5:$H$1005,2,FALSE)))</f>
        <v>S</v>
      </c>
      <c r="H147" s="35" t="str">
        <f>IF(D147="","",IF(D146&lt;&gt;"","",VLOOKUP(F147,製品マスタ!$G$5:$K$1005,5,FALSE)))</f>
        <v>MNGKKBF</v>
      </c>
      <c r="I147" s="37" t="str">
        <f>IF(D147="","",IF(D146&lt;&gt;"","",VLOOKUP(F147,製品マスタ!$G$5:$L$1005,6,FALSE)))</f>
        <v>メタルミー　ネーマー銀消改　Ｂ</v>
      </c>
      <c r="J147" s="38" t="s">
        <v>584</v>
      </c>
      <c r="K147" s="37">
        <f>IF(D147="","",IF(D146&lt;&gt;"","",VLOOKUP(D147,契約台帳!$A$3:$X$700,12,FALSE)))</f>
        <v>50</v>
      </c>
      <c r="L147" s="37" t="str">
        <f>IF(D147="","",IF(D146&lt;&gt;"","",VLOOKUP(F147,製品マスタ!$G$5:$Q$1005,11,FALSE)))</f>
        <v>FMATS99</v>
      </c>
      <c r="M147" s="49">
        <v>1120</v>
      </c>
      <c r="N147" s="49">
        <v>12000</v>
      </c>
      <c r="O147" s="60">
        <v>1</v>
      </c>
      <c r="P147" s="74">
        <v>44730</v>
      </c>
      <c r="Q147" s="54">
        <f>IF(D147="","",IF(D146&lt;&gt;"","",IF(J147="リード付け",M147,VLOOKUP(D147,契約台帳!$A$3:$X$700,14,FALSE))))</f>
        <v>1120</v>
      </c>
      <c r="R147" s="50">
        <f>IF(D147="","",IF(D146&lt;&gt;"","",IF(J147="リード付け",M147,VLOOKUP(D147,契約台帳!$A$3:$X$700,15,FALSE))))</f>
        <v>1120</v>
      </c>
      <c r="S147" s="50">
        <f>IF(D147="","",IF(D146&lt;&gt;"","",IF(J147="リード付け",N147,VLOOKUP(D147,契約台帳!$A$3:$X$700,16,FALSE))))</f>
        <v>4000</v>
      </c>
      <c r="T147" s="50">
        <v>1</v>
      </c>
      <c r="U147" s="227" t="str">
        <f>IF(D147="","",IF(D145=D147,"",VLOOKUP(D147,契約台帳!$A$2:$X$700,18,FALSE)))</f>
        <v/>
      </c>
      <c r="V147" s="35" t="str">
        <f>IF(J147="巻足し",VLOOKUP(F147&amp;K147&amp;M147,製品マスタ!$M$5:$AK$1005,IF(S147/N147&gt;=3,24,21),FALSE),IF(J147="巻返し",VLOOKUP(F147&amp;K147&amp;M147,製品マスタ!$M$5:$AE$1005,18,FALSE),IF(J147="リード付け","原反コア",IF(J147="スリット",VLOOKUP(F147&amp;K147&amp;Q147,製品マスタ!$N$5:$AE$1005,17,FALSE),""))))</f>
        <v>6ｲﾝﾁSｺｱ</v>
      </c>
      <c r="W147" s="35">
        <f>IF(J147="巻足し",VLOOKUP(F147&amp;K147&amp;M147,製品マスタ!$M$5:$AK$1005,IF(S147/N147&gt;=3,25,22),FALSE),IF(J147="巻返し",VLOOKUP(F147&amp;K147&amp;M147,製品マスタ!$M$5:$AE$1005,19,FALSE),IF(J147="リード付け","-",IF(J147="スリット",VLOOKUP(F147&amp;K147&amp;Q147,製品マスタ!$N$5:$AE$1005,18,FALSE),""))))</f>
        <v>1125</v>
      </c>
      <c r="X147" s="40">
        <f>IF(D147="","",IF(D146&lt;&gt;"","",VLOOKUP(D147,契約台帳!$A$3:$X$700,17,FALSE)))</f>
        <v>2</v>
      </c>
      <c r="Y147" s="35" t="str">
        <f>IF(D147="","",IF(D146&lt;&gt;"","",VLOOKUP(D147,契約台帳!$A$3:$X$700,5,FALSE)))</f>
        <v>リンテック㈱</v>
      </c>
      <c r="Z147" s="74">
        <v>44739</v>
      </c>
      <c r="AA147" s="266">
        <f>IFERROR(VLOOKUP(F147&amp;K147&amp;M147,製品マスタ!$M$5:$AM$1003,27,FALSE),"")</f>
        <v>0</v>
      </c>
      <c r="AB147" s="41"/>
      <c r="AC147" s="244"/>
      <c r="AD147" s="67"/>
      <c r="AE147" s="71"/>
      <c r="AF147" s="60">
        <f t="shared" si="1"/>
        <v>4480</v>
      </c>
      <c r="AG147" s="34"/>
      <c r="AH147" s="34"/>
      <c r="AI147" s="34"/>
      <c r="AJ147" s="34"/>
      <c r="AK147" s="13"/>
      <c r="AL147" s="13"/>
      <c r="AM147" s="13"/>
      <c r="AN147" s="13"/>
      <c r="AO147" s="13"/>
      <c r="AP147" s="14"/>
      <c r="AQ147" s="15"/>
    </row>
    <row r="148" spans="1:43" s="17" customFormat="1" ht="30.75" customHeight="1" x14ac:dyDescent="0.2">
      <c r="A148" s="47"/>
      <c r="B148" s="48"/>
      <c r="C148" s="56"/>
      <c r="D148" s="35">
        <v>3662798</v>
      </c>
      <c r="E148" s="35"/>
      <c r="F148" s="36" t="str">
        <f>IF(D148="","",VLOOKUP(D148,契約台帳!$A$3:$X$9998,6,FALSE))&amp;IF(D148="","",VLOOKUP(D148,契約台帳!$A$3:$X$9998,7,FALSE))&amp;IF(D148="","",VLOOKUP(D148,契約台帳!$A$3:$X$9998,8,FALSE))&amp;IF(D148="","",VLOOKUP(D148,契約台帳!$A$3:$X$9998,9,FALSE))&amp;IF(D148="","",VLOOKUP(D148,契約台帳!$A$3:$X$9998,11,FALSE))</f>
        <v>3SNMLBMNGKKBF</v>
      </c>
      <c r="G148" s="35" t="str">
        <f>IF(D148="","",IF(D147&lt;&gt;"","",VLOOKUP(F148,製品マスタ!$G$5:$H$1005,2,FALSE)))</f>
        <v/>
      </c>
      <c r="H148" s="35" t="str">
        <f>IF(D148="","",IF(D147&lt;&gt;"","",VLOOKUP(F148,製品マスタ!$G$5:$K$1005,5,FALSE)))</f>
        <v/>
      </c>
      <c r="I148" s="37" t="str">
        <f>IF(D148="","",IF(D147&lt;&gt;"","",VLOOKUP(F148,製品マスタ!$G$5:$L$1005,6,FALSE)))</f>
        <v/>
      </c>
      <c r="J148" s="38"/>
      <c r="K148" s="37" t="str">
        <f>IF(D148="","",IF(D147&lt;&gt;"","",VLOOKUP(D148,契約台帳!$A$3:$X$700,12,FALSE)))</f>
        <v/>
      </c>
      <c r="L148" s="37" t="str">
        <f>IF(D148="","",IF(D147&lt;&gt;"","",VLOOKUP(F148,製品マスタ!$G$5:$Q$1005,11,FALSE)))</f>
        <v/>
      </c>
      <c r="M148" s="49"/>
      <c r="N148" s="49"/>
      <c r="O148" s="60"/>
      <c r="P148" s="74"/>
      <c r="Q148" s="54">
        <v>1120</v>
      </c>
      <c r="R148" s="50">
        <v>1120</v>
      </c>
      <c r="S148" s="50">
        <v>4000</v>
      </c>
      <c r="T148" s="50">
        <v>2</v>
      </c>
      <c r="U148" s="227">
        <f>IF(D148="","",IF(D146=D148,"",VLOOKUP(D148,契約台帳!$A$2:$X$700,18,FALSE)))</f>
        <v>8</v>
      </c>
      <c r="V148" s="35" t="s">
        <v>730</v>
      </c>
      <c r="W148" s="35">
        <v>1125</v>
      </c>
      <c r="X148" s="40">
        <v>2</v>
      </c>
      <c r="Y148" s="35" t="s">
        <v>155</v>
      </c>
      <c r="Z148" s="74">
        <v>44739</v>
      </c>
      <c r="AA148" s="266" t="str">
        <f>IFERROR(VLOOKUP(F148&amp;K148&amp;M148,製品マスタ!$M$5:$AM$1003,27,FALSE),"")</f>
        <v/>
      </c>
      <c r="AB148" s="41"/>
      <c r="AC148" s="244"/>
      <c r="AD148" s="67"/>
      <c r="AE148" s="71"/>
      <c r="AF148" s="60">
        <f t="shared" si="1"/>
        <v>8960</v>
      </c>
      <c r="AG148" s="34"/>
      <c r="AH148" s="34"/>
      <c r="AI148" s="34"/>
      <c r="AJ148" s="34"/>
      <c r="AK148" s="13"/>
      <c r="AL148" s="13"/>
      <c r="AM148" s="13"/>
      <c r="AN148" s="13"/>
      <c r="AO148" s="13"/>
      <c r="AP148" s="14"/>
      <c r="AQ148" s="15"/>
    </row>
    <row r="149" spans="1:43" s="17" customFormat="1" ht="30.75" customHeight="1" x14ac:dyDescent="0.2">
      <c r="A149" s="47"/>
      <c r="B149" s="48"/>
      <c r="C149" s="56"/>
      <c r="D149" s="35"/>
      <c r="E149" s="35"/>
      <c r="F149" s="36" t="str">
        <f>IF(D149="","",VLOOKUP(D149,契約台帳!$A$3:$X$9998,6,FALSE))&amp;IF(D149="","",VLOOKUP(D149,契約台帳!$A$3:$X$9998,7,FALSE))&amp;IF(D149="","",VLOOKUP(D149,契約台帳!$A$3:$X$9998,8,FALSE))&amp;IF(D149="","",VLOOKUP(D149,契約台帳!$A$3:$X$9998,9,FALSE))&amp;IF(D149="","",VLOOKUP(D149,契約台帳!$A$3:$X$9998,11,FALSE))</f>
        <v/>
      </c>
      <c r="G149" s="35" t="str">
        <f>IF(D149="","",IF(D148&lt;&gt;"","",VLOOKUP(F149,製品マスタ!$G$5:$H$1005,2,FALSE)))</f>
        <v/>
      </c>
      <c r="H149" s="35" t="str">
        <f>IF(D149="","",IF(D148&lt;&gt;"","",VLOOKUP(F149,製品マスタ!$G$5:$K$1005,5,FALSE)))</f>
        <v/>
      </c>
      <c r="I149" s="37" t="str">
        <f>IF(D149="","",IF(D148&lt;&gt;"","",VLOOKUP(F149,製品マスタ!$G$5:$L$1005,6,FALSE)))</f>
        <v/>
      </c>
      <c r="J149" s="38"/>
      <c r="K149" s="37" t="str">
        <f>IF(D149="","",IF(D148&lt;&gt;"","",VLOOKUP(D149,契約台帳!$A$3:$X$700,12,FALSE)))</f>
        <v/>
      </c>
      <c r="L149" s="37" t="str">
        <f>IF(D149="","",IF(D148&lt;&gt;"","",VLOOKUP(F149,製品マスタ!$G$5:$Q$1005,11,FALSE)))</f>
        <v/>
      </c>
      <c r="M149" s="49"/>
      <c r="N149" s="49"/>
      <c r="O149" s="60"/>
      <c r="P149" s="74"/>
      <c r="Q149" s="54" t="str">
        <f>IF(D149="","",IF(D148&lt;&gt;"","",IF(J149="リード付け",M149,VLOOKUP(D149,契約台帳!$A$3:$X$700,14,FALSE))))</f>
        <v/>
      </c>
      <c r="R149" s="50" t="str">
        <f>IF(D149="","",IF(D148&lt;&gt;"","",IF(J149="リード付け",M149,VLOOKUP(D149,契約台帳!$A$3:$X$700,15,FALSE))))</f>
        <v/>
      </c>
      <c r="S149" s="50" t="str">
        <f>IF(D149="","",IF(D148&lt;&gt;"","",IF(J149="リード付け",N149,VLOOKUP(D149,契約台帳!$A$3:$X$700,16,FALSE))))</f>
        <v/>
      </c>
      <c r="T149" s="50"/>
      <c r="U149" s="227" t="str">
        <f>IF(D149="","",IF(D147=D149,"",VLOOKUP(D149,契約台帳!$A$2:$X$700,18,FALSE)))</f>
        <v/>
      </c>
      <c r="V149" s="35" t="str">
        <f>IF(J149="巻足し",VLOOKUP(F149&amp;K149&amp;M149,製品マスタ!$M$5:$AK$1005,IF(S149/N149&gt;=3,24,21),FALSE),IF(J149="巻返し",VLOOKUP(F149&amp;K149&amp;M149,製品マスタ!$M$5:$AE$1005,18,FALSE),IF(J149="リード付け","原反コア",IF(J149="スリット",VLOOKUP(F149&amp;K149&amp;Q149,製品マスタ!$N$5:$AE$1005,17,FALSE),""))))</f>
        <v/>
      </c>
      <c r="W149" s="35" t="str">
        <f>IF(J149="巻足し",VLOOKUP(F149&amp;K149&amp;M149,製品マスタ!$M$5:$AK$1005,IF(S149/N149&gt;=3,25,22),FALSE),IF(J149="巻返し",VLOOKUP(F149&amp;K149&amp;M149,製品マスタ!$M$5:$AE$1005,19,FALSE),IF(J149="リード付け","-",IF(J149="スリット",VLOOKUP(F149&amp;K149&amp;Q149,製品マスタ!$N$5:$AE$1005,18,FALSE),""))))</f>
        <v/>
      </c>
      <c r="X149" s="40" t="str">
        <f>IF(D149="","",IF(D148&lt;&gt;"","",VLOOKUP(D149,契約台帳!$A$3:$X$700,17,FALSE)))</f>
        <v/>
      </c>
      <c r="Y149" s="35" t="str">
        <f>IF(D149="","",IF(D148&lt;&gt;"","",VLOOKUP(D149,契約台帳!$A$3:$X$700,5,FALSE)))</f>
        <v/>
      </c>
      <c r="Z149" s="74"/>
      <c r="AA149" s="266" t="str">
        <f>IFERROR(VLOOKUP(F149&amp;K149&amp;M149,製品マスタ!$M$5:$AM$1003,27,FALSE),"")</f>
        <v/>
      </c>
      <c r="AB149" s="41"/>
      <c r="AC149" s="244"/>
      <c r="AD149" s="67"/>
      <c r="AE149" s="71"/>
      <c r="AF149" s="60"/>
      <c r="AG149" s="34"/>
      <c r="AH149" s="34"/>
      <c r="AI149" s="34"/>
      <c r="AJ149" s="34"/>
      <c r="AK149" s="13"/>
      <c r="AL149" s="13"/>
      <c r="AM149" s="13"/>
      <c r="AN149" s="13"/>
      <c r="AO149" s="13"/>
      <c r="AP149" s="14"/>
      <c r="AQ149" s="15"/>
    </row>
    <row r="150" spans="1:43" s="17" customFormat="1" ht="30.95" customHeight="1" x14ac:dyDescent="0.2">
      <c r="A150" s="47"/>
      <c r="B150" s="48"/>
      <c r="C150" s="56"/>
      <c r="D150" s="35">
        <v>3662798</v>
      </c>
      <c r="E150" s="35"/>
      <c r="F150" s="36" t="str">
        <f>IF(D150="","",VLOOKUP(D150,契約台帳!$A$3:$X$9998,6,FALSE))&amp;IF(D150="","",VLOOKUP(D150,契約台帳!$A$3:$X$9998,7,FALSE))&amp;IF(D150="","",VLOOKUP(D150,契約台帳!$A$3:$X$9998,8,FALSE))&amp;IF(D150="","",VLOOKUP(D150,契約台帳!$A$3:$X$9998,9,FALSE))&amp;IF(D150="","",VLOOKUP(D150,契約台帳!$A$3:$X$9998,11,FALSE))</f>
        <v>3SNMLBMNGKKBF</v>
      </c>
      <c r="G150" s="35" t="str">
        <f>IF(D150="","",IF(D149&lt;&gt;"","",VLOOKUP(F150,製品マスタ!$G$5:$H$1005,2,FALSE)))</f>
        <v>S</v>
      </c>
      <c r="H150" s="35" t="str">
        <f>IF(D150="","",IF(D149&lt;&gt;"","",VLOOKUP(F150,製品マスタ!$G$5:$K$1005,5,FALSE)))</f>
        <v>MNGKKBF</v>
      </c>
      <c r="I150" s="37" t="str">
        <f>IF(D150="","",IF(D149&lt;&gt;"","",VLOOKUP(F150,製品マスタ!$G$5:$L$1005,6,FALSE)))</f>
        <v>メタルミー　ネーマー銀消改　Ｂ</v>
      </c>
      <c r="J150" s="38" t="s">
        <v>584</v>
      </c>
      <c r="K150" s="37">
        <f>IF(D150="","",IF(D149&lt;&gt;"","",VLOOKUP(D150,契約台帳!$A$3:$X$700,12,FALSE)))</f>
        <v>50</v>
      </c>
      <c r="L150" s="37" t="str">
        <f>IF(D150="","",IF(D149&lt;&gt;"","",VLOOKUP(F150,製品マスタ!$G$5:$Q$1005,11,FALSE)))</f>
        <v>FMATS99</v>
      </c>
      <c r="M150" s="49">
        <v>1120</v>
      </c>
      <c r="N150" s="49">
        <v>12000</v>
      </c>
      <c r="O150" s="60">
        <v>2</v>
      </c>
      <c r="P150" s="74">
        <v>44731</v>
      </c>
      <c r="Q150" s="54">
        <f>IF(D150="","",IF(D149&lt;&gt;"","",IF(J150="リード付け",M150,VLOOKUP(D150,契約台帳!$A$3:$X$700,14,FALSE))))</f>
        <v>1120</v>
      </c>
      <c r="R150" s="50">
        <f>IF(D150="","",IF(D149&lt;&gt;"","",IF(J150="リード付け",M150,VLOOKUP(D150,契約台帳!$A$3:$X$700,15,FALSE))))</f>
        <v>1120</v>
      </c>
      <c r="S150" s="50">
        <f>IF(D150="","",IF(D149&lt;&gt;"","",IF(J150="リード付け",N150,VLOOKUP(D150,契約台帳!$A$3:$X$700,16,FALSE))))</f>
        <v>4000</v>
      </c>
      <c r="T150" s="50">
        <v>6</v>
      </c>
      <c r="U150" s="227" t="str">
        <f>IF(D150="","",IF(D148=D150,"",VLOOKUP(D150,契約台帳!$A$2:$X$700,18,FALSE)))</f>
        <v/>
      </c>
      <c r="V150" s="35" t="str">
        <f>IF(J150="巻足し",VLOOKUP(F150&amp;K150&amp;M150,製品マスタ!$M$5:$AK$1005,IF(S150/N150&gt;=3,24,21),FALSE),IF(J150="巻返し",VLOOKUP(F150&amp;K150&amp;M150,製品マスタ!$M$5:$AE$1005,18,FALSE),IF(J150="リード付け","原反コア",IF(J150="スリット",VLOOKUP(F150&amp;K150&amp;Q150,製品マスタ!$N$5:$AE$1005,17,FALSE),""))))</f>
        <v>6ｲﾝﾁSｺｱ</v>
      </c>
      <c r="W150" s="35">
        <f>IF(J150="巻足し",VLOOKUP(F150&amp;K150&amp;M150,製品マスタ!$M$5:$AK$1005,IF(S150/N150&gt;=3,25,22),FALSE),IF(J150="巻返し",VLOOKUP(F150&amp;K150&amp;M150,製品マスタ!$M$5:$AE$1005,19,FALSE),IF(J150="リード付け","-",IF(J150="スリット",VLOOKUP(F150&amp;K150&amp;Q150,製品マスタ!$N$5:$AE$1005,18,FALSE),""))))</f>
        <v>1125</v>
      </c>
      <c r="X150" s="40">
        <f>IF(D150="","",IF(D149&lt;&gt;"","",VLOOKUP(D150,契約台帳!$A$3:$X$700,17,FALSE)))</f>
        <v>2</v>
      </c>
      <c r="Y150" s="35" t="str">
        <f>IF(D150="","",IF(D149&lt;&gt;"","",VLOOKUP(D150,契約台帳!$A$3:$X$700,5,FALSE)))</f>
        <v>リンテック㈱</v>
      </c>
      <c r="Z150" s="74">
        <v>44739</v>
      </c>
      <c r="AA150" s="266">
        <f>IFERROR(VLOOKUP(F150&amp;K150&amp;M150,製品マスタ!$M$5:$AM$1003,27,FALSE),"")</f>
        <v>0</v>
      </c>
      <c r="AB150" s="41"/>
      <c r="AC150" s="244"/>
      <c r="AD150" s="67"/>
      <c r="AE150" s="71"/>
      <c r="AF150" s="60">
        <f t="shared" si="1"/>
        <v>26880</v>
      </c>
      <c r="AG150" s="34"/>
      <c r="AH150" s="34"/>
      <c r="AI150" s="34"/>
      <c r="AJ150" s="34"/>
      <c r="AK150" s="13"/>
      <c r="AL150" s="13"/>
      <c r="AM150" s="13"/>
      <c r="AN150" s="13"/>
      <c r="AO150" s="13"/>
      <c r="AP150" s="14"/>
      <c r="AQ150" s="15"/>
    </row>
    <row r="151" spans="1:43" s="17" customFormat="1" ht="30.95" customHeight="1" x14ac:dyDescent="0.2">
      <c r="A151" s="47"/>
      <c r="B151" s="48"/>
      <c r="C151" s="56"/>
      <c r="D151" s="35"/>
      <c r="E151" s="35"/>
      <c r="F151" s="36" t="str">
        <f>IF(D151="","",VLOOKUP(D151,契約台帳!$A$3:$X$9998,6,FALSE))&amp;IF(D151="","",VLOOKUP(D151,契約台帳!$A$3:$X$9998,7,FALSE))&amp;IF(D151="","",VLOOKUP(D151,契約台帳!$A$3:$X$9998,8,FALSE))&amp;IF(D151="","",VLOOKUP(D151,契約台帳!$A$3:$X$9998,9,FALSE))&amp;IF(D151="","",VLOOKUP(D151,契約台帳!$A$3:$X$9998,11,FALSE))</f>
        <v/>
      </c>
      <c r="G151" s="35" t="str">
        <f>IF(D151="","",IF(D150&lt;&gt;"","",VLOOKUP(F151,製品マスタ!$G$5:$H$1005,2,FALSE)))</f>
        <v/>
      </c>
      <c r="H151" s="35" t="str">
        <f>IF(D151="","",IF(D150&lt;&gt;"","",VLOOKUP(F151,製品マスタ!$G$5:$K$1005,5,FALSE)))</f>
        <v/>
      </c>
      <c r="I151" s="37" t="str">
        <f>IF(D151="","",IF(D150&lt;&gt;"","",VLOOKUP(F151,製品マスタ!$G$5:$L$1005,6,FALSE)))</f>
        <v/>
      </c>
      <c r="J151" s="38"/>
      <c r="K151" s="37" t="str">
        <f>IF(D151="","",IF(D150&lt;&gt;"","",VLOOKUP(D151,契約台帳!$A$3:$X$700,12,FALSE)))</f>
        <v/>
      </c>
      <c r="L151" s="37" t="str">
        <f>IF(D151="","",IF(D150&lt;&gt;"","",VLOOKUP(F151,製品マスタ!$G$5:$Q$1005,11,FALSE)))</f>
        <v/>
      </c>
      <c r="M151" s="49"/>
      <c r="N151" s="49"/>
      <c r="O151" s="60"/>
      <c r="P151" s="74"/>
      <c r="Q151" s="54" t="str">
        <f>IF(D151="","",IF(D150&lt;&gt;"","",IF(J151="リード付け",M151,VLOOKUP(D151,契約台帳!$A$3:$X$700,14,FALSE))))</f>
        <v/>
      </c>
      <c r="R151" s="50" t="str">
        <f>IF(D151="","",IF(D150&lt;&gt;"","",IF(J151="リード付け",M151,VLOOKUP(D151,契約台帳!$A$3:$X$700,15,FALSE))))</f>
        <v/>
      </c>
      <c r="S151" s="50" t="str">
        <f>IF(D151="","",IF(D150&lt;&gt;"","",IF(J151="リード付け",N151,VLOOKUP(D151,契約台帳!$A$3:$X$700,16,FALSE))))</f>
        <v/>
      </c>
      <c r="T151" s="50"/>
      <c r="U151" s="227" t="str">
        <f>IF(D151="","",IF(D149=D151,"",VLOOKUP(D151,契約台帳!$A$2:$X$700,18,FALSE)))</f>
        <v/>
      </c>
      <c r="V151" s="35" t="str">
        <f>IF(J151="巻足し",VLOOKUP(F151&amp;K151&amp;M151,製品マスタ!$M$5:$AK$1005,IF(S151/N151&gt;=3,24,21),FALSE),IF(J151="巻返し",VLOOKUP(F151&amp;K151&amp;M151,製品マスタ!$M$5:$AE$1005,18,FALSE),IF(J151="リード付け","原反コア",IF(J151="スリット",VLOOKUP(F151&amp;K151&amp;Q151,製品マスタ!$N$5:$AE$1005,17,FALSE),""))))</f>
        <v/>
      </c>
      <c r="W151" s="35" t="str">
        <f>IF(J151="巻足し",VLOOKUP(F151&amp;K151&amp;M151,製品マスタ!$M$5:$AK$1005,IF(S151/N151&gt;=3,25,22),FALSE),IF(J151="巻返し",VLOOKUP(F151&amp;K151&amp;M151,製品マスタ!$M$5:$AE$1005,19,FALSE),IF(J151="リード付け","-",IF(J151="スリット",VLOOKUP(F151&amp;K151&amp;Q151,製品マスタ!$N$5:$AE$1005,18,FALSE),""))))</f>
        <v/>
      </c>
      <c r="X151" s="40" t="str">
        <f>IF(D151="","",IF(D150&lt;&gt;"","",VLOOKUP(D151,契約台帳!$A$3:$X$700,17,FALSE)))</f>
        <v/>
      </c>
      <c r="Y151" s="35" t="str">
        <f>IF(D151="","",IF(D150&lt;&gt;"","",VLOOKUP(D151,契約台帳!$A$3:$X$700,5,FALSE)))</f>
        <v/>
      </c>
      <c r="Z151" s="74"/>
      <c r="AA151" s="266" t="str">
        <f>IFERROR(VLOOKUP(F151&amp;K151&amp;M151,製品マスタ!$M$5:$AM$1003,27,FALSE),"")</f>
        <v/>
      </c>
      <c r="AB151" s="41"/>
      <c r="AC151" s="244"/>
      <c r="AD151" s="67"/>
      <c r="AE151" s="71"/>
      <c r="AF151" s="60"/>
      <c r="AG151" s="34"/>
      <c r="AH151" s="34"/>
      <c r="AI151" s="34"/>
      <c r="AJ151" s="34"/>
      <c r="AK151" s="13"/>
      <c r="AL151" s="13"/>
      <c r="AM151" s="13"/>
      <c r="AN151" s="13"/>
      <c r="AO151" s="13"/>
      <c r="AP151" s="14"/>
      <c r="AQ151" s="15"/>
    </row>
    <row r="152" spans="1:43" s="17" customFormat="1" ht="30.75" customHeight="1" x14ac:dyDescent="0.2">
      <c r="A152" s="47" t="s">
        <v>758</v>
      </c>
      <c r="B152" s="48" t="s">
        <v>759</v>
      </c>
      <c r="C152" s="56"/>
      <c r="D152" s="35">
        <v>3662793</v>
      </c>
      <c r="E152" s="35"/>
      <c r="F152" s="36" t="str">
        <f>IF(D152="","",VLOOKUP(D152,契約台帳!$A$3:$X$9998,6,FALSE))&amp;IF(D152="","",VLOOKUP(D152,契約台帳!$A$3:$X$9998,7,FALSE))&amp;IF(D152="","",VLOOKUP(D152,契約台帳!$A$3:$X$9998,8,FALSE))&amp;IF(D152="","",VLOOKUP(D152,契約台帳!$A$3:$X$9998,9,FALSE))&amp;IF(D152="","",VLOOKUP(D152,契約台帳!$A$3:$X$9998,11,FALSE))</f>
        <v>3SNMLBMNGKKBF</v>
      </c>
      <c r="G152" s="35" t="str">
        <f>IF(D152="","",IF(D151&lt;&gt;"","",VLOOKUP(F152,製品マスタ!$G$5:$H$1005,2,FALSE)))</f>
        <v>S</v>
      </c>
      <c r="H152" s="35" t="str">
        <f>IF(D152="","",IF(D151&lt;&gt;"","",VLOOKUP(F152,製品マスタ!$G$5:$K$1005,5,FALSE)))</f>
        <v>MNGKKBF</v>
      </c>
      <c r="I152" s="37" t="str">
        <f>IF(D152="","",IF(D151&lt;&gt;"","",VLOOKUP(F152,製品マスタ!$G$5:$L$1005,6,FALSE)))</f>
        <v>メタルミー　ネーマー銀消改　Ｂ</v>
      </c>
      <c r="J152" s="38" t="s">
        <v>584</v>
      </c>
      <c r="K152" s="37">
        <f>IF(D152="","",IF(D151&lt;&gt;"","",VLOOKUP(D152,契約台帳!$A$3:$X$700,12,FALSE)))</f>
        <v>50</v>
      </c>
      <c r="L152" s="37" t="str">
        <f>IF(D152="","",IF(D151&lt;&gt;"","",VLOOKUP(F152,製品マスタ!$G$5:$Q$1005,11,FALSE)))</f>
        <v>FMATS99</v>
      </c>
      <c r="M152" s="49">
        <v>1000</v>
      </c>
      <c r="N152" s="49">
        <v>8000</v>
      </c>
      <c r="O152" s="60">
        <v>1</v>
      </c>
      <c r="P152" s="74">
        <v>44731</v>
      </c>
      <c r="Q152" s="54">
        <f>IF(D152="","",IF(D151&lt;&gt;"","",IF(J152="リード付け",M152,VLOOKUP(D152,契約台帳!$A$3:$X$700,14,FALSE))))</f>
        <v>1000</v>
      </c>
      <c r="R152" s="50">
        <f>IF(D152="","",IF(D151&lt;&gt;"","",IF(J152="リード付け",M152,VLOOKUP(D152,契約台帳!$A$3:$X$700,15,FALSE))))</f>
        <v>1000</v>
      </c>
      <c r="S152" s="50">
        <f>IF(D152="","",IF(D151&lt;&gt;"","",IF(J152="リード付け",N152,VLOOKUP(D152,契約台帳!$A$3:$X$700,16,FALSE))))</f>
        <v>4000</v>
      </c>
      <c r="T152" s="50">
        <v>2</v>
      </c>
      <c r="U152" s="227">
        <f>IF(D152="","",IF(D150=D152,"",VLOOKUP(D152,契約台帳!$A$2:$X$700,18,FALSE)))</f>
        <v>2</v>
      </c>
      <c r="V152" s="35" t="str">
        <f>IF(J152="巻足し",VLOOKUP(F152&amp;K152&amp;M152,製品マスタ!$M$5:$AK$1005,IF(S152/N152&gt;=3,24,21),FALSE),IF(J152="巻返し",VLOOKUP(F152&amp;K152&amp;M152,製品マスタ!$M$5:$AE$1005,18,FALSE),IF(J152="リード付け","原反コア",IF(J152="スリット",VLOOKUP(F152&amp;K152&amp;Q152,製品マスタ!$N$5:$AE$1005,17,FALSE),""))))</f>
        <v>6ｲﾝﾁSｺｱ</v>
      </c>
      <c r="W152" s="35">
        <f>IF(J152="巻足し",VLOOKUP(F152&amp;K152&amp;M152,製品マスタ!$M$5:$AK$1005,IF(S152/N152&gt;=3,25,22),FALSE),IF(J152="巻返し",VLOOKUP(F152&amp;K152&amp;M152,製品マスタ!$M$5:$AE$1005,19,FALSE),IF(J152="リード付け","-",IF(J152="スリット",VLOOKUP(F152&amp;K152&amp;Q152,製品マスタ!$N$5:$AE$1005,18,FALSE),""))))</f>
        <v>1005</v>
      </c>
      <c r="X152" s="40">
        <f>IF(D152="","",IF(D151&lt;&gt;"","",VLOOKUP(D152,契約台帳!$A$3:$X$700,17,FALSE)))</f>
        <v>2</v>
      </c>
      <c r="Y152" s="35" t="str">
        <f>IF(D152="","",IF(D151&lt;&gt;"","",VLOOKUP(D152,契約台帳!$A$3:$X$700,5,FALSE)))</f>
        <v>リンテック㈱</v>
      </c>
      <c r="Z152" s="74">
        <v>44740</v>
      </c>
      <c r="AA152" s="266">
        <f>IFERROR(VLOOKUP(F152&amp;K152&amp;M152,製品マスタ!$M$5:$AM$1003,27,FALSE),"")</f>
        <v>0</v>
      </c>
      <c r="AB152" s="41"/>
      <c r="AC152" s="244"/>
      <c r="AD152" s="67"/>
      <c r="AE152" s="71"/>
      <c r="AF152" s="60">
        <f t="shared" si="1"/>
        <v>8000</v>
      </c>
      <c r="AG152" s="34"/>
      <c r="AH152" s="34"/>
      <c r="AI152" s="34"/>
      <c r="AJ152" s="34"/>
      <c r="AK152" s="13"/>
      <c r="AL152" s="13"/>
      <c r="AM152" s="13"/>
      <c r="AN152" s="13"/>
      <c r="AO152" s="13"/>
      <c r="AP152" s="14"/>
      <c r="AQ152" s="15"/>
    </row>
    <row r="153" spans="1:43" s="17" customFormat="1" ht="30.95" customHeight="1" x14ac:dyDescent="0.2">
      <c r="A153" s="47"/>
      <c r="B153" s="48"/>
      <c r="C153" s="56"/>
      <c r="D153" s="35"/>
      <c r="E153" s="35"/>
      <c r="F153" s="36" t="str">
        <f>IF(D153="","",VLOOKUP(D153,契約台帳!$A$3:$X$9998,6,FALSE))&amp;IF(D153="","",VLOOKUP(D153,契約台帳!$A$3:$X$9998,7,FALSE))&amp;IF(D153="","",VLOOKUP(D153,契約台帳!$A$3:$X$9998,8,FALSE))&amp;IF(D153="","",VLOOKUP(D153,契約台帳!$A$3:$X$9998,9,FALSE))&amp;IF(D153="","",VLOOKUP(D153,契約台帳!$A$3:$X$9998,11,FALSE))</f>
        <v/>
      </c>
      <c r="G153" s="35" t="str">
        <f>IF(D153="","",IF(D152&lt;&gt;"","",VLOOKUP(F153,製品マスタ!$G$5:$H$1005,2,FALSE)))</f>
        <v/>
      </c>
      <c r="H153" s="35" t="str">
        <f>IF(D153="","",IF(D152&lt;&gt;"","",VLOOKUP(F153,製品マスタ!$G$5:$K$1005,5,FALSE)))</f>
        <v/>
      </c>
      <c r="I153" s="37" t="str">
        <f>IF(D153="","",IF(D152&lt;&gt;"","",VLOOKUP(F153,製品マスタ!$G$5:$L$1005,6,FALSE)))</f>
        <v/>
      </c>
      <c r="J153" s="38"/>
      <c r="K153" s="37" t="str">
        <f>IF(D153="","",IF(D152&lt;&gt;"","",VLOOKUP(D153,契約台帳!$A$3:$X$700,12,FALSE)))</f>
        <v/>
      </c>
      <c r="L153" s="37" t="str">
        <f>IF(D153="","",IF(D152&lt;&gt;"","",VLOOKUP(F153,製品マスタ!$G$5:$Q$1005,11,FALSE)))</f>
        <v/>
      </c>
      <c r="M153" s="49"/>
      <c r="N153" s="49"/>
      <c r="O153" s="60"/>
      <c r="P153" s="74"/>
      <c r="Q153" s="54" t="str">
        <f>IF(D153="","",IF(D152&lt;&gt;"","",IF(J153="リード付け",M153,VLOOKUP(D153,契約台帳!$A$3:$X$700,14,FALSE))))</f>
        <v/>
      </c>
      <c r="R153" s="50" t="str">
        <f>IF(D153="","",IF(D152&lt;&gt;"","",IF(J153="リード付け",M153,VLOOKUP(D153,契約台帳!$A$3:$X$700,15,FALSE))))</f>
        <v/>
      </c>
      <c r="S153" s="50" t="str">
        <f>IF(D153="","",IF(D152&lt;&gt;"","",IF(J153="リード付け",N153,VLOOKUP(D153,契約台帳!$A$3:$X$700,16,FALSE))))</f>
        <v/>
      </c>
      <c r="T153" s="50"/>
      <c r="U153" s="227" t="str">
        <f>IF(D153="","",IF(D151=D153,"",VLOOKUP(D153,契約台帳!$A$2:$X$700,18,FALSE)))</f>
        <v/>
      </c>
      <c r="V153" s="35" t="str">
        <f>IF(J153="巻足し",VLOOKUP(F153&amp;K153&amp;M153,製品マスタ!$M$5:$AK$1005,IF(S153/N153&gt;=3,24,21),FALSE),IF(J153="巻返し",VLOOKUP(F153&amp;K153&amp;M153,製品マスタ!$M$5:$AE$1005,18,FALSE),IF(J153="リード付け","原反コア",IF(J153="スリット",VLOOKUP(F153&amp;K153&amp;Q153,製品マスタ!$N$5:$AE$1005,17,FALSE),""))))</f>
        <v/>
      </c>
      <c r="W153" s="35" t="str">
        <f>IF(J153="巻足し",VLOOKUP(F153&amp;K153&amp;M153,製品マスタ!$M$5:$AK$1005,IF(S153/N153&gt;=3,25,22),FALSE),IF(J153="巻返し",VLOOKUP(F153&amp;K153&amp;M153,製品マスタ!$M$5:$AE$1005,19,FALSE),IF(J153="リード付け","-",IF(J153="スリット",VLOOKUP(F153&amp;K153&amp;Q153,製品マスタ!$N$5:$AE$1005,18,FALSE),""))))</f>
        <v/>
      </c>
      <c r="X153" s="40" t="str">
        <f>IF(D153="","",IF(D152&lt;&gt;"","",VLOOKUP(D153,契約台帳!$A$3:$X$700,17,FALSE)))</f>
        <v/>
      </c>
      <c r="Y153" s="35" t="str">
        <f>IF(D153="","",IF(D152&lt;&gt;"","",VLOOKUP(D153,契約台帳!$A$3:$X$700,5,FALSE)))</f>
        <v/>
      </c>
      <c r="Z153" s="74"/>
      <c r="AA153" s="266" t="str">
        <f>IFERROR(VLOOKUP(F153&amp;K153&amp;M153,製品マスタ!$M$5:$AM$1003,27,FALSE),"")</f>
        <v/>
      </c>
      <c r="AB153" s="41"/>
      <c r="AC153" s="244"/>
      <c r="AD153" s="67"/>
      <c r="AE153" s="71"/>
      <c r="AF153" s="60"/>
      <c r="AG153" s="34"/>
      <c r="AH153" s="34"/>
      <c r="AI153" s="34"/>
      <c r="AJ153" s="34"/>
      <c r="AK153" s="13"/>
      <c r="AL153" s="13"/>
      <c r="AM153" s="13"/>
      <c r="AN153" s="13"/>
      <c r="AO153" s="13"/>
      <c r="AP153" s="14"/>
      <c r="AQ153" s="15"/>
    </row>
    <row r="154" spans="1:43" s="17" customFormat="1" ht="30.95" customHeight="1" x14ac:dyDescent="0.2">
      <c r="A154" s="47"/>
      <c r="B154" s="48"/>
      <c r="C154" s="56"/>
      <c r="D154" s="35">
        <v>3662827</v>
      </c>
      <c r="E154" s="35"/>
      <c r="F154" s="36" t="str">
        <f>IF(D154="","",VLOOKUP(D154,契約台帳!$A$3:$X$9998,6,FALSE))&amp;IF(D154="","",VLOOKUP(D154,契約台帳!$A$3:$X$9998,7,FALSE))&amp;IF(D154="","",VLOOKUP(D154,契約台帳!$A$3:$X$9998,8,FALSE))&amp;IF(D154="","",VLOOKUP(D154,契約台帳!$A$3:$X$9998,9,FALSE))&amp;IF(D154="","",VLOOKUP(D154,契約台帳!$A$3:$X$9998,11,FALSE))</f>
        <v>3SYMLBMSBBF</v>
      </c>
      <c r="G154" s="35" t="str">
        <f>IF(D154="","",IF(D153&lt;&gt;"","",VLOOKUP(F154,製品マスタ!$G$5:$H$1005,2,FALSE)))</f>
        <v>S</v>
      </c>
      <c r="H154" s="35" t="str">
        <f>IF(D154="","",IF(D153&lt;&gt;"","",VLOOKUP(F154,製品マスタ!$G$5:$K$1005,5,FALSE)))</f>
        <v>MSBBF</v>
      </c>
      <c r="I154" s="37" t="str">
        <f>IF(D154="","",IF(D153&lt;&gt;"","",VLOOKUP(F154,製品マスタ!$G$5:$L$1005,6,FALSE)))</f>
        <v>ＭＥＴＡＬＵＭＹ　ＳＩＬＶＥＲ　ＢＲＩＧＨＴ　Ｔ６２Ｍ　Ｂ</v>
      </c>
      <c r="J154" s="38" t="s">
        <v>584</v>
      </c>
      <c r="K154" s="37">
        <f>IF(D154="","",IF(D153&lt;&gt;"","",VLOOKUP(D154,契約台帳!$A$3:$X$700,12,FALSE)))</f>
        <v>50</v>
      </c>
      <c r="L154" s="37" t="str">
        <f>IF(D154="","",IF(D153&lt;&gt;"","",VLOOKUP(F154,製品マスタ!$G$5:$Q$1005,11,FALSE)))</f>
        <v>T62</v>
      </c>
      <c r="M154" s="49">
        <v>1120</v>
      </c>
      <c r="N154" s="49">
        <v>10000</v>
      </c>
      <c r="O154" s="60">
        <v>2</v>
      </c>
      <c r="P154" s="74">
        <v>44732</v>
      </c>
      <c r="Q154" s="54">
        <f>IF(D154="","",IF(D153&lt;&gt;"","",IF(J154="リード付け",M154,VLOOKUP(D154,契約台帳!$A$3:$X$700,14,FALSE))))</f>
        <v>1120</v>
      </c>
      <c r="R154" s="50">
        <f>IF(D154="","",IF(D153&lt;&gt;"","",IF(J154="リード付け",M154,VLOOKUP(D154,契約台帳!$A$3:$X$700,15,FALSE))))</f>
        <v>1120</v>
      </c>
      <c r="S154" s="50">
        <f>IF(D154="","",IF(D153&lt;&gt;"","",IF(J154="リード付け",N154,VLOOKUP(D154,契約台帳!$A$3:$X$700,16,FALSE))))</f>
        <v>5000</v>
      </c>
      <c r="T154" s="50">
        <v>4</v>
      </c>
      <c r="U154" s="227">
        <f>IF(D154="","",IF(D152=D154,"",VLOOKUP(D154,契約台帳!$A$2:$X$700,18,FALSE)))</f>
        <v>4</v>
      </c>
      <c r="V154" s="35" t="str">
        <f>IF(J154="巻足し",VLOOKUP(F154&amp;K154&amp;M154,製品マスタ!$M$5:$AK$1005,IF(S154/N154&gt;=3,24,21),FALSE),IF(J154="巻返し",VLOOKUP(F154&amp;K154&amp;M154,製品マスタ!$M$5:$AE$1005,18,FALSE),IF(J154="リード付け","原反コア",IF(J154="スリット",VLOOKUP(F154&amp;K154&amp;Q154,製品マスタ!$N$5:$AE$1005,17,FALSE),""))))</f>
        <v>6ｲﾝﾁSｺｱ</v>
      </c>
      <c r="W154" s="35">
        <f>IF(J154="巻足し",VLOOKUP(F154&amp;K154&amp;M154,製品マスタ!$M$5:$AK$1005,IF(S154/N154&gt;=3,25,22),FALSE),IF(J154="巻返し",VLOOKUP(F154&amp;K154&amp;M154,製品マスタ!$M$5:$AE$1005,19,FALSE),IF(J154="リード付け","-",IF(J154="スリット",VLOOKUP(F154&amp;K154&amp;Q154,製品マスタ!$N$5:$AE$1005,18,FALSE),""))))</f>
        <v>1125</v>
      </c>
      <c r="X154" s="40">
        <f>IF(D154="","",IF(D153&lt;&gt;"","",VLOOKUP(D154,契約台帳!$A$3:$X$700,17,FALSE)))</f>
        <v>2</v>
      </c>
      <c r="Y154" s="35" t="str">
        <f>IF(D154="","",IF(D153&lt;&gt;"","",VLOOKUP(D154,契約台帳!$A$3:$X$700,5,FALSE)))</f>
        <v>リンテック㈱</v>
      </c>
      <c r="Z154" s="74"/>
      <c r="AA154" s="266" t="str">
        <f>IFERROR(VLOOKUP(F154&amp;K154&amp;M154,製品マスタ!$M$5:$AM$1003,27,FALSE),"")</f>
        <v>輸出</v>
      </c>
      <c r="AB154" s="41"/>
      <c r="AC154" s="244"/>
      <c r="AD154" s="67"/>
      <c r="AE154" s="71"/>
      <c r="AF154" s="60"/>
      <c r="AG154" s="34"/>
      <c r="AH154" s="34"/>
      <c r="AI154" s="34"/>
      <c r="AJ154" s="34"/>
      <c r="AK154" s="13"/>
      <c r="AL154" s="13"/>
      <c r="AM154" s="13"/>
      <c r="AN154" s="13"/>
      <c r="AO154" s="13"/>
      <c r="AP154" s="14"/>
      <c r="AQ154" s="15"/>
    </row>
    <row r="155" spans="1:43" s="17" customFormat="1" ht="30.95" customHeight="1" x14ac:dyDescent="0.2">
      <c r="A155" s="47"/>
      <c r="B155" s="48"/>
      <c r="C155" s="56"/>
      <c r="D155" s="35"/>
      <c r="E155" s="35"/>
      <c r="F155" s="36" t="str">
        <f>IF(D155="","",VLOOKUP(D155,契約台帳!$A$3:$X$9998,6,FALSE))&amp;IF(D155="","",VLOOKUP(D155,契約台帳!$A$3:$X$9998,7,FALSE))&amp;IF(D155="","",VLOOKUP(D155,契約台帳!$A$3:$X$9998,8,FALSE))&amp;IF(D155="","",VLOOKUP(D155,契約台帳!$A$3:$X$9998,9,FALSE))&amp;IF(D155="","",VLOOKUP(D155,契約台帳!$A$3:$X$9998,11,FALSE))</f>
        <v/>
      </c>
      <c r="G155" s="35" t="str">
        <f>IF(D155="","",IF(D154&lt;&gt;"","",VLOOKUP(F155,製品マスタ!$G$5:$H$1005,2,FALSE)))</f>
        <v/>
      </c>
      <c r="H155" s="35" t="str">
        <f>IF(D155="","",IF(D154&lt;&gt;"","",VLOOKUP(F155,製品マスタ!$G$5:$K$1005,5,FALSE)))</f>
        <v/>
      </c>
      <c r="I155" s="37" t="str">
        <f>IF(D155="","",IF(D154&lt;&gt;"","",VLOOKUP(F155,製品マスタ!$G$5:$L$1005,6,FALSE)))</f>
        <v/>
      </c>
      <c r="J155" s="38"/>
      <c r="K155" s="37" t="str">
        <f>IF(D155="","",IF(D154&lt;&gt;"","",VLOOKUP(D155,契約台帳!$A$3:$X$700,12,FALSE)))</f>
        <v/>
      </c>
      <c r="L155" s="37" t="str">
        <f>IF(D155="","",IF(D154&lt;&gt;"","",VLOOKUP(F155,製品マスタ!$G$5:$Q$1005,11,FALSE)))</f>
        <v/>
      </c>
      <c r="M155" s="49"/>
      <c r="N155" s="49"/>
      <c r="O155" s="60"/>
      <c r="P155" s="74"/>
      <c r="Q155" s="54" t="str">
        <f>IF(D155="","",IF(D154&lt;&gt;"","",IF(J155="リード付け",M155,VLOOKUP(D155,契約台帳!$A$3:$X$700,14,FALSE))))</f>
        <v/>
      </c>
      <c r="R155" s="50" t="str">
        <f>IF(D155="","",IF(D154&lt;&gt;"","",IF(J155="リード付け",M155,VLOOKUP(D155,契約台帳!$A$3:$X$700,15,FALSE))))</f>
        <v/>
      </c>
      <c r="S155" s="50" t="str">
        <f>IF(D155="","",IF(D154&lt;&gt;"","",IF(J155="リード付け",N155,VLOOKUP(D155,契約台帳!$A$3:$X$700,16,FALSE))))</f>
        <v/>
      </c>
      <c r="T155" s="50"/>
      <c r="U155" s="227" t="str">
        <f>IF(D155="","",IF(D153=D155,"",VLOOKUP(D155,契約台帳!$A$2:$X$700,18,FALSE)))</f>
        <v/>
      </c>
      <c r="V155" s="35" t="str">
        <f>IF(J155="巻足し",VLOOKUP(F155&amp;K155&amp;M155,製品マスタ!$M$5:$AK$1005,IF(S155/N155&gt;=3,24,21),FALSE),IF(J155="巻返し",VLOOKUP(F155&amp;K155&amp;M155,製品マスタ!$M$5:$AE$1005,18,FALSE),IF(J155="リード付け","原反コア",IF(J155="スリット",VLOOKUP(F155&amp;K155&amp;Q155,製品マスタ!$N$5:$AE$1005,17,FALSE),""))))</f>
        <v/>
      </c>
      <c r="W155" s="35" t="str">
        <f>IF(J155="巻足し",VLOOKUP(F155&amp;K155&amp;M155,製品マスタ!$M$5:$AK$1005,IF(S155/N155&gt;=3,25,22),FALSE),IF(J155="巻返し",VLOOKUP(F155&amp;K155&amp;M155,製品マスタ!$M$5:$AE$1005,19,FALSE),IF(J155="リード付け","-",IF(J155="スリット",VLOOKUP(F155&amp;K155&amp;Q155,製品マスタ!$N$5:$AE$1005,18,FALSE),""))))</f>
        <v/>
      </c>
      <c r="X155" s="40" t="str">
        <f>IF(D155="","",IF(D154&lt;&gt;"","",VLOOKUP(D155,契約台帳!$A$3:$X$700,17,FALSE)))</f>
        <v/>
      </c>
      <c r="Y155" s="35" t="str">
        <f>IF(D155="","",IF(D154&lt;&gt;"","",VLOOKUP(D155,契約台帳!$A$3:$X$700,5,FALSE)))</f>
        <v/>
      </c>
      <c r="Z155" s="74"/>
      <c r="AA155" s="266" t="str">
        <f>IFERROR(VLOOKUP(F155&amp;K155&amp;M155,製品マスタ!$M$5:$AM$1003,27,FALSE),"")</f>
        <v/>
      </c>
      <c r="AB155" s="41"/>
      <c r="AC155" s="244"/>
      <c r="AD155" s="67"/>
      <c r="AE155" s="71"/>
      <c r="AF155" s="60"/>
      <c r="AG155" s="34"/>
      <c r="AH155" s="34"/>
      <c r="AI155" s="34"/>
      <c r="AJ155" s="34"/>
      <c r="AK155" s="13"/>
      <c r="AL155" s="13"/>
      <c r="AM155" s="13"/>
      <c r="AN155" s="13"/>
      <c r="AO155" s="13"/>
      <c r="AP155" s="14"/>
      <c r="AQ155" s="15"/>
    </row>
    <row r="156" spans="1:43" s="17" customFormat="1" ht="30.75" customHeight="1" x14ac:dyDescent="0.2">
      <c r="A156" s="47"/>
      <c r="B156" s="48"/>
      <c r="C156" s="56"/>
      <c r="D156" s="35">
        <v>3662828</v>
      </c>
      <c r="E156" s="35"/>
      <c r="F156" s="36" t="str">
        <f>IF(D156="","",VLOOKUP(D156,契約台帳!$A$3:$X$9998,6,FALSE))&amp;IF(D156="","",VLOOKUP(D156,契約台帳!$A$3:$X$9998,7,FALSE))&amp;IF(D156="","",VLOOKUP(D156,契約台帳!$A$3:$X$9998,8,FALSE))&amp;IF(D156="","",VLOOKUP(D156,契約台帳!$A$3:$X$9998,9,FALSE))&amp;IF(D156="","",VLOOKUP(D156,契約台帳!$A$3:$X$9998,11,FALSE))</f>
        <v>3SYMLBMSBBF</v>
      </c>
      <c r="G156" s="35" t="str">
        <f>IF(D156="","",IF(D155&lt;&gt;"","",VLOOKUP(F156,製品マスタ!$G$5:$H$1005,2,FALSE)))</f>
        <v>S</v>
      </c>
      <c r="H156" s="35" t="str">
        <f>IF(D156="","",IF(D155&lt;&gt;"","",VLOOKUP(F156,製品マスタ!$G$5:$K$1005,5,FALSE)))</f>
        <v>MSBBF</v>
      </c>
      <c r="I156" s="37" t="str">
        <f>IF(D156="","",IF(D155&lt;&gt;"","",VLOOKUP(F156,製品マスタ!$G$5:$L$1005,6,FALSE)))</f>
        <v>ＭＥＴＡＬＵＭＹ　ＳＩＬＶＥＲ　ＢＲＩＧＨＴ　Ｔ６２Ｍ　Ｂ</v>
      </c>
      <c r="J156" s="38" t="s">
        <v>584</v>
      </c>
      <c r="K156" s="37">
        <f>IF(D156="","",IF(D155&lt;&gt;"","",VLOOKUP(D156,契約台帳!$A$3:$X$700,12,FALSE)))</f>
        <v>50</v>
      </c>
      <c r="L156" s="37" t="str">
        <f>IF(D156="","",IF(D155&lt;&gt;"","",VLOOKUP(F156,製品マスタ!$G$5:$Q$1005,11,FALSE)))</f>
        <v>T62</v>
      </c>
      <c r="M156" s="49">
        <v>1120</v>
      </c>
      <c r="N156" s="49">
        <v>10000</v>
      </c>
      <c r="O156" s="60">
        <v>6</v>
      </c>
      <c r="P156" s="74">
        <v>44733</v>
      </c>
      <c r="Q156" s="54">
        <f>IF(D156="","",IF(D155&lt;&gt;"","",IF(J156="リード付け",M156,VLOOKUP(D156,契約台帳!$A$3:$X$700,14,FALSE))))</f>
        <v>1120</v>
      </c>
      <c r="R156" s="50">
        <f>IF(D156="","",IF(D155&lt;&gt;"","",IF(J156="リード付け",M156,VLOOKUP(D156,契約台帳!$A$3:$X$700,15,FALSE))))</f>
        <v>1120</v>
      </c>
      <c r="S156" s="50">
        <f>IF(D156="","",IF(D155&lt;&gt;"","",IF(J156="リード付け",N156,VLOOKUP(D156,契約台帳!$A$3:$X$700,16,FALSE))))</f>
        <v>5000</v>
      </c>
      <c r="T156" s="50">
        <v>12</v>
      </c>
      <c r="U156" s="227">
        <f>IF(D156="","",IF(D154=D156,"",VLOOKUP(D156,契約台帳!$A$2:$X$700,18,FALSE)))</f>
        <v>12</v>
      </c>
      <c r="V156" s="35" t="str">
        <f>IF(J156="巻足し",VLOOKUP(F156&amp;K156&amp;M156,製品マスタ!$M$5:$AK$1005,IF(S156/N156&gt;=3,24,21),FALSE),IF(J156="巻返し",VLOOKUP(F156&amp;K156&amp;M156,製品マスタ!$M$5:$AE$1005,18,FALSE),IF(J156="リード付け","原反コア",IF(J156="スリット",VLOOKUP(F156&amp;K156&amp;Q156,製品マスタ!$N$5:$AE$1005,17,FALSE),""))))</f>
        <v>6ｲﾝﾁSｺｱ</v>
      </c>
      <c r="W156" s="35">
        <f>IF(J156="巻足し",VLOOKUP(F156&amp;K156&amp;M156,製品マスタ!$M$5:$AK$1005,IF(S156/N156&gt;=3,25,22),FALSE),IF(J156="巻返し",VLOOKUP(F156&amp;K156&amp;M156,製品マスタ!$M$5:$AE$1005,19,FALSE),IF(J156="リード付け","-",IF(J156="スリット",VLOOKUP(F156&amp;K156&amp;Q156,製品マスタ!$N$5:$AE$1005,18,FALSE),""))))</f>
        <v>1125</v>
      </c>
      <c r="X156" s="40">
        <f>IF(D156="","",IF(D155&lt;&gt;"","",VLOOKUP(D156,契約台帳!$A$3:$X$700,17,FALSE)))</f>
        <v>2</v>
      </c>
      <c r="Y156" s="35" t="str">
        <f>IF(D156="","",IF(D155&lt;&gt;"","",VLOOKUP(D156,契約台帳!$A$3:$X$700,5,FALSE)))</f>
        <v>リンテック㈱</v>
      </c>
      <c r="Z156" s="74"/>
      <c r="AA156" s="266" t="str">
        <f>IFERROR(VLOOKUP(F156&amp;K156&amp;M156,製品マスタ!$M$5:$AM$1003,27,FALSE),"")</f>
        <v>輸出</v>
      </c>
      <c r="AB156" s="41"/>
      <c r="AC156" s="244"/>
      <c r="AD156" s="67"/>
      <c r="AE156" s="71"/>
      <c r="AF156" s="60"/>
      <c r="AG156" s="34"/>
      <c r="AH156" s="34"/>
      <c r="AI156" s="34"/>
      <c r="AJ156" s="34"/>
      <c r="AK156" s="13"/>
      <c r="AL156" s="13"/>
      <c r="AM156" s="13"/>
      <c r="AN156" s="13"/>
      <c r="AO156" s="13"/>
      <c r="AP156" s="14"/>
      <c r="AQ156" s="15"/>
    </row>
    <row r="157" spans="1:43" s="17" customFormat="1" ht="30.95" customHeight="1" x14ac:dyDescent="0.2">
      <c r="A157" s="47"/>
      <c r="B157" s="48"/>
      <c r="C157" s="56"/>
      <c r="D157" s="35"/>
      <c r="E157" s="35"/>
      <c r="F157" s="36" t="str">
        <f>IF(D157="","",VLOOKUP(D157,契約台帳!$A$3:$X$9998,6,FALSE))&amp;IF(D157="","",VLOOKUP(D157,契約台帳!$A$3:$X$9998,7,FALSE))&amp;IF(D157="","",VLOOKUP(D157,契約台帳!$A$3:$X$9998,8,FALSE))&amp;IF(D157="","",VLOOKUP(D157,契約台帳!$A$3:$X$9998,9,FALSE))&amp;IF(D157="","",VLOOKUP(D157,契約台帳!$A$3:$X$9998,11,FALSE))</f>
        <v/>
      </c>
      <c r="G157" s="35" t="str">
        <f>IF(D157="","",IF(D156&lt;&gt;"","",VLOOKUP(F157,製品マスタ!$G$5:$H$1005,2,FALSE)))</f>
        <v/>
      </c>
      <c r="H157" s="35" t="str">
        <f>IF(D157="","",IF(D156&lt;&gt;"","",VLOOKUP(F157,製品マスタ!$G$5:$K$1005,5,FALSE)))</f>
        <v/>
      </c>
      <c r="I157" s="37" t="str">
        <f>IF(D157="","",IF(D156&lt;&gt;"","",VLOOKUP(F157,製品マスタ!$G$5:$L$1005,6,FALSE)))</f>
        <v/>
      </c>
      <c r="J157" s="38"/>
      <c r="K157" s="37" t="str">
        <f>IF(D157="","",IF(D156&lt;&gt;"","",VLOOKUP(D157,契約台帳!$A$3:$X$700,12,FALSE)))</f>
        <v/>
      </c>
      <c r="L157" s="37" t="str">
        <f>IF(D157="","",IF(D156&lt;&gt;"","",VLOOKUP(F157,製品マスタ!$G$5:$Q$1005,11,FALSE)))</f>
        <v/>
      </c>
      <c r="M157" s="49"/>
      <c r="N157" s="49"/>
      <c r="O157" s="60"/>
      <c r="P157" s="74"/>
      <c r="Q157" s="54" t="str">
        <f>IF(D157="","",IF(D156&lt;&gt;"","",IF(J157="リード付け",M157,VLOOKUP(D157,契約台帳!$A$3:$X$700,14,FALSE))))</f>
        <v/>
      </c>
      <c r="R157" s="50" t="str">
        <f>IF(D157="","",IF(D156&lt;&gt;"","",IF(J157="リード付け",M157,VLOOKUP(D157,契約台帳!$A$3:$X$700,15,FALSE))))</f>
        <v/>
      </c>
      <c r="S157" s="50" t="str">
        <f>IF(D157="","",IF(D156&lt;&gt;"","",IF(J157="リード付け",N157,VLOOKUP(D157,契約台帳!$A$3:$X$700,16,FALSE))))</f>
        <v/>
      </c>
      <c r="T157" s="50"/>
      <c r="U157" s="227" t="str">
        <f>IF(D157="","",IF(D155=D157,"",VLOOKUP(D157,契約台帳!$A$2:$X$700,18,FALSE)))</f>
        <v/>
      </c>
      <c r="V157" s="35" t="str">
        <f>IF(J157="巻足し",VLOOKUP(F157&amp;K157&amp;M157,製品マスタ!$M$5:$AK$1005,IF(S157/N157&gt;=3,24,21),FALSE),IF(J157="巻返し",VLOOKUP(F157&amp;K157&amp;M157,製品マスタ!$M$5:$AE$1005,18,FALSE),IF(J157="リード付け","原反コア",IF(J157="スリット",VLOOKUP(F157&amp;K157&amp;Q157,製品マスタ!$N$5:$AE$1005,17,FALSE),""))))</f>
        <v/>
      </c>
      <c r="W157" s="35" t="str">
        <f>IF(J157="巻足し",VLOOKUP(F157&amp;K157&amp;M157,製品マスタ!$M$5:$AK$1005,IF(S157/N157&gt;=3,25,22),FALSE),IF(J157="巻返し",VLOOKUP(F157&amp;K157&amp;M157,製品マスタ!$M$5:$AE$1005,19,FALSE),IF(J157="リード付け","-",IF(J157="スリット",VLOOKUP(F157&amp;K157&amp;Q157,製品マスタ!$N$5:$AE$1005,18,FALSE),""))))</f>
        <v/>
      </c>
      <c r="X157" s="40" t="str">
        <f>IF(D157="","",IF(D156&lt;&gt;"","",VLOOKUP(D157,契約台帳!$A$3:$X$700,17,FALSE)))</f>
        <v/>
      </c>
      <c r="Y157" s="35" t="str">
        <f>IF(D157="","",IF(D156&lt;&gt;"","",VLOOKUP(D157,契約台帳!$A$3:$X$700,5,FALSE)))</f>
        <v/>
      </c>
      <c r="Z157" s="74"/>
      <c r="AA157" s="266" t="str">
        <f>IFERROR(VLOOKUP(F157&amp;K157&amp;M157,製品マスタ!$M$5:$AM$1003,27,FALSE),"")</f>
        <v/>
      </c>
      <c r="AB157" s="41"/>
      <c r="AC157" s="244"/>
      <c r="AD157" s="67"/>
      <c r="AE157" s="71"/>
      <c r="AF157" s="60"/>
      <c r="AG157" s="34"/>
      <c r="AH157" s="34"/>
      <c r="AI157" s="34"/>
      <c r="AJ157" s="34"/>
      <c r="AK157" s="13"/>
      <c r="AL157" s="13"/>
      <c r="AM157" s="13"/>
      <c r="AN157" s="13"/>
      <c r="AO157" s="13"/>
      <c r="AP157" s="14"/>
      <c r="AQ157" s="15"/>
    </row>
    <row r="158" spans="1:43" s="17" customFormat="1" ht="30.95" customHeight="1" x14ac:dyDescent="0.2">
      <c r="A158" s="47" t="s">
        <v>769</v>
      </c>
      <c r="B158" s="48" t="s">
        <v>770</v>
      </c>
      <c r="C158" s="56"/>
      <c r="D158" s="35">
        <v>3662808</v>
      </c>
      <c r="E158" s="35"/>
      <c r="F158" s="36" t="str">
        <f>IF(D158="","",VLOOKUP(D158,契約台帳!$A$3:$X$9998,6,FALSE))&amp;IF(D158="","",VLOOKUP(D158,契約台帳!$A$3:$X$9998,7,FALSE))&amp;IF(D158="","",VLOOKUP(D158,契約台帳!$A$3:$X$9998,8,FALSE))&amp;IF(D158="","",VLOOKUP(D158,契約台帳!$A$3:$X$9998,9,FALSE))&amp;IF(D158="","",VLOOKUP(D158,契約台帳!$A$3:$X$9998,11,FALSE))</f>
        <v>3SNMLBMNGTBF</v>
      </c>
      <c r="G158" s="35" t="str">
        <f>IF(D158="","",IF(D157&lt;&gt;"","",VLOOKUP(F158,製品マスタ!$G$5:$H$1005,2,FALSE)))</f>
        <v>S</v>
      </c>
      <c r="H158" s="35" t="str">
        <f>IF(D158="","",IF(D157&lt;&gt;"","",VLOOKUP(F158,製品マスタ!$G$5:$K$1005,5,FALSE)))</f>
        <v>MNGTBF</v>
      </c>
      <c r="I158" s="37" t="str">
        <f>IF(D158="","",IF(D157&lt;&gt;"","",VLOOKUP(F158,製品マスタ!$G$5:$L$1005,6,FALSE)))</f>
        <v>メタルミー　ネーマー　銀艶　Ｂ</v>
      </c>
      <c r="J158" s="38" t="s">
        <v>584</v>
      </c>
      <c r="K158" s="37">
        <f>IF(D158="","",IF(D157&lt;&gt;"","",VLOOKUP(D158,契約台帳!$A$3:$X$700,12,FALSE)))</f>
        <v>50</v>
      </c>
      <c r="L158" s="37" t="str">
        <f>IF(D158="","",IF(D157&lt;&gt;"","",VLOOKUP(F158,製品マスタ!$G$5:$Q$1005,11,FALSE)))</f>
        <v>T62M</v>
      </c>
      <c r="M158" s="49">
        <v>1120</v>
      </c>
      <c r="N158" s="49">
        <v>10000</v>
      </c>
      <c r="O158" s="60">
        <v>5</v>
      </c>
      <c r="P158" s="74">
        <v>44733</v>
      </c>
      <c r="Q158" s="54">
        <f>IF(D158="","",IF(D157&lt;&gt;"","",IF(J158="リード付け",M158,VLOOKUP(D158,契約台帳!$A$3:$X$700,14,FALSE))))</f>
        <v>1120</v>
      </c>
      <c r="R158" s="50">
        <f>IF(D158="","",IF(D157&lt;&gt;"","",IF(J158="リード付け",M158,VLOOKUP(D158,契約台帳!$A$3:$X$700,15,FALSE))))</f>
        <v>1120</v>
      </c>
      <c r="S158" s="50">
        <f>IF(D158="","",IF(D157&lt;&gt;"","",IF(J158="リード付け",N158,VLOOKUP(D158,契約台帳!$A$3:$X$700,16,FALSE))))</f>
        <v>5000</v>
      </c>
      <c r="T158" s="50">
        <v>10</v>
      </c>
      <c r="U158" s="227">
        <f>IF(D158="","",IF(D156=D158,"",VLOOKUP(D158,契約台帳!$A$2:$X$700,18,FALSE)))</f>
        <v>10</v>
      </c>
      <c r="V158" s="35" t="str">
        <f>IF(J158="巻足し",VLOOKUP(F158&amp;K158&amp;M158,製品マスタ!$M$5:$AK$1005,IF(S158/N158&gt;=3,24,21),FALSE),IF(J158="巻返し",VLOOKUP(F158&amp;K158&amp;M158,製品マスタ!$M$5:$AE$1005,18,FALSE),IF(J158="リード付け","原反コア",IF(J158="スリット",VLOOKUP(F158&amp;K158&amp;Q158,製品マスタ!$N$5:$AE$1005,17,FALSE),""))))</f>
        <v>6ｲﾝﾁSｺｱ</v>
      </c>
      <c r="W158" s="35">
        <f>IF(J158="巻足し",VLOOKUP(F158&amp;K158&amp;M158,製品マスタ!$M$5:$AK$1005,IF(S158/N158&gt;=3,25,22),FALSE),IF(J158="巻返し",VLOOKUP(F158&amp;K158&amp;M158,製品マスタ!$M$5:$AE$1005,19,FALSE),IF(J158="リード付け","-",IF(J158="スリット",VLOOKUP(F158&amp;K158&amp;Q158,製品マスタ!$N$5:$AE$1005,18,FALSE),""))))</f>
        <v>1125</v>
      </c>
      <c r="X158" s="40">
        <f>IF(D158="","",IF(D157&lt;&gt;"","",VLOOKUP(D158,契約台帳!$A$3:$X$700,17,FALSE)))</f>
        <v>2</v>
      </c>
      <c r="Y158" s="35" t="str">
        <f>IF(D158="","",IF(D157&lt;&gt;"","",VLOOKUP(D158,契約台帳!$A$3:$X$700,5,FALSE)))</f>
        <v>リンテック㈱</v>
      </c>
      <c r="Z158" s="74"/>
      <c r="AA158" s="266">
        <f>IFERROR(VLOOKUP(F158&amp;K158&amp;M158,製品マスタ!$M$5:$AM$1003,27,FALSE),"")</f>
        <v>0</v>
      </c>
      <c r="AB158" s="41"/>
      <c r="AC158" s="244"/>
      <c r="AD158" s="67"/>
      <c r="AE158" s="71"/>
      <c r="AF158" s="60"/>
      <c r="AG158" s="34"/>
      <c r="AH158" s="34"/>
      <c r="AI158" s="34"/>
      <c r="AJ158" s="34"/>
      <c r="AK158" s="13"/>
      <c r="AL158" s="13"/>
      <c r="AM158" s="13"/>
      <c r="AN158" s="13"/>
      <c r="AO158" s="13"/>
      <c r="AP158" s="14"/>
      <c r="AQ158" s="15"/>
    </row>
    <row r="159" spans="1:43" s="17" customFormat="1" ht="30.95" customHeight="1" x14ac:dyDescent="0.2">
      <c r="A159" s="47"/>
      <c r="B159" s="48"/>
      <c r="C159" s="56"/>
      <c r="D159" s="35"/>
      <c r="E159" s="35"/>
      <c r="F159" s="36" t="str">
        <f>IF(D159="","",VLOOKUP(D159,契約台帳!$A$3:$X$9998,6,FALSE))&amp;IF(D159="","",VLOOKUP(D159,契約台帳!$A$3:$X$9998,7,FALSE))&amp;IF(D159="","",VLOOKUP(D159,契約台帳!$A$3:$X$9998,8,FALSE))&amp;IF(D159="","",VLOOKUP(D159,契約台帳!$A$3:$X$9998,9,FALSE))&amp;IF(D159="","",VLOOKUP(D159,契約台帳!$A$3:$X$9998,11,FALSE))</f>
        <v/>
      </c>
      <c r="G159" s="35" t="str">
        <f>IF(D159="","",IF(D158&lt;&gt;"","",VLOOKUP(F159,製品マスタ!$G$5:$H$1005,2,FALSE)))</f>
        <v/>
      </c>
      <c r="H159" s="35" t="str">
        <f>IF(D159="","",IF(D158&lt;&gt;"","",VLOOKUP(F159,製品マスタ!$G$5:$K$1005,5,FALSE)))</f>
        <v/>
      </c>
      <c r="I159" s="37" t="str">
        <f>IF(D159="","",IF(D158&lt;&gt;"","",VLOOKUP(F159,製品マスタ!$G$5:$L$1005,6,FALSE)))</f>
        <v/>
      </c>
      <c r="J159" s="38"/>
      <c r="K159" s="37" t="str">
        <f>IF(D159="","",IF(D158&lt;&gt;"","",VLOOKUP(D159,契約台帳!$A$3:$X$700,12,FALSE)))</f>
        <v/>
      </c>
      <c r="L159" s="37" t="str">
        <f>IF(D159="","",IF(D158&lt;&gt;"","",VLOOKUP(F159,製品マスタ!$G$5:$Q$1005,11,FALSE)))</f>
        <v/>
      </c>
      <c r="M159" s="49"/>
      <c r="N159" s="49"/>
      <c r="O159" s="60"/>
      <c r="P159" s="74"/>
      <c r="Q159" s="54" t="str">
        <f>IF(D159="","",IF(D158&lt;&gt;"","",IF(J159="リード付け",M159,VLOOKUP(D159,契約台帳!$A$3:$X$700,14,FALSE))))</f>
        <v/>
      </c>
      <c r="R159" s="50" t="str">
        <f>IF(D159="","",IF(D158&lt;&gt;"","",IF(J159="リード付け",M159,VLOOKUP(D159,契約台帳!$A$3:$X$700,15,FALSE))))</f>
        <v/>
      </c>
      <c r="S159" s="50" t="str">
        <f>IF(D159="","",IF(D158&lt;&gt;"","",IF(J159="リード付け",N159,VLOOKUP(D159,契約台帳!$A$3:$X$700,16,FALSE))))</f>
        <v/>
      </c>
      <c r="T159" s="50"/>
      <c r="U159" s="227" t="str">
        <f>IF(D159="","",IF(D157=D159,"",VLOOKUP(D159,契約台帳!$A$2:$X$700,18,FALSE)))</f>
        <v/>
      </c>
      <c r="V159" s="35" t="str">
        <f>IF(J159="巻足し",VLOOKUP(F159&amp;K159&amp;M159,製品マスタ!$M$5:$AK$1005,IF(S159/N159&gt;=3,24,21),FALSE),IF(J159="巻返し",VLOOKUP(F159&amp;K159&amp;M159,製品マスタ!$M$5:$AE$1005,18,FALSE),IF(J159="リード付け","原反コア",IF(J159="スリット",VLOOKUP(F159&amp;K159&amp;Q159,製品マスタ!$N$5:$AE$1005,17,FALSE),""))))</f>
        <v/>
      </c>
      <c r="W159" s="35" t="str">
        <f>IF(J159="巻足し",VLOOKUP(F159&amp;K159&amp;M159,製品マスタ!$M$5:$AK$1005,IF(S159/N159&gt;=3,25,22),FALSE),IF(J159="巻返し",VLOOKUP(F159&amp;K159&amp;M159,製品マスタ!$M$5:$AE$1005,19,FALSE),IF(J159="リード付け","-",IF(J159="スリット",VLOOKUP(F159&amp;K159&amp;Q159,製品マスタ!$N$5:$AE$1005,18,FALSE),""))))</f>
        <v/>
      </c>
      <c r="X159" s="40" t="str">
        <f>IF(D159="","",IF(D158&lt;&gt;"","",VLOOKUP(D159,契約台帳!$A$3:$X$700,17,FALSE)))</f>
        <v/>
      </c>
      <c r="Y159" s="35" t="str">
        <f>IF(D159="","",IF(D158&lt;&gt;"","",VLOOKUP(D159,契約台帳!$A$3:$X$700,5,FALSE)))</f>
        <v/>
      </c>
      <c r="Z159" s="74"/>
      <c r="AA159" s="266" t="str">
        <f>IFERROR(VLOOKUP(F159&amp;K159&amp;M159,製品マスタ!$M$5:$AM$1003,27,FALSE),"")</f>
        <v/>
      </c>
      <c r="AB159" s="41"/>
      <c r="AC159" s="244"/>
      <c r="AD159" s="67"/>
      <c r="AE159" s="71"/>
      <c r="AF159" s="60"/>
      <c r="AG159" s="34"/>
      <c r="AH159" s="34"/>
      <c r="AI159" s="34"/>
      <c r="AJ159" s="34"/>
      <c r="AK159" s="13"/>
      <c r="AL159" s="13"/>
      <c r="AM159" s="13"/>
      <c r="AN159" s="13"/>
      <c r="AO159" s="13"/>
      <c r="AP159" s="14"/>
      <c r="AQ159" s="15"/>
    </row>
    <row r="160" spans="1:43" s="17" customFormat="1" ht="30.95" customHeight="1" x14ac:dyDescent="0.2">
      <c r="A160" s="47"/>
      <c r="B160" s="48"/>
      <c r="C160" s="56"/>
      <c r="D160" s="35">
        <v>3662834</v>
      </c>
      <c r="E160" s="35"/>
      <c r="F160" s="36" t="str">
        <f>IF(D160="","",VLOOKUP(D160,契約台帳!$A$3:$X$9998,6,FALSE))&amp;IF(D160="","",VLOOKUP(D160,契約台帳!$A$3:$X$9998,7,FALSE))&amp;IF(D160="","",VLOOKUP(D160,契約台帳!$A$3:$X$9998,8,FALSE))&amp;IF(D160="","",VLOOKUP(D160,契約台帳!$A$3:$X$9998,9,FALSE))&amp;IF(D160="","",VLOOKUP(D160,契約台帳!$A$3:$X$9998,11,FALSE))</f>
        <v>3SYMLBMSSMBF</v>
      </c>
      <c r="G160" s="35" t="str">
        <f>IF(D160="","",IF(D159&lt;&gt;"","",VLOOKUP(F160,製品マスタ!$G$5:$H$1005,2,FALSE)))</f>
        <v>S</v>
      </c>
      <c r="H160" s="35" t="str">
        <f>IF(D160="","",IF(D159&lt;&gt;"","",VLOOKUP(F160,製品マスタ!$G$5:$K$1005,5,FALSE)))</f>
        <v>MSSMBF</v>
      </c>
      <c r="I160" s="37" t="str">
        <f>IF(D160="","",IF(D159&lt;&gt;"","",VLOOKUP(F160,製品マスタ!$G$5:$L$1005,6,FALSE)))</f>
        <v>ＭＥＴＡＬＵＭＹ　ＳＩＬＶＥＲ　Ｓ－ＭＡＴＴＥ　Ｓ２８ＭＭ　Ｂ</v>
      </c>
      <c r="J160" s="38" t="s">
        <v>584</v>
      </c>
      <c r="K160" s="37">
        <f>IF(D160="","",IF(D159&lt;&gt;"","",VLOOKUP(D160,契約台帳!$A$3:$X$700,12,FALSE)))</f>
        <v>50</v>
      </c>
      <c r="L160" s="37" t="str">
        <f>IF(D160="","",IF(D159&lt;&gt;"","",VLOOKUP(F160,製品マスタ!$G$5:$Q$1005,11,FALSE)))</f>
        <v>LI-MAT</v>
      </c>
      <c r="M160" s="49">
        <v>1120</v>
      </c>
      <c r="N160" s="49">
        <v>8000</v>
      </c>
      <c r="O160" s="60">
        <v>1</v>
      </c>
      <c r="P160" s="74">
        <v>44734</v>
      </c>
      <c r="Q160" s="54">
        <f>IF(D160="","",IF(D159&lt;&gt;"","",IF(J160="リード付け",M160,VLOOKUP(D160,契約台帳!$A$3:$X$700,14,FALSE))))</f>
        <v>1120</v>
      </c>
      <c r="R160" s="50">
        <f>IF(D160="","",IF(D159&lt;&gt;"","",IF(J160="リード付け",M160,VLOOKUP(D160,契約台帳!$A$3:$X$700,15,FALSE))))</f>
        <v>1120</v>
      </c>
      <c r="S160" s="50">
        <f>IF(D160="","",IF(D159&lt;&gt;"","",IF(J160="リード付け",N160,VLOOKUP(D160,契約台帳!$A$3:$X$700,16,FALSE))))</f>
        <v>4000</v>
      </c>
      <c r="T160" s="50">
        <v>2</v>
      </c>
      <c r="U160" s="227">
        <f>IF(D160="","",IF(D158=D160,"",VLOOKUP(D160,契約台帳!$A$2:$X$700,18,FALSE)))</f>
        <v>2</v>
      </c>
      <c r="V160" s="35" t="str">
        <f>IF(J160="巻足し",VLOOKUP(F160&amp;K160&amp;M160,製品マスタ!$M$5:$AK$1005,IF(S160/N160&gt;=3,24,21),FALSE),IF(J160="巻返し",VLOOKUP(F160&amp;K160&amp;M160,製品マスタ!$M$5:$AE$1005,18,FALSE),IF(J160="リード付け","原反コア",IF(J160="スリット",VLOOKUP(F160&amp;K160&amp;Q160,製品マスタ!$N$5:$AE$1005,17,FALSE),""))))</f>
        <v>6ｲﾝﾁSｺｱ</v>
      </c>
      <c r="W160" s="35">
        <f>IF(J160="巻足し",VLOOKUP(F160&amp;K160&amp;M160,製品マスタ!$M$5:$AK$1005,IF(S160/N160&gt;=3,25,22),FALSE),IF(J160="巻返し",VLOOKUP(F160&amp;K160&amp;M160,製品マスタ!$M$5:$AE$1005,19,FALSE),IF(J160="リード付け","-",IF(J160="スリット",VLOOKUP(F160&amp;K160&amp;Q160,製品マスタ!$N$5:$AE$1005,18,FALSE),""))))</f>
        <v>1125</v>
      </c>
      <c r="X160" s="40">
        <f>IF(D160="","",IF(D159&lt;&gt;"","",VLOOKUP(D160,契約台帳!$A$3:$X$700,17,FALSE)))</f>
        <v>2</v>
      </c>
      <c r="Y160" s="35" t="str">
        <f>IF(D160="","",IF(D159&lt;&gt;"","",VLOOKUP(D160,契約台帳!$A$3:$X$700,5,FALSE)))</f>
        <v>リンテック㈱</v>
      </c>
      <c r="Z160" s="74"/>
      <c r="AA160" s="266" t="str">
        <f>IFERROR(VLOOKUP(F160&amp;K160&amp;M160,製品マスタ!$M$5:$AM$1003,27,FALSE),"")</f>
        <v>輸出</v>
      </c>
      <c r="AB160" s="41"/>
      <c r="AC160" s="244"/>
      <c r="AD160" s="67"/>
      <c r="AE160" s="71"/>
      <c r="AF160" s="60"/>
      <c r="AG160" s="34"/>
      <c r="AH160" s="34"/>
      <c r="AI160" s="34"/>
      <c r="AJ160" s="34"/>
      <c r="AK160" s="13"/>
      <c r="AL160" s="13"/>
      <c r="AM160" s="13"/>
      <c r="AN160" s="13"/>
      <c r="AO160" s="13"/>
      <c r="AP160" s="14"/>
      <c r="AQ160" s="15"/>
    </row>
    <row r="161" spans="1:43" s="17" customFormat="1" ht="30.95" customHeight="1" x14ac:dyDescent="0.2">
      <c r="A161" s="47"/>
      <c r="B161" s="48"/>
      <c r="C161" s="56"/>
      <c r="D161" s="35"/>
      <c r="E161" s="35"/>
      <c r="F161" s="36" t="str">
        <f>IF(D161="","",VLOOKUP(D161,契約台帳!$A$3:$X$9998,6,FALSE))&amp;IF(D161="","",VLOOKUP(D161,契約台帳!$A$3:$X$9998,7,FALSE))&amp;IF(D161="","",VLOOKUP(D161,契約台帳!$A$3:$X$9998,8,FALSE))&amp;IF(D161="","",VLOOKUP(D161,契約台帳!$A$3:$X$9998,9,FALSE))&amp;IF(D161="","",VLOOKUP(D161,契約台帳!$A$3:$X$9998,11,FALSE))</f>
        <v/>
      </c>
      <c r="G161" s="35" t="str">
        <f>IF(D161="","",IF(D160&lt;&gt;"","",VLOOKUP(F161,製品マスタ!$G$5:$H$1005,2,FALSE)))</f>
        <v/>
      </c>
      <c r="H161" s="35" t="str">
        <f>IF(D161="","",IF(D160&lt;&gt;"","",VLOOKUP(F161,製品マスタ!$G$5:$K$1005,5,FALSE)))</f>
        <v/>
      </c>
      <c r="I161" s="37" t="str">
        <f>IF(D161="","",IF(D160&lt;&gt;"","",VLOOKUP(F161,製品マスタ!$G$5:$L$1005,6,FALSE)))</f>
        <v/>
      </c>
      <c r="J161" s="38"/>
      <c r="K161" s="37" t="str">
        <f>IF(D161="","",IF(D160&lt;&gt;"","",VLOOKUP(D161,契約台帳!$A$3:$X$700,12,FALSE)))</f>
        <v/>
      </c>
      <c r="L161" s="37" t="str">
        <f>IF(D161="","",IF(D160&lt;&gt;"","",VLOOKUP(F161,製品マスタ!$G$5:$Q$1005,11,FALSE)))</f>
        <v/>
      </c>
      <c r="M161" s="49"/>
      <c r="N161" s="49"/>
      <c r="O161" s="60"/>
      <c r="P161" s="74"/>
      <c r="Q161" s="54" t="str">
        <f>IF(D161="","",IF(D160&lt;&gt;"","",IF(J161="リード付け",M161,VLOOKUP(D161,契約台帳!$A$3:$X$700,14,FALSE))))</f>
        <v/>
      </c>
      <c r="R161" s="50" t="str">
        <f>IF(D161="","",IF(D160&lt;&gt;"","",IF(J161="リード付け",M161,VLOOKUP(D161,契約台帳!$A$3:$X$700,15,FALSE))))</f>
        <v/>
      </c>
      <c r="S161" s="50" t="str">
        <f>IF(D161="","",IF(D160&lt;&gt;"","",IF(J161="リード付け",N161,VLOOKUP(D161,契約台帳!$A$3:$X$700,16,FALSE))))</f>
        <v/>
      </c>
      <c r="T161" s="50"/>
      <c r="U161" s="227" t="str">
        <f>IF(D161="","",IF(D159=D161,"",VLOOKUP(D161,契約台帳!$A$2:$X$700,18,FALSE)))</f>
        <v/>
      </c>
      <c r="V161" s="35" t="str">
        <f>IF(J161="巻足し",VLOOKUP(F161&amp;K161&amp;M161,製品マスタ!$M$5:$AK$1005,IF(S161/N161&gt;=3,24,21),FALSE),IF(J161="巻返し",VLOOKUP(F161&amp;K161&amp;M161,製品マスタ!$M$5:$AE$1005,18,FALSE),IF(J161="リード付け","原反コア",IF(J161="スリット",VLOOKUP(F161&amp;K161&amp;Q161,製品マスタ!$N$5:$AE$1005,17,FALSE),""))))</f>
        <v/>
      </c>
      <c r="W161" s="35" t="str">
        <f>IF(J161="巻足し",VLOOKUP(F161&amp;K161&amp;M161,製品マスタ!$M$5:$AK$1005,IF(S161/N161&gt;=3,25,22),FALSE),IF(J161="巻返し",VLOOKUP(F161&amp;K161&amp;M161,製品マスタ!$M$5:$AE$1005,19,FALSE),IF(J161="リード付け","-",IF(J161="スリット",VLOOKUP(F161&amp;K161&amp;Q161,製品マスタ!$N$5:$AE$1005,18,FALSE),""))))</f>
        <v/>
      </c>
      <c r="X161" s="40" t="str">
        <f>IF(D161="","",IF(D160&lt;&gt;"","",VLOOKUP(D161,契約台帳!$A$3:$X$700,17,FALSE)))</f>
        <v/>
      </c>
      <c r="Y161" s="35" t="str">
        <f>IF(D161="","",IF(D160&lt;&gt;"","",VLOOKUP(D161,契約台帳!$A$3:$X$700,5,FALSE)))</f>
        <v/>
      </c>
      <c r="Z161" s="74"/>
      <c r="AA161" s="266" t="str">
        <f>IFERROR(VLOOKUP(F161&amp;K161&amp;M161,製品マスタ!$M$5:$AM$1003,27,FALSE),"")</f>
        <v/>
      </c>
      <c r="AB161" s="41"/>
      <c r="AC161" s="244"/>
      <c r="AD161" s="67"/>
      <c r="AE161" s="71"/>
      <c r="AF161" s="60"/>
      <c r="AG161" s="34"/>
      <c r="AH161" s="34"/>
      <c r="AI161" s="34"/>
      <c r="AJ161" s="34"/>
      <c r="AK161" s="13"/>
      <c r="AL161" s="13"/>
      <c r="AM161" s="13"/>
      <c r="AN161" s="13"/>
      <c r="AO161" s="13"/>
      <c r="AP161" s="14"/>
      <c r="AQ161" s="15"/>
    </row>
    <row r="162" spans="1:43" s="17" customFormat="1" ht="30.95" customHeight="1" x14ac:dyDescent="0.2">
      <c r="A162" s="47"/>
      <c r="B162" s="48"/>
      <c r="C162" s="56"/>
      <c r="D162" s="35">
        <v>3662833</v>
      </c>
      <c r="E162" s="35"/>
      <c r="F162" s="36" t="str">
        <f>IF(D162="","",VLOOKUP(D162,契約台帳!$A$3:$X$9998,6,FALSE))&amp;IF(D162="","",VLOOKUP(D162,契約台帳!$A$3:$X$9998,7,FALSE))&amp;IF(D162="","",VLOOKUP(D162,契約台帳!$A$3:$X$9998,8,FALSE))&amp;IF(D162="","",VLOOKUP(D162,契約台帳!$A$3:$X$9998,9,FALSE))&amp;IF(D162="","",VLOOKUP(D162,契約台帳!$A$3:$X$9998,11,FALSE))</f>
        <v>3SYMLBMSSMBZF</v>
      </c>
      <c r="G162" s="35" t="str">
        <f>IF(D162="","",IF(D161&lt;&gt;"","",VLOOKUP(F162,製品マスタ!$G$5:$H$1005,2,FALSE)))</f>
        <v>S</v>
      </c>
      <c r="H162" s="35" t="str">
        <f>IF(D162="","",IF(D161&lt;&gt;"","",VLOOKUP(F162,製品マスタ!$G$5:$K$1005,5,FALSE)))</f>
        <v>MSSMBZF</v>
      </c>
      <c r="I162" s="37" t="str">
        <f>IF(D162="","",IF(D161&lt;&gt;"","",VLOOKUP(F162,製品マスタ!$G$5:$L$1005,6,FALSE)))</f>
        <v>ＭＥＴＡＬＵＭＹ　ＳＩＬＶＥＲ　Ｓ－ＭＡＴＴＥ　Ｂ</v>
      </c>
      <c r="J162" s="38" t="s">
        <v>584</v>
      </c>
      <c r="K162" s="37">
        <f>IF(D162="","",IF(D161&lt;&gt;"","",VLOOKUP(D162,契約台帳!$A$3:$X$700,12,FALSE)))</f>
        <v>50</v>
      </c>
      <c r="L162" s="37" t="str">
        <f>IF(D162="","",IF(D161&lt;&gt;"","",VLOOKUP(F162,製品マスタ!$G$5:$Q$1005,11,FALSE)))</f>
        <v>LI-MAT</v>
      </c>
      <c r="M162" s="49">
        <v>1120</v>
      </c>
      <c r="N162" s="49">
        <v>8000</v>
      </c>
      <c r="O162" s="60">
        <v>2</v>
      </c>
      <c r="P162" s="74">
        <v>44734</v>
      </c>
      <c r="Q162" s="54">
        <f>IF(D162="","",IF(D161&lt;&gt;"","",IF(J162="リード付け",M162,VLOOKUP(D162,契約台帳!$A$3:$X$700,14,FALSE))))</f>
        <v>1120</v>
      </c>
      <c r="R162" s="50">
        <f>IF(D162="","",IF(D161&lt;&gt;"","",IF(J162="リード付け",M162,VLOOKUP(D162,契約台帳!$A$3:$X$700,15,FALSE))))</f>
        <v>1120</v>
      </c>
      <c r="S162" s="50">
        <f>IF(D162="","",IF(D161&lt;&gt;"","",IF(J162="リード付け",N162,VLOOKUP(D162,契約台帳!$A$3:$X$700,16,FALSE))))</f>
        <v>4000</v>
      </c>
      <c r="T162" s="50">
        <v>4</v>
      </c>
      <c r="U162" s="227">
        <f>IF(D162="","",IF(D160=D162,"",VLOOKUP(D162,契約台帳!$A$2:$X$700,18,FALSE)))</f>
        <v>4</v>
      </c>
      <c r="V162" s="35" t="str">
        <f>IF(J162="巻足し",VLOOKUP(F162&amp;K162&amp;M162,製品マスタ!$M$5:$AK$1005,IF(S162/N162&gt;=3,24,21),FALSE),IF(J162="巻返し",VLOOKUP(F162&amp;K162&amp;M162,製品マスタ!$M$5:$AE$1005,18,FALSE),IF(J162="リード付け","原反コア",IF(J162="スリット",VLOOKUP(F162&amp;K162&amp;Q162,製品マスタ!$N$5:$AE$1005,17,FALSE),""))))</f>
        <v>6ｲﾝﾁSｺｱ</v>
      </c>
      <c r="W162" s="35">
        <f>IF(J162="巻足し",VLOOKUP(F162&amp;K162&amp;M162,製品マスタ!$M$5:$AK$1005,IF(S162/N162&gt;=3,25,22),FALSE),IF(J162="巻返し",VLOOKUP(F162&amp;K162&amp;M162,製品マスタ!$M$5:$AE$1005,19,FALSE),IF(J162="リード付け","-",IF(J162="スリット",VLOOKUP(F162&amp;K162&amp;Q162,製品マスタ!$N$5:$AE$1005,18,FALSE),""))))</f>
        <v>1125</v>
      </c>
      <c r="X162" s="40">
        <f>IF(D162="","",IF(D161&lt;&gt;"","",VLOOKUP(D162,契約台帳!$A$3:$X$700,17,FALSE)))</f>
        <v>2</v>
      </c>
      <c r="Y162" s="35" t="str">
        <f>IF(D162="","",IF(D161&lt;&gt;"","",VLOOKUP(D162,契約台帳!$A$3:$X$700,5,FALSE)))</f>
        <v>リンテック㈱</v>
      </c>
      <c r="Z162" s="74"/>
      <c r="AA162" s="266" t="str">
        <f>IFERROR(VLOOKUP(F162&amp;K162&amp;M162,製品マスタ!$M$5:$AM$1003,27,FALSE),"")</f>
        <v>輸出</v>
      </c>
      <c r="AB162" s="41"/>
      <c r="AC162" s="244"/>
      <c r="AD162" s="67"/>
      <c r="AE162" s="71"/>
      <c r="AF162" s="60"/>
      <c r="AG162" s="34"/>
      <c r="AH162" s="34"/>
      <c r="AI162" s="34"/>
      <c r="AJ162" s="34"/>
      <c r="AK162" s="13"/>
      <c r="AL162" s="13"/>
      <c r="AM162" s="13"/>
      <c r="AN162" s="13"/>
      <c r="AO162" s="13"/>
      <c r="AP162" s="14"/>
      <c r="AQ162" s="15"/>
    </row>
    <row r="163" spans="1:43" s="17" customFormat="1" ht="30.95" customHeight="1" x14ac:dyDescent="0.2">
      <c r="A163" s="47"/>
      <c r="B163" s="48"/>
      <c r="C163" s="56"/>
      <c r="D163" s="35"/>
      <c r="E163" s="35"/>
      <c r="F163" s="36" t="str">
        <f>IF(D163="","",VLOOKUP(D163,契約台帳!$A$3:$X$9998,6,FALSE))&amp;IF(D163="","",VLOOKUP(D163,契約台帳!$A$3:$X$9998,7,FALSE))&amp;IF(D163="","",VLOOKUP(D163,契約台帳!$A$3:$X$9998,8,FALSE))&amp;IF(D163="","",VLOOKUP(D163,契約台帳!$A$3:$X$9998,9,FALSE))&amp;IF(D163="","",VLOOKUP(D163,契約台帳!$A$3:$X$9998,11,FALSE))</f>
        <v/>
      </c>
      <c r="G163" s="35" t="str">
        <f>IF(D163="","",IF(D162&lt;&gt;"","",VLOOKUP(F163,製品マスタ!$G$5:$H$1005,2,FALSE)))</f>
        <v/>
      </c>
      <c r="H163" s="35" t="str">
        <f>IF(D163="","",IF(D162&lt;&gt;"","",VLOOKUP(F163,製品マスタ!$G$5:$K$1005,5,FALSE)))</f>
        <v/>
      </c>
      <c r="I163" s="37" t="str">
        <f>IF(D163="","",IF(D162&lt;&gt;"","",VLOOKUP(F163,製品マスタ!$G$5:$L$1005,6,FALSE)))</f>
        <v/>
      </c>
      <c r="J163" s="38"/>
      <c r="K163" s="37" t="str">
        <f>IF(D163="","",IF(D162&lt;&gt;"","",VLOOKUP(D163,契約台帳!$A$3:$X$700,12,FALSE)))</f>
        <v/>
      </c>
      <c r="L163" s="37" t="str">
        <f>IF(D163="","",IF(D162&lt;&gt;"","",VLOOKUP(F163,製品マスタ!$G$5:$Q$1005,11,FALSE)))</f>
        <v/>
      </c>
      <c r="M163" s="49"/>
      <c r="N163" s="49"/>
      <c r="O163" s="60"/>
      <c r="P163" s="74"/>
      <c r="Q163" s="54" t="str">
        <f>IF(D163="","",IF(D162&lt;&gt;"","",IF(J163="リード付け",M163,VLOOKUP(D163,契約台帳!$A$3:$X$700,14,FALSE))))</f>
        <v/>
      </c>
      <c r="R163" s="50" t="str">
        <f>IF(D163="","",IF(D162&lt;&gt;"","",IF(J163="リード付け",M163,VLOOKUP(D163,契約台帳!$A$3:$X$700,15,FALSE))))</f>
        <v/>
      </c>
      <c r="S163" s="50" t="str">
        <f>IF(D163="","",IF(D162&lt;&gt;"","",IF(J163="リード付け",N163,VLOOKUP(D163,契約台帳!$A$3:$X$700,16,FALSE))))</f>
        <v/>
      </c>
      <c r="T163" s="50"/>
      <c r="U163" s="227" t="str">
        <f>IF(D163="","",IF(D161=D163,"",VLOOKUP(D163,契約台帳!$A$2:$X$700,18,FALSE)))</f>
        <v/>
      </c>
      <c r="V163" s="35" t="str">
        <f>IF(J163="巻足し",VLOOKUP(F163&amp;K163&amp;M163,製品マスタ!$M$5:$AK$1005,IF(S163/N163&gt;=3,24,21),FALSE),IF(J163="巻返し",VLOOKUP(F163&amp;K163&amp;M163,製品マスタ!$M$5:$AE$1005,18,FALSE),IF(J163="リード付け","原反コア",IF(J163="スリット",VLOOKUP(F163&amp;K163&amp;Q163,製品マスタ!$N$5:$AE$1005,17,FALSE),""))))</f>
        <v/>
      </c>
      <c r="W163" s="35" t="str">
        <f>IF(J163="巻足し",VLOOKUP(F163&amp;K163&amp;M163,製品マスタ!$M$5:$AK$1005,IF(S163/N163&gt;=3,25,22),FALSE),IF(J163="巻返し",VLOOKUP(F163&amp;K163&amp;M163,製品マスタ!$M$5:$AE$1005,19,FALSE),IF(J163="リード付け","-",IF(J163="スリット",VLOOKUP(F163&amp;K163&amp;Q163,製品マスタ!$N$5:$AE$1005,18,FALSE),""))))</f>
        <v/>
      </c>
      <c r="X163" s="40" t="str">
        <f>IF(D163="","",IF(D162&lt;&gt;"","",VLOOKUP(D163,契約台帳!$A$3:$X$700,17,FALSE)))</f>
        <v/>
      </c>
      <c r="Y163" s="35" t="str">
        <f>IF(D163="","",IF(D162&lt;&gt;"","",VLOOKUP(D163,契約台帳!$A$3:$X$700,5,FALSE)))</f>
        <v/>
      </c>
      <c r="Z163" s="74"/>
      <c r="AA163" s="266" t="str">
        <f>IFERROR(VLOOKUP(F163&amp;K163&amp;M163,製品マスタ!$M$5:$AM$1003,27,FALSE),"")</f>
        <v/>
      </c>
      <c r="AB163" s="41"/>
      <c r="AC163" s="244"/>
      <c r="AD163" s="67"/>
      <c r="AE163" s="71"/>
      <c r="AF163" s="60"/>
      <c r="AG163" s="34"/>
      <c r="AH163" s="34"/>
      <c r="AI163" s="34"/>
      <c r="AJ163" s="34"/>
      <c r="AK163" s="13"/>
      <c r="AL163" s="13"/>
      <c r="AM163" s="13"/>
      <c r="AN163" s="13"/>
      <c r="AO163" s="13"/>
      <c r="AP163" s="14"/>
      <c r="AQ163" s="15"/>
    </row>
    <row r="164" spans="1:43" s="17" customFormat="1" ht="30.95" customHeight="1" x14ac:dyDescent="0.2">
      <c r="A164" s="47" t="s">
        <v>771</v>
      </c>
      <c r="B164" s="48" t="s">
        <v>772</v>
      </c>
      <c r="C164" s="56"/>
      <c r="D164" s="35"/>
      <c r="E164" s="35"/>
      <c r="F164" s="36" t="str">
        <f>IF(D164="","",VLOOKUP(D164,契約台帳!$A$3:$X$9998,6,FALSE))&amp;IF(D164="","",VLOOKUP(D164,契約台帳!$A$3:$X$9998,7,FALSE))&amp;IF(D164="","",VLOOKUP(D164,契約台帳!$A$3:$X$9998,8,FALSE))&amp;IF(D164="","",VLOOKUP(D164,契約台帳!$A$3:$X$9998,9,FALSE))&amp;IF(D164="","",VLOOKUP(D164,契約台帳!$A$3:$X$9998,11,FALSE))</f>
        <v/>
      </c>
      <c r="G164" s="35" t="str">
        <f>IF(D164="","",IF(D163&lt;&gt;"","",VLOOKUP(F164,製品マスタ!$G$5:$H$1005,2,FALSE)))</f>
        <v/>
      </c>
      <c r="H164" s="35" t="str">
        <f>IF(D164="","",IF(D163&lt;&gt;"","",VLOOKUP(F164,製品マスタ!$G$5:$K$1005,5,FALSE)))</f>
        <v/>
      </c>
      <c r="I164" s="37" t="str">
        <f>IF(D164="","",IF(D163&lt;&gt;"","",VLOOKUP(F164,製品マスタ!$G$5:$L$1005,6,FALSE)))</f>
        <v/>
      </c>
      <c r="J164" s="38" t="s">
        <v>585</v>
      </c>
      <c r="K164" s="37" t="str">
        <f>IF(D164="","",IF(D163&lt;&gt;"","",VLOOKUP(D164,契約台帳!$A$3:$X$700,12,FALSE)))</f>
        <v/>
      </c>
      <c r="L164" s="37" t="str">
        <f>IF(D164="","",IF(D163&lt;&gt;"","",VLOOKUP(F164,製品マスタ!$G$5:$Q$1005,11,FALSE)))</f>
        <v/>
      </c>
      <c r="M164" s="49"/>
      <c r="N164" s="49"/>
      <c r="O164" s="60"/>
      <c r="P164" s="74"/>
      <c r="Q164" s="54" t="str">
        <f>IF(D164="","",IF(D163&lt;&gt;"","",IF(J164="リード付け",M164,VLOOKUP(D164,契約台帳!$A$3:$X$700,14,FALSE))))</f>
        <v/>
      </c>
      <c r="R164" s="50" t="str">
        <f>IF(D164="","",IF(D163&lt;&gt;"","",IF(J164="リード付け",M164,VLOOKUP(D164,契約台帳!$A$3:$X$700,15,FALSE))))</f>
        <v/>
      </c>
      <c r="S164" s="50" t="str">
        <f>IF(D164="","",IF(D163&lt;&gt;"","",IF(J164="リード付け",N164,VLOOKUP(D164,契約台帳!$A$3:$X$700,16,FALSE))))</f>
        <v/>
      </c>
      <c r="T164" s="50"/>
      <c r="U164" s="227" t="str">
        <f>IF(D164="","",IF(D162=D164,"",VLOOKUP(D164,契約台帳!$A$2:$X$700,18,FALSE)))</f>
        <v/>
      </c>
      <c r="V164" s="35" t="str">
        <f>IF(J164="巻足し",VLOOKUP(F164&amp;K164&amp;M164,製品マスタ!$M$5:$AK$1005,IF(S164/N164&gt;=3,24,21),FALSE),IF(J164="巻返し",VLOOKUP(F164&amp;K164&amp;M164,製品マスタ!$M$5:$AE$1005,18,FALSE),IF(J164="リード付け","原反コア",IF(J164="スリット",VLOOKUP(F164&amp;K164&amp;Q164,製品マスタ!$N$5:$AE$1005,17,FALSE),""))))</f>
        <v/>
      </c>
      <c r="W164" s="35" t="str">
        <f>IF(J164="巻足し",VLOOKUP(F164&amp;K164&amp;M164,製品マスタ!$M$5:$AK$1005,IF(S164/N164&gt;=3,25,22),FALSE),IF(J164="巻返し",VLOOKUP(F164&amp;K164&amp;M164,製品マスタ!$M$5:$AE$1005,19,FALSE),IF(J164="リード付け","-",IF(J164="スリット",VLOOKUP(F164&amp;K164&amp;Q164,製品マスタ!$N$5:$AE$1005,18,FALSE),""))))</f>
        <v/>
      </c>
      <c r="X164" s="40" t="str">
        <f>IF(D164="","",IF(D163&lt;&gt;"","",VLOOKUP(D164,契約台帳!$A$3:$X$700,17,FALSE)))</f>
        <v/>
      </c>
      <c r="Y164" s="35" t="str">
        <f>IF(D164="","",IF(D163&lt;&gt;"","",VLOOKUP(D164,契約台帳!$A$3:$X$700,5,FALSE)))</f>
        <v/>
      </c>
      <c r="Z164" s="74"/>
      <c r="AA164" s="266" t="str">
        <f>IFERROR(VLOOKUP(F164&amp;K164&amp;M164,製品マスタ!$M$5:$AM$1003,27,FALSE),"")</f>
        <v/>
      </c>
      <c r="AB164" s="41"/>
      <c r="AC164" s="244"/>
      <c r="AD164" s="67"/>
      <c r="AE164" s="71"/>
      <c r="AF164" s="60"/>
      <c r="AG164" s="34"/>
      <c r="AH164" s="34"/>
      <c r="AI164" s="34"/>
      <c r="AJ164" s="34"/>
      <c r="AK164" s="13"/>
      <c r="AL164" s="13"/>
      <c r="AM164" s="13"/>
      <c r="AN164" s="13"/>
      <c r="AO164" s="13"/>
      <c r="AP164" s="14"/>
      <c r="AQ164" s="15"/>
    </row>
    <row r="165" spans="1:43" s="17" customFormat="1" ht="30.75" customHeight="1" x14ac:dyDescent="0.2">
      <c r="A165" s="47"/>
      <c r="B165" s="48"/>
      <c r="C165" s="56"/>
      <c r="D165" s="35"/>
      <c r="E165" s="35"/>
      <c r="F165" s="36" t="str">
        <f>IF(D165="","",VLOOKUP(D165,契約台帳!$A$3:$X$9998,6,FALSE))&amp;IF(D165="","",VLOOKUP(D165,契約台帳!$A$3:$X$9998,7,FALSE))&amp;IF(D165="","",VLOOKUP(D165,契約台帳!$A$3:$X$9998,8,FALSE))&amp;IF(D165="","",VLOOKUP(D165,契約台帳!$A$3:$X$9998,9,FALSE))&amp;IF(D165="","",VLOOKUP(D165,契約台帳!$A$3:$X$9998,11,FALSE))</f>
        <v/>
      </c>
      <c r="G165" s="35" t="str">
        <f>IF(D165="","",IF(D164&lt;&gt;"","",VLOOKUP(F165,製品マスタ!$G$5:$H$1005,2,FALSE)))</f>
        <v/>
      </c>
      <c r="H165" s="35" t="str">
        <f>IF(D165="","",IF(D164&lt;&gt;"","",VLOOKUP(F165,製品マスタ!$G$5:$K$1005,5,FALSE)))</f>
        <v/>
      </c>
      <c r="I165" s="37" t="str">
        <f>IF(D165="","",IF(D164&lt;&gt;"","",VLOOKUP(F165,製品マスタ!$G$5:$L$1005,6,FALSE)))</f>
        <v/>
      </c>
      <c r="J165" s="38"/>
      <c r="K165" s="37" t="str">
        <f>IF(D165="","",IF(D164&lt;&gt;"","",VLOOKUP(D165,契約台帳!$A$3:$X$700,12,FALSE)))</f>
        <v/>
      </c>
      <c r="L165" s="37" t="str">
        <f>IF(D165="","",IF(D164&lt;&gt;"","",VLOOKUP(F165,製品マスタ!$G$5:$Q$1005,11,FALSE)))</f>
        <v/>
      </c>
      <c r="M165" s="49"/>
      <c r="N165" s="49"/>
      <c r="O165" s="60"/>
      <c r="P165" s="74"/>
      <c r="Q165" s="54" t="str">
        <f>IF(D165="","",IF(D164&lt;&gt;"","",IF(J165="リード付け",M165,VLOOKUP(D165,契約台帳!$A$3:$X$700,14,FALSE))))</f>
        <v/>
      </c>
      <c r="R165" s="50" t="str">
        <f>IF(D165="","",IF(D164&lt;&gt;"","",IF(J165="リード付け",M165,VLOOKUP(D165,契約台帳!$A$3:$X$700,15,FALSE))))</f>
        <v/>
      </c>
      <c r="S165" s="50" t="str">
        <f>IF(D165="","",IF(D164&lt;&gt;"","",IF(J165="リード付け",N165,VLOOKUP(D165,契約台帳!$A$3:$X$700,16,FALSE))))</f>
        <v/>
      </c>
      <c r="T165" s="50"/>
      <c r="U165" s="227" t="str">
        <f>IF(D165="","",IF(D163=D165,"",VLOOKUP(D165,契約台帳!$A$2:$X$700,18,FALSE)))</f>
        <v/>
      </c>
      <c r="V165" s="35" t="str">
        <f>IF(J165="巻足し",VLOOKUP(F165&amp;K165&amp;M165,製品マスタ!$M$5:$AK$1005,IF(S165/N165&gt;=3,24,21),FALSE),IF(J165="巻返し",VLOOKUP(F165&amp;K165&amp;M165,製品マスタ!$M$5:$AE$1005,18,FALSE),IF(J165="リード付け","原反コア",IF(J165="スリット",VLOOKUP(F165&amp;K165&amp;Q165,製品マスタ!$N$5:$AE$1005,17,FALSE),""))))</f>
        <v/>
      </c>
      <c r="W165" s="35" t="str">
        <f>IF(J165="巻足し",VLOOKUP(F165&amp;K165&amp;M165,製品マスタ!$M$5:$AK$1005,IF(S165/N165&gt;=3,25,22),FALSE),IF(J165="巻返し",VLOOKUP(F165&amp;K165&amp;M165,製品マスタ!$M$5:$AE$1005,19,FALSE),IF(J165="リード付け","-",IF(J165="スリット",VLOOKUP(F165&amp;K165&amp;Q165,製品マスタ!$N$5:$AE$1005,18,FALSE),""))))</f>
        <v/>
      </c>
      <c r="X165" s="40" t="str">
        <f>IF(D165="","",IF(D164&lt;&gt;"","",VLOOKUP(D165,契約台帳!$A$3:$X$700,17,FALSE)))</f>
        <v/>
      </c>
      <c r="Y165" s="35" t="str">
        <f>IF(D165="","",IF(D164&lt;&gt;"","",VLOOKUP(D165,契約台帳!$A$3:$X$700,5,FALSE)))</f>
        <v/>
      </c>
      <c r="Z165" s="74"/>
      <c r="AA165" s="266" t="str">
        <f>IFERROR(VLOOKUP(F165&amp;K165&amp;M165,製品マスタ!$M$5:$AM$1003,27,FALSE),"")</f>
        <v/>
      </c>
      <c r="AB165" s="41"/>
      <c r="AC165" s="244"/>
      <c r="AD165" s="67"/>
      <c r="AE165" s="71"/>
      <c r="AF165" s="60"/>
      <c r="AG165" s="34"/>
      <c r="AH165" s="34"/>
      <c r="AI165" s="34"/>
      <c r="AJ165" s="34"/>
      <c r="AK165" s="13"/>
      <c r="AL165" s="13"/>
      <c r="AM165" s="13"/>
      <c r="AN165" s="13"/>
      <c r="AO165" s="13"/>
      <c r="AP165" s="14"/>
      <c r="AQ165" s="15"/>
    </row>
    <row r="166" spans="1:43" s="17" customFormat="1" ht="30.95" customHeight="1" x14ac:dyDescent="0.2">
      <c r="A166" s="47" t="s">
        <v>773</v>
      </c>
      <c r="B166" s="48" t="s">
        <v>774</v>
      </c>
      <c r="C166" s="56"/>
      <c r="D166" s="35"/>
      <c r="E166" s="35"/>
      <c r="F166" s="36" t="str">
        <f>IF(D166="","",VLOOKUP(D166,契約台帳!$A$3:$X$9998,6,FALSE))&amp;IF(D166="","",VLOOKUP(D166,契約台帳!$A$3:$X$9998,7,FALSE))&amp;IF(D166="","",VLOOKUP(D166,契約台帳!$A$3:$X$9998,8,FALSE))&amp;IF(D166="","",VLOOKUP(D166,契約台帳!$A$3:$X$9998,9,FALSE))&amp;IF(D166="","",VLOOKUP(D166,契約台帳!$A$3:$X$9998,11,FALSE))</f>
        <v/>
      </c>
      <c r="G166" s="35" t="str">
        <f>IF(D166="","",IF(D165&lt;&gt;"","",VLOOKUP(F166,製品マスタ!$G$5:$H$1005,2,FALSE)))</f>
        <v/>
      </c>
      <c r="H166" s="35" t="str">
        <f>IF(D166="","",IF(D165&lt;&gt;"","",VLOOKUP(F166,製品マスタ!$G$5:$K$1005,5,FALSE)))</f>
        <v/>
      </c>
      <c r="I166" s="37" t="str">
        <f>IF(D166="","",IF(D165&lt;&gt;"","",VLOOKUP(F166,製品マスタ!$G$5:$L$1005,6,FALSE)))</f>
        <v/>
      </c>
      <c r="J166" s="38" t="s">
        <v>585</v>
      </c>
      <c r="K166" s="37" t="str">
        <f>IF(D166="","",IF(D165&lt;&gt;"","",VLOOKUP(D166,契約台帳!$A$3:$X$700,12,FALSE)))</f>
        <v/>
      </c>
      <c r="L166" s="37" t="str">
        <f>IF(D166="","",IF(D165&lt;&gt;"","",VLOOKUP(F166,製品マスタ!$G$5:$Q$1005,11,FALSE)))</f>
        <v/>
      </c>
      <c r="M166" s="49"/>
      <c r="N166" s="49"/>
      <c r="O166" s="60"/>
      <c r="P166" s="74"/>
      <c r="Q166" s="54" t="str">
        <f>IF(D166="","",IF(D165&lt;&gt;"","",IF(J166="リード付け",M166,VLOOKUP(D166,契約台帳!$A$3:$X$700,14,FALSE))))</f>
        <v/>
      </c>
      <c r="R166" s="50" t="str">
        <f>IF(D166="","",IF(D165&lt;&gt;"","",IF(J166="リード付け",M166,VLOOKUP(D166,契約台帳!$A$3:$X$700,15,FALSE))))</f>
        <v/>
      </c>
      <c r="S166" s="50" t="str">
        <f>IF(D166="","",IF(D165&lt;&gt;"","",IF(J166="リード付け",N166,VLOOKUP(D166,契約台帳!$A$3:$X$700,16,FALSE))))</f>
        <v/>
      </c>
      <c r="T166" s="50"/>
      <c r="U166" s="227" t="str">
        <f>IF(D166="","",IF(D164=D166,"",VLOOKUP(D166,契約台帳!$A$2:$X$700,18,FALSE)))</f>
        <v/>
      </c>
      <c r="V166" s="35" t="str">
        <f>IF(J166="巻足し",VLOOKUP(F166&amp;K166&amp;M166,製品マスタ!$M$5:$AK$1005,IF(S166/N166&gt;=3,24,21),FALSE),IF(J166="巻返し",VLOOKUP(F166&amp;K166&amp;M166,製品マスタ!$M$5:$AE$1005,18,FALSE),IF(J166="リード付け","原反コア",IF(J166="スリット",VLOOKUP(F166&amp;K166&amp;Q166,製品マスタ!$N$5:$AE$1005,17,FALSE),""))))</f>
        <v/>
      </c>
      <c r="W166" s="35" t="str">
        <f>IF(J166="巻足し",VLOOKUP(F166&amp;K166&amp;M166,製品マスタ!$M$5:$AK$1005,IF(S166/N166&gt;=3,25,22),FALSE),IF(J166="巻返し",VLOOKUP(F166&amp;K166&amp;M166,製品マスタ!$M$5:$AE$1005,19,FALSE),IF(J166="リード付け","-",IF(J166="スリット",VLOOKUP(F166&amp;K166&amp;Q166,製品マスタ!$N$5:$AE$1005,18,FALSE),""))))</f>
        <v/>
      </c>
      <c r="X166" s="40" t="str">
        <f>IF(D166="","",IF(D165&lt;&gt;"","",VLOOKUP(D166,契約台帳!$A$3:$X$700,17,FALSE)))</f>
        <v/>
      </c>
      <c r="Y166" s="35" t="str">
        <f>IF(D166="","",IF(D165&lt;&gt;"","",VLOOKUP(D166,契約台帳!$A$3:$X$700,5,FALSE)))</f>
        <v/>
      </c>
      <c r="Z166" s="74"/>
      <c r="AA166" s="266" t="str">
        <f>IFERROR(VLOOKUP(F166&amp;K166&amp;M166,製品マスタ!$M$5:$AM$1003,27,FALSE),"")</f>
        <v/>
      </c>
      <c r="AB166" s="41"/>
      <c r="AC166" s="244"/>
      <c r="AD166" s="67"/>
      <c r="AE166" s="71"/>
      <c r="AF166" s="60"/>
      <c r="AG166" s="34"/>
      <c r="AH166" s="34"/>
      <c r="AI166" s="34"/>
      <c r="AJ166" s="34"/>
      <c r="AK166" s="13"/>
      <c r="AL166" s="13"/>
      <c r="AM166" s="13"/>
      <c r="AN166" s="13"/>
      <c r="AO166" s="13"/>
      <c r="AP166" s="14"/>
      <c r="AQ166" s="15"/>
    </row>
    <row r="167" spans="1:43" s="17" customFormat="1" ht="30.95" customHeight="1" x14ac:dyDescent="0.2">
      <c r="A167" s="47"/>
      <c r="B167" s="48"/>
      <c r="C167" s="56"/>
      <c r="D167" s="35"/>
      <c r="E167" s="35"/>
      <c r="F167" s="36" t="str">
        <f>IF(D167="","",VLOOKUP(D167,契約台帳!$A$3:$X$9998,6,FALSE))&amp;IF(D167="","",VLOOKUP(D167,契約台帳!$A$3:$X$9998,7,FALSE))&amp;IF(D167="","",VLOOKUP(D167,契約台帳!$A$3:$X$9998,8,FALSE))&amp;IF(D167="","",VLOOKUP(D167,契約台帳!$A$3:$X$9998,9,FALSE))&amp;IF(D167="","",VLOOKUP(D167,契約台帳!$A$3:$X$9998,11,FALSE))</f>
        <v/>
      </c>
      <c r="G167" s="35" t="str">
        <f>IF(D167="","",IF(D166&lt;&gt;"","",VLOOKUP(F167,製品マスタ!$G$5:$H$1005,2,FALSE)))</f>
        <v/>
      </c>
      <c r="H167" s="35" t="str">
        <f>IF(D167="","",IF(D166&lt;&gt;"","",VLOOKUP(F167,製品マスタ!$G$5:$K$1005,5,FALSE)))</f>
        <v/>
      </c>
      <c r="I167" s="37" t="str">
        <f>IF(D167="","",IF(D166&lt;&gt;"","",VLOOKUP(F167,製品マスタ!$G$5:$L$1005,6,FALSE)))</f>
        <v/>
      </c>
      <c r="J167" s="38"/>
      <c r="K167" s="37" t="str">
        <f>IF(D167="","",IF(D166&lt;&gt;"","",VLOOKUP(D167,契約台帳!$A$3:$X$700,12,FALSE)))</f>
        <v/>
      </c>
      <c r="L167" s="37" t="str">
        <f>IF(D167="","",IF(D166&lt;&gt;"","",VLOOKUP(F167,製品マスタ!$G$5:$Q$1005,11,FALSE)))</f>
        <v/>
      </c>
      <c r="M167" s="49"/>
      <c r="N167" s="49"/>
      <c r="O167" s="60"/>
      <c r="P167" s="74"/>
      <c r="Q167" s="54" t="str">
        <f>IF(D167="","",IF(D166&lt;&gt;"","",IF(J167="リード付け",M167,VLOOKUP(D167,契約台帳!$A$3:$X$700,14,FALSE))))</f>
        <v/>
      </c>
      <c r="R167" s="50" t="str">
        <f>IF(D167="","",IF(D166&lt;&gt;"","",IF(J167="リード付け",M167,VLOOKUP(D167,契約台帳!$A$3:$X$700,15,FALSE))))</f>
        <v/>
      </c>
      <c r="S167" s="50" t="str">
        <f>IF(D167="","",IF(D166&lt;&gt;"","",IF(J167="リード付け",N167,VLOOKUP(D167,契約台帳!$A$3:$X$700,16,FALSE))))</f>
        <v/>
      </c>
      <c r="T167" s="50"/>
      <c r="U167" s="227" t="str">
        <f>IF(D167="","",IF(D165=D167,"",VLOOKUP(D167,契約台帳!$A$2:$X$700,18,FALSE)))</f>
        <v/>
      </c>
      <c r="V167" s="35" t="str">
        <f>IF(J167="巻足し",VLOOKUP(F167&amp;K167&amp;M167,製品マスタ!$M$5:$AK$1005,IF(S167/N167&gt;=3,24,21),FALSE),IF(J167="巻返し",VLOOKUP(F167&amp;K167&amp;M167,製品マスタ!$M$5:$AE$1005,18,FALSE),IF(J167="リード付け","原反コア",IF(J167="スリット",VLOOKUP(F167&amp;K167&amp;Q167,製品マスタ!$N$5:$AE$1005,17,FALSE),""))))</f>
        <v/>
      </c>
      <c r="W167" s="35" t="str">
        <f>IF(J167="巻足し",VLOOKUP(F167&amp;K167&amp;M167,製品マスタ!$M$5:$AK$1005,IF(S167/N167&gt;=3,25,22),FALSE),IF(J167="巻返し",VLOOKUP(F167&amp;K167&amp;M167,製品マスタ!$M$5:$AE$1005,19,FALSE),IF(J167="リード付け","-",IF(J167="スリット",VLOOKUP(F167&amp;K167&amp;Q167,製品マスタ!$N$5:$AE$1005,18,FALSE),""))))</f>
        <v/>
      </c>
      <c r="X167" s="40" t="str">
        <f>IF(D167="","",IF(D166&lt;&gt;"","",VLOOKUP(D167,契約台帳!$A$3:$X$700,17,FALSE)))</f>
        <v/>
      </c>
      <c r="Y167" s="35" t="str">
        <f>IF(D167="","",IF(D166&lt;&gt;"","",VLOOKUP(D167,契約台帳!$A$3:$X$700,5,FALSE)))</f>
        <v/>
      </c>
      <c r="Z167" s="74"/>
      <c r="AA167" s="266" t="str">
        <f>IFERROR(VLOOKUP(F167&amp;K167&amp;M167,製品マスタ!$M$5:$AM$1003,27,FALSE),"")</f>
        <v/>
      </c>
      <c r="AB167" s="41"/>
      <c r="AC167" s="244"/>
      <c r="AD167" s="67"/>
      <c r="AE167" s="71"/>
      <c r="AF167" s="60"/>
      <c r="AG167" s="34"/>
      <c r="AH167" s="34"/>
      <c r="AI167" s="34"/>
      <c r="AJ167" s="34"/>
      <c r="AK167" s="13"/>
      <c r="AL167" s="13"/>
      <c r="AM167" s="13"/>
      <c r="AN167" s="13"/>
      <c r="AO167" s="13"/>
      <c r="AP167" s="14"/>
      <c r="AQ167" s="15"/>
    </row>
    <row r="168" spans="1:43" s="17" customFormat="1" ht="30.95" customHeight="1" x14ac:dyDescent="0.2">
      <c r="A168" s="47" t="s">
        <v>775</v>
      </c>
      <c r="B168" s="48" t="s">
        <v>776</v>
      </c>
      <c r="C168" s="56"/>
      <c r="D168" s="35"/>
      <c r="E168" s="35"/>
      <c r="F168" s="36" t="str">
        <f>IF(D168="","",VLOOKUP(D168,契約台帳!$A$3:$X$9998,6,FALSE))&amp;IF(D168="","",VLOOKUP(D168,契約台帳!$A$3:$X$9998,7,FALSE))&amp;IF(D168="","",VLOOKUP(D168,契約台帳!$A$3:$X$9998,8,FALSE))&amp;IF(D168="","",VLOOKUP(D168,契約台帳!$A$3:$X$9998,9,FALSE))&amp;IF(D168="","",VLOOKUP(D168,契約台帳!$A$3:$X$9998,11,FALSE))</f>
        <v/>
      </c>
      <c r="G168" s="35" t="str">
        <f>IF(D168="","",IF(D167&lt;&gt;"","",VLOOKUP(F168,製品マスタ!$G$5:$H$1005,2,FALSE)))</f>
        <v/>
      </c>
      <c r="H168" s="35" t="str">
        <f>IF(D168="","",IF(D167&lt;&gt;"","",VLOOKUP(F168,製品マスタ!$G$5:$K$1005,5,FALSE)))</f>
        <v/>
      </c>
      <c r="I168" s="37" t="str">
        <f>IF(D168="","",IF(D167&lt;&gt;"","",VLOOKUP(F168,製品マスタ!$G$5:$L$1005,6,FALSE)))</f>
        <v/>
      </c>
      <c r="J168" s="38"/>
      <c r="K168" s="37" t="str">
        <f>IF(D168="","",IF(D167&lt;&gt;"","",VLOOKUP(D168,契約台帳!$A$3:$X$700,12,FALSE)))</f>
        <v/>
      </c>
      <c r="L168" s="37" t="str">
        <f>IF(D168="","",IF(D167&lt;&gt;"","",VLOOKUP(F168,製品マスタ!$G$5:$Q$1005,11,FALSE)))</f>
        <v/>
      </c>
      <c r="M168" s="49"/>
      <c r="N168" s="49"/>
      <c r="O168" s="60"/>
      <c r="P168" s="74"/>
      <c r="Q168" s="54" t="str">
        <f>IF(D168="","",IF(D167&lt;&gt;"","",IF(J168="リード付け",M168,VLOOKUP(D168,契約台帳!$A$3:$X$700,14,FALSE))))</f>
        <v/>
      </c>
      <c r="R168" s="50" t="str">
        <f>IF(D168="","",IF(D167&lt;&gt;"","",IF(J168="リード付け",M168,VLOOKUP(D168,契約台帳!$A$3:$X$700,15,FALSE))))</f>
        <v/>
      </c>
      <c r="S168" s="50" t="str">
        <f>IF(D168="","",IF(D167&lt;&gt;"","",IF(J168="リード付け",N168,VLOOKUP(D168,契約台帳!$A$3:$X$700,16,FALSE))))</f>
        <v/>
      </c>
      <c r="T168" s="50"/>
      <c r="U168" s="227" t="str">
        <f>IF(D168="","",IF(D166=D168,"",VLOOKUP(D168,契約台帳!$A$2:$X$700,18,FALSE)))</f>
        <v/>
      </c>
      <c r="V168" s="35" t="str">
        <f>IF(J168="巻足し",VLOOKUP(F168&amp;K168&amp;M168,製品マスタ!$M$5:$AK$1005,IF(S168/N168&gt;=3,24,21),FALSE),IF(J168="巻返し",VLOOKUP(F168&amp;K168&amp;M168,製品マスタ!$M$5:$AE$1005,18,FALSE),IF(J168="リード付け","原反コア",IF(J168="スリット",VLOOKUP(F168&amp;K168&amp;Q168,製品マスタ!$N$5:$AE$1005,17,FALSE),""))))</f>
        <v/>
      </c>
      <c r="W168" s="35" t="str">
        <f>IF(J168="巻足し",VLOOKUP(F168&amp;K168&amp;M168,製品マスタ!$M$5:$AK$1005,IF(S168/N168&gt;=3,25,22),FALSE),IF(J168="巻返し",VLOOKUP(F168&amp;K168&amp;M168,製品マスタ!$M$5:$AE$1005,19,FALSE),IF(J168="リード付け","-",IF(J168="スリット",VLOOKUP(F168&amp;K168&amp;Q168,製品マスタ!$N$5:$AE$1005,18,FALSE),""))))</f>
        <v/>
      </c>
      <c r="X168" s="40" t="str">
        <f>IF(D168="","",IF(D167&lt;&gt;"","",VLOOKUP(D168,契約台帳!$A$3:$X$700,17,FALSE)))</f>
        <v/>
      </c>
      <c r="Y168" s="35" t="str">
        <f>IF(D168="","",IF(D167&lt;&gt;"","",VLOOKUP(D168,契約台帳!$A$3:$X$700,5,FALSE)))</f>
        <v/>
      </c>
      <c r="Z168" s="74"/>
      <c r="AA168" s="266" t="str">
        <f>IFERROR(VLOOKUP(F168&amp;K168&amp;M168,製品マスタ!$M$5:$AM$1003,27,FALSE),"")</f>
        <v/>
      </c>
      <c r="AB168" s="41"/>
      <c r="AC168" s="244"/>
      <c r="AD168" s="67"/>
      <c r="AE168" s="71"/>
      <c r="AF168" s="60"/>
      <c r="AG168" s="34"/>
      <c r="AH168" s="34"/>
      <c r="AI168" s="34"/>
      <c r="AJ168" s="34"/>
      <c r="AK168" s="13"/>
      <c r="AL168" s="13"/>
      <c r="AM168" s="13"/>
      <c r="AN168" s="13"/>
      <c r="AO168" s="13"/>
      <c r="AP168" s="14"/>
      <c r="AQ168" s="15"/>
    </row>
    <row r="169" spans="1:43" s="17" customFormat="1" ht="30.95" customHeight="1" x14ac:dyDescent="0.2">
      <c r="A169" s="47"/>
      <c r="B169" s="48"/>
      <c r="C169" s="56"/>
      <c r="D169" s="35"/>
      <c r="E169" s="35"/>
      <c r="F169" s="36" t="str">
        <f>IF(D169="","",VLOOKUP(D169,契約台帳!$A$3:$X$9998,6,FALSE))&amp;IF(D169="","",VLOOKUP(D169,契約台帳!$A$3:$X$9998,7,FALSE))&amp;IF(D169="","",VLOOKUP(D169,契約台帳!$A$3:$X$9998,8,FALSE))&amp;IF(D169="","",VLOOKUP(D169,契約台帳!$A$3:$X$9998,9,FALSE))&amp;IF(D169="","",VLOOKUP(D169,契約台帳!$A$3:$X$9998,11,FALSE))</f>
        <v/>
      </c>
      <c r="G169" s="35" t="str">
        <f>IF(D169="","",IF(D168&lt;&gt;"","",VLOOKUP(F169,製品マスタ!$G$5:$H$1005,2,FALSE)))</f>
        <v/>
      </c>
      <c r="H169" s="35" t="str">
        <f>IF(D169="","",IF(D168&lt;&gt;"","",VLOOKUP(F169,製品マスタ!$G$5:$K$1005,5,FALSE)))</f>
        <v/>
      </c>
      <c r="I169" s="37" t="str">
        <f>IF(D169="","",IF(D168&lt;&gt;"","",VLOOKUP(F169,製品マスタ!$G$5:$L$1005,6,FALSE)))</f>
        <v/>
      </c>
      <c r="J169" s="38"/>
      <c r="K169" s="37" t="str">
        <f>IF(D169="","",IF(D168&lt;&gt;"","",VLOOKUP(D169,契約台帳!$A$3:$X$700,12,FALSE)))</f>
        <v/>
      </c>
      <c r="L169" s="37" t="str">
        <f>IF(D169="","",IF(D168&lt;&gt;"","",VLOOKUP(F169,製品マスタ!$G$5:$Q$1005,11,FALSE)))</f>
        <v/>
      </c>
      <c r="M169" s="49"/>
      <c r="N169" s="49"/>
      <c r="O169" s="60"/>
      <c r="P169" s="74"/>
      <c r="Q169" s="54" t="str">
        <f>IF(D169="","",IF(D168&lt;&gt;"","",IF(J169="リード付け",M169,VLOOKUP(D169,契約台帳!$A$3:$X$700,14,FALSE))))</f>
        <v/>
      </c>
      <c r="R169" s="50" t="str">
        <f>IF(D169="","",IF(D168&lt;&gt;"","",IF(J169="リード付け",M169,VLOOKUP(D169,契約台帳!$A$3:$X$700,15,FALSE))))</f>
        <v/>
      </c>
      <c r="S169" s="50" t="str">
        <f>IF(D169="","",IF(D168&lt;&gt;"","",IF(J169="リード付け",N169,VLOOKUP(D169,契約台帳!$A$3:$X$700,16,FALSE))))</f>
        <v/>
      </c>
      <c r="T169" s="50"/>
      <c r="U169" s="227" t="str">
        <f>IF(D169="","",IF(D167=D169,"",VLOOKUP(D169,契約台帳!$A$2:$X$700,18,FALSE)))</f>
        <v/>
      </c>
      <c r="V169" s="35" t="str">
        <f>IF(J169="巻足し",VLOOKUP(F169&amp;K169&amp;M169,製品マスタ!$M$5:$AK$1005,IF(S169/N169&gt;=3,24,21),FALSE),IF(J169="巻返し",VLOOKUP(F169&amp;K169&amp;M169,製品マスタ!$M$5:$AE$1005,18,FALSE),IF(J169="リード付け","原反コア",IF(J169="スリット",VLOOKUP(F169&amp;K169&amp;Q169,製品マスタ!$N$5:$AE$1005,17,FALSE),""))))</f>
        <v/>
      </c>
      <c r="W169" s="35" t="str">
        <f>IF(J169="巻足し",VLOOKUP(F169&amp;K169&amp;M169,製品マスタ!$M$5:$AK$1005,IF(S169/N169&gt;=3,25,22),FALSE),IF(J169="巻返し",VLOOKUP(F169&amp;K169&amp;M169,製品マスタ!$M$5:$AE$1005,19,FALSE),IF(J169="リード付け","-",IF(J169="スリット",VLOOKUP(F169&amp;K169&amp;Q169,製品マスタ!$N$5:$AE$1005,18,FALSE),""))))</f>
        <v/>
      </c>
      <c r="X169" s="40" t="str">
        <f>IF(D169="","",IF(D168&lt;&gt;"","",VLOOKUP(D169,契約台帳!$A$3:$X$700,17,FALSE)))</f>
        <v/>
      </c>
      <c r="Y169" s="35" t="str">
        <f>IF(D169="","",IF(D168&lt;&gt;"","",VLOOKUP(D169,契約台帳!$A$3:$X$700,5,FALSE)))</f>
        <v/>
      </c>
      <c r="Z169" s="74"/>
      <c r="AA169" s="266" t="str">
        <f>IFERROR(VLOOKUP(F169&amp;K169&amp;M169,製品マスタ!$M$5:$AM$1003,27,FALSE),"")</f>
        <v/>
      </c>
      <c r="AB169" s="41"/>
      <c r="AC169" s="244"/>
      <c r="AD169" s="67"/>
      <c r="AE169" s="71"/>
      <c r="AF169" s="60"/>
      <c r="AG169" s="34"/>
      <c r="AH169" s="34"/>
      <c r="AI169" s="34"/>
      <c r="AJ169" s="34"/>
      <c r="AK169" s="13"/>
      <c r="AL169" s="13"/>
      <c r="AM169" s="13"/>
      <c r="AN169" s="13"/>
      <c r="AO169" s="13"/>
      <c r="AP169" s="14"/>
      <c r="AQ169" s="15"/>
    </row>
    <row r="170" spans="1:43" s="17" customFormat="1" ht="30.95" customHeight="1" x14ac:dyDescent="0.2">
      <c r="A170" s="47"/>
      <c r="B170" s="48"/>
      <c r="C170" s="56"/>
      <c r="D170" s="35"/>
      <c r="E170" s="35"/>
      <c r="F170" s="36" t="str">
        <f>IF(D170="","",VLOOKUP(D170,契約台帳!$A$3:$X$9998,6,FALSE))&amp;IF(D170="","",VLOOKUP(D170,契約台帳!$A$3:$X$9998,7,FALSE))&amp;IF(D170="","",VLOOKUP(D170,契約台帳!$A$3:$X$9998,8,FALSE))&amp;IF(D170="","",VLOOKUP(D170,契約台帳!$A$3:$X$9998,9,FALSE))&amp;IF(D170="","",VLOOKUP(D170,契約台帳!$A$3:$X$9998,11,FALSE))</f>
        <v/>
      </c>
      <c r="G170" s="35" t="str">
        <f>IF(D170="","",IF(D169&lt;&gt;"","",VLOOKUP(F170,製品マスタ!$G$5:$H$1005,2,FALSE)))</f>
        <v/>
      </c>
      <c r="H170" s="35" t="str">
        <f>IF(D170="","",IF(D169&lt;&gt;"","",VLOOKUP(F170,製品マスタ!$G$5:$K$1005,5,FALSE)))</f>
        <v/>
      </c>
      <c r="I170" s="37" t="str">
        <f>IF(D170="","",IF(D169&lt;&gt;"","",VLOOKUP(F170,製品マスタ!$G$5:$L$1005,6,FALSE)))</f>
        <v/>
      </c>
      <c r="J170" s="38"/>
      <c r="K170" s="37" t="str">
        <f>IF(D170="","",IF(D169&lt;&gt;"","",VLOOKUP(D170,契約台帳!$A$3:$X$700,12,FALSE)))</f>
        <v/>
      </c>
      <c r="L170" s="37" t="str">
        <f>IF(D170="","",IF(D169&lt;&gt;"","",VLOOKUP(F170,製品マスタ!$G$5:$Q$1005,11,FALSE)))</f>
        <v/>
      </c>
      <c r="M170" s="49"/>
      <c r="N170" s="49"/>
      <c r="O170" s="60"/>
      <c r="P170" s="74"/>
      <c r="Q170" s="54" t="str">
        <f>IF(D170="","",IF(D169&lt;&gt;"","",IF(J170="リード付け",M170,VLOOKUP(D170,契約台帳!$A$3:$X$700,14,FALSE))))</f>
        <v/>
      </c>
      <c r="R170" s="50" t="str">
        <f>IF(D170="","",IF(D169&lt;&gt;"","",IF(J170="リード付け",M170,VLOOKUP(D170,契約台帳!$A$3:$X$700,15,FALSE))))</f>
        <v/>
      </c>
      <c r="S170" s="50" t="str">
        <f>IF(D170="","",IF(D169&lt;&gt;"","",IF(J170="リード付け",N170,VLOOKUP(D170,契約台帳!$A$3:$X$700,16,FALSE))))</f>
        <v/>
      </c>
      <c r="T170" s="50"/>
      <c r="U170" s="227" t="str">
        <f>IF(D170="","",IF(D168=D170,"",VLOOKUP(D170,契約台帳!$A$2:$X$700,18,FALSE)))</f>
        <v/>
      </c>
      <c r="V170" s="35" t="str">
        <f>IF(J170="巻足し",VLOOKUP(F170&amp;K170&amp;M170,製品マスタ!$M$5:$AK$1005,IF(S170/N170&gt;=3,24,21),FALSE),IF(J170="巻返し",VLOOKUP(F170&amp;K170&amp;M170,製品マスタ!$M$5:$AE$1005,18,FALSE),IF(J170="リード付け","原反コア",IF(J170="スリット",VLOOKUP(F170&amp;K170&amp;Q170,製品マスタ!$N$5:$AE$1005,17,FALSE),""))))</f>
        <v/>
      </c>
      <c r="W170" s="35" t="str">
        <f>IF(J170="巻足し",VLOOKUP(F170&amp;K170&amp;M170,製品マスタ!$M$5:$AK$1005,IF(S170/N170&gt;=3,25,22),FALSE),IF(J170="巻返し",VLOOKUP(F170&amp;K170&amp;M170,製品マスタ!$M$5:$AE$1005,19,FALSE),IF(J170="リード付け","-",IF(J170="スリット",VLOOKUP(F170&amp;K170&amp;Q170,製品マスタ!$N$5:$AE$1005,18,FALSE),""))))</f>
        <v/>
      </c>
      <c r="X170" s="40" t="str">
        <f>IF(D170="","",IF(D169&lt;&gt;"","",VLOOKUP(D170,契約台帳!$A$3:$X$700,17,FALSE)))</f>
        <v/>
      </c>
      <c r="Y170" s="35" t="str">
        <f>IF(D170="","",IF(D169&lt;&gt;"","",VLOOKUP(D170,契約台帳!$A$3:$X$700,5,FALSE)))</f>
        <v/>
      </c>
      <c r="Z170" s="74"/>
      <c r="AA170" s="266" t="str">
        <f>IFERROR(VLOOKUP(F170&amp;K170&amp;M170,製品マスタ!$M$5:$AM$1003,27,FALSE),"")</f>
        <v/>
      </c>
      <c r="AB170" s="41"/>
      <c r="AC170" s="244"/>
      <c r="AD170" s="67"/>
      <c r="AE170" s="71"/>
      <c r="AF170" s="60"/>
      <c r="AG170" s="34"/>
      <c r="AH170" s="34"/>
      <c r="AI170" s="34"/>
      <c r="AJ170" s="34"/>
      <c r="AK170" s="13"/>
      <c r="AL170" s="13"/>
      <c r="AM170" s="13"/>
      <c r="AN170" s="13"/>
      <c r="AO170" s="13"/>
      <c r="AP170" s="14"/>
      <c r="AQ170" s="15"/>
    </row>
    <row r="171" spans="1:43" s="17" customFormat="1" ht="30.95" customHeight="1" x14ac:dyDescent="0.2">
      <c r="A171" s="47"/>
      <c r="B171" s="48"/>
      <c r="C171" s="56"/>
      <c r="D171" s="35"/>
      <c r="E171" s="35"/>
      <c r="F171" s="36" t="str">
        <f>IF(D171="","",VLOOKUP(D171,契約台帳!$A$3:$X$9998,6,FALSE))&amp;IF(D171="","",VLOOKUP(D171,契約台帳!$A$3:$X$9998,7,FALSE))&amp;IF(D171="","",VLOOKUP(D171,契約台帳!$A$3:$X$9998,8,FALSE))&amp;IF(D171="","",VLOOKUP(D171,契約台帳!$A$3:$X$9998,9,FALSE))&amp;IF(D171="","",VLOOKUP(D171,契約台帳!$A$3:$X$9998,11,FALSE))</f>
        <v/>
      </c>
      <c r="G171" s="35" t="str">
        <f>IF(D171="","",IF(D170&lt;&gt;"","",VLOOKUP(F171,製品マスタ!$G$5:$H$1005,2,FALSE)))</f>
        <v/>
      </c>
      <c r="H171" s="35" t="str">
        <f>IF(D171="","",IF(D170&lt;&gt;"","",VLOOKUP(F171,製品マスタ!$G$5:$K$1005,5,FALSE)))</f>
        <v/>
      </c>
      <c r="I171" s="37" t="str">
        <f>IF(D171="","",IF(D170&lt;&gt;"","",VLOOKUP(F171,製品マスタ!$G$5:$L$1005,6,FALSE)))</f>
        <v/>
      </c>
      <c r="J171" s="38"/>
      <c r="K171" s="37" t="str">
        <f>IF(D171="","",IF(D170&lt;&gt;"","",VLOOKUP(D171,契約台帳!$A$3:$X$700,12,FALSE)))</f>
        <v/>
      </c>
      <c r="L171" s="37" t="str">
        <f>IF(D171="","",IF(D170&lt;&gt;"","",VLOOKUP(F171,製品マスタ!$G$5:$Q$1005,11,FALSE)))</f>
        <v/>
      </c>
      <c r="M171" s="49"/>
      <c r="N171" s="49"/>
      <c r="O171" s="60"/>
      <c r="P171" s="74"/>
      <c r="Q171" s="54" t="str">
        <f>IF(D171="","",IF(D170&lt;&gt;"","",IF(J171="リード付け",M171,VLOOKUP(D171,契約台帳!$A$3:$X$700,14,FALSE))))</f>
        <v/>
      </c>
      <c r="R171" s="50" t="str">
        <f>IF(D171="","",IF(D170&lt;&gt;"","",IF(J171="リード付け",M171,VLOOKUP(D171,契約台帳!$A$3:$X$700,15,FALSE))))</f>
        <v/>
      </c>
      <c r="S171" s="50" t="str">
        <f>IF(D171="","",IF(D170&lt;&gt;"","",IF(J171="リード付け",N171,VLOOKUP(D171,契約台帳!$A$3:$X$700,16,FALSE))))</f>
        <v/>
      </c>
      <c r="T171" s="50"/>
      <c r="U171" s="227" t="str">
        <f>IF(D171="","",IF(D169=D171,"",VLOOKUP(D171,契約台帳!$A$2:$X$700,18,FALSE)))</f>
        <v/>
      </c>
      <c r="V171" s="35" t="str">
        <f>IF(J171="巻足し",VLOOKUP(F171&amp;K171&amp;M171,製品マスタ!$M$5:$AK$1005,IF(S171/N171&gt;=3,24,21),FALSE),IF(J171="巻返し",VLOOKUP(F171&amp;K171&amp;M171,製品マスタ!$M$5:$AE$1005,18,FALSE),IF(J171="リード付け","原反コア",IF(J171="スリット",VLOOKUP(F171&amp;K171&amp;Q171,製品マスタ!$N$5:$AE$1005,17,FALSE),""))))</f>
        <v/>
      </c>
      <c r="W171" s="35" t="str">
        <f>IF(J171="巻足し",VLOOKUP(F171&amp;K171&amp;M171,製品マスタ!$M$5:$AK$1005,IF(S171/N171&gt;=3,25,22),FALSE),IF(J171="巻返し",VLOOKUP(F171&amp;K171&amp;M171,製品マスタ!$M$5:$AE$1005,19,FALSE),IF(J171="リード付け","-",IF(J171="スリット",VLOOKUP(F171&amp;K171&amp;Q171,製品マスタ!$N$5:$AE$1005,18,FALSE),""))))</f>
        <v/>
      </c>
      <c r="X171" s="40" t="str">
        <f>IF(D171="","",IF(D170&lt;&gt;"","",VLOOKUP(D171,契約台帳!$A$3:$X$700,17,FALSE)))</f>
        <v/>
      </c>
      <c r="Y171" s="35" t="str">
        <f>IF(D171="","",IF(D170&lt;&gt;"","",VLOOKUP(D171,契約台帳!$A$3:$X$700,5,FALSE)))</f>
        <v/>
      </c>
      <c r="Z171" s="74"/>
      <c r="AA171" s="266" t="str">
        <f>IFERROR(VLOOKUP(F171&amp;K171&amp;M171,製品マスタ!$M$5:$AM$1003,27,FALSE),"")</f>
        <v/>
      </c>
      <c r="AB171" s="41"/>
      <c r="AC171" s="244"/>
      <c r="AD171" s="67"/>
      <c r="AE171" s="71"/>
      <c r="AF171" s="60"/>
      <c r="AG171" s="34"/>
      <c r="AH171" s="34"/>
      <c r="AI171" s="34"/>
      <c r="AJ171" s="34"/>
      <c r="AK171" s="13"/>
      <c r="AL171" s="13"/>
      <c r="AM171" s="13"/>
      <c r="AN171" s="13"/>
      <c r="AO171" s="13"/>
      <c r="AP171" s="14"/>
      <c r="AQ171" s="15"/>
    </row>
    <row r="172" spans="1:43" s="17" customFormat="1" ht="30.95" customHeight="1" x14ac:dyDescent="0.2">
      <c r="A172" s="47"/>
      <c r="B172" s="48"/>
      <c r="C172" s="56"/>
      <c r="D172" s="35"/>
      <c r="E172" s="35"/>
      <c r="F172" s="36" t="str">
        <f>IF(D172="","",VLOOKUP(D172,契約台帳!$A$3:$X$9998,6,FALSE))&amp;IF(D172="","",VLOOKUP(D172,契約台帳!$A$3:$X$9998,7,FALSE))&amp;IF(D172="","",VLOOKUP(D172,契約台帳!$A$3:$X$9998,8,FALSE))&amp;IF(D172="","",VLOOKUP(D172,契約台帳!$A$3:$X$9998,9,FALSE))&amp;IF(D172="","",VLOOKUP(D172,契約台帳!$A$3:$X$9998,11,FALSE))</f>
        <v/>
      </c>
      <c r="G172" s="35" t="str">
        <f>IF(D172="","",IF(D171&lt;&gt;"","",VLOOKUP(F172,製品マスタ!$G$5:$H$1005,2,FALSE)))</f>
        <v/>
      </c>
      <c r="H172" s="35" t="str">
        <f>IF(D172="","",IF(D171&lt;&gt;"","",VLOOKUP(F172,製品マスタ!$G$5:$K$1005,5,FALSE)))</f>
        <v/>
      </c>
      <c r="I172" s="37" t="str">
        <f>IF(D172="","",IF(D171&lt;&gt;"","",VLOOKUP(F172,製品マスタ!$G$5:$L$1005,6,FALSE)))</f>
        <v/>
      </c>
      <c r="J172" s="38"/>
      <c r="K172" s="37" t="str">
        <f>IF(D172="","",IF(D171&lt;&gt;"","",VLOOKUP(D172,契約台帳!$A$3:$X$700,12,FALSE)))</f>
        <v/>
      </c>
      <c r="L172" s="37" t="str">
        <f>IF(D172="","",IF(D171&lt;&gt;"","",VLOOKUP(F172,製品マスタ!$G$5:$Q$1005,11,FALSE)))</f>
        <v/>
      </c>
      <c r="M172" s="49"/>
      <c r="N172" s="49"/>
      <c r="O172" s="60"/>
      <c r="P172" s="74"/>
      <c r="Q172" s="54" t="str">
        <f>IF(D172="","",IF(D171&lt;&gt;"","",IF(J172="リード付け",M172,VLOOKUP(D172,契約台帳!$A$3:$X$700,14,FALSE))))</f>
        <v/>
      </c>
      <c r="R172" s="50" t="str">
        <f>IF(D172="","",IF(D171&lt;&gt;"","",IF(J172="リード付け",M172,VLOOKUP(D172,契約台帳!$A$3:$X$700,15,FALSE))))</f>
        <v/>
      </c>
      <c r="S172" s="50" t="str">
        <f>IF(D172="","",IF(D171&lt;&gt;"","",IF(J172="リード付け",N172,VLOOKUP(D172,契約台帳!$A$3:$X$700,16,FALSE))))</f>
        <v/>
      </c>
      <c r="T172" s="50"/>
      <c r="U172" s="227" t="str">
        <f>IF(D172="","",IF(D170=D172,"",VLOOKUP(D172,契約台帳!$A$2:$X$700,18,FALSE)))</f>
        <v/>
      </c>
      <c r="V172" s="35" t="str">
        <f>IF(J172="巻足し",VLOOKUP(F172&amp;K172&amp;M172,製品マスタ!$M$5:$AK$1005,IF(S172/N172&gt;=3,24,21),FALSE),IF(J172="巻返し",VLOOKUP(F172&amp;K172&amp;M172,製品マスタ!$M$5:$AE$1005,18,FALSE),IF(J172="リード付け","原反コア",IF(J172="スリット",VLOOKUP(F172&amp;K172&amp;Q172,製品マスタ!$N$5:$AE$1005,17,FALSE),""))))</f>
        <v/>
      </c>
      <c r="W172" s="35" t="str">
        <f>IF(J172="巻足し",VLOOKUP(F172&amp;K172&amp;M172,製品マスタ!$M$5:$AK$1005,IF(S172/N172&gt;=3,25,22),FALSE),IF(J172="巻返し",VLOOKUP(F172&amp;K172&amp;M172,製品マスタ!$M$5:$AE$1005,19,FALSE),IF(J172="リード付け","-",IF(J172="スリット",VLOOKUP(F172&amp;K172&amp;Q172,製品マスタ!$N$5:$AE$1005,18,FALSE),""))))</f>
        <v/>
      </c>
      <c r="X172" s="40" t="str">
        <f>IF(D172="","",IF(D171&lt;&gt;"","",VLOOKUP(D172,契約台帳!$A$3:$X$700,17,FALSE)))</f>
        <v/>
      </c>
      <c r="Y172" s="35" t="str">
        <f>IF(D172="","",IF(D171&lt;&gt;"","",VLOOKUP(D172,契約台帳!$A$3:$X$700,5,FALSE)))</f>
        <v/>
      </c>
      <c r="Z172" s="74"/>
      <c r="AA172" s="266" t="str">
        <f>IFERROR(VLOOKUP(F172&amp;K172&amp;M172,製品マスタ!$M$5:$AM$1003,27,FALSE),"")</f>
        <v/>
      </c>
      <c r="AB172" s="41"/>
      <c r="AC172" s="244"/>
      <c r="AD172" s="67"/>
      <c r="AE172" s="71"/>
      <c r="AF172" s="60"/>
      <c r="AG172" s="34"/>
      <c r="AH172" s="34"/>
      <c r="AI172" s="34"/>
      <c r="AJ172" s="34"/>
      <c r="AK172" s="13"/>
      <c r="AL172" s="13"/>
      <c r="AM172" s="13"/>
      <c r="AN172" s="13"/>
      <c r="AO172" s="13"/>
      <c r="AP172" s="14"/>
      <c r="AQ172" s="15"/>
    </row>
    <row r="173" spans="1:43" s="17" customFormat="1" ht="30.95" customHeight="1" x14ac:dyDescent="0.2">
      <c r="A173" s="47"/>
      <c r="B173" s="48"/>
      <c r="C173" s="56"/>
      <c r="D173" s="35"/>
      <c r="E173" s="35"/>
      <c r="F173" s="36" t="str">
        <f>IF(D173="","",VLOOKUP(D173,契約台帳!$A$3:$X$9998,6,FALSE))&amp;IF(D173="","",VLOOKUP(D173,契約台帳!$A$3:$X$9998,7,FALSE))&amp;IF(D173="","",VLOOKUP(D173,契約台帳!$A$3:$X$9998,8,FALSE))&amp;IF(D173="","",VLOOKUP(D173,契約台帳!$A$3:$X$9998,9,FALSE))&amp;IF(D173="","",VLOOKUP(D173,契約台帳!$A$3:$X$9998,11,FALSE))</f>
        <v/>
      </c>
      <c r="G173" s="35" t="str">
        <f>IF(D173="","",IF(D172&lt;&gt;"","",VLOOKUP(F173,製品マスタ!$G$5:$H$1005,2,FALSE)))</f>
        <v/>
      </c>
      <c r="H173" s="35" t="str">
        <f>IF(D173="","",IF(D172&lt;&gt;"","",VLOOKUP(F173,製品マスタ!$G$5:$K$1005,5,FALSE)))</f>
        <v/>
      </c>
      <c r="I173" s="37" t="str">
        <f>IF(D173="","",IF(D172&lt;&gt;"","",VLOOKUP(F173,製品マスタ!$G$5:$L$1005,6,FALSE)))</f>
        <v/>
      </c>
      <c r="J173" s="38"/>
      <c r="K173" s="37" t="str">
        <f>IF(D173="","",IF(D172&lt;&gt;"","",VLOOKUP(D173,契約台帳!$A$3:$X$700,12,FALSE)))</f>
        <v/>
      </c>
      <c r="L173" s="37" t="str">
        <f>IF(D173="","",IF(D172&lt;&gt;"","",VLOOKUP(F173,製品マスタ!$G$5:$Q$1005,11,FALSE)))</f>
        <v/>
      </c>
      <c r="M173" s="49"/>
      <c r="N173" s="49"/>
      <c r="O173" s="60"/>
      <c r="P173" s="74"/>
      <c r="Q173" s="54" t="str">
        <f>IF(D173="","",IF(D172&lt;&gt;"","",IF(J173="リード付け",M173,VLOOKUP(D173,契約台帳!$A$3:$X$700,14,FALSE))))</f>
        <v/>
      </c>
      <c r="R173" s="50" t="str">
        <f>IF(D173="","",IF(D172&lt;&gt;"","",IF(J173="リード付け",M173,VLOOKUP(D173,契約台帳!$A$3:$X$700,15,FALSE))))</f>
        <v/>
      </c>
      <c r="S173" s="50" t="str">
        <f>IF(D173="","",IF(D172&lt;&gt;"","",IF(J173="リード付け",N173,VLOOKUP(D173,契約台帳!$A$3:$X$700,16,FALSE))))</f>
        <v/>
      </c>
      <c r="T173" s="50"/>
      <c r="U173" s="227" t="str">
        <f>IF(D173="","",IF(D171=D173,"",VLOOKUP(D173,契約台帳!$A$2:$X$700,18,FALSE)))</f>
        <v/>
      </c>
      <c r="V173" s="35" t="str">
        <f>IF(J173="巻足し",VLOOKUP(F173&amp;K173&amp;M173,製品マスタ!$M$5:$AK$1005,IF(S173/N173&gt;=3,24,21),FALSE),IF(J173="巻返し",VLOOKUP(F173&amp;K173&amp;M173,製品マスタ!$M$5:$AE$1005,18,FALSE),IF(J173="リード付け","原反コア",IF(J173="スリット",VLOOKUP(F173&amp;K173&amp;Q173,製品マスタ!$N$5:$AE$1005,17,FALSE),""))))</f>
        <v/>
      </c>
      <c r="W173" s="35" t="str">
        <f>IF(J173="巻足し",VLOOKUP(F173&amp;K173&amp;M173,製品マスタ!$M$5:$AK$1005,IF(S173/N173&gt;=3,25,22),FALSE),IF(J173="巻返し",VLOOKUP(F173&amp;K173&amp;M173,製品マスタ!$M$5:$AE$1005,19,FALSE),IF(J173="リード付け","-",IF(J173="スリット",VLOOKUP(F173&amp;K173&amp;Q173,製品マスタ!$N$5:$AE$1005,18,FALSE),""))))</f>
        <v/>
      </c>
      <c r="X173" s="40" t="str">
        <f>IF(D173="","",IF(D172&lt;&gt;"","",VLOOKUP(D173,契約台帳!$A$3:$X$700,17,FALSE)))</f>
        <v/>
      </c>
      <c r="Y173" s="35" t="str">
        <f>IF(D173="","",IF(D172&lt;&gt;"","",VLOOKUP(D173,契約台帳!$A$3:$X$700,5,FALSE)))</f>
        <v/>
      </c>
      <c r="Z173" s="74"/>
      <c r="AA173" s="266" t="str">
        <f>IFERROR(VLOOKUP(F173&amp;K173&amp;M173,製品マスタ!$M$5:$AM$1003,27,FALSE),"")</f>
        <v/>
      </c>
      <c r="AB173" s="41"/>
      <c r="AC173" s="244"/>
      <c r="AD173" s="67"/>
      <c r="AE173" s="71"/>
      <c r="AF173" s="60"/>
      <c r="AG173" s="34"/>
      <c r="AH173" s="34"/>
      <c r="AI173" s="34"/>
      <c r="AJ173" s="34"/>
      <c r="AK173" s="13"/>
      <c r="AL173" s="13"/>
      <c r="AM173" s="13"/>
      <c r="AN173" s="13"/>
      <c r="AO173" s="13"/>
      <c r="AP173" s="14"/>
      <c r="AQ173" s="15"/>
    </row>
    <row r="174" spans="1:43" s="17" customFormat="1" ht="30.95" customHeight="1" x14ac:dyDescent="0.2">
      <c r="A174" s="47"/>
      <c r="B174" s="48"/>
      <c r="C174" s="56"/>
      <c r="D174" s="35"/>
      <c r="E174" s="35"/>
      <c r="F174" s="36" t="str">
        <f>IF(D174="","",VLOOKUP(D174,契約台帳!$A$3:$X$9998,6,FALSE))&amp;IF(D174="","",VLOOKUP(D174,契約台帳!$A$3:$X$9998,7,FALSE))&amp;IF(D174="","",VLOOKUP(D174,契約台帳!$A$3:$X$9998,8,FALSE))&amp;IF(D174="","",VLOOKUP(D174,契約台帳!$A$3:$X$9998,9,FALSE))&amp;IF(D174="","",VLOOKUP(D174,契約台帳!$A$3:$X$9998,11,FALSE))</f>
        <v/>
      </c>
      <c r="G174" s="35" t="str">
        <f>IF(D174="","",IF(D173&lt;&gt;"","",VLOOKUP(F174,製品マスタ!$G$5:$H$1005,2,FALSE)))</f>
        <v/>
      </c>
      <c r="H174" s="35" t="str">
        <f>IF(D174="","",IF(D173&lt;&gt;"","",VLOOKUP(F174,製品マスタ!$G$5:$K$1005,5,FALSE)))</f>
        <v/>
      </c>
      <c r="I174" s="37" t="str">
        <f>IF(D174="","",IF(D173&lt;&gt;"","",VLOOKUP(F174,製品マスタ!$G$5:$L$1005,6,FALSE)))</f>
        <v/>
      </c>
      <c r="J174" s="38"/>
      <c r="K174" s="37" t="str">
        <f>IF(D174="","",IF(D173&lt;&gt;"","",VLOOKUP(D174,契約台帳!$A$3:$X$700,12,FALSE)))</f>
        <v/>
      </c>
      <c r="L174" s="37" t="str">
        <f>IF(D174="","",IF(D173&lt;&gt;"","",VLOOKUP(F174,製品マスタ!$G$5:$Q$1005,11,FALSE)))</f>
        <v/>
      </c>
      <c r="M174" s="49"/>
      <c r="N174" s="49"/>
      <c r="O174" s="60"/>
      <c r="P174" s="74"/>
      <c r="Q174" s="54" t="str">
        <f>IF(D174="","",IF(D173&lt;&gt;"","",IF(J174="リード付け",M174,VLOOKUP(D174,契約台帳!$A$3:$X$700,14,FALSE))))</f>
        <v/>
      </c>
      <c r="R174" s="50" t="str">
        <f>IF(D174="","",IF(D173&lt;&gt;"","",IF(J174="リード付け",M174,VLOOKUP(D174,契約台帳!$A$3:$X$700,15,FALSE))))</f>
        <v/>
      </c>
      <c r="S174" s="50" t="str">
        <f>IF(D174="","",IF(D173&lt;&gt;"","",IF(J174="リード付け",N174,VLOOKUP(D174,契約台帳!$A$3:$X$700,16,FALSE))))</f>
        <v/>
      </c>
      <c r="T174" s="50"/>
      <c r="U174" s="227" t="str">
        <f>IF(D174="","",IF(D172=D174,"",VLOOKUP(D174,契約台帳!$A$2:$X$700,18,FALSE)))</f>
        <v/>
      </c>
      <c r="V174" s="35" t="str">
        <f>IF(J174="巻足し",VLOOKUP(F174&amp;K174&amp;M174,製品マスタ!$M$5:$AK$1005,IF(S174/N174&gt;=3,24,21),FALSE),IF(J174="巻返し",VLOOKUP(F174&amp;K174&amp;M174,製品マスタ!$M$5:$AE$1005,18,FALSE),IF(J174="リード付け","原反コア",IF(J174="スリット",VLOOKUP(F174&amp;K174&amp;Q174,製品マスタ!$N$5:$AE$1005,17,FALSE),""))))</f>
        <v/>
      </c>
      <c r="W174" s="35" t="str">
        <f>IF(J174="巻足し",VLOOKUP(F174&amp;K174&amp;M174,製品マスタ!$M$5:$AK$1005,IF(S174/N174&gt;=3,25,22),FALSE),IF(J174="巻返し",VLOOKUP(F174&amp;K174&amp;M174,製品マスタ!$M$5:$AE$1005,19,FALSE),IF(J174="リード付け","-",IF(J174="スリット",VLOOKUP(F174&amp;K174&amp;Q174,製品マスタ!$N$5:$AE$1005,18,FALSE),""))))</f>
        <v/>
      </c>
      <c r="X174" s="40" t="str">
        <f>IF(D174="","",IF(D173&lt;&gt;"","",VLOOKUP(D174,契約台帳!$A$3:$X$700,17,FALSE)))</f>
        <v/>
      </c>
      <c r="Y174" s="35" t="str">
        <f>IF(D174="","",IF(D173&lt;&gt;"","",VLOOKUP(D174,契約台帳!$A$3:$X$700,5,FALSE)))</f>
        <v/>
      </c>
      <c r="Z174" s="74"/>
      <c r="AA174" s="266" t="str">
        <f>IFERROR(VLOOKUP(F174&amp;K174&amp;M174,製品マスタ!$M$5:$AM$1003,27,FALSE),"")</f>
        <v/>
      </c>
      <c r="AB174" s="41"/>
      <c r="AC174" s="244"/>
      <c r="AD174" s="67"/>
      <c r="AE174" s="71"/>
      <c r="AF174" s="60"/>
      <c r="AG174" s="34"/>
      <c r="AH174" s="34"/>
      <c r="AI174" s="34"/>
      <c r="AJ174" s="34"/>
      <c r="AK174" s="13"/>
      <c r="AL174" s="13"/>
      <c r="AM174" s="13"/>
      <c r="AN174" s="13"/>
      <c r="AO174" s="13"/>
      <c r="AP174" s="14"/>
      <c r="AQ174" s="15"/>
    </row>
    <row r="175" spans="1:43" s="17" customFormat="1" ht="30.95" customHeight="1" x14ac:dyDescent="0.2">
      <c r="A175" s="47"/>
      <c r="B175" s="48"/>
      <c r="C175" s="56"/>
      <c r="D175" s="35"/>
      <c r="E175" s="35"/>
      <c r="F175" s="36" t="str">
        <f>IF(D175="","",VLOOKUP(D175,契約台帳!$A$3:$X$9998,6,FALSE))&amp;IF(D175="","",VLOOKUP(D175,契約台帳!$A$3:$X$9998,7,FALSE))&amp;IF(D175="","",VLOOKUP(D175,契約台帳!$A$3:$X$9998,8,FALSE))&amp;IF(D175="","",VLOOKUP(D175,契約台帳!$A$3:$X$9998,9,FALSE))&amp;IF(D175="","",VLOOKUP(D175,契約台帳!$A$3:$X$9998,11,FALSE))</f>
        <v/>
      </c>
      <c r="G175" s="35" t="str">
        <f>IF(D175="","",IF(D174&lt;&gt;"","",VLOOKUP(F175,製品マスタ!$G$5:$H$1005,2,FALSE)))</f>
        <v/>
      </c>
      <c r="H175" s="35" t="str">
        <f>IF(D175="","",IF(D174&lt;&gt;"","",VLOOKUP(F175,製品マスタ!$G$5:$K$1005,5,FALSE)))</f>
        <v/>
      </c>
      <c r="I175" s="37" t="str">
        <f>IF(D175="","",IF(D174&lt;&gt;"","",VLOOKUP(F175,製品マスタ!$G$5:$L$1005,6,FALSE)))</f>
        <v/>
      </c>
      <c r="J175" s="38"/>
      <c r="K175" s="37" t="str">
        <f>IF(D175="","",IF(D174&lt;&gt;"","",VLOOKUP(D175,契約台帳!$A$3:$X$700,12,FALSE)))</f>
        <v/>
      </c>
      <c r="L175" s="37" t="str">
        <f>IF(D175="","",IF(D174&lt;&gt;"","",VLOOKUP(F175,製品マスタ!$G$5:$Q$1005,11,FALSE)))</f>
        <v/>
      </c>
      <c r="M175" s="49"/>
      <c r="N175" s="49"/>
      <c r="O175" s="60"/>
      <c r="P175" s="74"/>
      <c r="Q175" s="54" t="str">
        <f>IF(D175="","",IF(D174&lt;&gt;"","",IF(J175="リード付け",M175,VLOOKUP(D175,契約台帳!$A$3:$X$700,14,FALSE))))</f>
        <v/>
      </c>
      <c r="R175" s="50" t="str">
        <f>IF(D175="","",IF(D174&lt;&gt;"","",IF(J175="リード付け",M175,VLOOKUP(D175,契約台帳!$A$3:$X$700,15,FALSE))))</f>
        <v/>
      </c>
      <c r="S175" s="50" t="str">
        <f>IF(D175="","",IF(D174&lt;&gt;"","",IF(J175="リード付け",N175,VLOOKUP(D175,契約台帳!$A$3:$X$700,16,FALSE))))</f>
        <v/>
      </c>
      <c r="T175" s="50"/>
      <c r="U175" s="227" t="str">
        <f>IF(D175="","",IF(D173=D175,"",VLOOKUP(D175,契約台帳!$A$2:$X$700,18,FALSE)))</f>
        <v/>
      </c>
      <c r="V175" s="35" t="str">
        <f>IF(J175="巻足し",VLOOKUP(F175&amp;K175&amp;M175,製品マスタ!$M$5:$AK$1005,IF(S175/N175&gt;=3,24,21),FALSE),IF(J175="巻返し",VLOOKUP(F175&amp;K175&amp;M175,製品マスタ!$M$5:$AE$1005,18,FALSE),IF(J175="リード付け","原反コア",IF(J175="スリット",VLOOKUP(F175&amp;K175&amp;Q175,製品マスタ!$N$5:$AE$1005,17,FALSE),""))))</f>
        <v/>
      </c>
      <c r="W175" s="35" t="str">
        <f>IF(J175="巻足し",VLOOKUP(F175&amp;K175&amp;M175,製品マスタ!$M$5:$AK$1005,IF(S175/N175&gt;=3,25,22),FALSE),IF(J175="巻返し",VLOOKUP(F175&amp;K175&amp;M175,製品マスタ!$M$5:$AE$1005,19,FALSE),IF(J175="リード付け","-",IF(J175="スリット",VLOOKUP(F175&amp;K175&amp;Q175,製品マスタ!$N$5:$AE$1005,18,FALSE),""))))</f>
        <v/>
      </c>
      <c r="X175" s="40" t="str">
        <f>IF(D175="","",IF(D174&lt;&gt;"","",VLOOKUP(D175,契約台帳!$A$3:$X$700,17,FALSE)))</f>
        <v/>
      </c>
      <c r="Y175" s="35" t="str">
        <f>IF(D175="","",IF(D174&lt;&gt;"","",VLOOKUP(D175,契約台帳!$A$3:$X$700,5,FALSE)))</f>
        <v/>
      </c>
      <c r="Z175" s="74"/>
      <c r="AA175" s="266" t="str">
        <f>IFERROR(VLOOKUP(F175&amp;K175&amp;M175,製品マスタ!$M$5:$AM$1003,27,FALSE),"")</f>
        <v/>
      </c>
      <c r="AB175" s="41"/>
      <c r="AC175" s="244"/>
      <c r="AD175" s="67"/>
      <c r="AE175" s="71"/>
      <c r="AF175" s="60"/>
      <c r="AG175" s="34"/>
      <c r="AH175" s="34"/>
      <c r="AI175" s="34"/>
      <c r="AJ175" s="34"/>
      <c r="AK175" s="13"/>
      <c r="AL175" s="13"/>
      <c r="AM175" s="13"/>
      <c r="AN175" s="13"/>
      <c r="AO175" s="13"/>
      <c r="AP175" s="14"/>
      <c r="AQ175" s="15"/>
    </row>
    <row r="176" spans="1:43" s="17" customFormat="1" ht="30.95" customHeight="1" x14ac:dyDescent="0.2">
      <c r="A176" s="47"/>
      <c r="B176" s="48"/>
      <c r="C176" s="56"/>
      <c r="D176" s="35"/>
      <c r="E176" s="35"/>
      <c r="F176" s="36" t="str">
        <f>IF(D176="","",VLOOKUP(D176,契約台帳!$A$3:$X$9998,6,FALSE))&amp;IF(D176="","",VLOOKUP(D176,契約台帳!$A$3:$X$9998,7,FALSE))&amp;IF(D176="","",VLOOKUP(D176,契約台帳!$A$3:$X$9998,8,FALSE))&amp;IF(D176="","",VLOOKUP(D176,契約台帳!$A$3:$X$9998,9,FALSE))&amp;IF(D176="","",VLOOKUP(D176,契約台帳!$A$3:$X$9998,11,FALSE))</f>
        <v/>
      </c>
      <c r="G176" s="35" t="str">
        <f>IF(D176="","",IF(D175&lt;&gt;"","",VLOOKUP(F176,製品マスタ!$G$5:$H$1005,2,FALSE)))</f>
        <v/>
      </c>
      <c r="H176" s="35" t="str">
        <f>IF(D176="","",IF(D175&lt;&gt;"","",VLOOKUP(F176,製品マスタ!$G$5:$K$1005,5,FALSE)))</f>
        <v/>
      </c>
      <c r="I176" s="37" t="str">
        <f>IF(D176="","",IF(D175&lt;&gt;"","",VLOOKUP(F176,製品マスタ!$G$5:$L$1005,6,FALSE)))</f>
        <v/>
      </c>
      <c r="J176" s="38"/>
      <c r="K176" s="37" t="str">
        <f>IF(D176="","",IF(D175&lt;&gt;"","",VLOOKUP(D176,契約台帳!$A$3:$X$700,12,FALSE)))</f>
        <v/>
      </c>
      <c r="L176" s="37" t="str">
        <f>IF(D176="","",IF(D175&lt;&gt;"","",VLOOKUP(F176,製品マスタ!$G$5:$Q$1005,11,FALSE)))</f>
        <v/>
      </c>
      <c r="M176" s="49"/>
      <c r="N176" s="49"/>
      <c r="O176" s="60"/>
      <c r="P176" s="74"/>
      <c r="Q176" s="54" t="str">
        <f>IF(D176="","",IF(D175&lt;&gt;"","",IF(J176="リード付け",M176,VLOOKUP(D176,契約台帳!$A$3:$X$700,14,FALSE))))</f>
        <v/>
      </c>
      <c r="R176" s="50" t="str">
        <f>IF(D176="","",IF(D175&lt;&gt;"","",IF(J176="リード付け",M176,VLOOKUP(D176,契約台帳!$A$3:$X$700,15,FALSE))))</f>
        <v/>
      </c>
      <c r="S176" s="50" t="str">
        <f>IF(D176="","",IF(D175&lt;&gt;"","",IF(J176="リード付け",N176,VLOOKUP(D176,契約台帳!$A$3:$X$700,16,FALSE))))</f>
        <v/>
      </c>
      <c r="T176" s="50"/>
      <c r="U176" s="227" t="str">
        <f>IF(D176="","",IF(D174=D176,"",VLOOKUP(D176,契約台帳!$A$2:$X$700,18,FALSE)))</f>
        <v/>
      </c>
      <c r="V176" s="35" t="str">
        <f>IF(J176="巻足し",VLOOKUP(F176&amp;K176&amp;M176,製品マスタ!$M$5:$AK$1005,IF(S176/N176&gt;=3,24,21),FALSE),IF(J176="巻返し",VLOOKUP(F176&amp;K176&amp;M176,製品マスタ!$M$5:$AE$1005,18,FALSE),IF(J176="リード付け","原反コア",IF(J176="スリット",VLOOKUP(F176&amp;K176&amp;Q176,製品マスタ!$N$5:$AE$1005,17,FALSE),""))))</f>
        <v/>
      </c>
      <c r="W176" s="35" t="str">
        <f>IF(J176="巻足し",VLOOKUP(F176&amp;K176&amp;M176,製品マスタ!$M$5:$AK$1005,IF(S176/N176&gt;=3,25,22),FALSE),IF(J176="巻返し",VLOOKUP(F176&amp;K176&amp;M176,製品マスタ!$M$5:$AE$1005,19,FALSE),IF(J176="リード付け","-",IF(J176="スリット",VLOOKUP(F176&amp;K176&amp;Q176,製品マスタ!$N$5:$AE$1005,18,FALSE),""))))</f>
        <v/>
      </c>
      <c r="X176" s="40" t="str">
        <f>IF(D176="","",IF(D175&lt;&gt;"","",VLOOKUP(D176,契約台帳!$A$3:$X$700,17,FALSE)))</f>
        <v/>
      </c>
      <c r="Y176" s="35" t="str">
        <f>IF(D176="","",IF(D175&lt;&gt;"","",VLOOKUP(D176,契約台帳!$A$3:$X$700,5,FALSE)))</f>
        <v/>
      </c>
      <c r="Z176" s="74"/>
      <c r="AA176" s="266" t="str">
        <f>IFERROR(VLOOKUP(F176&amp;K176&amp;M176,製品マスタ!$M$5:$AM$1003,27,FALSE),"")</f>
        <v/>
      </c>
      <c r="AB176" s="41"/>
      <c r="AC176" s="244"/>
      <c r="AD176" s="67"/>
      <c r="AE176" s="71"/>
      <c r="AF176" s="60"/>
      <c r="AG176" s="34"/>
      <c r="AH176" s="34"/>
      <c r="AI176" s="34"/>
      <c r="AJ176" s="34"/>
      <c r="AK176" s="13"/>
      <c r="AL176" s="13"/>
      <c r="AM176" s="13"/>
      <c r="AN176" s="13"/>
      <c r="AO176" s="13"/>
      <c r="AP176" s="14"/>
      <c r="AQ176" s="15"/>
    </row>
    <row r="177" spans="1:43" s="17" customFormat="1" ht="30.95" customHeight="1" x14ac:dyDescent="0.2">
      <c r="A177" s="47"/>
      <c r="B177" s="48"/>
      <c r="C177" s="56"/>
      <c r="D177" s="35"/>
      <c r="E177" s="35"/>
      <c r="F177" s="36" t="str">
        <f>IF(D177="","",VLOOKUP(D177,契約台帳!$A$3:$X$9998,6,FALSE))&amp;IF(D177="","",VLOOKUP(D177,契約台帳!$A$3:$X$9998,7,FALSE))&amp;IF(D177="","",VLOOKUP(D177,契約台帳!$A$3:$X$9998,8,FALSE))&amp;IF(D177="","",VLOOKUP(D177,契約台帳!$A$3:$X$9998,9,FALSE))&amp;IF(D177="","",VLOOKUP(D177,契約台帳!$A$3:$X$9998,11,FALSE))</f>
        <v/>
      </c>
      <c r="G177" s="35" t="str">
        <f>IF(D177="","",IF(D176&lt;&gt;"","",VLOOKUP(F177,製品マスタ!$G$5:$H$1005,2,FALSE)))</f>
        <v/>
      </c>
      <c r="H177" s="35" t="str">
        <f>IF(D177="","",IF(D176&lt;&gt;"","",VLOOKUP(F177,製品マスタ!$G$5:$K$1005,5,FALSE)))</f>
        <v/>
      </c>
      <c r="I177" s="37" t="str">
        <f>IF(D177="","",IF(D176&lt;&gt;"","",VLOOKUP(F177,製品マスタ!$G$5:$L$1005,6,FALSE)))</f>
        <v/>
      </c>
      <c r="J177" s="38"/>
      <c r="K177" s="37" t="str">
        <f>IF(D177="","",IF(D176&lt;&gt;"","",VLOOKUP(D177,契約台帳!$A$3:$X$700,12,FALSE)))</f>
        <v/>
      </c>
      <c r="L177" s="37" t="str">
        <f>IF(D177="","",IF(D176&lt;&gt;"","",VLOOKUP(F177,製品マスタ!$G$5:$Q$1005,11,FALSE)))</f>
        <v/>
      </c>
      <c r="M177" s="49"/>
      <c r="N177" s="49"/>
      <c r="O177" s="60"/>
      <c r="P177" s="74"/>
      <c r="Q177" s="54" t="str">
        <f>IF(D177="","",IF(D176&lt;&gt;"","",IF(J177="リード付け",M177,VLOOKUP(D177,契約台帳!$A$3:$X$700,14,FALSE))))</f>
        <v/>
      </c>
      <c r="R177" s="50" t="str">
        <f>IF(D177="","",IF(D176&lt;&gt;"","",IF(J177="リード付け",M177,VLOOKUP(D177,契約台帳!$A$3:$X$700,15,FALSE))))</f>
        <v/>
      </c>
      <c r="S177" s="50" t="str">
        <f>IF(D177="","",IF(D176&lt;&gt;"","",IF(J177="リード付け",N177,VLOOKUP(D177,契約台帳!$A$3:$X$700,16,FALSE))))</f>
        <v/>
      </c>
      <c r="T177" s="50"/>
      <c r="U177" s="227" t="str">
        <f>IF(D177="","",IF(D175=D177,"",VLOOKUP(D177,契約台帳!$A$2:$X$700,18,FALSE)))</f>
        <v/>
      </c>
      <c r="V177" s="35" t="str">
        <f>IF(J177="巻足し",VLOOKUP(F177&amp;K177&amp;M177,製品マスタ!$M$5:$AK$1005,IF(S177/N177&gt;=3,24,21),FALSE),IF(J177="巻返し",VLOOKUP(F177&amp;K177&amp;M177,製品マスタ!$M$5:$AE$1005,18,FALSE),IF(J177="リード付け","原反コア",IF(J177="スリット",VLOOKUP(F177&amp;K177&amp;Q177,製品マスタ!$N$5:$AE$1005,17,FALSE),""))))</f>
        <v/>
      </c>
      <c r="W177" s="35" t="str">
        <f>IF(J177="巻足し",VLOOKUP(F177&amp;K177&amp;M177,製品マスタ!$M$5:$AK$1005,IF(S177/N177&gt;=3,25,22),FALSE),IF(J177="巻返し",VLOOKUP(F177&amp;K177&amp;M177,製品マスタ!$M$5:$AE$1005,19,FALSE),IF(J177="リード付け","-",IF(J177="スリット",VLOOKUP(F177&amp;K177&amp;Q177,製品マスタ!$N$5:$AE$1005,18,FALSE),""))))</f>
        <v/>
      </c>
      <c r="X177" s="40" t="str">
        <f>IF(D177="","",IF(D176&lt;&gt;"","",VLOOKUP(D177,契約台帳!$A$3:$X$700,17,FALSE)))</f>
        <v/>
      </c>
      <c r="Y177" s="35" t="str">
        <f>IF(D177="","",IF(D176&lt;&gt;"","",VLOOKUP(D177,契約台帳!$A$3:$X$700,5,FALSE)))</f>
        <v/>
      </c>
      <c r="Z177" s="74"/>
      <c r="AA177" s="266" t="str">
        <f>IFERROR(VLOOKUP(F177&amp;K177&amp;M177,製品マスタ!$M$5:$AM$1003,27,FALSE),"")</f>
        <v/>
      </c>
      <c r="AB177" s="41"/>
      <c r="AC177" s="244"/>
      <c r="AD177" s="67"/>
      <c r="AE177" s="71"/>
      <c r="AF177" s="60"/>
      <c r="AG177" s="34"/>
      <c r="AH177" s="34"/>
      <c r="AI177" s="34"/>
      <c r="AJ177" s="34"/>
      <c r="AK177" s="13"/>
      <c r="AL177" s="13"/>
      <c r="AM177" s="13"/>
      <c r="AN177" s="13"/>
      <c r="AO177" s="13"/>
      <c r="AP177" s="14"/>
      <c r="AQ177" s="15"/>
    </row>
    <row r="178" spans="1:43" s="17" customFormat="1" ht="30.95" customHeight="1" x14ac:dyDescent="0.2">
      <c r="A178" s="47"/>
      <c r="B178" s="48"/>
      <c r="C178" s="56"/>
      <c r="D178" s="35"/>
      <c r="E178" s="35"/>
      <c r="F178" s="36" t="str">
        <f>IF(D178="","",VLOOKUP(D178,契約台帳!$A$3:$X$9998,6,FALSE))&amp;IF(D178="","",VLOOKUP(D178,契約台帳!$A$3:$X$9998,7,FALSE))&amp;IF(D178="","",VLOOKUP(D178,契約台帳!$A$3:$X$9998,8,FALSE))&amp;IF(D178="","",VLOOKUP(D178,契約台帳!$A$3:$X$9998,9,FALSE))&amp;IF(D178="","",VLOOKUP(D178,契約台帳!$A$3:$X$9998,11,FALSE))</f>
        <v/>
      </c>
      <c r="G178" s="35" t="str">
        <f>IF(D178="","",IF(D177&lt;&gt;"","",VLOOKUP(F178,製品マスタ!$G$5:$H$1005,2,FALSE)))</f>
        <v/>
      </c>
      <c r="H178" s="35" t="str">
        <f>IF(D178="","",IF(D177&lt;&gt;"","",VLOOKUP(F178,製品マスタ!$G$5:$K$1005,5,FALSE)))</f>
        <v/>
      </c>
      <c r="I178" s="37" t="str">
        <f>IF(D178="","",IF(D177&lt;&gt;"","",VLOOKUP(F178,製品マスタ!$G$5:$L$1005,6,FALSE)))</f>
        <v/>
      </c>
      <c r="J178" s="38"/>
      <c r="K178" s="37" t="str">
        <f>IF(D178="","",IF(D177&lt;&gt;"","",VLOOKUP(D178,契約台帳!$A$3:$X$700,12,FALSE)))</f>
        <v/>
      </c>
      <c r="L178" s="37" t="str">
        <f>IF(D178="","",IF(D177&lt;&gt;"","",VLOOKUP(F178,製品マスタ!$G$5:$Q$1005,11,FALSE)))</f>
        <v/>
      </c>
      <c r="M178" s="49"/>
      <c r="N178" s="49"/>
      <c r="O178" s="60"/>
      <c r="P178" s="74"/>
      <c r="Q178" s="54" t="str">
        <f>IF(D178="","",IF(D177&lt;&gt;"","",IF(J178="リード付け",M178,VLOOKUP(D178,契約台帳!$A$3:$X$700,14,FALSE))))</f>
        <v/>
      </c>
      <c r="R178" s="50" t="str">
        <f>IF(D178="","",IF(D177&lt;&gt;"","",IF(J178="リード付け",M178,VLOOKUP(D178,契約台帳!$A$3:$X$700,15,FALSE))))</f>
        <v/>
      </c>
      <c r="S178" s="50" t="str">
        <f>IF(D178="","",IF(D177&lt;&gt;"","",IF(J178="リード付け",N178,VLOOKUP(D178,契約台帳!$A$3:$X$700,16,FALSE))))</f>
        <v/>
      </c>
      <c r="T178" s="50"/>
      <c r="U178" s="227" t="str">
        <f>IF(D178="","",IF(D176=D178,"",VLOOKUP(D178,契約台帳!$A$2:$X$700,18,FALSE)))</f>
        <v/>
      </c>
      <c r="V178" s="35" t="str">
        <f>IF(J178="巻足し",VLOOKUP(F178&amp;K178&amp;M178,製品マスタ!$M$5:$AK$1005,IF(S178/N178&gt;=3,24,21),FALSE),IF(J178="巻返し",VLOOKUP(F178&amp;K178&amp;M178,製品マスタ!$M$5:$AE$1005,18,FALSE),IF(J178="リード付け","原反コア",IF(J178="スリット",VLOOKUP(F178&amp;K178&amp;Q178,製品マスタ!$N$5:$AE$1005,17,FALSE),""))))</f>
        <v/>
      </c>
      <c r="W178" s="35" t="str">
        <f>IF(J178="巻足し",VLOOKUP(F178&amp;K178&amp;M178,製品マスタ!$M$5:$AK$1005,IF(S178/N178&gt;=3,25,22),FALSE),IF(J178="巻返し",VLOOKUP(F178&amp;K178&amp;M178,製品マスタ!$M$5:$AE$1005,19,FALSE),IF(J178="リード付け","-",IF(J178="スリット",VLOOKUP(F178&amp;K178&amp;Q178,製品マスタ!$N$5:$AE$1005,18,FALSE),""))))</f>
        <v/>
      </c>
      <c r="X178" s="40" t="str">
        <f>IF(D178="","",IF(D177&lt;&gt;"","",VLOOKUP(D178,契約台帳!$A$3:$X$700,17,FALSE)))</f>
        <v/>
      </c>
      <c r="Y178" s="35" t="str">
        <f>IF(D178="","",IF(D177&lt;&gt;"","",VLOOKUP(D178,契約台帳!$A$3:$X$700,5,FALSE)))</f>
        <v/>
      </c>
      <c r="Z178" s="74"/>
      <c r="AA178" s="266" t="str">
        <f>IFERROR(VLOOKUP(F178&amp;K178&amp;M178,製品マスタ!$M$5:$AM$1003,27,FALSE),"")</f>
        <v/>
      </c>
      <c r="AB178" s="41"/>
      <c r="AC178" s="244"/>
      <c r="AD178" s="67"/>
      <c r="AE178" s="71"/>
      <c r="AF178" s="60"/>
      <c r="AG178" s="34"/>
      <c r="AH178" s="34"/>
      <c r="AI178" s="34"/>
      <c r="AJ178" s="34"/>
      <c r="AK178" s="13"/>
      <c r="AL178" s="13"/>
      <c r="AM178" s="13"/>
      <c r="AN178" s="13"/>
      <c r="AO178" s="13"/>
      <c r="AP178" s="14"/>
      <c r="AQ178" s="15"/>
    </row>
    <row r="179" spans="1:43" s="17" customFormat="1" ht="30.95" customHeight="1" x14ac:dyDescent="0.2">
      <c r="A179" s="47"/>
      <c r="B179" s="48"/>
      <c r="C179" s="56"/>
      <c r="D179" s="35"/>
      <c r="E179" s="35"/>
      <c r="F179" s="36" t="str">
        <f>IF(D179="","",VLOOKUP(D179,契約台帳!$A$3:$X$9998,6,FALSE))&amp;IF(D179="","",VLOOKUP(D179,契約台帳!$A$3:$X$9998,7,FALSE))&amp;IF(D179="","",VLOOKUP(D179,契約台帳!$A$3:$X$9998,8,FALSE))&amp;IF(D179="","",VLOOKUP(D179,契約台帳!$A$3:$X$9998,9,FALSE))&amp;IF(D179="","",VLOOKUP(D179,契約台帳!$A$3:$X$9998,11,FALSE))</f>
        <v/>
      </c>
      <c r="G179" s="35" t="str">
        <f>IF(D179="","",IF(D178&lt;&gt;"","",VLOOKUP(F179,製品マスタ!$G$5:$H$1005,2,FALSE)))</f>
        <v/>
      </c>
      <c r="H179" s="35" t="str">
        <f>IF(D179="","",IF(D178&lt;&gt;"","",VLOOKUP(F179,製品マスタ!$G$5:$K$1005,5,FALSE)))</f>
        <v/>
      </c>
      <c r="I179" s="37" t="str">
        <f>IF(D179="","",IF(D178&lt;&gt;"","",VLOOKUP(F179,製品マスタ!$G$5:$L$1005,6,FALSE)))</f>
        <v/>
      </c>
      <c r="J179" s="38"/>
      <c r="K179" s="37" t="str">
        <f>IF(D179="","",IF(D178&lt;&gt;"","",VLOOKUP(D179,契約台帳!$A$3:$X$700,12,FALSE)))</f>
        <v/>
      </c>
      <c r="L179" s="37" t="str">
        <f>IF(D179="","",IF(D178&lt;&gt;"","",VLOOKUP(F179,製品マスタ!$G$5:$Q$1005,11,FALSE)))</f>
        <v/>
      </c>
      <c r="M179" s="49"/>
      <c r="N179" s="49"/>
      <c r="O179" s="60"/>
      <c r="P179" s="74"/>
      <c r="Q179" s="54" t="str">
        <f>IF(D179="","",IF(D178&lt;&gt;"","",IF(J179="リード付け",M179,VLOOKUP(D179,契約台帳!$A$3:$X$700,14,FALSE))))</f>
        <v/>
      </c>
      <c r="R179" s="50" t="str">
        <f>IF(D179="","",IF(D178&lt;&gt;"","",IF(J179="リード付け",M179,VLOOKUP(D179,契約台帳!$A$3:$X$700,15,FALSE))))</f>
        <v/>
      </c>
      <c r="S179" s="50" t="str">
        <f>IF(D179="","",IF(D178&lt;&gt;"","",IF(J179="リード付け",N179,VLOOKUP(D179,契約台帳!$A$3:$X$700,16,FALSE))))</f>
        <v/>
      </c>
      <c r="T179" s="50"/>
      <c r="U179" s="227" t="str">
        <f>IF(D179="","",IF(D177=D179,"",VLOOKUP(D179,契約台帳!$A$2:$X$700,18,FALSE)))</f>
        <v/>
      </c>
      <c r="V179" s="35" t="str">
        <f>IF(J179="巻足し",VLOOKUP(F179&amp;K179&amp;M179,製品マスタ!$M$5:$AK$1005,IF(S179/N179&gt;=3,24,21),FALSE),IF(J179="巻返し",VLOOKUP(F179&amp;K179&amp;M179,製品マスタ!$M$5:$AE$1005,18,FALSE),IF(J179="リード付け","原反コア",IF(J179="スリット",VLOOKUP(F179&amp;K179&amp;Q179,製品マスタ!$N$5:$AE$1005,17,FALSE),""))))</f>
        <v/>
      </c>
      <c r="W179" s="35" t="str">
        <f>IF(J179="巻足し",VLOOKUP(F179&amp;K179&amp;M179,製品マスタ!$M$5:$AK$1005,IF(S179/N179&gt;=3,25,22),FALSE),IF(J179="巻返し",VLOOKUP(F179&amp;K179&amp;M179,製品マスタ!$M$5:$AE$1005,19,FALSE),IF(J179="リード付け","-",IF(J179="スリット",VLOOKUP(F179&amp;K179&amp;Q179,製品マスタ!$N$5:$AE$1005,18,FALSE),""))))</f>
        <v/>
      </c>
      <c r="X179" s="40" t="str">
        <f>IF(D179="","",IF(D178&lt;&gt;"","",VLOOKUP(D179,契約台帳!$A$3:$X$700,17,FALSE)))</f>
        <v/>
      </c>
      <c r="Y179" s="35" t="str">
        <f>IF(D179="","",IF(D178&lt;&gt;"","",VLOOKUP(D179,契約台帳!$A$3:$X$700,5,FALSE)))</f>
        <v/>
      </c>
      <c r="Z179" s="74"/>
      <c r="AA179" s="266" t="str">
        <f>IFERROR(VLOOKUP(F179&amp;K179&amp;M179,製品マスタ!$M$5:$AM$1003,27,FALSE),"")</f>
        <v/>
      </c>
      <c r="AB179" s="41"/>
      <c r="AC179" s="244"/>
      <c r="AD179" s="67"/>
      <c r="AE179" s="71"/>
      <c r="AF179" s="60"/>
      <c r="AG179" s="34"/>
      <c r="AH179" s="34"/>
      <c r="AI179" s="34"/>
      <c r="AJ179" s="34"/>
      <c r="AK179" s="13"/>
      <c r="AL179" s="13"/>
      <c r="AM179" s="13"/>
      <c r="AN179" s="13"/>
      <c r="AO179" s="13"/>
      <c r="AP179" s="14"/>
      <c r="AQ179" s="15"/>
    </row>
    <row r="180" spans="1:43" s="17" customFormat="1" ht="30.95" customHeight="1" x14ac:dyDescent="0.2">
      <c r="A180" s="47"/>
      <c r="B180" s="48"/>
      <c r="C180" s="56"/>
      <c r="D180" s="35"/>
      <c r="E180" s="35"/>
      <c r="F180" s="36" t="str">
        <f>IF(D180="","",VLOOKUP(D180,契約台帳!$A$3:$X$9998,6,FALSE))&amp;IF(D180="","",VLOOKUP(D180,契約台帳!$A$3:$X$9998,7,FALSE))&amp;IF(D180="","",VLOOKUP(D180,契約台帳!$A$3:$X$9998,8,FALSE))&amp;IF(D180="","",VLOOKUP(D180,契約台帳!$A$3:$X$9998,9,FALSE))&amp;IF(D180="","",VLOOKUP(D180,契約台帳!$A$3:$X$9998,11,FALSE))</f>
        <v/>
      </c>
      <c r="G180" s="35" t="str">
        <f>IF(D180="","",IF(D179&lt;&gt;"","",VLOOKUP(F180,製品マスタ!$G$5:$H$1005,2,FALSE)))</f>
        <v/>
      </c>
      <c r="H180" s="35" t="str">
        <f>IF(D180="","",IF(D179&lt;&gt;"","",VLOOKUP(F180,製品マスタ!$G$5:$K$1005,5,FALSE)))</f>
        <v/>
      </c>
      <c r="I180" s="37" t="str">
        <f>IF(D180="","",IF(D179&lt;&gt;"","",VLOOKUP(F180,製品マスタ!$G$5:$L$1005,6,FALSE)))</f>
        <v/>
      </c>
      <c r="J180" s="38"/>
      <c r="K180" s="37" t="str">
        <f>IF(D180="","",IF(D179&lt;&gt;"","",VLOOKUP(D180,契約台帳!$A$3:$X$700,12,FALSE)))</f>
        <v/>
      </c>
      <c r="L180" s="37" t="str">
        <f>IF(D180="","",IF(D179&lt;&gt;"","",VLOOKUP(F180,製品マスタ!$G$5:$Q$1005,11,FALSE)))</f>
        <v/>
      </c>
      <c r="M180" s="49"/>
      <c r="N180" s="49"/>
      <c r="O180" s="60"/>
      <c r="P180" s="74"/>
      <c r="Q180" s="54" t="str">
        <f>IF(D180="","",IF(D179&lt;&gt;"","",IF(J180="リード付け",M180,VLOOKUP(D180,契約台帳!$A$3:$X$700,14,FALSE))))</f>
        <v/>
      </c>
      <c r="R180" s="50" t="str">
        <f>IF(D180="","",IF(D179&lt;&gt;"","",IF(J180="リード付け",M180,VLOOKUP(D180,契約台帳!$A$3:$X$700,15,FALSE))))</f>
        <v/>
      </c>
      <c r="S180" s="50" t="str">
        <f>IF(D180="","",IF(D179&lt;&gt;"","",IF(J180="リード付け",N180,VLOOKUP(D180,契約台帳!$A$3:$X$700,16,FALSE))))</f>
        <v/>
      </c>
      <c r="T180" s="50"/>
      <c r="U180" s="227" t="str">
        <f>IF(D180="","",IF(D178=D180,"",VLOOKUP(D180,契約台帳!$A$2:$X$700,18,FALSE)))</f>
        <v/>
      </c>
      <c r="V180" s="35" t="str">
        <f>IF(J180="巻足し",VLOOKUP(F180&amp;K180&amp;M180,製品マスタ!$M$5:$AK$1005,IF(S180/N180&gt;=3,24,21),FALSE),IF(J180="巻返し",VLOOKUP(F180&amp;K180&amp;M180,製品マスタ!$M$5:$AE$1005,18,FALSE),IF(J180="リード付け","原反コア",IF(J180="スリット",VLOOKUP(F180&amp;K180&amp;Q180,製品マスタ!$N$5:$AE$1005,17,FALSE),""))))</f>
        <v/>
      </c>
      <c r="W180" s="35" t="str">
        <f>IF(J180="巻足し",VLOOKUP(F180&amp;K180&amp;M180,製品マスタ!$M$5:$AK$1005,IF(S180/N180&gt;=3,25,22),FALSE),IF(J180="巻返し",VLOOKUP(F180&amp;K180&amp;M180,製品マスタ!$M$5:$AE$1005,19,FALSE),IF(J180="リード付け","-",IF(J180="スリット",VLOOKUP(F180&amp;K180&amp;Q180,製品マスタ!$N$5:$AE$1005,18,FALSE),""))))</f>
        <v/>
      </c>
      <c r="X180" s="40" t="str">
        <f>IF(D180="","",IF(D179&lt;&gt;"","",VLOOKUP(D180,契約台帳!$A$3:$X$700,17,FALSE)))</f>
        <v/>
      </c>
      <c r="Y180" s="35" t="str">
        <f>IF(D180="","",IF(D179&lt;&gt;"","",VLOOKUP(D180,契約台帳!$A$3:$X$700,5,FALSE)))</f>
        <v/>
      </c>
      <c r="Z180" s="74"/>
      <c r="AA180" s="266" t="str">
        <f>IFERROR(VLOOKUP(F180&amp;K180&amp;M180,製品マスタ!$M$5:$AM$1003,27,FALSE),"")</f>
        <v/>
      </c>
      <c r="AB180" s="41"/>
      <c r="AC180" s="244"/>
      <c r="AD180" s="67"/>
      <c r="AE180" s="71"/>
      <c r="AF180" s="60"/>
      <c r="AG180" s="34"/>
      <c r="AH180" s="34"/>
      <c r="AI180" s="34"/>
      <c r="AJ180" s="34"/>
      <c r="AK180" s="13"/>
      <c r="AL180" s="13"/>
      <c r="AM180" s="13"/>
      <c r="AN180" s="13"/>
      <c r="AO180" s="13"/>
      <c r="AP180" s="14"/>
      <c r="AQ180" s="15"/>
    </row>
    <row r="181" spans="1:43" s="17" customFormat="1" ht="30.95" customHeight="1" x14ac:dyDescent="0.2">
      <c r="A181" s="47"/>
      <c r="B181" s="48"/>
      <c r="C181" s="56"/>
      <c r="D181" s="35"/>
      <c r="E181" s="35"/>
      <c r="F181" s="36" t="str">
        <f>IF(D181="","",VLOOKUP(D181,契約台帳!$A$3:$X$9998,6,FALSE))&amp;IF(D181="","",VLOOKUP(D181,契約台帳!$A$3:$X$9998,7,FALSE))&amp;IF(D181="","",VLOOKUP(D181,契約台帳!$A$3:$X$9998,8,FALSE))&amp;IF(D181="","",VLOOKUP(D181,契約台帳!$A$3:$X$9998,9,FALSE))&amp;IF(D181="","",VLOOKUP(D181,契約台帳!$A$3:$X$9998,11,FALSE))</f>
        <v/>
      </c>
      <c r="G181" s="35" t="str">
        <f>IF(D181="","",IF(D180&lt;&gt;"","",VLOOKUP(F181,製品マスタ!$G$5:$H$1005,2,FALSE)))</f>
        <v/>
      </c>
      <c r="H181" s="35" t="str">
        <f>IF(D181="","",IF(D180&lt;&gt;"","",VLOOKUP(F181,製品マスタ!$G$5:$K$1005,5,FALSE)))</f>
        <v/>
      </c>
      <c r="I181" s="37" t="str">
        <f>IF(D181="","",IF(D180&lt;&gt;"","",VLOOKUP(F181,製品マスタ!$G$5:$L$1005,6,FALSE)))</f>
        <v/>
      </c>
      <c r="J181" s="38"/>
      <c r="K181" s="37" t="str">
        <f>IF(D181="","",IF(D180&lt;&gt;"","",VLOOKUP(D181,契約台帳!$A$3:$X$700,12,FALSE)))</f>
        <v/>
      </c>
      <c r="L181" s="37" t="str">
        <f>IF(D181="","",IF(D180&lt;&gt;"","",VLOOKUP(F181,製品マスタ!$G$5:$Q$1005,11,FALSE)))</f>
        <v/>
      </c>
      <c r="M181" s="49"/>
      <c r="N181" s="49"/>
      <c r="O181" s="60"/>
      <c r="P181" s="74"/>
      <c r="Q181" s="54" t="str">
        <f>IF(D181="","",IF(D180&lt;&gt;"","",IF(J181="リード付け",M181,VLOOKUP(D181,契約台帳!$A$3:$X$700,14,FALSE))))</f>
        <v/>
      </c>
      <c r="R181" s="50" t="str">
        <f>IF(D181="","",IF(D180&lt;&gt;"","",IF(J181="リード付け",M181,VLOOKUP(D181,契約台帳!$A$3:$X$700,15,FALSE))))</f>
        <v/>
      </c>
      <c r="S181" s="50" t="str">
        <f>IF(D181="","",IF(D180&lt;&gt;"","",IF(J181="リード付け",N181,VLOOKUP(D181,契約台帳!$A$3:$X$700,16,FALSE))))</f>
        <v/>
      </c>
      <c r="T181" s="50"/>
      <c r="U181" s="227" t="str">
        <f>IF(D181="","",IF(D179=D181,"",VLOOKUP(D181,契約台帳!$A$2:$X$700,18,FALSE)))</f>
        <v/>
      </c>
      <c r="V181" s="35" t="str">
        <f>IF(J181="巻足し",VLOOKUP(F181&amp;K181&amp;M181,製品マスタ!$M$5:$AK$1005,IF(S181/N181&gt;=3,24,21),FALSE),IF(J181="巻返し",VLOOKUP(F181&amp;K181&amp;M181,製品マスタ!$M$5:$AE$1005,18,FALSE),IF(J181="リード付け","原反コア",IF(J181="スリット",VLOOKUP(F181&amp;K181&amp;Q181,製品マスタ!$N$5:$AE$1005,17,FALSE),""))))</f>
        <v/>
      </c>
      <c r="W181" s="35" t="str">
        <f>IF(J181="巻足し",VLOOKUP(F181&amp;K181&amp;M181,製品マスタ!$M$5:$AK$1005,IF(S181/N181&gt;=3,25,22),FALSE),IF(J181="巻返し",VLOOKUP(F181&amp;K181&amp;M181,製品マスタ!$M$5:$AE$1005,19,FALSE),IF(J181="リード付け","-",IF(J181="スリット",VLOOKUP(F181&amp;K181&amp;Q181,製品マスタ!$N$5:$AE$1005,18,FALSE),""))))</f>
        <v/>
      </c>
      <c r="X181" s="40" t="str">
        <f>IF(D181="","",IF(D180&lt;&gt;"","",VLOOKUP(D181,契約台帳!$A$3:$X$700,17,FALSE)))</f>
        <v/>
      </c>
      <c r="Y181" s="35" t="str">
        <f>IF(D181="","",IF(D180&lt;&gt;"","",VLOOKUP(D181,契約台帳!$A$3:$X$700,5,FALSE)))</f>
        <v/>
      </c>
      <c r="Z181" s="74"/>
      <c r="AA181" s="266" t="str">
        <f>IFERROR(VLOOKUP(F181&amp;K181&amp;M181,製品マスタ!$M$5:$AM$1003,27,FALSE),"")</f>
        <v/>
      </c>
      <c r="AB181" s="41"/>
      <c r="AC181" s="244"/>
      <c r="AD181" s="67"/>
      <c r="AE181" s="71"/>
      <c r="AF181" s="60"/>
      <c r="AG181" s="34"/>
      <c r="AH181" s="34"/>
      <c r="AI181" s="34"/>
      <c r="AJ181" s="34"/>
      <c r="AK181" s="13"/>
      <c r="AL181" s="13"/>
      <c r="AM181" s="13"/>
      <c r="AN181" s="13"/>
      <c r="AO181" s="13"/>
      <c r="AP181" s="14"/>
      <c r="AQ181" s="15"/>
    </row>
    <row r="182" spans="1:43" s="17" customFormat="1" ht="30.95" customHeight="1" x14ac:dyDescent="0.2">
      <c r="A182" s="47"/>
      <c r="B182" s="48"/>
      <c r="C182" s="56"/>
      <c r="D182" s="35"/>
      <c r="E182" s="35"/>
      <c r="F182" s="36" t="str">
        <f>IF(D182="","",VLOOKUP(D182,契約台帳!$A$3:$X$9998,6,FALSE))&amp;IF(D182="","",VLOOKUP(D182,契約台帳!$A$3:$X$9998,7,FALSE))&amp;IF(D182="","",VLOOKUP(D182,契約台帳!$A$3:$X$9998,8,FALSE))&amp;IF(D182="","",VLOOKUP(D182,契約台帳!$A$3:$X$9998,9,FALSE))&amp;IF(D182="","",VLOOKUP(D182,契約台帳!$A$3:$X$9998,11,FALSE))</f>
        <v/>
      </c>
      <c r="G182" s="35" t="str">
        <f>IF(D182="","",IF(D181&lt;&gt;"","",VLOOKUP(F182,製品マスタ!$G$5:$H$1005,2,FALSE)))</f>
        <v/>
      </c>
      <c r="H182" s="35" t="str">
        <f>IF(D182="","",IF(D181&lt;&gt;"","",VLOOKUP(F182,製品マスタ!$G$5:$K$1005,5,FALSE)))</f>
        <v/>
      </c>
      <c r="I182" s="37" t="str">
        <f>IF(D182="","",IF(D181&lt;&gt;"","",VLOOKUP(F182,製品マスタ!$G$5:$L$1005,6,FALSE)))</f>
        <v/>
      </c>
      <c r="J182" s="38"/>
      <c r="K182" s="37" t="str">
        <f>IF(D182="","",IF(D181&lt;&gt;"","",VLOOKUP(D182,契約台帳!$A$3:$X$700,12,FALSE)))</f>
        <v/>
      </c>
      <c r="L182" s="37" t="str">
        <f>IF(D182="","",IF(D181&lt;&gt;"","",VLOOKUP(F182,製品マスタ!$G$5:$Q$1005,11,FALSE)))</f>
        <v/>
      </c>
      <c r="M182" s="49"/>
      <c r="N182" s="49"/>
      <c r="O182" s="60"/>
      <c r="P182" s="74"/>
      <c r="Q182" s="54" t="str">
        <f>IF(D182="","",IF(D181&lt;&gt;"","",IF(J182="リード付け",M182,VLOOKUP(D182,契約台帳!$A$3:$X$700,14,FALSE))))</f>
        <v/>
      </c>
      <c r="R182" s="50" t="str">
        <f>IF(D182="","",IF(D181&lt;&gt;"","",IF(J182="リード付け",M182,VLOOKUP(D182,契約台帳!$A$3:$X$700,15,FALSE))))</f>
        <v/>
      </c>
      <c r="S182" s="50" t="str">
        <f>IF(D182="","",IF(D181&lt;&gt;"","",IF(J182="リード付け",N182,VLOOKUP(D182,契約台帳!$A$3:$X$700,16,FALSE))))</f>
        <v/>
      </c>
      <c r="T182" s="50"/>
      <c r="U182" s="227" t="str">
        <f>IF(D182="","",IF(D180=D182,"",VLOOKUP(D182,契約台帳!$A$2:$X$700,18,FALSE)))</f>
        <v/>
      </c>
      <c r="V182" s="35" t="str">
        <f>IF(J182="巻足し",VLOOKUP(F182&amp;K182&amp;M182,製品マスタ!$M$5:$AK$1005,IF(S182/N182&gt;=3,24,21),FALSE),IF(J182="巻返し",VLOOKUP(F182&amp;K182&amp;M182,製品マスタ!$M$5:$AE$1005,18,FALSE),IF(J182="リード付け","原反コア",IF(J182="スリット",VLOOKUP(F182&amp;K182&amp;Q182,製品マスタ!$N$5:$AE$1005,17,FALSE),""))))</f>
        <v/>
      </c>
      <c r="W182" s="35" t="str">
        <f>IF(J182="巻足し",VLOOKUP(F182&amp;K182&amp;M182,製品マスタ!$M$5:$AK$1005,IF(S182/N182&gt;=3,25,22),FALSE),IF(J182="巻返し",VLOOKUP(F182&amp;K182&amp;M182,製品マスタ!$M$5:$AE$1005,19,FALSE),IF(J182="リード付け","-",IF(J182="スリット",VLOOKUP(F182&amp;K182&amp;Q182,製品マスタ!$N$5:$AE$1005,18,FALSE),""))))</f>
        <v/>
      </c>
      <c r="X182" s="40" t="str">
        <f>IF(D182="","",IF(D181&lt;&gt;"","",VLOOKUP(D182,契約台帳!$A$3:$X$700,17,FALSE)))</f>
        <v/>
      </c>
      <c r="Y182" s="35" t="str">
        <f>IF(D182="","",IF(D181&lt;&gt;"","",VLOOKUP(D182,契約台帳!$A$3:$X$700,5,FALSE)))</f>
        <v/>
      </c>
      <c r="Z182" s="74"/>
      <c r="AA182" s="266" t="str">
        <f>IFERROR(VLOOKUP(F182&amp;K182&amp;M182,製品マスタ!$M$5:$AM$1003,27,FALSE),"")</f>
        <v/>
      </c>
      <c r="AB182" s="41"/>
      <c r="AC182" s="244"/>
      <c r="AD182" s="67"/>
      <c r="AE182" s="71"/>
      <c r="AF182" s="60"/>
      <c r="AG182" s="34"/>
      <c r="AH182" s="34"/>
      <c r="AI182" s="34"/>
      <c r="AJ182" s="34"/>
      <c r="AK182" s="13"/>
      <c r="AL182" s="13"/>
      <c r="AM182" s="13"/>
      <c r="AN182" s="13"/>
      <c r="AO182" s="13"/>
      <c r="AP182" s="14"/>
      <c r="AQ182" s="15"/>
    </row>
    <row r="183" spans="1:43" s="17" customFormat="1" ht="30.95" customHeight="1" x14ac:dyDescent="0.2">
      <c r="A183" s="47"/>
      <c r="B183" s="48"/>
      <c r="C183" s="56"/>
      <c r="D183" s="35"/>
      <c r="E183" s="35"/>
      <c r="F183" s="36" t="str">
        <f>IF(D183="","",VLOOKUP(D183,契約台帳!$A$3:$X$9998,6,FALSE))&amp;IF(D183="","",VLOOKUP(D183,契約台帳!$A$3:$X$9998,7,FALSE))&amp;IF(D183="","",VLOOKUP(D183,契約台帳!$A$3:$X$9998,8,FALSE))&amp;IF(D183="","",VLOOKUP(D183,契約台帳!$A$3:$X$9998,9,FALSE))&amp;IF(D183="","",VLOOKUP(D183,契約台帳!$A$3:$X$9998,11,FALSE))</f>
        <v/>
      </c>
      <c r="G183" s="35" t="str">
        <f>IF(D183="","",IF(D182&lt;&gt;"","",VLOOKUP(F183,製品マスタ!$G$5:$H$1005,2,FALSE)))</f>
        <v/>
      </c>
      <c r="H183" s="35" t="str">
        <f>IF(D183="","",IF(D182&lt;&gt;"","",VLOOKUP(F183,製品マスタ!$G$5:$K$1005,5,FALSE)))</f>
        <v/>
      </c>
      <c r="I183" s="37" t="str">
        <f>IF(D183="","",IF(D182&lt;&gt;"","",VLOOKUP(F183,製品マスタ!$G$5:$L$1005,6,FALSE)))</f>
        <v/>
      </c>
      <c r="J183" s="38"/>
      <c r="K183" s="37" t="str">
        <f>IF(D183="","",IF(D182&lt;&gt;"","",VLOOKUP(D183,契約台帳!$A$3:$X$700,12,FALSE)))</f>
        <v/>
      </c>
      <c r="L183" s="37" t="str">
        <f>IF(D183="","",IF(D182&lt;&gt;"","",VLOOKUP(F183,製品マスタ!$G$5:$Q$1005,11,FALSE)))</f>
        <v/>
      </c>
      <c r="M183" s="49"/>
      <c r="N183" s="49"/>
      <c r="O183" s="60"/>
      <c r="P183" s="74"/>
      <c r="Q183" s="54" t="str">
        <f>IF(D183="","",IF(D182&lt;&gt;"","",IF(J183="リード付け",M183,VLOOKUP(D183,契約台帳!$A$3:$X$700,14,FALSE))))</f>
        <v/>
      </c>
      <c r="R183" s="50" t="str">
        <f>IF(D183="","",IF(D182&lt;&gt;"","",IF(J183="リード付け",M183,VLOOKUP(D183,契約台帳!$A$3:$X$700,15,FALSE))))</f>
        <v/>
      </c>
      <c r="S183" s="50" t="str">
        <f>IF(D183="","",IF(D182&lt;&gt;"","",IF(J183="リード付け",N183,VLOOKUP(D183,契約台帳!$A$3:$X$700,16,FALSE))))</f>
        <v/>
      </c>
      <c r="T183" s="50"/>
      <c r="U183" s="227" t="str">
        <f>IF(D183="","",IF(D181=D183,"",VLOOKUP(D183,契約台帳!$A$2:$X$700,18,FALSE)))</f>
        <v/>
      </c>
      <c r="V183" s="35" t="str">
        <f>IF(J183="巻足し",VLOOKUP(F183&amp;K183&amp;M183,製品マスタ!$M$5:$AK$1005,IF(S183/N183&gt;=3,24,21),FALSE),IF(J183="巻返し",VLOOKUP(F183&amp;K183&amp;M183,製品マスタ!$M$5:$AE$1005,18,FALSE),IF(J183="リード付け","原反コア",IF(J183="スリット",VLOOKUP(F183&amp;K183&amp;Q183,製品マスタ!$N$5:$AE$1005,17,FALSE),""))))</f>
        <v/>
      </c>
      <c r="W183" s="35" t="str">
        <f>IF(J183="巻足し",VLOOKUP(F183&amp;K183&amp;M183,製品マスタ!$M$5:$AK$1005,IF(S183/N183&gt;=3,25,22),FALSE),IF(J183="巻返し",VLOOKUP(F183&amp;K183&amp;M183,製品マスタ!$M$5:$AE$1005,19,FALSE),IF(J183="リード付け","-",IF(J183="スリット",VLOOKUP(F183&amp;K183&amp;Q183,製品マスタ!$N$5:$AE$1005,18,FALSE),""))))</f>
        <v/>
      </c>
      <c r="X183" s="40" t="str">
        <f>IF(D183="","",IF(D182&lt;&gt;"","",VLOOKUP(D183,契約台帳!$A$3:$X$700,17,FALSE)))</f>
        <v/>
      </c>
      <c r="Y183" s="35" t="str">
        <f>IF(D183="","",IF(D182&lt;&gt;"","",VLOOKUP(D183,契約台帳!$A$3:$X$700,5,FALSE)))</f>
        <v/>
      </c>
      <c r="Z183" s="74"/>
      <c r="AA183" s="266" t="str">
        <f>IFERROR(VLOOKUP(F183&amp;K183&amp;M183,製品マスタ!$M$5:$AM$1003,27,FALSE),"")</f>
        <v/>
      </c>
      <c r="AB183" s="41"/>
      <c r="AC183" s="244"/>
      <c r="AD183" s="67"/>
      <c r="AE183" s="71"/>
      <c r="AF183" s="60"/>
      <c r="AG183" s="34"/>
      <c r="AH183" s="34"/>
      <c r="AI183" s="34"/>
      <c r="AJ183" s="34"/>
      <c r="AK183" s="13"/>
      <c r="AL183" s="13"/>
      <c r="AM183" s="13"/>
      <c r="AN183" s="13"/>
      <c r="AO183" s="13"/>
      <c r="AP183" s="14"/>
      <c r="AQ183" s="15"/>
    </row>
    <row r="184" spans="1:43" s="17" customFormat="1" ht="30.95" customHeight="1" x14ac:dyDescent="0.2">
      <c r="A184" s="47"/>
      <c r="B184" s="48"/>
      <c r="C184" s="56"/>
      <c r="D184" s="35"/>
      <c r="E184" s="35"/>
      <c r="F184" s="36" t="str">
        <f>IF(D184="","",VLOOKUP(D184,契約台帳!$A$3:$X$9998,6,FALSE))&amp;IF(D184="","",VLOOKUP(D184,契約台帳!$A$3:$X$9998,7,FALSE))&amp;IF(D184="","",VLOOKUP(D184,契約台帳!$A$3:$X$9998,8,FALSE))&amp;IF(D184="","",VLOOKUP(D184,契約台帳!$A$3:$X$9998,9,FALSE))&amp;IF(D184="","",VLOOKUP(D184,契約台帳!$A$3:$X$9998,11,FALSE))</f>
        <v/>
      </c>
      <c r="G184" s="35" t="str">
        <f>IF(D184="","",IF(D183&lt;&gt;"","",VLOOKUP(F184,製品マスタ!$G$5:$H$1005,2,FALSE)))</f>
        <v/>
      </c>
      <c r="H184" s="35" t="str">
        <f>IF(D184="","",IF(D183&lt;&gt;"","",VLOOKUP(F184,製品マスタ!$G$5:$K$1005,5,FALSE)))</f>
        <v/>
      </c>
      <c r="I184" s="37" t="str">
        <f>IF(D184="","",IF(D183&lt;&gt;"","",VLOOKUP(F184,製品マスタ!$G$5:$L$1005,6,FALSE)))</f>
        <v/>
      </c>
      <c r="J184" s="38"/>
      <c r="K184" s="37" t="str">
        <f>IF(D184="","",IF(D183&lt;&gt;"","",VLOOKUP(D184,契約台帳!$A$3:$X$700,12,FALSE)))</f>
        <v/>
      </c>
      <c r="L184" s="37" t="str">
        <f>IF(D184="","",IF(D183&lt;&gt;"","",VLOOKUP(F184,製品マスタ!$G$5:$Q$1005,11,FALSE)))</f>
        <v/>
      </c>
      <c r="M184" s="49"/>
      <c r="N184" s="49"/>
      <c r="O184" s="60"/>
      <c r="P184" s="74"/>
      <c r="Q184" s="54" t="str">
        <f>IF(D184="","",IF(D183&lt;&gt;"","",IF(J184="リード付け",M184,VLOOKUP(D184,契約台帳!$A$3:$X$700,14,FALSE))))</f>
        <v/>
      </c>
      <c r="R184" s="50" t="str">
        <f>IF(D184="","",IF(D183&lt;&gt;"","",IF(J184="リード付け",M184,VLOOKUP(D184,契約台帳!$A$3:$X$700,15,FALSE))))</f>
        <v/>
      </c>
      <c r="S184" s="50" t="str">
        <f>IF(D184="","",IF(D183&lt;&gt;"","",IF(J184="リード付け",N184,VLOOKUP(D184,契約台帳!$A$3:$X$700,16,FALSE))))</f>
        <v/>
      </c>
      <c r="T184" s="50"/>
      <c r="U184" s="227" t="str">
        <f>IF(D184="","",IF(D182=D184,"",VLOOKUP(D184,契約台帳!$A$2:$X$700,18,FALSE)))</f>
        <v/>
      </c>
      <c r="V184" s="35" t="str">
        <f>IF(J184="巻足し",VLOOKUP(F184&amp;K184&amp;M184,製品マスタ!$M$5:$AK$1005,IF(S184/N184&gt;=3,24,21),FALSE),IF(J184="巻返し",VLOOKUP(F184&amp;K184&amp;M184,製品マスタ!$M$5:$AE$1005,18,FALSE),IF(J184="リード付け","原反コア",IF(J184="スリット",VLOOKUP(F184&amp;K184&amp;Q184,製品マスタ!$N$5:$AE$1005,17,FALSE),""))))</f>
        <v/>
      </c>
      <c r="W184" s="35" t="str">
        <f>IF(J184="巻足し",VLOOKUP(F184&amp;K184&amp;M184,製品マスタ!$M$5:$AK$1005,IF(S184/N184&gt;=3,25,22),FALSE),IF(J184="巻返し",VLOOKUP(F184&amp;K184&amp;M184,製品マスタ!$M$5:$AE$1005,19,FALSE),IF(J184="リード付け","-",IF(J184="スリット",VLOOKUP(F184&amp;K184&amp;Q184,製品マスタ!$N$5:$AE$1005,18,FALSE),""))))</f>
        <v/>
      </c>
      <c r="X184" s="40" t="str">
        <f>IF(D184="","",IF(D183&lt;&gt;"","",VLOOKUP(D184,契約台帳!$A$3:$X$700,17,FALSE)))</f>
        <v/>
      </c>
      <c r="Y184" s="35" t="str">
        <f>IF(D184="","",IF(D183&lt;&gt;"","",VLOOKUP(D184,契約台帳!$A$3:$X$700,5,FALSE)))</f>
        <v/>
      </c>
      <c r="Z184" s="74"/>
      <c r="AA184" s="266" t="str">
        <f>IFERROR(VLOOKUP(F184&amp;K184&amp;M184,製品マスタ!$M$5:$AM$1003,27,FALSE),"")</f>
        <v/>
      </c>
      <c r="AB184" s="41"/>
      <c r="AC184" s="244"/>
      <c r="AD184" s="67"/>
      <c r="AE184" s="71"/>
      <c r="AF184" s="60"/>
      <c r="AG184" s="34"/>
      <c r="AH184" s="34"/>
      <c r="AI184" s="34"/>
      <c r="AJ184" s="34"/>
      <c r="AK184" s="13"/>
      <c r="AL184" s="13"/>
      <c r="AM184" s="13"/>
      <c r="AN184" s="13"/>
      <c r="AO184" s="13"/>
      <c r="AP184" s="14"/>
      <c r="AQ184" s="15"/>
    </row>
    <row r="185" spans="1:43" s="17" customFormat="1" ht="30.95" customHeight="1" x14ac:dyDescent="0.2">
      <c r="A185" s="47"/>
      <c r="B185" s="48"/>
      <c r="C185" s="56"/>
      <c r="D185" s="35"/>
      <c r="E185" s="35"/>
      <c r="F185" s="36" t="str">
        <f>IF(D185="","",VLOOKUP(D185,契約台帳!$A$3:$X$9998,6,FALSE))&amp;IF(D185="","",VLOOKUP(D185,契約台帳!$A$3:$X$9998,7,FALSE))&amp;IF(D185="","",VLOOKUP(D185,契約台帳!$A$3:$X$9998,8,FALSE))&amp;IF(D185="","",VLOOKUP(D185,契約台帳!$A$3:$X$9998,9,FALSE))&amp;IF(D185="","",VLOOKUP(D185,契約台帳!$A$3:$X$9998,11,FALSE))</f>
        <v/>
      </c>
      <c r="G185" s="35" t="str">
        <f>IF(D185="","",IF(D184&lt;&gt;"","",VLOOKUP(F185,製品マスタ!$G$5:$H$1005,2,FALSE)))</f>
        <v/>
      </c>
      <c r="H185" s="35" t="str">
        <f>IF(D185="","",IF(D184&lt;&gt;"","",VLOOKUP(F185,製品マスタ!$G$5:$K$1005,5,FALSE)))</f>
        <v/>
      </c>
      <c r="I185" s="37" t="str">
        <f>IF(D185="","",IF(D184&lt;&gt;"","",VLOOKUP(F185,製品マスタ!$G$5:$L$1005,6,FALSE)))</f>
        <v/>
      </c>
      <c r="J185" s="38"/>
      <c r="K185" s="37" t="str">
        <f>IF(D185="","",IF(D184&lt;&gt;"","",VLOOKUP(D185,契約台帳!$A$3:$X$700,12,FALSE)))</f>
        <v/>
      </c>
      <c r="L185" s="37" t="str">
        <f>IF(D185="","",IF(D184&lt;&gt;"","",VLOOKUP(F185,製品マスタ!$G$5:$Q$1005,11,FALSE)))</f>
        <v/>
      </c>
      <c r="M185" s="49"/>
      <c r="N185" s="49"/>
      <c r="O185" s="60"/>
      <c r="P185" s="74"/>
      <c r="Q185" s="54" t="str">
        <f>IF(D185="","",IF(D184&lt;&gt;"","",IF(J185="リード付け",M185,VLOOKUP(D185,契約台帳!$A$3:$X$700,14,FALSE))))</f>
        <v/>
      </c>
      <c r="R185" s="50" t="str">
        <f>IF(D185="","",IF(D184&lt;&gt;"","",IF(J185="リード付け",M185,VLOOKUP(D185,契約台帳!$A$3:$X$700,15,FALSE))))</f>
        <v/>
      </c>
      <c r="S185" s="50" t="str">
        <f>IF(D185="","",IF(D184&lt;&gt;"","",IF(J185="リード付け",N185,VLOOKUP(D185,契約台帳!$A$3:$X$700,16,FALSE))))</f>
        <v/>
      </c>
      <c r="T185" s="50"/>
      <c r="U185" s="227" t="str">
        <f>IF(D185="","",IF(D183=D185,"",VLOOKUP(D185,契約台帳!$A$2:$X$700,18,FALSE)))</f>
        <v/>
      </c>
      <c r="V185" s="35" t="str">
        <f>IF(J185="巻足し",VLOOKUP(F185&amp;K185&amp;M185,製品マスタ!$M$5:$AK$1005,IF(S185/N185&gt;=3,24,21),FALSE),IF(J185="巻返し",VLOOKUP(F185&amp;K185&amp;M185,製品マスタ!$M$5:$AE$1005,18,FALSE),IF(J185="リード付け","原反コア",IF(J185="スリット",VLOOKUP(F185&amp;K185&amp;Q185,製品マスタ!$N$5:$AE$1005,17,FALSE),""))))</f>
        <v/>
      </c>
      <c r="W185" s="35" t="str">
        <f>IF(J185="巻足し",VLOOKUP(F185&amp;K185&amp;M185,製品マスタ!$M$5:$AK$1005,IF(S185/N185&gt;=3,25,22),FALSE),IF(J185="巻返し",VLOOKUP(F185&amp;K185&amp;M185,製品マスタ!$M$5:$AE$1005,19,FALSE),IF(J185="リード付け","-",IF(J185="スリット",VLOOKUP(F185&amp;K185&amp;Q185,製品マスタ!$N$5:$AE$1005,18,FALSE),""))))</f>
        <v/>
      </c>
      <c r="X185" s="40" t="str">
        <f>IF(D185="","",IF(D184&lt;&gt;"","",VLOOKUP(D185,契約台帳!$A$3:$X$700,17,FALSE)))</f>
        <v/>
      </c>
      <c r="Y185" s="35" t="str">
        <f>IF(D185="","",IF(D184&lt;&gt;"","",VLOOKUP(D185,契約台帳!$A$3:$X$700,5,FALSE)))</f>
        <v/>
      </c>
      <c r="Z185" s="74"/>
      <c r="AA185" s="266" t="str">
        <f>IFERROR(VLOOKUP(F185&amp;K185&amp;M185,製品マスタ!$M$5:$AM$1003,27,FALSE),"")</f>
        <v/>
      </c>
      <c r="AB185" s="41"/>
      <c r="AC185" s="244"/>
      <c r="AD185" s="67"/>
      <c r="AE185" s="71"/>
      <c r="AF185" s="60"/>
      <c r="AG185" s="34"/>
      <c r="AH185" s="34"/>
      <c r="AI185" s="34"/>
      <c r="AJ185" s="34"/>
      <c r="AK185" s="13"/>
      <c r="AL185" s="13"/>
      <c r="AM185" s="13"/>
      <c r="AN185" s="13"/>
      <c r="AO185" s="13"/>
      <c r="AP185" s="14"/>
      <c r="AQ185" s="15"/>
    </row>
    <row r="186" spans="1:43" s="17" customFormat="1" ht="30.95" customHeight="1" x14ac:dyDescent="0.2">
      <c r="A186" s="47"/>
      <c r="B186" s="48"/>
      <c r="C186" s="56"/>
      <c r="D186" s="35"/>
      <c r="E186" s="35"/>
      <c r="F186" s="36" t="str">
        <f>IF(D186="","",VLOOKUP(D186,契約台帳!$A$3:$X$9998,6,FALSE))&amp;IF(D186="","",VLOOKUP(D186,契約台帳!$A$3:$X$9998,7,FALSE))&amp;IF(D186="","",VLOOKUP(D186,契約台帳!$A$3:$X$9998,8,FALSE))&amp;IF(D186="","",VLOOKUP(D186,契約台帳!$A$3:$X$9998,9,FALSE))&amp;IF(D186="","",VLOOKUP(D186,契約台帳!$A$3:$X$9998,11,FALSE))</f>
        <v/>
      </c>
      <c r="G186" s="35" t="str">
        <f>IF(D186="","",IF(D185&lt;&gt;"","",VLOOKUP(F186,製品マスタ!$G$5:$H$1005,2,FALSE)))</f>
        <v/>
      </c>
      <c r="H186" s="35" t="str">
        <f>IF(D186="","",IF(D185&lt;&gt;"","",VLOOKUP(F186,製品マスタ!$G$5:$K$1005,5,FALSE)))</f>
        <v/>
      </c>
      <c r="I186" s="37" t="str">
        <f>IF(D186="","",IF(D185&lt;&gt;"","",VLOOKUP(F186,製品マスタ!$G$5:$L$1005,6,FALSE)))</f>
        <v/>
      </c>
      <c r="J186" s="38"/>
      <c r="K186" s="37" t="str">
        <f>IF(D186="","",IF(D185&lt;&gt;"","",VLOOKUP(D186,契約台帳!$A$3:$X$700,12,FALSE)))</f>
        <v/>
      </c>
      <c r="L186" s="37" t="str">
        <f>IF(D186="","",IF(D185&lt;&gt;"","",VLOOKUP(F186,製品マスタ!$G$5:$Q$1005,11,FALSE)))</f>
        <v/>
      </c>
      <c r="M186" s="49"/>
      <c r="N186" s="49"/>
      <c r="O186" s="60"/>
      <c r="P186" s="74"/>
      <c r="Q186" s="54" t="str">
        <f>IF(D186="","",IF(D185&lt;&gt;"","",IF(J186="リード付け",M186,VLOOKUP(D186,契約台帳!$A$3:$X$700,14,FALSE))))</f>
        <v/>
      </c>
      <c r="R186" s="50" t="str">
        <f>IF(D186="","",IF(D185&lt;&gt;"","",IF(J186="リード付け",M186,VLOOKUP(D186,契約台帳!$A$3:$X$700,15,FALSE))))</f>
        <v/>
      </c>
      <c r="S186" s="50" t="str">
        <f>IF(D186="","",IF(D185&lt;&gt;"","",IF(J186="リード付け",N186,VLOOKUP(D186,契約台帳!$A$3:$X$700,16,FALSE))))</f>
        <v/>
      </c>
      <c r="T186" s="50"/>
      <c r="U186" s="227" t="str">
        <f>IF(D186="","",IF(D184=D186,"",VLOOKUP(D186,契約台帳!$A$2:$X$700,18,FALSE)))</f>
        <v/>
      </c>
      <c r="V186" s="35" t="str">
        <f>IF(J186="巻足し",VLOOKUP(F186&amp;K186&amp;M186,製品マスタ!$M$5:$AK$1005,IF(S186/N186&gt;=3,24,21),FALSE),IF(J186="巻返し",VLOOKUP(F186&amp;K186&amp;M186,製品マスタ!$M$5:$AE$1005,18,FALSE),IF(J186="リード付け","原反コア",IF(J186="スリット",VLOOKUP(F186&amp;K186&amp;Q186,製品マスタ!$N$5:$AE$1005,17,FALSE),""))))</f>
        <v/>
      </c>
      <c r="W186" s="35" t="str">
        <f>IF(J186="巻足し",VLOOKUP(F186&amp;K186&amp;M186,製品マスタ!$M$5:$AK$1005,IF(S186/N186&gt;=3,25,22),FALSE),IF(J186="巻返し",VLOOKUP(F186&amp;K186&amp;M186,製品マスタ!$M$5:$AE$1005,19,FALSE),IF(J186="リード付け","-",IF(J186="スリット",VLOOKUP(F186&amp;K186&amp;Q186,製品マスタ!$N$5:$AE$1005,18,FALSE),""))))</f>
        <v/>
      </c>
      <c r="X186" s="40" t="str">
        <f>IF(D186="","",IF(D185&lt;&gt;"","",VLOOKUP(D186,契約台帳!$A$3:$X$700,17,FALSE)))</f>
        <v/>
      </c>
      <c r="Y186" s="35" t="str">
        <f>IF(D186="","",IF(D185&lt;&gt;"","",VLOOKUP(D186,契約台帳!$A$3:$X$700,5,FALSE)))</f>
        <v/>
      </c>
      <c r="Z186" s="74"/>
      <c r="AA186" s="266" t="str">
        <f>IFERROR(VLOOKUP(F186&amp;K186&amp;M186,製品マスタ!$M$5:$AM$1003,27,FALSE),"")</f>
        <v/>
      </c>
      <c r="AB186" s="41"/>
      <c r="AC186" s="244"/>
      <c r="AD186" s="67"/>
      <c r="AE186" s="71"/>
      <c r="AF186" s="60"/>
      <c r="AG186" s="34"/>
      <c r="AH186" s="34"/>
      <c r="AI186" s="34"/>
      <c r="AJ186" s="34"/>
      <c r="AK186" s="13"/>
      <c r="AL186" s="13"/>
      <c r="AM186" s="13"/>
      <c r="AN186" s="13"/>
      <c r="AO186" s="13"/>
      <c r="AP186" s="14"/>
      <c r="AQ186" s="15"/>
    </row>
    <row r="187" spans="1:43" s="17" customFormat="1" ht="30.95" customHeight="1" x14ac:dyDescent="0.2">
      <c r="A187" s="47"/>
      <c r="B187" s="48"/>
      <c r="C187" s="56"/>
      <c r="D187" s="35"/>
      <c r="E187" s="35"/>
      <c r="F187" s="36" t="str">
        <f>IF(D187="","",VLOOKUP(D187,契約台帳!$A$3:$X$9998,6,FALSE))&amp;IF(D187="","",VLOOKUP(D187,契約台帳!$A$3:$X$9998,7,FALSE))&amp;IF(D187="","",VLOOKUP(D187,契約台帳!$A$3:$X$9998,8,FALSE))&amp;IF(D187="","",VLOOKUP(D187,契約台帳!$A$3:$X$9998,9,FALSE))&amp;IF(D187="","",VLOOKUP(D187,契約台帳!$A$3:$X$9998,11,FALSE))</f>
        <v/>
      </c>
      <c r="G187" s="35" t="str">
        <f>IF(D187="","",IF(D186&lt;&gt;"","",VLOOKUP(F187,製品マスタ!$G$5:$H$1005,2,FALSE)))</f>
        <v/>
      </c>
      <c r="H187" s="35" t="str">
        <f>IF(D187="","",IF(D186&lt;&gt;"","",VLOOKUP(F187,製品マスタ!$G$5:$K$1005,5,FALSE)))</f>
        <v/>
      </c>
      <c r="I187" s="37" t="str">
        <f>IF(D187="","",IF(D186&lt;&gt;"","",VLOOKUP(F187,製品マスタ!$G$5:$L$1005,6,FALSE)))</f>
        <v/>
      </c>
      <c r="J187" s="38"/>
      <c r="K187" s="37" t="str">
        <f>IF(D187="","",IF(D186&lt;&gt;"","",VLOOKUP(D187,契約台帳!$A$3:$X$700,12,FALSE)))</f>
        <v/>
      </c>
      <c r="L187" s="37" t="str">
        <f>IF(D187="","",IF(D186&lt;&gt;"","",VLOOKUP(F187,製品マスタ!$G$5:$Q$1005,11,FALSE)))</f>
        <v/>
      </c>
      <c r="M187" s="49"/>
      <c r="N187" s="49"/>
      <c r="O187" s="60"/>
      <c r="P187" s="74"/>
      <c r="Q187" s="54" t="str">
        <f>IF(D187="","",IF(D186&lt;&gt;"","",IF(J187="リード付け",M187,VLOOKUP(D187,契約台帳!$A$3:$X$700,14,FALSE))))</f>
        <v/>
      </c>
      <c r="R187" s="50" t="str">
        <f>IF(D187="","",IF(D186&lt;&gt;"","",IF(J187="リード付け",M187,VLOOKUP(D187,契約台帳!$A$3:$X$700,15,FALSE))))</f>
        <v/>
      </c>
      <c r="S187" s="50" t="str">
        <f>IF(D187="","",IF(D186&lt;&gt;"","",IF(J187="リード付け",N187,VLOOKUP(D187,契約台帳!$A$3:$X$700,16,FALSE))))</f>
        <v/>
      </c>
      <c r="T187" s="50"/>
      <c r="U187" s="227" t="str">
        <f>IF(D187="","",IF(D185=D187,"",VLOOKUP(D187,契約台帳!$A$2:$X$700,18,FALSE)))</f>
        <v/>
      </c>
      <c r="V187" s="35" t="str">
        <f>IF(J187="巻足し",VLOOKUP(F187&amp;K187&amp;M187,製品マスタ!$M$5:$AK$1005,IF(S187/N187&gt;=3,24,21),FALSE),IF(J187="巻返し",VLOOKUP(F187&amp;K187&amp;M187,製品マスタ!$M$5:$AE$1005,18,FALSE),IF(J187="リード付け","原反コア",IF(J187="スリット",VLOOKUP(F187&amp;K187&amp;Q187,製品マスタ!$N$5:$AE$1005,17,FALSE),""))))</f>
        <v/>
      </c>
      <c r="W187" s="35" t="str">
        <f>IF(J187="巻足し",VLOOKUP(F187&amp;K187&amp;M187,製品マスタ!$M$5:$AK$1005,IF(S187/N187&gt;=3,25,22),FALSE),IF(J187="巻返し",VLOOKUP(F187&amp;K187&amp;M187,製品マスタ!$M$5:$AE$1005,19,FALSE),IF(J187="リード付け","-",IF(J187="スリット",VLOOKUP(F187&amp;K187&amp;Q187,製品マスタ!$N$5:$AE$1005,18,FALSE),""))))</f>
        <v/>
      </c>
      <c r="X187" s="40" t="str">
        <f>IF(D187="","",IF(D186&lt;&gt;"","",VLOOKUP(D187,契約台帳!$A$3:$X$700,17,FALSE)))</f>
        <v/>
      </c>
      <c r="Y187" s="35" t="str">
        <f>IF(D187="","",IF(D186&lt;&gt;"","",VLOOKUP(D187,契約台帳!$A$3:$X$700,5,FALSE)))</f>
        <v/>
      </c>
      <c r="Z187" s="74"/>
      <c r="AA187" s="266" t="str">
        <f>IFERROR(VLOOKUP(F187&amp;K187&amp;M187,製品マスタ!$M$5:$AM$1003,27,FALSE),"")</f>
        <v/>
      </c>
      <c r="AB187" s="41"/>
      <c r="AC187" s="244"/>
      <c r="AD187" s="67"/>
      <c r="AE187" s="71"/>
      <c r="AF187" s="60"/>
      <c r="AG187" s="34"/>
      <c r="AH187" s="34"/>
      <c r="AI187" s="34"/>
      <c r="AJ187" s="34"/>
      <c r="AK187" s="13"/>
      <c r="AL187" s="13"/>
      <c r="AM187" s="13"/>
      <c r="AN187" s="13"/>
      <c r="AO187" s="13"/>
      <c r="AP187" s="14"/>
      <c r="AQ187" s="15"/>
    </row>
    <row r="188" spans="1:43" s="17" customFormat="1" ht="30.95" customHeight="1" x14ac:dyDescent="0.2">
      <c r="A188" s="47"/>
      <c r="B188" s="48"/>
      <c r="C188" s="56"/>
      <c r="D188" s="35"/>
      <c r="E188" s="35"/>
      <c r="F188" s="36" t="str">
        <f>IF(D188="","",VLOOKUP(D188,契約台帳!$A$3:$X$9998,6,FALSE))&amp;IF(D188="","",VLOOKUP(D188,契約台帳!$A$3:$X$9998,7,FALSE))&amp;IF(D188="","",VLOOKUP(D188,契約台帳!$A$3:$X$9998,8,FALSE))&amp;IF(D188="","",VLOOKUP(D188,契約台帳!$A$3:$X$9998,9,FALSE))&amp;IF(D188="","",VLOOKUP(D188,契約台帳!$A$3:$X$9998,11,FALSE))</f>
        <v/>
      </c>
      <c r="G188" s="35" t="str">
        <f>IF(D188="","",IF(D187&lt;&gt;"","",VLOOKUP(F188,製品マスタ!$G$5:$H$1005,2,FALSE)))</f>
        <v/>
      </c>
      <c r="H188" s="35" t="str">
        <f>IF(D188="","",IF(D187&lt;&gt;"","",VLOOKUP(F188,製品マスタ!$G$5:$K$1005,5,FALSE)))</f>
        <v/>
      </c>
      <c r="I188" s="37" t="str">
        <f>IF(D188="","",IF(D187&lt;&gt;"","",VLOOKUP(F188,製品マスタ!$G$5:$L$1005,6,FALSE)))</f>
        <v/>
      </c>
      <c r="J188" s="38"/>
      <c r="K188" s="37" t="str">
        <f>IF(D188="","",IF(D187&lt;&gt;"","",VLOOKUP(D188,契約台帳!$A$3:$X$700,12,FALSE)))</f>
        <v/>
      </c>
      <c r="L188" s="37" t="str">
        <f>IF(D188="","",IF(D187&lt;&gt;"","",VLOOKUP(F188,製品マスタ!$G$5:$Q$1005,11,FALSE)))</f>
        <v/>
      </c>
      <c r="M188" s="49"/>
      <c r="N188" s="49"/>
      <c r="O188" s="60"/>
      <c r="P188" s="74"/>
      <c r="Q188" s="54" t="str">
        <f>IF(D188="","",IF(D187&lt;&gt;"","",IF(J188="リード付け",M188,VLOOKUP(D188,契約台帳!$A$3:$X$700,14,FALSE))))</f>
        <v/>
      </c>
      <c r="R188" s="50" t="str">
        <f>IF(D188="","",IF(D187&lt;&gt;"","",IF(J188="リード付け",M188,VLOOKUP(D188,契約台帳!$A$3:$X$700,15,FALSE))))</f>
        <v/>
      </c>
      <c r="S188" s="50" t="str">
        <f>IF(D188="","",IF(D187&lt;&gt;"","",IF(J188="リード付け",N188,VLOOKUP(D188,契約台帳!$A$3:$X$700,16,FALSE))))</f>
        <v/>
      </c>
      <c r="T188" s="50"/>
      <c r="U188" s="227" t="str">
        <f>IF(D188="","",IF(D186=D188,"",VLOOKUP(D188,契約台帳!$A$2:$X$700,18,FALSE)))</f>
        <v/>
      </c>
      <c r="V188" s="35" t="str">
        <f>IF(J188="巻足し",VLOOKUP(F188&amp;K188&amp;M188,製品マスタ!$M$5:$AK$1005,IF(S188/N188&gt;=3,24,21),FALSE),IF(J188="巻返し",VLOOKUP(F188&amp;K188&amp;M188,製品マスタ!$M$5:$AE$1005,18,FALSE),IF(J188="リード付け","原反コア",IF(J188="スリット",VLOOKUP(F188&amp;K188&amp;Q188,製品マスタ!$N$5:$AE$1005,17,FALSE),""))))</f>
        <v/>
      </c>
      <c r="W188" s="35" t="str">
        <f>IF(J188="巻足し",VLOOKUP(F188&amp;K188&amp;M188,製品マスタ!$M$5:$AK$1005,IF(S188/N188&gt;=3,25,22),FALSE),IF(J188="巻返し",VLOOKUP(F188&amp;K188&amp;M188,製品マスタ!$M$5:$AE$1005,19,FALSE),IF(J188="リード付け","-",IF(J188="スリット",VLOOKUP(F188&amp;K188&amp;Q188,製品マスタ!$N$5:$AE$1005,18,FALSE),""))))</f>
        <v/>
      </c>
      <c r="X188" s="40" t="str">
        <f>IF(D188="","",IF(D187&lt;&gt;"","",VLOOKUP(D188,契約台帳!$A$3:$X$700,17,FALSE)))</f>
        <v/>
      </c>
      <c r="Y188" s="35" t="str">
        <f>IF(D188="","",IF(D187&lt;&gt;"","",VLOOKUP(D188,契約台帳!$A$3:$X$700,5,FALSE)))</f>
        <v/>
      </c>
      <c r="Z188" s="74"/>
      <c r="AA188" s="266" t="str">
        <f>IFERROR(VLOOKUP(F188&amp;K188&amp;M188,製品マスタ!$M$5:$AM$1003,27,FALSE),"")</f>
        <v/>
      </c>
      <c r="AB188" s="41"/>
      <c r="AC188" s="244"/>
      <c r="AD188" s="67"/>
      <c r="AE188" s="71"/>
      <c r="AF188" s="60"/>
      <c r="AG188" s="34"/>
      <c r="AH188" s="34"/>
      <c r="AI188" s="34"/>
      <c r="AJ188" s="34"/>
      <c r="AK188" s="13"/>
      <c r="AL188" s="13"/>
      <c r="AM188" s="13"/>
      <c r="AN188" s="13"/>
      <c r="AO188" s="13"/>
      <c r="AP188" s="14"/>
      <c r="AQ188" s="15"/>
    </row>
    <row r="189" spans="1:43" s="17" customFormat="1" ht="30.95" customHeight="1" x14ac:dyDescent="0.2">
      <c r="A189" s="47"/>
      <c r="B189" s="48"/>
      <c r="C189" s="56"/>
      <c r="D189" s="35"/>
      <c r="E189" s="35"/>
      <c r="F189" s="36" t="str">
        <f>IF(D189="","",VLOOKUP(D189,契約台帳!$A$3:$X$9998,6,FALSE))&amp;IF(D189="","",VLOOKUP(D189,契約台帳!$A$3:$X$9998,7,FALSE))&amp;IF(D189="","",VLOOKUP(D189,契約台帳!$A$3:$X$9998,8,FALSE))&amp;IF(D189="","",VLOOKUP(D189,契約台帳!$A$3:$X$9998,9,FALSE))&amp;IF(D189="","",VLOOKUP(D189,契約台帳!$A$3:$X$9998,11,FALSE))</f>
        <v/>
      </c>
      <c r="G189" s="35" t="str">
        <f>IF(D189="","",IF(D188&lt;&gt;"","",VLOOKUP(F189,製品マスタ!$G$5:$H$1005,2,FALSE)))</f>
        <v/>
      </c>
      <c r="H189" s="35" t="str">
        <f>IF(D189="","",IF(D188&lt;&gt;"","",VLOOKUP(F189,製品マスタ!$G$5:$K$1005,5,FALSE)))</f>
        <v/>
      </c>
      <c r="I189" s="37" t="str">
        <f>IF(D189="","",IF(D188&lt;&gt;"","",VLOOKUP(F189,製品マスタ!$G$5:$L$1005,6,FALSE)))</f>
        <v/>
      </c>
      <c r="J189" s="38"/>
      <c r="K189" s="37" t="str">
        <f>IF(D189="","",IF(D188&lt;&gt;"","",VLOOKUP(D189,契約台帳!$A$3:$X$700,12,FALSE)))</f>
        <v/>
      </c>
      <c r="L189" s="37" t="str">
        <f>IF(D189="","",IF(D188&lt;&gt;"","",VLOOKUP(F189,製品マスタ!$G$5:$Q$1005,11,FALSE)))</f>
        <v/>
      </c>
      <c r="M189" s="49"/>
      <c r="N189" s="49"/>
      <c r="O189" s="60"/>
      <c r="P189" s="74"/>
      <c r="Q189" s="54" t="str">
        <f>IF(D189="","",IF(D188&lt;&gt;"","",IF(J189="リード付け",M189,VLOOKUP(D189,契約台帳!$A$3:$X$700,14,FALSE))))</f>
        <v/>
      </c>
      <c r="R189" s="50" t="str">
        <f>IF(D189="","",IF(D188&lt;&gt;"","",IF(J189="リード付け",M189,VLOOKUP(D189,契約台帳!$A$3:$X$700,15,FALSE))))</f>
        <v/>
      </c>
      <c r="S189" s="50" t="str">
        <f>IF(D189="","",IF(D188&lt;&gt;"","",IF(J189="リード付け",N189,VLOOKUP(D189,契約台帳!$A$3:$X$700,16,FALSE))))</f>
        <v/>
      </c>
      <c r="T189" s="50"/>
      <c r="U189" s="227" t="str">
        <f>IF(D189="","",IF(D187=D189,"",VLOOKUP(D189,契約台帳!$A$2:$X$700,18,FALSE)))</f>
        <v/>
      </c>
      <c r="V189" s="35" t="str">
        <f>IF(J189="巻足し",VLOOKUP(F189&amp;K189&amp;M189,製品マスタ!$M$5:$AK$1005,IF(S189/N189&gt;=3,24,21),FALSE),IF(J189="巻返し",VLOOKUP(F189&amp;K189&amp;M189,製品マスタ!$M$5:$AE$1005,18,FALSE),IF(J189="リード付け","原反コア",IF(J189="スリット",VLOOKUP(F189&amp;K189&amp;Q189,製品マスタ!$N$5:$AE$1005,17,FALSE),""))))</f>
        <v/>
      </c>
      <c r="W189" s="35" t="str">
        <f>IF(J189="巻足し",VLOOKUP(F189&amp;K189&amp;M189,製品マスタ!$M$5:$AK$1005,IF(S189/N189&gt;=3,25,22),FALSE),IF(J189="巻返し",VLOOKUP(F189&amp;K189&amp;M189,製品マスタ!$M$5:$AE$1005,19,FALSE),IF(J189="リード付け","-",IF(J189="スリット",VLOOKUP(F189&amp;K189&amp;Q189,製品マスタ!$N$5:$AE$1005,18,FALSE),""))))</f>
        <v/>
      </c>
      <c r="X189" s="40" t="str">
        <f>IF(D189="","",IF(D188&lt;&gt;"","",VLOOKUP(D189,契約台帳!$A$3:$X$700,17,FALSE)))</f>
        <v/>
      </c>
      <c r="Y189" s="35" t="str">
        <f>IF(D189="","",IF(D188&lt;&gt;"","",VLOOKUP(D189,契約台帳!$A$3:$X$700,5,FALSE)))</f>
        <v/>
      </c>
      <c r="Z189" s="74"/>
      <c r="AA189" s="266" t="str">
        <f>IFERROR(VLOOKUP(F189&amp;K189&amp;M189,製品マスタ!$M$5:$AM$1003,27,FALSE),"")</f>
        <v/>
      </c>
      <c r="AB189" s="41"/>
      <c r="AC189" s="244"/>
      <c r="AD189" s="67"/>
      <c r="AE189" s="71"/>
      <c r="AF189" s="60"/>
      <c r="AG189" s="34"/>
      <c r="AH189" s="34"/>
      <c r="AI189" s="34"/>
      <c r="AJ189" s="34"/>
      <c r="AK189" s="13"/>
      <c r="AL189" s="13"/>
      <c r="AM189" s="13"/>
      <c r="AN189" s="13"/>
      <c r="AO189" s="13"/>
      <c r="AP189" s="14"/>
      <c r="AQ189" s="15"/>
    </row>
    <row r="190" spans="1:43" s="17" customFormat="1" ht="30.95" customHeight="1" x14ac:dyDescent="0.2">
      <c r="A190" s="47"/>
      <c r="B190" s="48"/>
      <c r="C190" s="56"/>
      <c r="D190" s="35"/>
      <c r="E190" s="35"/>
      <c r="F190" s="36" t="str">
        <f>IF(D190="","",VLOOKUP(D190,契約台帳!$A$3:$X$9998,6,FALSE))&amp;IF(D190="","",VLOOKUP(D190,契約台帳!$A$3:$X$9998,7,FALSE))&amp;IF(D190="","",VLOOKUP(D190,契約台帳!$A$3:$X$9998,8,FALSE))&amp;IF(D190="","",VLOOKUP(D190,契約台帳!$A$3:$X$9998,9,FALSE))&amp;IF(D190="","",VLOOKUP(D190,契約台帳!$A$3:$X$9998,11,FALSE))</f>
        <v/>
      </c>
      <c r="G190" s="35" t="str">
        <f>IF(D190="","",IF(D189&lt;&gt;"","",VLOOKUP(F190,製品マスタ!$G$5:$H$1005,2,FALSE)))</f>
        <v/>
      </c>
      <c r="H190" s="35" t="str">
        <f>IF(D190="","",IF(D189&lt;&gt;"","",VLOOKUP(F190,製品マスタ!$G$5:$K$1005,5,FALSE)))</f>
        <v/>
      </c>
      <c r="I190" s="37" t="str">
        <f>IF(D190="","",IF(D189&lt;&gt;"","",VLOOKUP(F190,製品マスタ!$G$5:$L$1005,6,FALSE)))</f>
        <v/>
      </c>
      <c r="J190" s="38"/>
      <c r="K190" s="37" t="str">
        <f>IF(D190="","",IF(D189&lt;&gt;"","",VLOOKUP(D190,契約台帳!$A$3:$X$700,12,FALSE)))</f>
        <v/>
      </c>
      <c r="L190" s="37" t="str">
        <f>IF(D190="","",IF(D189&lt;&gt;"","",VLOOKUP(F190,製品マスタ!$G$5:$Q$1005,11,FALSE)))</f>
        <v/>
      </c>
      <c r="M190" s="49"/>
      <c r="N190" s="49"/>
      <c r="O190" s="60"/>
      <c r="P190" s="74"/>
      <c r="Q190" s="54" t="str">
        <f>IF(D190="","",IF(D189&lt;&gt;"","",IF(J190="リード付け",M190,VLOOKUP(D190,契約台帳!$A$3:$X$700,14,FALSE))))</f>
        <v/>
      </c>
      <c r="R190" s="50" t="str">
        <f>IF(D190="","",IF(D189&lt;&gt;"","",IF(J190="リード付け",M190,VLOOKUP(D190,契約台帳!$A$3:$X$700,15,FALSE))))</f>
        <v/>
      </c>
      <c r="S190" s="50" t="str">
        <f>IF(D190="","",IF(D189&lt;&gt;"","",IF(J190="リード付け",N190,VLOOKUP(D190,契約台帳!$A$3:$X$700,16,FALSE))))</f>
        <v/>
      </c>
      <c r="T190" s="50"/>
      <c r="U190" s="227" t="str">
        <f>IF(D190="","",IF(D188=D190,"",VLOOKUP(D190,契約台帳!$A$2:$X$700,18,FALSE)))</f>
        <v/>
      </c>
      <c r="V190" s="35" t="str">
        <f>IF(J190="巻足し",VLOOKUP(F190&amp;K190&amp;M190,製品マスタ!$M$5:$AK$1005,IF(S190/N190&gt;=3,24,21),FALSE),IF(J190="巻返し",VLOOKUP(F190&amp;K190&amp;M190,製品マスタ!$M$5:$AE$1005,18,FALSE),IF(J190="リード付け","原反コア",IF(J190="スリット",VLOOKUP(F190&amp;K190&amp;Q190,製品マスタ!$N$5:$AE$1005,17,FALSE),""))))</f>
        <v/>
      </c>
      <c r="W190" s="35" t="str">
        <f>IF(J190="巻足し",VLOOKUP(F190&amp;K190&amp;M190,製品マスタ!$M$5:$AK$1005,IF(S190/N190&gt;=3,25,22),FALSE),IF(J190="巻返し",VLOOKUP(F190&amp;K190&amp;M190,製品マスタ!$M$5:$AE$1005,19,FALSE),IF(J190="リード付け","-",IF(J190="スリット",VLOOKUP(F190&amp;K190&amp;Q190,製品マスタ!$N$5:$AE$1005,18,FALSE),""))))</f>
        <v/>
      </c>
      <c r="X190" s="40" t="str">
        <f>IF(D190="","",IF(D189&lt;&gt;"","",VLOOKUP(D190,契約台帳!$A$3:$X$700,17,FALSE)))</f>
        <v/>
      </c>
      <c r="Y190" s="35" t="str">
        <f>IF(D190="","",IF(D189&lt;&gt;"","",VLOOKUP(D190,契約台帳!$A$3:$X$700,5,FALSE)))</f>
        <v/>
      </c>
      <c r="Z190" s="74"/>
      <c r="AA190" s="266" t="str">
        <f>IFERROR(VLOOKUP(F190&amp;K190&amp;M190,製品マスタ!$M$5:$AM$1003,27,FALSE),"")</f>
        <v/>
      </c>
      <c r="AB190" s="41"/>
      <c r="AC190" s="244"/>
      <c r="AD190" s="67"/>
      <c r="AE190" s="71"/>
      <c r="AF190" s="60"/>
      <c r="AG190" s="34"/>
      <c r="AH190" s="34"/>
      <c r="AI190" s="34"/>
      <c r="AJ190" s="34"/>
      <c r="AK190" s="13"/>
      <c r="AL190" s="13"/>
      <c r="AM190" s="13"/>
      <c r="AN190" s="13"/>
      <c r="AO190" s="13"/>
      <c r="AP190" s="14"/>
      <c r="AQ190" s="15"/>
    </row>
    <row r="191" spans="1:43" s="17" customFormat="1" ht="30.95" customHeight="1" x14ac:dyDescent="0.2">
      <c r="A191" s="47"/>
      <c r="B191" s="48"/>
      <c r="C191" s="56"/>
      <c r="D191" s="35"/>
      <c r="E191" s="35"/>
      <c r="F191" s="36" t="str">
        <f>IF(D191="","",VLOOKUP(D191,契約台帳!$A$3:$X$9998,6,FALSE))&amp;IF(D191="","",VLOOKUP(D191,契約台帳!$A$3:$X$9998,7,FALSE))&amp;IF(D191="","",VLOOKUP(D191,契約台帳!$A$3:$X$9998,8,FALSE))&amp;IF(D191="","",VLOOKUP(D191,契約台帳!$A$3:$X$9998,9,FALSE))&amp;IF(D191="","",VLOOKUP(D191,契約台帳!$A$3:$X$9998,11,FALSE))</f>
        <v/>
      </c>
      <c r="G191" s="35" t="str">
        <f>IF(D191="","",IF(D190&lt;&gt;"","",VLOOKUP(F191,製品マスタ!$G$5:$H$1005,2,FALSE)))</f>
        <v/>
      </c>
      <c r="H191" s="35" t="str">
        <f>IF(D191="","",IF(D190&lt;&gt;"","",VLOOKUP(F191,製品マスタ!$G$5:$K$1005,5,FALSE)))</f>
        <v/>
      </c>
      <c r="I191" s="37" t="str">
        <f>IF(D191="","",IF(D190&lt;&gt;"","",VLOOKUP(F191,製品マスタ!$G$5:$L$1005,6,FALSE)))</f>
        <v/>
      </c>
      <c r="J191" s="38"/>
      <c r="K191" s="37" t="str">
        <f>IF(D191="","",IF(D190&lt;&gt;"","",VLOOKUP(D191,契約台帳!$A$3:$X$700,12,FALSE)))</f>
        <v/>
      </c>
      <c r="L191" s="37" t="str">
        <f>IF(D191="","",IF(D190&lt;&gt;"","",VLOOKUP(F191,製品マスタ!$G$5:$Q$1005,11,FALSE)))</f>
        <v/>
      </c>
      <c r="M191" s="49"/>
      <c r="N191" s="49"/>
      <c r="O191" s="60"/>
      <c r="P191" s="74"/>
      <c r="Q191" s="54" t="str">
        <f>IF(D191="","",IF(D190&lt;&gt;"","",IF(J191="リード付け",M191,VLOOKUP(D191,契約台帳!$A$3:$X$700,14,FALSE))))</f>
        <v/>
      </c>
      <c r="R191" s="50" t="str">
        <f>IF(D191="","",IF(D190&lt;&gt;"","",IF(J191="リード付け",M191,VLOOKUP(D191,契約台帳!$A$3:$X$700,15,FALSE))))</f>
        <v/>
      </c>
      <c r="S191" s="50" t="str">
        <f>IF(D191="","",IF(D190&lt;&gt;"","",IF(J191="リード付け",N191,VLOOKUP(D191,契約台帳!$A$3:$X$700,16,FALSE))))</f>
        <v/>
      </c>
      <c r="T191" s="50"/>
      <c r="U191" s="227" t="str">
        <f>IF(D191="","",IF(D189=D191,"",VLOOKUP(D191,契約台帳!$A$2:$X$700,18,FALSE)))</f>
        <v/>
      </c>
      <c r="V191" s="35" t="str">
        <f>IF(J191="巻足し",VLOOKUP(F191&amp;K191&amp;M191,製品マスタ!$M$5:$AK$1005,IF(S191/N191&gt;=3,24,21),FALSE),IF(J191="巻返し",VLOOKUP(F191&amp;K191&amp;M191,製品マスタ!$M$5:$AE$1005,18,FALSE),IF(J191="リード付け","原反コア",IF(J191="スリット",VLOOKUP(F191&amp;K191&amp;Q191,製品マスタ!$N$5:$AE$1005,17,FALSE),""))))</f>
        <v/>
      </c>
      <c r="W191" s="35" t="str">
        <f>IF(J191="巻足し",VLOOKUP(F191&amp;K191&amp;M191,製品マスタ!$M$5:$AK$1005,IF(S191/N191&gt;=3,25,22),FALSE),IF(J191="巻返し",VLOOKUP(F191&amp;K191&amp;M191,製品マスタ!$M$5:$AE$1005,19,FALSE),IF(J191="リード付け","-",IF(J191="スリット",VLOOKUP(F191&amp;K191&amp;Q191,製品マスタ!$N$5:$AE$1005,18,FALSE),""))))</f>
        <v/>
      </c>
      <c r="X191" s="40" t="str">
        <f>IF(D191="","",IF(D190&lt;&gt;"","",VLOOKUP(D191,契約台帳!$A$3:$X$700,17,FALSE)))</f>
        <v/>
      </c>
      <c r="Y191" s="35" t="str">
        <f>IF(D191="","",IF(D190&lt;&gt;"","",VLOOKUP(D191,契約台帳!$A$3:$X$700,5,FALSE)))</f>
        <v/>
      </c>
      <c r="Z191" s="74"/>
      <c r="AA191" s="266" t="str">
        <f>IFERROR(VLOOKUP(F191&amp;K191&amp;M191,製品マスタ!$M$5:$AM$1003,27,FALSE),"")</f>
        <v/>
      </c>
      <c r="AB191" s="41"/>
      <c r="AC191" s="244"/>
      <c r="AD191" s="67"/>
      <c r="AE191" s="71"/>
      <c r="AF191" s="60"/>
      <c r="AG191" s="34"/>
      <c r="AH191" s="34"/>
      <c r="AI191" s="34"/>
      <c r="AJ191" s="34"/>
      <c r="AK191" s="13"/>
      <c r="AL191" s="13"/>
      <c r="AM191" s="13"/>
      <c r="AN191" s="13"/>
      <c r="AO191" s="13"/>
      <c r="AP191" s="14"/>
      <c r="AQ191" s="15"/>
    </row>
    <row r="192" spans="1:43" s="17" customFormat="1" ht="30.95" customHeight="1" x14ac:dyDescent="0.2">
      <c r="A192" s="47"/>
      <c r="B192" s="48"/>
      <c r="C192" s="56"/>
      <c r="D192" s="35"/>
      <c r="E192" s="35"/>
      <c r="F192" s="36" t="str">
        <f>IF(D192="","",VLOOKUP(D192,契約台帳!$A$3:$X$9998,6,FALSE))&amp;IF(D192="","",VLOOKUP(D192,契約台帳!$A$3:$X$9998,7,FALSE))&amp;IF(D192="","",VLOOKUP(D192,契約台帳!$A$3:$X$9998,8,FALSE))&amp;IF(D192="","",VLOOKUP(D192,契約台帳!$A$3:$X$9998,9,FALSE))&amp;IF(D192="","",VLOOKUP(D192,契約台帳!$A$3:$X$9998,11,FALSE))</f>
        <v/>
      </c>
      <c r="G192" s="35" t="str">
        <f>IF(D192="","",IF(D191&lt;&gt;"","",VLOOKUP(F192,製品マスタ!$G$5:$H$1005,2,FALSE)))</f>
        <v/>
      </c>
      <c r="H192" s="35" t="str">
        <f>IF(D192="","",IF(D191&lt;&gt;"","",VLOOKUP(F192,製品マスタ!$G$5:$K$1005,5,FALSE)))</f>
        <v/>
      </c>
      <c r="I192" s="37" t="str">
        <f>IF(D192="","",IF(D191&lt;&gt;"","",VLOOKUP(F192,製品マスタ!$G$5:$L$1005,6,FALSE)))</f>
        <v/>
      </c>
      <c r="J192" s="38"/>
      <c r="K192" s="37" t="str">
        <f>IF(D192="","",IF(D191&lt;&gt;"","",VLOOKUP(D192,契約台帳!$A$3:$X$700,12,FALSE)))</f>
        <v/>
      </c>
      <c r="L192" s="37" t="str">
        <f>IF(D192="","",IF(D191&lt;&gt;"","",VLOOKUP(F192,製品マスタ!$G$5:$Q$1005,11,FALSE)))</f>
        <v/>
      </c>
      <c r="M192" s="49"/>
      <c r="N192" s="49"/>
      <c r="O192" s="60"/>
      <c r="P192" s="74"/>
      <c r="Q192" s="54" t="str">
        <f>IF(D192="","",IF(D191&lt;&gt;"","",IF(J192="リード付け",M192,VLOOKUP(D192,契約台帳!$A$3:$X$700,14,FALSE))))</f>
        <v/>
      </c>
      <c r="R192" s="50" t="str">
        <f>IF(D192="","",IF(D191&lt;&gt;"","",IF(J192="リード付け",M192,VLOOKUP(D192,契約台帳!$A$3:$X$700,15,FALSE))))</f>
        <v/>
      </c>
      <c r="S192" s="50" t="str">
        <f>IF(D192="","",IF(D191&lt;&gt;"","",IF(J192="リード付け",N192,VLOOKUP(D192,契約台帳!$A$3:$X$700,16,FALSE))))</f>
        <v/>
      </c>
      <c r="T192" s="50"/>
      <c r="U192" s="227" t="str">
        <f>IF(D192="","",IF(D190=D192,"",VLOOKUP(D192,契約台帳!$A$2:$X$700,18,FALSE)))</f>
        <v/>
      </c>
      <c r="V192" s="35" t="str">
        <f>IF(J192="巻足し",VLOOKUP(F192&amp;K192&amp;M192,製品マスタ!$M$5:$AK$1005,IF(S192/N192&gt;=3,24,21),FALSE),IF(J192="巻返し",VLOOKUP(F192&amp;K192&amp;M192,製品マスタ!$M$5:$AE$1005,18,FALSE),IF(J192="リード付け","原反コア",IF(J192="スリット",VLOOKUP(F192&amp;K192&amp;Q192,製品マスタ!$N$5:$AE$1005,17,FALSE),""))))</f>
        <v/>
      </c>
      <c r="W192" s="35" t="str">
        <f>IF(J192="巻足し",VLOOKUP(F192&amp;K192&amp;M192,製品マスタ!$M$5:$AK$1005,IF(S192/N192&gt;=3,25,22),FALSE),IF(J192="巻返し",VLOOKUP(F192&amp;K192&amp;M192,製品マスタ!$M$5:$AE$1005,19,FALSE),IF(J192="リード付け","-",IF(J192="スリット",VLOOKUP(F192&amp;K192&amp;Q192,製品マスタ!$N$5:$AE$1005,18,FALSE),""))))</f>
        <v/>
      </c>
      <c r="X192" s="40" t="str">
        <f>IF(D192="","",IF(D191&lt;&gt;"","",VLOOKUP(D192,契約台帳!$A$3:$X$700,17,FALSE)))</f>
        <v/>
      </c>
      <c r="Y192" s="35" t="str">
        <f>IF(D192="","",IF(D191&lt;&gt;"","",VLOOKUP(D192,契約台帳!$A$3:$X$700,5,FALSE)))</f>
        <v/>
      </c>
      <c r="Z192" s="74"/>
      <c r="AA192" s="266" t="str">
        <f>IFERROR(VLOOKUP(F192&amp;K192&amp;M192,製品マスタ!$M$5:$AM$1003,27,FALSE),"")</f>
        <v/>
      </c>
      <c r="AB192" s="41"/>
      <c r="AC192" s="244"/>
      <c r="AD192" s="67"/>
      <c r="AE192" s="71"/>
      <c r="AF192" s="60"/>
      <c r="AG192" s="34"/>
      <c r="AH192" s="34"/>
      <c r="AI192" s="34"/>
      <c r="AJ192" s="34"/>
      <c r="AK192" s="13"/>
      <c r="AL192" s="13"/>
      <c r="AM192" s="13"/>
      <c r="AN192" s="13"/>
      <c r="AO192" s="13"/>
      <c r="AP192" s="14"/>
      <c r="AQ192" s="15"/>
    </row>
    <row r="193" spans="1:43" s="17" customFormat="1" ht="30.95" customHeight="1" x14ac:dyDescent="0.2">
      <c r="A193" s="47"/>
      <c r="B193" s="48"/>
      <c r="C193" s="56"/>
      <c r="D193" s="35"/>
      <c r="E193" s="35"/>
      <c r="F193" s="36" t="str">
        <f>IF(D193="","",VLOOKUP(D193,契約台帳!$A$3:$X$9998,6,FALSE))&amp;IF(D193="","",VLOOKUP(D193,契約台帳!$A$3:$X$9998,7,FALSE))&amp;IF(D193="","",VLOOKUP(D193,契約台帳!$A$3:$X$9998,8,FALSE))&amp;IF(D193="","",VLOOKUP(D193,契約台帳!$A$3:$X$9998,9,FALSE))&amp;IF(D193="","",VLOOKUP(D193,契約台帳!$A$3:$X$9998,11,FALSE))</f>
        <v/>
      </c>
      <c r="G193" s="35" t="str">
        <f>IF(D193="","",IF(D192&lt;&gt;"","",VLOOKUP(F193,製品マスタ!$G$5:$H$1005,2,FALSE)))</f>
        <v/>
      </c>
      <c r="H193" s="35" t="str">
        <f>IF(D193="","",IF(D192&lt;&gt;"","",VLOOKUP(F193,製品マスタ!$G$5:$K$1005,5,FALSE)))</f>
        <v/>
      </c>
      <c r="I193" s="37" t="str">
        <f>IF(D193="","",IF(D192&lt;&gt;"","",VLOOKUP(F193,製品マスタ!$G$5:$L$1005,6,FALSE)))</f>
        <v/>
      </c>
      <c r="J193" s="38"/>
      <c r="K193" s="37" t="str">
        <f>IF(D193="","",IF(D192&lt;&gt;"","",VLOOKUP(D193,契約台帳!$A$3:$X$700,12,FALSE)))</f>
        <v/>
      </c>
      <c r="L193" s="37" t="str">
        <f>IF(D193="","",IF(D192&lt;&gt;"","",VLOOKUP(F193,製品マスタ!$G$5:$Q$1005,11,FALSE)))</f>
        <v/>
      </c>
      <c r="M193" s="49"/>
      <c r="N193" s="49"/>
      <c r="O193" s="60"/>
      <c r="P193" s="74"/>
      <c r="Q193" s="54" t="str">
        <f>IF(D193="","",IF(D192&lt;&gt;"","",IF(J193="リード付け",M193,VLOOKUP(D193,契約台帳!$A$3:$X$700,14,FALSE))))</f>
        <v/>
      </c>
      <c r="R193" s="50" t="str">
        <f>IF(D193="","",IF(D192&lt;&gt;"","",IF(J193="リード付け",M193,VLOOKUP(D193,契約台帳!$A$3:$X$700,15,FALSE))))</f>
        <v/>
      </c>
      <c r="S193" s="50" t="str">
        <f>IF(D193="","",IF(D192&lt;&gt;"","",IF(J193="リード付け",N193,VLOOKUP(D193,契約台帳!$A$3:$X$700,16,FALSE))))</f>
        <v/>
      </c>
      <c r="T193" s="50"/>
      <c r="U193" s="227" t="str">
        <f>IF(D193="","",IF(D191=D193,"",VLOOKUP(D193,契約台帳!$A$2:$X$700,18,FALSE)))</f>
        <v/>
      </c>
      <c r="V193" s="35" t="str">
        <f>IF(J193="巻足し",VLOOKUP(F193&amp;K193&amp;M193,製品マスタ!$M$5:$AK$1005,IF(S193/N193&gt;=3,24,21),FALSE),IF(J193="巻返し",VLOOKUP(F193&amp;K193&amp;M193,製品マスタ!$M$5:$AE$1005,18,FALSE),IF(J193="リード付け","原反コア",IF(J193="スリット",VLOOKUP(F193&amp;K193&amp;Q193,製品マスタ!$N$5:$AE$1005,17,FALSE),""))))</f>
        <v/>
      </c>
      <c r="W193" s="35" t="str">
        <f>IF(J193="巻足し",VLOOKUP(F193&amp;K193&amp;M193,製品マスタ!$M$5:$AK$1005,IF(S193/N193&gt;=3,25,22),FALSE),IF(J193="巻返し",VLOOKUP(F193&amp;K193&amp;M193,製品マスタ!$M$5:$AE$1005,19,FALSE),IF(J193="リード付け","-",IF(J193="スリット",VLOOKUP(F193&amp;K193&amp;Q193,製品マスタ!$N$5:$AE$1005,18,FALSE),""))))</f>
        <v/>
      </c>
      <c r="X193" s="40" t="str">
        <f>IF(D193="","",IF(D192&lt;&gt;"","",VLOOKUP(D193,契約台帳!$A$3:$X$700,17,FALSE)))</f>
        <v/>
      </c>
      <c r="Y193" s="35" t="str">
        <f>IF(D193="","",IF(D192&lt;&gt;"","",VLOOKUP(D193,契約台帳!$A$3:$X$700,5,FALSE)))</f>
        <v/>
      </c>
      <c r="Z193" s="74"/>
      <c r="AA193" s="266" t="str">
        <f>IFERROR(VLOOKUP(F193&amp;K193&amp;M193,製品マスタ!$M$5:$AM$1003,27,FALSE),"")</f>
        <v/>
      </c>
      <c r="AB193" s="41"/>
      <c r="AC193" s="244"/>
      <c r="AD193" s="67"/>
      <c r="AE193" s="71"/>
      <c r="AF193" s="60"/>
      <c r="AG193" s="34"/>
      <c r="AH193" s="34"/>
      <c r="AI193" s="34"/>
      <c r="AJ193" s="34"/>
      <c r="AK193" s="13"/>
      <c r="AL193" s="13"/>
      <c r="AM193" s="13"/>
      <c r="AN193" s="13"/>
      <c r="AO193" s="13"/>
      <c r="AP193" s="14"/>
      <c r="AQ193" s="15"/>
    </row>
    <row r="194" spans="1:43" s="17" customFormat="1" ht="30.95" customHeight="1" x14ac:dyDescent="0.2">
      <c r="A194" s="47"/>
      <c r="B194" s="48"/>
      <c r="C194" s="56"/>
      <c r="D194" s="35"/>
      <c r="E194" s="35"/>
      <c r="F194" s="36" t="str">
        <f>IF(D194="","",VLOOKUP(D194,契約台帳!$A$3:$X$9998,6,FALSE))&amp;IF(D194="","",VLOOKUP(D194,契約台帳!$A$3:$X$9998,7,FALSE))&amp;IF(D194="","",VLOOKUP(D194,契約台帳!$A$3:$X$9998,8,FALSE))&amp;IF(D194="","",VLOOKUP(D194,契約台帳!$A$3:$X$9998,9,FALSE))&amp;IF(D194="","",VLOOKUP(D194,契約台帳!$A$3:$X$9998,11,FALSE))</f>
        <v/>
      </c>
      <c r="G194" s="35" t="str">
        <f>IF(D194="","",IF(D193&lt;&gt;"","",VLOOKUP(F194,製品マスタ!$G$5:$H$1005,2,FALSE)))</f>
        <v/>
      </c>
      <c r="H194" s="35" t="str">
        <f>IF(D194="","",IF(D193&lt;&gt;"","",VLOOKUP(F194,製品マスタ!$G$5:$K$1005,5,FALSE)))</f>
        <v/>
      </c>
      <c r="I194" s="37" t="str">
        <f>IF(D194="","",IF(D193&lt;&gt;"","",VLOOKUP(F194,製品マスタ!$G$5:$L$1005,6,FALSE)))</f>
        <v/>
      </c>
      <c r="J194" s="38"/>
      <c r="K194" s="37" t="str">
        <f>IF(D194="","",IF(D193&lt;&gt;"","",VLOOKUP(D194,契約台帳!$A$3:$X$700,12,FALSE)))</f>
        <v/>
      </c>
      <c r="L194" s="37" t="str">
        <f>IF(D194="","",IF(D193&lt;&gt;"","",VLOOKUP(F194,製品マスタ!$G$5:$Q$1005,11,FALSE)))</f>
        <v/>
      </c>
      <c r="M194" s="49"/>
      <c r="N194" s="49"/>
      <c r="O194" s="60"/>
      <c r="P194" s="74"/>
      <c r="Q194" s="54" t="str">
        <f>IF(D194="","",IF(D193&lt;&gt;"","",IF(J194="リード付け",M194,VLOOKUP(D194,契約台帳!$A$3:$X$700,14,FALSE))))</f>
        <v/>
      </c>
      <c r="R194" s="50" t="str">
        <f>IF(D194="","",IF(D193&lt;&gt;"","",IF(J194="リード付け",M194,VLOOKUP(D194,契約台帳!$A$3:$X$700,15,FALSE))))</f>
        <v/>
      </c>
      <c r="S194" s="50" t="str">
        <f>IF(D194="","",IF(D193&lt;&gt;"","",IF(J194="リード付け",N194,VLOOKUP(D194,契約台帳!$A$3:$X$700,16,FALSE))))</f>
        <v/>
      </c>
      <c r="T194" s="50"/>
      <c r="U194" s="227" t="str">
        <f>IF(D194="","",IF(D192=D194,"",VLOOKUP(D194,契約台帳!$A$2:$X$700,18,FALSE)))</f>
        <v/>
      </c>
      <c r="V194" s="35" t="str">
        <f>IF(J194="巻足し",VLOOKUP(F194&amp;K194&amp;M194,製品マスタ!$M$5:$AK$1005,IF(S194/N194&gt;=3,24,21),FALSE),IF(J194="巻返し",VLOOKUP(F194&amp;K194&amp;M194,製品マスタ!$M$5:$AE$1005,18,FALSE),IF(J194="リード付け","原反コア",IF(J194="スリット",VLOOKUP(F194&amp;K194&amp;Q194,製品マスタ!$N$5:$AE$1005,17,FALSE),""))))</f>
        <v/>
      </c>
      <c r="W194" s="35" t="str">
        <f>IF(J194="巻足し",VLOOKUP(F194&amp;K194&amp;M194,製品マスタ!$M$5:$AK$1005,IF(S194/N194&gt;=3,25,22),FALSE),IF(J194="巻返し",VLOOKUP(F194&amp;K194&amp;M194,製品マスタ!$M$5:$AE$1005,19,FALSE),IF(J194="リード付け","-",IF(J194="スリット",VLOOKUP(F194&amp;K194&amp;Q194,製品マスタ!$N$5:$AE$1005,18,FALSE),""))))</f>
        <v/>
      </c>
      <c r="X194" s="40" t="str">
        <f>IF(D194="","",IF(D193&lt;&gt;"","",VLOOKUP(D194,契約台帳!$A$3:$X$700,17,FALSE)))</f>
        <v/>
      </c>
      <c r="Y194" s="35" t="str">
        <f>IF(D194="","",IF(D193&lt;&gt;"","",VLOOKUP(D194,契約台帳!$A$3:$X$700,5,FALSE)))</f>
        <v/>
      </c>
      <c r="Z194" s="74"/>
      <c r="AA194" s="266" t="str">
        <f>IFERROR(VLOOKUP(F194&amp;K194&amp;M194,製品マスタ!$M$5:$AM$1003,27,FALSE),"")</f>
        <v/>
      </c>
      <c r="AB194" s="41"/>
      <c r="AC194" s="244"/>
      <c r="AD194" s="67"/>
      <c r="AE194" s="71"/>
      <c r="AF194" s="60"/>
      <c r="AG194" s="34"/>
      <c r="AH194" s="34"/>
      <c r="AI194" s="34"/>
      <c r="AJ194" s="34"/>
      <c r="AK194" s="13"/>
      <c r="AL194" s="13"/>
      <c r="AM194" s="13"/>
      <c r="AN194" s="13"/>
      <c r="AO194" s="13"/>
      <c r="AP194" s="14"/>
      <c r="AQ194" s="15"/>
    </row>
    <row r="195" spans="1:43" s="17" customFormat="1" ht="30.95" customHeight="1" x14ac:dyDescent="0.2">
      <c r="A195" s="47"/>
      <c r="B195" s="48"/>
      <c r="C195" s="56"/>
      <c r="D195" s="35"/>
      <c r="E195" s="35"/>
      <c r="F195" s="36" t="str">
        <f>IF(D195="","",VLOOKUP(D195,契約台帳!$A$3:$X$9998,6,FALSE))&amp;IF(D195="","",VLOOKUP(D195,契約台帳!$A$3:$X$9998,7,FALSE))&amp;IF(D195="","",VLOOKUP(D195,契約台帳!$A$3:$X$9998,8,FALSE))&amp;IF(D195="","",VLOOKUP(D195,契約台帳!$A$3:$X$9998,9,FALSE))&amp;IF(D195="","",VLOOKUP(D195,契約台帳!$A$3:$X$9998,11,FALSE))</f>
        <v/>
      </c>
      <c r="G195" s="35" t="str">
        <f>IF(D195="","",IF(D194&lt;&gt;"","",VLOOKUP(F195,製品マスタ!$G$5:$H$1005,2,FALSE)))</f>
        <v/>
      </c>
      <c r="H195" s="35" t="str">
        <f>IF(D195="","",IF(D194&lt;&gt;"","",VLOOKUP(F195,製品マスタ!$G$5:$K$1005,5,FALSE)))</f>
        <v/>
      </c>
      <c r="I195" s="37" t="str">
        <f>IF(D195="","",IF(D194&lt;&gt;"","",VLOOKUP(F195,製品マスタ!$G$5:$L$1005,6,FALSE)))</f>
        <v/>
      </c>
      <c r="J195" s="38"/>
      <c r="K195" s="37" t="str">
        <f>IF(D195="","",IF(D194&lt;&gt;"","",VLOOKUP(D195,契約台帳!$A$3:$X$700,12,FALSE)))</f>
        <v/>
      </c>
      <c r="L195" s="37" t="str">
        <f>IF(D195="","",IF(D194&lt;&gt;"","",VLOOKUP(F195,製品マスタ!$G$5:$Q$1005,11,FALSE)))</f>
        <v/>
      </c>
      <c r="M195" s="49"/>
      <c r="N195" s="49"/>
      <c r="O195" s="60"/>
      <c r="P195" s="74"/>
      <c r="Q195" s="54" t="str">
        <f>IF(D195="","",IF(D194&lt;&gt;"","",IF(J195="リード付け",M195,VLOOKUP(D195,契約台帳!$A$3:$X$700,14,FALSE))))</f>
        <v/>
      </c>
      <c r="R195" s="50" t="str">
        <f>IF(D195="","",IF(D194&lt;&gt;"","",IF(J195="リード付け",M195,VLOOKUP(D195,契約台帳!$A$3:$X$700,15,FALSE))))</f>
        <v/>
      </c>
      <c r="S195" s="50" t="str">
        <f>IF(D195="","",IF(D194&lt;&gt;"","",IF(J195="リード付け",N195,VLOOKUP(D195,契約台帳!$A$3:$X$700,16,FALSE))))</f>
        <v/>
      </c>
      <c r="T195" s="50"/>
      <c r="U195" s="227" t="str">
        <f>IF(D195="","",IF(D193=D195,"",VLOOKUP(D195,契約台帳!$A$2:$X$700,18,FALSE)))</f>
        <v/>
      </c>
      <c r="V195" s="35" t="str">
        <f>IF(J195="巻足し",VLOOKUP(F195&amp;K195&amp;M195,製品マスタ!$M$5:$AK$1005,IF(S195/N195&gt;=3,24,21),FALSE),IF(J195="巻返し",VLOOKUP(F195&amp;K195&amp;M195,製品マスタ!$M$5:$AE$1005,18,FALSE),IF(J195="リード付け","原反コア",IF(J195="スリット",VLOOKUP(F195&amp;K195&amp;Q195,製品マスタ!$N$5:$AE$1005,17,FALSE),""))))</f>
        <v/>
      </c>
      <c r="W195" s="35" t="str">
        <f>IF(J195="巻足し",VLOOKUP(F195&amp;K195&amp;M195,製品マスタ!$M$5:$AK$1005,IF(S195/N195&gt;=3,25,22),FALSE),IF(J195="巻返し",VLOOKUP(F195&amp;K195&amp;M195,製品マスタ!$M$5:$AE$1005,19,FALSE),IF(J195="リード付け","-",IF(J195="スリット",VLOOKUP(F195&amp;K195&amp;Q195,製品マスタ!$N$5:$AE$1005,18,FALSE),""))))</f>
        <v/>
      </c>
      <c r="X195" s="40" t="str">
        <f>IF(D195="","",IF(D194&lt;&gt;"","",VLOOKUP(D195,契約台帳!$A$3:$X$700,17,FALSE)))</f>
        <v/>
      </c>
      <c r="Y195" s="35" t="str">
        <f>IF(D195="","",IF(D194&lt;&gt;"","",VLOOKUP(D195,契約台帳!$A$3:$X$700,5,FALSE)))</f>
        <v/>
      </c>
      <c r="Z195" s="74"/>
      <c r="AA195" s="266" t="str">
        <f>IFERROR(VLOOKUP(F195&amp;K195&amp;M195,製品マスタ!$M$5:$AM$1003,27,FALSE),"")</f>
        <v/>
      </c>
      <c r="AB195" s="41"/>
      <c r="AC195" s="244"/>
      <c r="AD195" s="67"/>
      <c r="AE195" s="71"/>
      <c r="AF195" s="60"/>
      <c r="AG195" s="34"/>
      <c r="AH195" s="34"/>
      <c r="AI195" s="34"/>
      <c r="AJ195" s="34"/>
      <c r="AK195" s="13"/>
      <c r="AL195" s="13"/>
      <c r="AM195" s="13"/>
      <c r="AN195" s="13"/>
      <c r="AO195" s="13"/>
      <c r="AP195" s="14"/>
      <c r="AQ195" s="15"/>
    </row>
    <row r="196" spans="1:43" s="17" customFormat="1" ht="30.95" customHeight="1" x14ac:dyDescent="0.2">
      <c r="A196" s="47"/>
      <c r="B196" s="48"/>
      <c r="C196" s="56"/>
      <c r="D196" s="35"/>
      <c r="E196" s="35"/>
      <c r="F196" s="36" t="str">
        <f>IF(D196="","",VLOOKUP(D196,契約台帳!$A$3:$X$9998,6,FALSE))&amp;IF(D196="","",VLOOKUP(D196,契約台帳!$A$3:$X$9998,7,FALSE))&amp;IF(D196="","",VLOOKUP(D196,契約台帳!$A$3:$X$9998,8,FALSE))&amp;IF(D196="","",VLOOKUP(D196,契約台帳!$A$3:$X$9998,9,FALSE))&amp;IF(D196="","",VLOOKUP(D196,契約台帳!$A$3:$X$9998,11,FALSE))</f>
        <v/>
      </c>
      <c r="G196" s="35" t="str">
        <f>IF(D196="","",IF(D195&lt;&gt;"","",VLOOKUP(F196,製品マスタ!$G$5:$H$1005,2,FALSE)))</f>
        <v/>
      </c>
      <c r="H196" s="35" t="str">
        <f>IF(D196="","",IF(D195&lt;&gt;"","",VLOOKUP(F196,製品マスタ!$G$5:$K$1005,5,FALSE)))</f>
        <v/>
      </c>
      <c r="I196" s="37" t="str">
        <f>IF(D196="","",IF(D195&lt;&gt;"","",VLOOKUP(F196,製品マスタ!$G$5:$L$1005,6,FALSE)))</f>
        <v/>
      </c>
      <c r="J196" s="38"/>
      <c r="K196" s="37" t="str">
        <f>IF(D196="","",IF(D195&lt;&gt;"","",VLOOKUP(D196,契約台帳!$A$3:$X$700,12,FALSE)))</f>
        <v/>
      </c>
      <c r="L196" s="37" t="str">
        <f>IF(D196="","",IF(D195&lt;&gt;"","",VLOOKUP(F196,製品マスタ!$G$5:$Q$1005,11,FALSE)))</f>
        <v/>
      </c>
      <c r="M196" s="49"/>
      <c r="N196" s="49"/>
      <c r="O196" s="60"/>
      <c r="P196" s="74"/>
      <c r="Q196" s="54" t="str">
        <f>IF(D196="","",IF(D195&lt;&gt;"","",IF(J196="リード付け",M196,VLOOKUP(D196,契約台帳!$A$3:$X$700,14,FALSE))))</f>
        <v/>
      </c>
      <c r="R196" s="50" t="str">
        <f>IF(D196="","",IF(D195&lt;&gt;"","",IF(J196="リード付け",M196,VLOOKUP(D196,契約台帳!$A$3:$X$700,15,FALSE))))</f>
        <v/>
      </c>
      <c r="S196" s="50" t="str">
        <f>IF(D196="","",IF(D195&lt;&gt;"","",IF(J196="リード付け",N196,VLOOKUP(D196,契約台帳!$A$3:$X$700,16,FALSE))))</f>
        <v/>
      </c>
      <c r="T196" s="50"/>
      <c r="U196" s="227" t="str">
        <f>IF(D196="","",IF(D194=D196,"",VLOOKUP(D196,契約台帳!$A$2:$X$700,18,FALSE)))</f>
        <v/>
      </c>
      <c r="V196" s="35" t="str">
        <f>IF(J196="巻足し",VLOOKUP(F196&amp;K196&amp;M196,製品マスタ!$M$5:$AK$1005,IF(S196/N196&gt;=3,24,21),FALSE),IF(J196="巻返し",VLOOKUP(F196&amp;K196&amp;M196,製品マスタ!$M$5:$AE$1005,18,FALSE),IF(J196="リード付け","原反コア",IF(J196="スリット",VLOOKUP(F196&amp;K196&amp;Q196,製品マスタ!$N$5:$AE$1005,17,FALSE),""))))</f>
        <v/>
      </c>
      <c r="W196" s="35" t="str">
        <f>IF(J196="巻足し",VLOOKUP(F196&amp;K196&amp;M196,製品マスタ!$M$5:$AK$1005,IF(S196/N196&gt;=3,25,22),FALSE),IF(J196="巻返し",VLOOKUP(F196&amp;K196&amp;M196,製品マスタ!$M$5:$AE$1005,19,FALSE),IF(J196="リード付け","-",IF(J196="スリット",VLOOKUP(F196&amp;K196&amp;Q196,製品マスタ!$N$5:$AE$1005,18,FALSE),""))))</f>
        <v/>
      </c>
      <c r="X196" s="40" t="str">
        <f>IF(D196="","",IF(D195&lt;&gt;"","",VLOOKUP(D196,契約台帳!$A$3:$X$700,17,FALSE)))</f>
        <v/>
      </c>
      <c r="Y196" s="35" t="str">
        <f>IF(D196="","",IF(D195&lt;&gt;"","",VLOOKUP(D196,契約台帳!$A$3:$X$700,5,FALSE)))</f>
        <v/>
      </c>
      <c r="Z196" s="74"/>
      <c r="AA196" s="266" t="str">
        <f>IFERROR(VLOOKUP(F196&amp;K196&amp;M196,製品マスタ!$M$5:$AM$1003,27,FALSE),"")</f>
        <v/>
      </c>
      <c r="AB196" s="41"/>
      <c r="AC196" s="244"/>
      <c r="AD196" s="67"/>
      <c r="AE196" s="71"/>
      <c r="AF196" s="60"/>
      <c r="AG196" s="34"/>
      <c r="AH196" s="34"/>
      <c r="AI196" s="34"/>
      <c r="AJ196" s="34"/>
      <c r="AK196" s="13"/>
      <c r="AL196" s="13"/>
      <c r="AM196" s="13"/>
      <c r="AN196" s="13"/>
      <c r="AO196" s="13"/>
      <c r="AP196" s="14"/>
      <c r="AQ196" s="15"/>
    </row>
    <row r="197" spans="1:43" s="17" customFormat="1" ht="30.95" customHeight="1" x14ac:dyDescent="0.2">
      <c r="A197" s="47"/>
      <c r="B197" s="48"/>
      <c r="C197" s="56"/>
      <c r="D197" s="35"/>
      <c r="E197" s="35"/>
      <c r="F197" s="36" t="str">
        <f>IF(D197="","",VLOOKUP(D197,契約台帳!$A$3:$X$9998,6,FALSE))&amp;IF(D197="","",VLOOKUP(D197,契約台帳!$A$3:$X$9998,7,FALSE))&amp;IF(D197="","",VLOOKUP(D197,契約台帳!$A$3:$X$9998,8,FALSE))&amp;IF(D197="","",VLOOKUP(D197,契約台帳!$A$3:$X$9998,9,FALSE))&amp;IF(D197="","",VLOOKUP(D197,契約台帳!$A$3:$X$9998,11,FALSE))</f>
        <v/>
      </c>
      <c r="G197" s="35" t="str">
        <f>IF(D197="","",IF(D196&lt;&gt;"","",VLOOKUP(F197,製品マスタ!$G$5:$H$1005,2,FALSE)))</f>
        <v/>
      </c>
      <c r="H197" s="35" t="str">
        <f>IF(D197="","",IF(D196&lt;&gt;"","",VLOOKUP(F197,製品マスタ!$G$5:$K$1005,5,FALSE)))</f>
        <v/>
      </c>
      <c r="I197" s="37" t="str">
        <f>IF(D197="","",IF(D196&lt;&gt;"","",VLOOKUP(F197,製品マスタ!$G$5:$L$1005,6,FALSE)))</f>
        <v/>
      </c>
      <c r="J197" s="38"/>
      <c r="K197" s="37" t="str">
        <f>IF(D197="","",IF(D196&lt;&gt;"","",VLOOKUP(D197,契約台帳!$A$3:$X$700,12,FALSE)))</f>
        <v/>
      </c>
      <c r="L197" s="37" t="str">
        <f>IF(D197="","",IF(D196&lt;&gt;"","",VLOOKUP(F197,製品マスタ!$G$5:$Q$1005,11,FALSE)))</f>
        <v/>
      </c>
      <c r="M197" s="49"/>
      <c r="N197" s="49"/>
      <c r="O197" s="60"/>
      <c r="P197" s="74"/>
      <c r="Q197" s="54" t="str">
        <f>IF(D197="","",IF(D196&lt;&gt;"","",IF(J197="リード付け",M197,VLOOKUP(D197,契約台帳!$A$3:$X$700,14,FALSE))))</f>
        <v/>
      </c>
      <c r="R197" s="50" t="str">
        <f>IF(D197="","",IF(D196&lt;&gt;"","",IF(J197="リード付け",M197,VLOOKUP(D197,契約台帳!$A$3:$X$700,15,FALSE))))</f>
        <v/>
      </c>
      <c r="S197" s="50" t="str">
        <f>IF(D197="","",IF(D196&lt;&gt;"","",IF(J197="リード付け",N197,VLOOKUP(D197,契約台帳!$A$3:$X$700,16,FALSE))))</f>
        <v/>
      </c>
      <c r="T197" s="50"/>
      <c r="U197" s="227" t="str">
        <f>IF(D197="","",IF(D195=D197,"",VLOOKUP(D197,契約台帳!$A$2:$X$700,18,FALSE)))</f>
        <v/>
      </c>
      <c r="V197" s="35" t="str">
        <f>IF(J197="巻足し",VLOOKUP(F197&amp;K197&amp;M197,製品マスタ!$M$5:$AK$1005,IF(S197/N197&gt;=3,24,21),FALSE),IF(J197="巻返し",VLOOKUP(F197&amp;K197&amp;M197,製品マスタ!$M$5:$AE$1005,18,FALSE),IF(J197="リード付け","原反コア",IF(J197="スリット",VLOOKUP(F197&amp;K197&amp;Q197,製品マスタ!$N$5:$AE$1005,17,FALSE),""))))</f>
        <v/>
      </c>
      <c r="W197" s="35" t="str">
        <f>IF(J197="巻足し",VLOOKUP(F197&amp;K197&amp;M197,製品マスタ!$M$5:$AK$1005,IF(S197/N197&gt;=3,25,22),FALSE),IF(J197="巻返し",VLOOKUP(F197&amp;K197&amp;M197,製品マスタ!$M$5:$AE$1005,19,FALSE),IF(J197="リード付け","-",IF(J197="スリット",VLOOKUP(F197&amp;K197&amp;Q197,製品マスタ!$N$5:$AE$1005,18,FALSE),""))))</f>
        <v/>
      </c>
      <c r="X197" s="40" t="str">
        <f>IF(D197="","",IF(D196&lt;&gt;"","",VLOOKUP(D197,契約台帳!$A$3:$X$700,17,FALSE)))</f>
        <v/>
      </c>
      <c r="Y197" s="35" t="str">
        <f>IF(D197="","",IF(D196&lt;&gt;"","",VLOOKUP(D197,契約台帳!$A$3:$X$700,5,FALSE)))</f>
        <v/>
      </c>
      <c r="Z197" s="74"/>
      <c r="AA197" s="266" t="str">
        <f>IFERROR(VLOOKUP(F197&amp;K197&amp;M197,製品マスタ!$M$5:$AM$1003,27,FALSE),"")</f>
        <v/>
      </c>
      <c r="AB197" s="41"/>
      <c r="AC197" s="244"/>
      <c r="AD197" s="67"/>
      <c r="AE197" s="71"/>
      <c r="AF197" s="60"/>
      <c r="AG197" s="34"/>
      <c r="AH197" s="34"/>
      <c r="AI197" s="34"/>
      <c r="AJ197" s="34"/>
      <c r="AK197" s="13"/>
      <c r="AL197" s="13"/>
      <c r="AM197" s="13"/>
      <c r="AN197" s="13"/>
      <c r="AO197" s="13"/>
      <c r="AP197" s="14"/>
      <c r="AQ197" s="15"/>
    </row>
    <row r="198" spans="1:43" s="17" customFormat="1" ht="30.95" customHeight="1" x14ac:dyDescent="0.2">
      <c r="A198" s="47"/>
      <c r="B198" s="48"/>
      <c r="C198" s="56"/>
      <c r="D198" s="35"/>
      <c r="E198" s="35"/>
      <c r="F198" s="36" t="str">
        <f>IF(D198="","",VLOOKUP(D198,契約台帳!$A$3:$X$9998,6,FALSE))&amp;IF(D198="","",VLOOKUP(D198,契約台帳!$A$3:$X$9998,7,FALSE))&amp;IF(D198="","",VLOOKUP(D198,契約台帳!$A$3:$X$9998,8,FALSE))&amp;IF(D198="","",VLOOKUP(D198,契約台帳!$A$3:$X$9998,9,FALSE))&amp;IF(D198="","",VLOOKUP(D198,契約台帳!$A$3:$X$9998,11,FALSE))</f>
        <v/>
      </c>
      <c r="G198" s="35" t="str">
        <f>IF(D198="","",IF(D197&lt;&gt;"","",VLOOKUP(F198,製品マスタ!$G$5:$H$1005,2,FALSE)))</f>
        <v/>
      </c>
      <c r="H198" s="35" t="str">
        <f>IF(D198="","",IF(D197&lt;&gt;"","",VLOOKUP(F198,製品マスタ!$G$5:$K$1005,5,FALSE)))</f>
        <v/>
      </c>
      <c r="I198" s="37" t="str">
        <f>IF(D198="","",IF(D197&lt;&gt;"","",VLOOKUP(F198,製品マスタ!$G$5:$L$1005,6,FALSE)))</f>
        <v/>
      </c>
      <c r="J198" s="38"/>
      <c r="K198" s="37" t="str">
        <f>IF(D198="","",IF(D197&lt;&gt;"","",VLOOKUP(D198,契約台帳!$A$3:$X$700,12,FALSE)))</f>
        <v/>
      </c>
      <c r="L198" s="37" t="str">
        <f>IF(D198="","",IF(D197&lt;&gt;"","",VLOOKUP(F198,製品マスタ!$G$5:$Q$1005,11,FALSE)))</f>
        <v/>
      </c>
      <c r="M198" s="49"/>
      <c r="N198" s="49"/>
      <c r="O198" s="60"/>
      <c r="P198" s="74"/>
      <c r="Q198" s="54" t="str">
        <f>IF(D198="","",IF(D197&lt;&gt;"","",IF(J198="リード付け",M198,VLOOKUP(D198,契約台帳!$A$3:$X$700,14,FALSE))))</f>
        <v/>
      </c>
      <c r="R198" s="50" t="str">
        <f>IF(D198="","",IF(D197&lt;&gt;"","",IF(J198="リード付け",M198,VLOOKUP(D198,契約台帳!$A$3:$X$700,15,FALSE))))</f>
        <v/>
      </c>
      <c r="S198" s="50" t="str">
        <f>IF(D198="","",IF(D197&lt;&gt;"","",IF(J198="リード付け",N198,VLOOKUP(D198,契約台帳!$A$3:$X$700,16,FALSE))))</f>
        <v/>
      </c>
      <c r="T198" s="50"/>
      <c r="U198" s="227" t="str">
        <f>IF(D198="","",IF(D196=D198,"",VLOOKUP(D198,契約台帳!$A$2:$X$700,18,FALSE)))</f>
        <v/>
      </c>
      <c r="V198" s="35" t="str">
        <f>IF(J198="巻足し",VLOOKUP(F198&amp;K198&amp;M198,製品マスタ!$M$5:$AK$1005,IF(S198/N198&gt;=3,24,21),FALSE),IF(J198="巻返し",VLOOKUP(F198&amp;K198&amp;M198,製品マスタ!$M$5:$AE$1005,18,FALSE),IF(J198="リード付け","原反コア",IF(J198="スリット",VLOOKUP(F198&amp;K198&amp;Q198,製品マスタ!$N$5:$AE$1005,17,FALSE),""))))</f>
        <v/>
      </c>
      <c r="W198" s="35" t="str">
        <f>IF(J198="巻足し",VLOOKUP(F198&amp;K198&amp;M198,製品マスタ!$M$5:$AK$1005,IF(S198/N198&gt;=3,25,22),FALSE),IF(J198="巻返し",VLOOKUP(F198&amp;K198&amp;M198,製品マスタ!$M$5:$AE$1005,19,FALSE),IF(J198="リード付け","-",IF(J198="スリット",VLOOKUP(F198&amp;K198&amp;Q198,製品マスタ!$N$5:$AE$1005,18,FALSE),""))))</f>
        <v/>
      </c>
      <c r="X198" s="40" t="str">
        <f>IF(D198="","",IF(D197&lt;&gt;"","",VLOOKUP(D198,契約台帳!$A$3:$X$700,17,FALSE)))</f>
        <v/>
      </c>
      <c r="Y198" s="35" t="str">
        <f>IF(D198="","",IF(D197&lt;&gt;"","",VLOOKUP(D198,契約台帳!$A$3:$X$700,5,FALSE)))</f>
        <v/>
      </c>
      <c r="Z198" s="74"/>
      <c r="AA198" s="266" t="str">
        <f>IFERROR(VLOOKUP(F198&amp;K198&amp;M198,製品マスタ!$M$5:$AM$1003,27,FALSE),"")</f>
        <v/>
      </c>
      <c r="AB198" s="41"/>
      <c r="AC198" s="244"/>
      <c r="AD198" s="67"/>
      <c r="AE198" s="71"/>
      <c r="AF198" s="60"/>
      <c r="AG198" s="34"/>
      <c r="AH198" s="34"/>
      <c r="AI198" s="34"/>
      <c r="AJ198" s="34"/>
      <c r="AK198" s="13"/>
      <c r="AL198" s="13"/>
      <c r="AM198" s="13"/>
      <c r="AN198" s="13"/>
      <c r="AO198" s="13"/>
      <c r="AP198" s="14"/>
      <c r="AQ198" s="15"/>
    </row>
    <row r="199" spans="1:43" s="17" customFormat="1" ht="30.95" customHeight="1" x14ac:dyDescent="0.2">
      <c r="A199" s="47"/>
      <c r="B199" s="48"/>
      <c r="C199" s="56"/>
      <c r="D199" s="35"/>
      <c r="E199" s="35"/>
      <c r="F199" s="36" t="str">
        <f>IF(D199="","",VLOOKUP(D199,契約台帳!$A$3:$X$9998,6,FALSE))&amp;IF(D199="","",VLOOKUP(D199,契約台帳!$A$3:$X$9998,7,FALSE))&amp;IF(D199="","",VLOOKUP(D199,契約台帳!$A$3:$X$9998,8,FALSE))&amp;IF(D199="","",VLOOKUP(D199,契約台帳!$A$3:$X$9998,9,FALSE))&amp;IF(D199="","",VLOOKUP(D199,契約台帳!$A$3:$X$9998,11,FALSE))</f>
        <v/>
      </c>
      <c r="G199" s="35" t="str">
        <f>IF(D199="","",IF(D198&lt;&gt;"","",VLOOKUP(F199,製品マスタ!$G$5:$H$1005,2,FALSE)))</f>
        <v/>
      </c>
      <c r="H199" s="35" t="str">
        <f>IF(D199="","",IF(D198&lt;&gt;"","",VLOOKUP(F199,製品マスタ!$G$5:$K$1005,5,FALSE)))</f>
        <v/>
      </c>
      <c r="I199" s="37" t="str">
        <f>IF(D199="","",IF(D198&lt;&gt;"","",VLOOKUP(F199,製品マスタ!$G$5:$L$1005,6,FALSE)))</f>
        <v/>
      </c>
      <c r="J199" s="38"/>
      <c r="K199" s="37" t="str">
        <f>IF(D199="","",IF(D198&lt;&gt;"","",VLOOKUP(D199,契約台帳!$A$3:$X$700,12,FALSE)))</f>
        <v/>
      </c>
      <c r="L199" s="37" t="str">
        <f>IF(D199="","",IF(D198&lt;&gt;"","",VLOOKUP(F199,製品マスタ!$G$5:$Q$1005,11,FALSE)))</f>
        <v/>
      </c>
      <c r="M199" s="49"/>
      <c r="N199" s="49"/>
      <c r="O199" s="60"/>
      <c r="P199" s="74"/>
      <c r="Q199" s="54" t="str">
        <f>IF(D199="","",IF(D198&lt;&gt;"","",IF(J199="リード付け",M199,VLOOKUP(D199,契約台帳!$A$3:$X$700,14,FALSE))))</f>
        <v/>
      </c>
      <c r="R199" s="50" t="str">
        <f>IF(D199="","",IF(D198&lt;&gt;"","",IF(J199="リード付け",M199,VLOOKUP(D199,契約台帳!$A$3:$X$700,15,FALSE))))</f>
        <v/>
      </c>
      <c r="S199" s="50" t="str">
        <f>IF(D199="","",IF(D198&lt;&gt;"","",IF(J199="リード付け",N199,VLOOKUP(D199,契約台帳!$A$3:$X$700,16,FALSE))))</f>
        <v/>
      </c>
      <c r="T199" s="50"/>
      <c r="U199" s="227" t="str">
        <f>IF(D199="","",IF(D197=D199,"",VLOOKUP(D199,契約台帳!$A$2:$X$700,18,FALSE)))</f>
        <v/>
      </c>
      <c r="V199" s="35" t="str">
        <f>IF(J199="巻足し",VLOOKUP(F199&amp;K199&amp;M199,製品マスタ!$M$5:$AK$1005,IF(S199/N199&gt;=3,24,21),FALSE),IF(J199="巻返し",VLOOKUP(F199&amp;K199&amp;M199,製品マスタ!$M$5:$AE$1005,18,FALSE),IF(J199="リード付け","原反コア",IF(J199="スリット",VLOOKUP(F199&amp;K199&amp;Q199,製品マスタ!$N$5:$AE$1005,17,FALSE),""))))</f>
        <v/>
      </c>
      <c r="W199" s="35" t="str">
        <f>IF(J199="巻足し",VLOOKUP(F199&amp;K199&amp;M199,製品マスタ!$M$5:$AK$1005,IF(S199/N199&gt;=3,25,22),FALSE),IF(J199="巻返し",VLOOKUP(F199&amp;K199&amp;M199,製品マスタ!$M$5:$AE$1005,19,FALSE),IF(J199="リード付け","-",IF(J199="スリット",VLOOKUP(F199&amp;K199&amp;Q199,製品マスタ!$N$5:$AE$1005,18,FALSE),""))))</f>
        <v/>
      </c>
      <c r="X199" s="40" t="str">
        <f>IF(D199="","",IF(D198&lt;&gt;"","",VLOOKUP(D199,契約台帳!$A$3:$X$700,17,FALSE)))</f>
        <v/>
      </c>
      <c r="Y199" s="35" t="str">
        <f>IF(D199="","",IF(D198&lt;&gt;"","",VLOOKUP(D199,契約台帳!$A$3:$X$700,5,FALSE)))</f>
        <v/>
      </c>
      <c r="Z199" s="74"/>
      <c r="AA199" s="266" t="str">
        <f>IFERROR(VLOOKUP(F199&amp;K199&amp;M199,製品マスタ!$M$5:$AM$1003,27,FALSE),"")</f>
        <v/>
      </c>
      <c r="AB199" s="41"/>
      <c r="AC199" s="244"/>
      <c r="AD199" s="67"/>
      <c r="AE199" s="71"/>
      <c r="AF199" s="60"/>
      <c r="AG199" s="34"/>
      <c r="AH199" s="34"/>
      <c r="AI199" s="34"/>
      <c r="AJ199" s="34"/>
      <c r="AK199" s="13"/>
      <c r="AL199" s="13"/>
      <c r="AM199" s="13"/>
      <c r="AN199" s="13"/>
      <c r="AO199" s="13"/>
      <c r="AP199" s="14"/>
      <c r="AQ199" s="15"/>
    </row>
    <row r="200" spans="1:43" s="17" customFormat="1" ht="30.95" customHeight="1" x14ac:dyDescent="0.2">
      <c r="A200" s="47"/>
      <c r="B200" s="48"/>
      <c r="C200" s="56"/>
      <c r="D200" s="35"/>
      <c r="E200" s="35"/>
      <c r="F200" s="36" t="str">
        <f>IF(D200="","",VLOOKUP(D200,契約台帳!$A$3:$X$9998,6,FALSE))&amp;IF(D200="","",VLOOKUP(D200,契約台帳!$A$3:$X$9998,7,FALSE))&amp;IF(D200="","",VLOOKUP(D200,契約台帳!$A$3:$X$9998,8,FALSE))&amp;IF(D200="","",VLOOKUP(D200,契約台帳!$A$3:$X$9998,9,FALSE))&amp;IF(D200="","",VLOOKUP(D200,契約台帳!$A$3:$X$9998,11,FALSE))</f>
        <v/>
      </c>
      <c r="G200" s="35" t="str">
        <f>IF(D200="","",IF(D199&lt;&gt;"","",VLOOKUP(F200,製品マスタ!$G$5:$H$1005,2,FALSE)))</f>
        <v/>
      </c>
      <c r="H200" s="35" t="str">
        <f>IF(D200="","",IF(D199&lt;&gt;"","",VLOOKUP(F200,製品マスタ!$G$5:$K$1005,5,FALSE)))</f>
        <v/>
      </c>
      <c r="I200" s="37" t="str">
        <f>IF(D200="","",IF(D199&lt;&gt;"","",VLOOKUP(F200,製品マスタ!$G$5:$L$1005,6,FALSE)))</f>
        <v/>
      </c>
      <c r="J200" s="38"/>
      <c r="K200" s="37" t="str">
        <f>IF(D200="","",IF(D199&lt;&gt;"","",VLOOKUP(D200,契約台帳!$A$3:$X$700,12,FALSE)))</f>
        <v/>
      </c>
      <c r="L200" s="37" t="str">
        <f>IF(D200="","",IF(D199&lt;&gt;"","",VLOOKUP(F200,製品マスタ!$G$5:$Q$1005,11,FALSE)))</f>
        <v/>
      </c>
      <c r="M200" s="49"/>
      <c r="N200" s="49"/>
      <c r="O200" s="60"/>
      <c r="P200" s="74"/>
      <c r="Q200" s="54" t="str">
        <f>IF(D200="","",IF(D199&lt;&gt;"","",IF(J200="リード付け",M200,VLOOKUP(D200,契約台帳!$A$3:$X$700,14,FALSE))))</f>
        <v/>
      </c>
      <c r="R200" s="50" t="str">
        <f>IF(D200="","",IF(D199&lt;&gt;"","",IF(J200="リード付け",M200,VLOOKUP(D200,契約台帳!$A$3:$X$700,15,FALSE))))</f>
        <v/>
      </c>
      <c r="S200" s="50" t="str">
        <f>IF(D200="","",IF(D199&lt;&gt;"","",IF(J200="リード付け",N200,VLOOKUP(D200,契約台帳!$A$3:$X$700,16,FALSE))))</f>
        <v/>
      </c>
      <c r="T200" s="50"/>
      <c r="U200" s="227" t="str">
        <f>IF(D200="","",IF(D198=D200,"",VLOOKUP(D200,契約台帳!$A$2:$X$700,18,FALSE)))</f>
        <v/>
      </c>
      <c r="V200" s="35" t="str">
        <f>IF(J200="巻足し",VLOOKUP(F200&amp;K200&amp;M200,製品マスタ!$M$5:$AK$1005,IF(S200/N200&gt;=3,24,21),FALSE),IF(J200="巻返し",VLOOKUP(F200&amp;K200&amp;M200,製品マスタ!$M$5:$AE$1005,18,FALSE),IF(J200="リード付け","原反コア",IF(J200="スリット",VLOOKUP(F200&amp;K200&amp;Q200,製品マスタ!$N$5:$AE$1005,17,FALSE),""))))</f>
        <v/>
      </c>
      <c r="W200" s="35" t="str">
        <f>IF(J200="巻足し",VLOOKUP(F200&amp;K200&amp;M200,製品マスタ!$M$5:$AK$1005,IF(S200/N200&gt;=3,25,22),FALSE),IF(J200="巻返し",VLOOKUP(F200&amp;K200&amp;M200,製品マスタ!$M$5:$AE$1005,19,FALSE),IF(J200="リード付け","-",IF(J200="スリット",VLOOKUP(F200&amp;K200&amp;Q200,製品マスタ!$N$5:$AE$1005,18,FALSE),""))))</f>
        <v/>
      </c>
      <c r="X200" s="40" t="str">
        <f>IF(D200="","",IF(D199&lt;&gt;"","",VLOOKUP(D200,契約台帳!$A$3:$X$700,17,FALSE)))</f>
        <v/>
      </c>
      <c r="Y200" s="35" t="str">
        <f>IF(D200="","",IF(D199&lt;&gt;"","",VLOOKUP(D200,契約台帳!$A$3:$X$700,5,FALSE)))</f>
        <v/>
      </c>
      <c r="Z200" s="74"/>
      <c r="AA200" s="266" t="str">
        <f>IFERROR(VLOOKUP(F200&amp;K200&amp;M200,製品マスタ!$M$5:$AM$1003,27,FALSE),"")</f>
        <v/>
      </c>
      <c r="AB200" s="41"/>
      <c r="AC200" s="244"/>
      <c r="AD200" s="67"/>
      <c r="AE200" s="71"/>
      <c r="AF200" s="60"/>
      <c r="AG200" s="34"/>
      <c r="AH200" s="34"/>
      <c r="AI200" s="34"/>
      <c r="AJ200" s="34"/>
      <c r="AK200" s="13"/>
      <c r="AL200" s="13"/>
      <c r="AM200" s="13"/>
      <c r="AN200" s="13"/>
      <c r="AO200" s="13"/>
      <c r="AP200" s="14"/>
      <c r="AQ200" s="15"/>
    </row>
    <row r="201" spans="1:43" s="17" customFormat="1" ht="30.95" customHeight="1" x14ac:dyDescent="0.2">
      <c r="A201" s="47"/>
      <c r="B201" s="48"/>
      <c r="C201" s="56"/>
      <c r="D201" s="35"/>
      <c r="E201" s="35"/>
      <c r="F201" s="36" t="str">
        <f>IF(D201="","",VLOOKUP(D201,契約台帳!$A$3:$X$9998,6,FALSE))&amp;IF(D201="","",VLOOKUP(D201,契約台帳!$A$3:$X$9998,7,FALSE))&amp;IF(D201="","",VLOOKUP(D201,契約台帳!$A$3:$X$9998,8,FALSE))&amp;IF(D201="","",VLOOKUP(D201,契約台帳!$A$3:$X$9998,9,FALSE))&amp;IF(D201="","",VLOOKUP(D201,契約台帳!$A$3:$X$9998,11,FALSE))</f>
        <v/>
      </c>
      <c r="G201" s="35" t="str">
        <f>IF(D201="","",IF(D200&lt;&gt;"","",VLOOKUP(F201,製品マスタ!$G$5:$H$1005,2,FALSE)))</f>
        <v/>
      </c>
      <c r="H201" s="35" t="str">
        <f>IF(D201="","",IF(D200&lt;&gt;"","",VLOOKUP(F201,製品マスタ!$G$5:$K$1005,5,FALSE)))</f>
        <v/>
      </c>
      <c r="I201" s="37" t="str">
        <f>IF(D201="","",IF(D200&lt;&gt;"","",VLOOKUP(F201,製品マスタ!$G$5:$L$1005,6,FALSE)))</f>
        <v/>
      </c>
      <c r="J201" s="38"/>
      <c r="K201" s="37" t="str">
        <f>IF(D201="","",IF(D200&lt;&gt;"","",VLOOKUP(D201,契約台帳!$A$3:$X$700,12,FALSE)))</f>
        <v/>
      </c>
      <c r="L201" s="37" t="str">
        <f>IF(D201="","",IF(D200&lt;&gt;"","",VLOOKUP(F201,製品マスタ!$G$5:$Q$1005,11,FALSE)))</f>
        <v/>
      </c>
      <c r="M201" s="49"/>
      <c r="N201" s="49"/>
      <c r="O201" s="60"/>
      <c r="P201" s="74"/>
      <c r="Q201" s="54" t="str">
        <f>IF(D201="","",IF(D200&lt;&gt;"","",IF(J201="リード付け",M201,VLOOKUP(D201,契約台帳!$A$3:$X$700,14,FALSE))))</f>
        <v/>
      </c>
      <c r="R201" s="50" t="str">
        <f>IF(D201="","",IF(D200&lt;&gt;"","",IF(J201="リード付け",M201,VLOOKUP(D201,契約台帳!$A$3:$X$700,15,FALSE))))</f>
        <v/>
      </c>
      <c r="S201" s="50" t="str">
        <f>IF(D201="","",IF(D200&lt;&gt;"","",IF(J201="リード付け",N201,VLOOKUP(D201,契約台帳!$A$3:$X$700,16,FALSE))))</f>
        <v/>
      </c>
      <c r="T201" s="50"/>
      <c r="U201" s="227" t="str">
        <f>IF(D201="","",IF(D199=D201,"",VLOOKUP(D201,契約台帳!$A$2:$X$700,18,FALSE)))</f>
        <v/>
      </c>
      <c r="V201" s="35" t="str">
        <f>IF(J201="巻足し",VLOOKUP(F201&amp;K201&amp;M201,製品マスタ!$M$5:$AK$1005,IF(S201/N201&gt;=3,24,21),FALSE),IF(J201="巻返し",VLOOKUP(F201&amp;K201&amp;M201,製品マスタ!$M$5:$AE$1005,18,FALSE),IF(J201="リード付け","原反コア",IF(J201="スリット",VLOOKUP(F201&amp;K201&amp;Q201,製品マスタ!$N$5:$AE$1005,17,FALSE),""))))</f>
        <v/>
      </c>
      <c r="W201" s="35" t="str">
        <f>IF(J201="巻足し",VLOOKUP(F201&amp;K201&amp;M201,製品マスタ!$M$5:$AK$1005,IF(S201/N201&gt;=3,25,22),FALSE),IF(J201="巻返し",VLOOKUP(F201&amp;K201&amp;M201,製品マスタ!$M$5:$AE$1005,19,FALSE),IF(J201="リード付け","-",IF(J201="スリット",VLOOKUP(F201&amp;K201&amp;Q201,製品マスタ!$N$5:$AE$1005,18,FALSE),""))))</f>
        <v/>
      </c>
      <c r="X201" s="40" t="str">
        <f>IF(D201="","",IF(D200&lt;&gt;"","",VLOOKUP(D201,契約台帳!$A$3:$X$700,17,FALSE)))</f>
        <v/>
      </c>
      <c r="Y201" s="35" t="str">
        <f>IF(D201="","",IF(D200&lt;&gt;"","",VLOOKUP(D201,契約台帳!$A$3:$X$700,5,FALSE)))</f>
        <v/>
      </c>
      <c r="Z201" s="74"/>
      <c r="AA201" s="266" t="str">
        <f>IFERROR(VLOOKUP(F201&amp;K201&amp;M201,製品マスタ!$M$5:$AM$1003,27,FALSE),"")</f>
        <v/>
      </c>
      <c r="AB201" s="41"/>
      <c r="AC201" s="244"/>
      <c r="AD201" s="67"/>
      <c r="AE201" s="71"/>
      <c r="AF201" s="60"/>
      <c r="AG201" s="34"/>
      <c r="AH201" s="34"/>
      <c r="AI201" s="34"/>
      <c r="AJ201" s="34"/>
      <c r="AK201" s="13"/>
      <c r="AL201" s="13"/>
      <c r="AM201" s="13"/>
      <c r="AN201" s="13"/>
      <c r="AO201" s="13"/>
      <c r="AP201" s="14"/>
      <c r="AQ201" s="15"/>
    </row>
    <row r="202" spans="1:43" s="17" customFormat="1" ht="30.95" customHeight="1" x14ac:dyDescent="0.2">
      <c r="A202" s="47"/>
      <c r="B202" s="48"/>
      <c r="C202" s="56"/>
      <c r="D202" s="35"/>
      <c r="E202" s="35"/>
      <c r="F202" s="36" t="str">
        <f>IF(D202="","",VLOOKUP(D202,契約台帳!$A$3:$X$9998,6,FALSE))&amp;IF(D202="","",VLOOKUP(D202,契約台帳!$A$3:$X$9998,7,FALSE))&amp;IF(D202="","",VLOOKUP(D202,契約台帳!$A$3:$X$9998,8,FALSE))&amp;IF(D202="","",VLOOKUP(D202,契約台帳!$A$3:$X$9998,9,FALSE))&amp;IF(D202="","",VLOOKUP(D202,契約台帳!$A$3:$X$9998,11,FALSE))</f>
        <v/>
      </c>
      <c r="G202" s="35" t="str">
        <f>IF(D202="","",IF(D201&lt;&gt;"","",VLOOKUP(F202,製品マスタ!$G$5:$H$1005,2,FALSE)))</f>
        <v/>
      </c>
      <c r="H202" s="35" t="str">
        <f>IF(D202="","",IF(D201&lt;&gt;"","",VLOOKUP(F202,製品マスタ!$G$5:$K$1005,5,FALSE)))</f>
        <v/>
      </c>
      <c r="I202" s="37" t="str">
        <f>IF(D202="","",IF(D201&lt;&gt;"","",VLOOKUP(F202,製品マスタ!$G$5:$L$1005,6,FALSE)))</f>
        <v/>
      </c>
      <c r="J202" s="38"/>
      <c r="K202" s="37" t="str">
        <f>IF(D202="","",IF(D201&lt;&gt;"","",VLOOKUP(D202,契約台帳!$A$3:$X$700,12,FALSE)))</f>
        <v/>
      </c>
      <c r="L202" s="37" t="str">
        <f>IF(D202="","",IF(D201&lt;&gt;"","",VLOOKUP(F202,製品マスタ!$G$5:$Q$1005,11,FALSE)))</f>
        <v/>
      </c>
      <c r="M202" s="49"/>
      <c r="N202" s="49"/>
      <c r="O202" s="60"/>
      <c r="P202" s="74"/>
      <c r="Q202" s="54" t="str">
        <f>IF(D202="","",IF(D201&lt;&gt;"","",IF(J202="リード付け",M202,VLOOKUP(D202,契約台帳!$A$3:$X$700,14,FALSE))))</f>
        <v/>
      </c>
      <c r="R202" s="50" t="str">
        <f>IF(D202="","",IF(D201&lt;&gt;"","",IF(J202="リード付け",M202,VLOOKUP(D202,契約台帳!$A$3:$X$700,15,FALSE))))</f>
        <v/>
      </c>
      <c r="S202" s="50" t="str">
        <f>IF(D202="","",IF(D201&lt;&gt;"","",IF(J202="リード付け",N202,VLOOKUP(D202,契約台帳!$A$3:$X$700,16,FALSE))))</f>
        <v/>
      </c>
      <c r="T202" s="50"/>
      <c r="U202" s="227" t="str">
        <f>IF(D202="","",IF(D200=D202,"",VLOOKUP(D202,契約台帳!$A$2:$X$700,18,FALSE)))</f>
        <v/>
      </c>
      <c r="V202" s="35" t="str">
        <f>IF(J202="巻足し",VLOOKUP(F202&amp;K202&amp;M202,製品マスタ!$M$5:$AK$1005,IF(S202/N202&gt;=3,24,21),FALSE),IF(J202="巻返し",VLOOKUP(F202&amp;K202&amp;M202,製品マスタ!$M$5:$AE$1005,18,FALSE),IF(J202="リード付け","原反コア",IF(J202="スリット",VLOOKUP(F202&amp;K202&amp;Q202,製品マスタ!$N$5:$AE$1005,17,FALSE),""))))</f>
        <v/>
      </c>
      <c r="W202" s="35" t="str">
        <f>IF(J202="巻足し",VLOOKUP(F202&amp;K202&amp;M202,製品マスタ!$M$5:$AK$1005,IF(S202/N202&gt;=3,25,22),FALSE),IF(J202="巻返し",VLOOKUP(F202&amp;K202&amp;M202,製品マスタ!$M$5:$AE$1005,19,FALSE),IF(J202="リード付け","-",IF(J202="スリット",VLOOKUP(F202&amp;K202&amp;Q202,製品マスタ!$N$5:$AE$1005,18,FALSE),""))))</f>
        <v/>
      </c>
      <c r="X202" s="40" t="str">
        <f>IF(D202="","",IF(D201&lt;&gt;"","",VLOOKUP(D202,契約台帳!$A$3:$X$700,17,FALSE)))</f>
        <v/>
      </c>
      <c r="Y202" s="35" t="str">
        <f>IF(D202="","",IF(D201&lt;&gt;"","",VLOOKUP(D202,契約台帳!$A$3:$X$700,5,FALSE)))</f>
        <v/>
      </c>
      <c r="Z202" s="74"/>
      <c r="AA202" s="266" t="str">
        <f>IFERROR(VLOOKUP(F202&amp;K202&amp;M202,製品マスタ!$M$5:$AM$1003,27,FALSE),"")</f>
        <v/>
      </c>
      <c r="AB202" s="41"/>
      <c r="AC202" s="244"/>
      <c r="AD202" s="67"/>
      <c r="AE202" s="71"/>
      <c r="AF202" s="60"/>
      <c r="AG202" s="34"/>
      <c r="AH202" s="34"/>
      <c r="AI202" s="34"/>
      <c r="AJ202" s="34"/>
      <c r="AK202" s="13"/>
      <c r="AL202" s="13"/>
      <c r="AM202" s="13"/>
      <c r="AN202" s="13"/>
      <c r="AO202" s="13"/>
      <c r="AP202" s="14"/>
      <c r="AQ202" s="15"/>
    </row>
    <row r="203" spans="1:43" s="17" customFormat="1" ht="30.95" customHeight="1" x14ac:dyDescent="0.2">
      <c r="A203" s="47"/>
      <c r="B203" s="48"/>
      <c r="C203" s="56"/>
      <c r="D203" s="35"/>
      <c r="E203" s="35"/>
      <c r="F203" s="36" t="str">
        <f>IF(D203="","",VLOOKUP(D203,契約台帳!$A$3:$X$9998,6,FALSE))&amp;IF(D203="","",VLOOKUP(D203,契約台帳!$A$3:$X$9998,7,FALSE))&amp;IF(D203="","",VLOOKUP(D203,契約台帳!$A$3:$X$9998,8,FALSE))&amp;IF(D203="","",VLOOKUP(D203,契約台帳!$A$3:$X$9998,9,FALSE))&amp;IF(D203="","",VLOOKUP(D203,契約台帳!$A$3:$X$9998,11,FALSE))</f>
        <v/>
      </c>
      <c r="G203" s="35" t="str">
        <f>IF(D203="","",IF(D202&lt;&gt;"","",VLOOKUP(F203,製品マスタ!$G$5:$H$1005,2,FALSE)))</f>
        <v/>
      </c>
      <c r="H203" s="35" t="str">
        <f>IF(D203="","",IF(D202&lt;&gt;"","",VLOOKUP(F203,製品マスタ!$G$5:$K$1005,5,FALSE)))</f>
        <v/>
      </c>
      <c r="I203" s="37" t="str">
        <f>IF(D203="","",IF(D202&lt;&gt;"","",VLOOKUP(F203,製品マスタ!$G$5:$L$1005,6,FALSE)))</f>
        <v/>
      </c>
      <c r="J203" s="38"/>
      <c r="K203" s="37" t="str">
        <f>IF(D203="","",IF(D202&lt;&gt;"","",VLOOKUP(D203,契約台帳!$A$3:$X$700,12,FALSE)))</f>
        <v/>
      </c>
      <c r="L203" s="37" t="str">
        <f>IF(D203="","",IF(D202&lt;&gt;"","",VLOOKUP(F203,製品マスタ!$G$5:$Q$1005,11,FALSE)))</f>
        <v/>
      </c>
      <c r="M203" s="49"/>
      <c r="N203" s="49"/>
      <c r="O203" s="60"/>
      <c r="P203" s="74"/>
      <c r="Q203" s="54" t="str">
        <f>IF(D203="","",IF(D202&lt;&gt;"","",IF(J203="リード付け",M203,VLOOKUP(D203,契約台帳!$A$3:$X$700,14,FALSE))))</f>
        <v/>
      </c>
      <c r="R203" s="50" t="str">
        <f>IF(D203="","",IF(D202&lt;&gt;"","",IF(J203="リード付け",M203,VLOOKUP(D203,契約台帳!$A$3:$X$700,15,FALSE))))</f>
        <v/>
      </c>
      <c r="S203" s="50" t="str">
        <f>IF(D203="","",IF(D202&lt;&gt;"","",IF(J203="リード付け",N203,VLOOKUP(D203,契約台帳!$A$3:$X$700,16,FALSE))))</f>
        <v/>
      </c>
      <c r="T203" s="50"/>
      <c r="U203" s="227" t="str">
        <f>IF(D203="","",IF(D201=D203,"",VLOOKUP(D203,契約台帳!$A$2:$X$700,18,FALSE)))</f>
        <v/>
      </c>
      <c r="V203" s="35" t="str">
        <f>IF(J203="巻足し",VLOOKUP(F203&amp;K203&amp;M203,製品マスタ!$M$5:$AK$1005,IF(S203/N203&gt;=3,24,21),FALSE),IF(J203="巻返し",VLOOKUP(F203&amp;K203&amp;M203,製品マスタ!$M$5:$AE$1005,18,FALSE),IF(J203="リード付け","原反コア",IF(J203="スリット",VLOOKUP(F203&amp;K203&amp;Q203,製品マスタ!$N$5:$AE$1005,17,FALSE),""))))</f>
        <v/>
      </c>
      <c r="W203" s="35" t="str">
        <f>IF(J203="巻足し",VLOOKUP(F203&amp;K203&amp;M203,製品マスタ!$M$5:$AK$1005,IF(S203/N203&gt;=3,25,22),FALSE),IF(J203="巻返し",VLOOKUP(F203&amp;K203&amp;M203,製品マスタ!$M$5:$AE$1005,19,FALSE),IF(J203="リード付け","-",IF(J203="スリット",VLOOKUP(F203&amp;K203&amp;Q203,製品マスタ!$N$5:$AE$1005,18,FALSE),""))))</f>
        <v/>
      </c>
      <c r="X203" s="40" t="str">
        <f>IF(D203="","",IF(D202&lt;&gt;"","",VLOOKUP(D203,契約台帳!$A$3:$X$700,17,FALSE)))</f>
        <v/>
      </c>
      <c r="Y203" s="35" t="str">
        <f>IF(D203="","",IF(D202&lt;&gt;"","",VLOOKUP(D203,契約台帳!$A$3:$X$700,5,FALSE)))</f>
        <v/>
      </c>
      <c r="Z203" s="74"/>
      <c r="AA203" s="266" t="str">
        <f>IFERROR(VLOOKUP(F203&amp;K203&amp;M203,製品マスタ!$M$5:$AM$1003,27,FALSE),"")</f>
        <v/>
      </c>
      <c r="AB203" s="41"/>
      <c r="AC203" s="244"/>
      <c r="AD203" s="67"/>
      <c r="AE203" s="71"/>
      <c r="AF203" s="60"/>
      <c r="AG203" s="34"/>
      <c r="AH203" s="34"/>
      <c r="AI203" s="34"/>
      <c r="AJ203" s="34"/>
      <c r="AK203" s="13"/>
      <c r="AL203" s="13"/>
      <c r="AM203" s="13"/>
      <c r="AN203" s="13"/>
      <c r="AO203" s="13"/>
      <c r="AP203" s="14"/>
      <c r="AQ203" s="15"/>
    </row>
    <row r="204" spans="1:43" s="17" customFormat="1" ht="30.95" customHeight="1" x14ac:dyDescent="0.2">
      <c r="A204" s="47"/>
      <c r="B204" s="48"/>
      <c r="C204" s="56"/>
      <c r="D204" s="35"/>
      <c r="E204" s="35"/>
      <c r="F204" s="36" t="str">
        <f>IF(D204="","",VLOOKUP(D204,契約台帳!$A$3:$X$9998,6,FALSE))&amp;IF(D204="","",VLOOKUP(D204,契約台帳!$A$3:$X$9998,7,FALSE))&amp;IF(D204="","",VLOOKUP(D204,契約台帳!$A$3:$X$9998,8,FALSE))&amp;IF(D204="","",VLOOKUP(D204,契約台帳!$A$3:$X$9998,9,FALSE))&amp;IF(D204="","",VLOOKUP(D204,契約台帳!$A$3:$X$9998,11,FALSE))</f>
        <v/>
      </c>
      <c r="G204" s="35" t="str">
        <f>IF(D204="","",IF(D203&lt;&gt;"","",VLOOKUP(F204,製品マスタ!$G$5:$H$1005,2,FALSE)))</f>
        <v/>
      </c>
      <c r="H204" s="35" t="str">
        <f>IF(D204="","",IF(D203&lt;&gt;"","",VLOOKUP(F204,製品マスタ!$G$5:$K$1005,5,FALSE)))</f>
        <v/>
      </c>
      <c r="I204" s="37" t="str">
        <f>IF(D204="","",IF(D203&lt;&gt;"","",VLOOKUP(F204,製品マスタ!$G$5:$L$1005,6,FALSE)))</f>
        <v/>
      </c>
      <c r="J204" s="38"/>
      <c r="K204" s="37" t="str">
        <f>IF(D204="","",IF(D203&lt;&gt;"","",VLOOKUP(D204,契約台帳!$A$3:$X$700,12,FALSE)))</f>
        <v/>
      </c>
      <c r="L204" s="37" t="str">
        <f>IF(D204="","",IF(D203&lt;&gt;"","",VLOOKUP(F204,製品マスタ!$G$5:$Q$1005,11,FALSE)))</f>
        <v/>
      </c>
      <c r="M204" s="49"/>
      <c r="N204" s="49"/>
      <c r="O204" s="60"/>
      <c r="P204" s="74"/>
      <c r="Q204" s="54" t="str">
        <f>IF(D204="","",IF(D203&lt;&gt;"","",IF(J204="リード付け",M204,VLOOKUP(D204,契約台帳!$A$3:$X$700,14,FALSE))))</f>
        <v/>
      </c>
      <c r="R204" s="50" t="str">
        <f>IF(D204="","",IF(D203&lt;&gt;"","",IF(J204="リード付け",M204,VLOOKUP(D204,契約台帳!$A$3:$X$700,15,FALSE))))</f>
        <v/>
      </c>
      <c r="S204" s="50" t="str">
        <f>IF(D204="","",IF(D203&lt;&gt;"","",IF(J204="リード付け",N204,VLOOKUP(D204,契約台帳!$A$3:$X$700,16,FALSE))))</f>
        <v/>
      </c>
      <c r="T204" s="50"/>
      <c r="U204" s="227" t="str">
        <f>IF(D204="","",IF(D202=D204,"",VLOOKUP(D204,契約台帳!$A$2:$X$700,18,FALSE)))</f>
        <v/>
      </c>
      <c r="V204" s="35" t="str">
        <f>IF(J204="巻足し",VLOOKUP(F204&amp;K204&amp;M204,製品マスタ!$M$5:$AK$1005,IF(S204/N204&gt;=3,24,21),FALSE),IF(J204="巻返し",VLOOKUP(F204&amp;K204&amp;M204,製品マスタ!$M$5:$AE$1005,18,FALSE),IF(J204="リード付け","原反コア",IF(J204="スリット",VLOOKUP(F204&amp;K204&amp;Q204,製品マスタ!$N$5:$AE$1005,17,FALSE),""))))</f>
        <v/>
      </c>
      <c r="W204" s="35" t="str">
        <f>IF(J204="巻足し",VLOOKUP(F204&amp;K204&amp;M204,製品マスタ!$M$5:$AK$1005,IF(S204/N204&gt;=3,25,22),FALSE),IF(J204="巻返し",VLOOKUP(F204&amp;K204&amp;M204,製品マスタ!$M$5:$AE$1005,19,FALSE),IF(J204="リード付け","-",IF(J204="スリット",VLOOKUP(F204&amp;K204&amp;Q204,製品マスタ!$N$5:$AE$1005,18,FALSE),""))))</f>
        <v/>
      </c>
      <c r="X204" s="40" t="str">
        <f>IF(D204="","",IF(D203&lt;&gt;"","",VLOOKUP(D204,契約台帳!$A$3:$X$700,17,FALSE)))</f>
        <v/>
      </c>
      <c r="Y204" s="35" t="str">
        <f>IF(D204="","",IF(D203&lt;&gt;"","",VLOOKUP(D204,契約台帳!$A$3:$X$700,5,FALSE)))</f>
        <v/>
      </c>
      <c r="Z204" s="74"/>
      <c r="AA204" s="266" t="str">
        <f>IFERROR(VLOOKUP(F204&amp;K204&amp;M204,製品マスタ!$M$5:$AM$1003,27,FALSE),"")</f>
        <v/>
      </c>
      <c r="AB204" s="41"/>
      <c r="AC204" s="244"/>
      <c r="AD204" s="67"/>
      <c r="AE204" s="71"/>
      <c r="AF204" s="60"/>
      <c r="AG204" s="34"/>
      <c r="AH204" s="34"/>
      <c r="AI204" s="34"/>
      <c r="AJ204" s="34"/>
      <c r="AK204" s="13"/>
      <c r="AL204" s="13"/>
      <c r="AM204" s="13"/>
      <c r="AN204" s="13"/>
      <c r="AO204" s="13"/>
      <c r="AP204" s="14"/>
      <c r="AQ204" s="15"/>
    </row>
    <row r="205" spans="1:43" s="17" customFormat="1" ht="30.95" customHeight="1" x14ac:dyDescent="0.2">
      <c r="A205" s="47"/>
      <c r="B205" s="48"/>
      <c r="C205" s="56"/>
      <c r="D205" s="35"/>
      <c r="E205" s="35"/>
      <c r="F205" s="36" t="str">
        <f>IF(D205="","",VLOOKUP(D205,契約台帳!$A$3:$X$9998,6,FALSE))&amp;IF(D205="","",VLOOKUP(D205,契約台帳!$A$3:$X$9998,7,FALSE))&amp;IF(D205="","",VLOOKUP(D205,契約台帳!$A$3:$X$9998,8,FALSE))&amp;IF(D205="","",VLOOKUP(D205,契約台帳!$A$3:$X$9998,9,FALSE))&amp;IF(D205="","",VLOOKUP(D205,契約台帳!$A$3:$X$9998,11,FALSE))</f>
        <v/>
      </c>
      <c r="G205" s="35" t="str">
        <f>IF(D205="","",IF(D204&lt;&gt;"","",VLOOKUP(F205,製品マスタ!$G$5:$H$1005,2,FALSE)))</f>
        <v/>
      </c>
      <c r="H205" s="35" t="str">
        <f>IF(D205="","",IF(D204&lt;&gt;"","",VLOOKUP(F205,製品マスタ!$G$5:$K$1005,5,FALSE)))</f>
        <v/>
      </c>
      <c r="I205" s="37" t="str">
        <f>IF(D205="","",IF(D204&lt;&gt;"","",VLOOKUP(F205,製品マスタ!$G$5:$L$1005,6,FALSE)))</f>
        <v/>
      </c>
      <c r="J205" s="38"/>
      <c r="K205" s="37" t="str">
        <f>IF(D205="","",IF(D204&lt;&gt;"","",VLOOKUP(D205,契約台帳!$A$3:$X$700,12,FALSE)))</f>
        <v/>
      </c>
      <c r="L205" s="37" t="str">
        <f>IF(D205="","",IF(D204&lt;&gt;"","",VLOOKUP(F205,製品マスタ!$G$5:$Q$1005,11,FALSE)))</f>
        <v/>
      </c>
      <c r="M205" s="49"/>
      <c r="N205" s="49"/>
      <c r="O205" s="60"/>
      <c r="P205" s="74"/>
      <c r="Q205" s="54" t="str">
        <f>IF(D205="","",IF(D204&lt;&gt;"","",IF(J205="リード付け",M205,VLOOKUP(D205,契約台帳!$A$3:$X$700,14,FALSE))))</f>
        <v/>
      </c>
      <c r="R205" s="50" t="str">
        <f>IF(D205="","",IF(D204&lt;&gt;"","",IF(J205="リード付け",M205,VLOOKUP(D205,契約台帳!$A$3:$X$700,15,FALSE))))</f>
        <v/>
      </c>
      <c r="S205" s="50" t="str">
        <f>IF(D205="","",IF(D204&lt;&gt;"","",IF(J205="リード付け",N205,VLOOKUP(D205,契約台帳!$A$3:$X$700,16,FALSE))))</f>
        <v/>
      </c>
      <c r="T205" s="50"/>
      <c r="U205" s="227" t="str">
        <f>IF(D205="","",IF(D203=D205,"",VLOOKUP(D205,契約台帳!$A$2:$X$700,18,FALSE)))</f>
        <v/>
      </c>
      <c r="V205" s="35" t="str">
        <f>IF(J205="巻足し",VLOOKUP(F205&amp;K205&amp;M205,製品マスタ!$M$5:$AK$1005,IF(S205/N205&gt;=3,24,21),FALSE),IF(J205="巻返し",VLOOKUP(F205&amp;K205&amp;M205,製品マスタ!$M$5:$AE$1005,18,FALSE),IF(J205="リード付け","原反コア",IF(J205="スリット",VLOOKUP(F205&amp;K205&amp;Q205,製品マスタ!$N$5:$AE$1005,17,FALSE),""))))</f>
        <v/>
      </c>
      <c r="W205" s="35" t="str">
        <f>IF(J205="巻足し",VLOOKUP(F205&amp;K205&amp;M205,製品マスタ!$M$5:$AK$1005,IF(S205/N205&gt;=3,25,22),FALSE),IF(J205="巻返し",VLOOKUP(F205&amp;K205&amp;M205,製品マスタ!$M$5:$AE$1005,19,FALSE),IF(J205="リード付け","-",IF(J205="スリット",VLOOKUP(F205&amp;K205&amp;Q205,製品マスタ!$N$5:$AE$1005,18,FALSE),""))))</f>
        <v/>
      </c>
      <c r="X205" s="40" t="str">
        <f>IF(D205="","",IF(D204&lt;&gt;"","",VLOOKUP(D205,契約台帳!$A$3:$X$700,17,FALSE)))</f>
        <v/>
      </c>
      <c r="Y205" s="35" t="str">
        <f>IF(D205="","",IF(D204&lt;&gt;"","",VLOOKUP(D205,契約台帳!$A$3:$X$700,5,FALSE)))</f>
        <v/>
      </c>
      <c r="Z205" s="74"/>
      <c r="AA205" s="266" t="str">
        <f>IFERROR(VLOOKUP(F205&amp;K205&amp;M205,製品マスタ!$M$5:$AM$1003,27,FALSE),"")</f>
        <v/>
      </c>
      <c r="AB205" s="41"/>
      <c r="AC205" s="244"/>
      <c r="AD205" s="67"/>
      <c r="AE205" s="71"/>
      <c r="AF205" s="60"/>
      <c r="AG205" s="34"/>
      <c r="AH205" s="34"/>
      <c r="AI205" s="34"/>
      <c r="AJ205" s="34"/>
      <c r="AK205" s="13"/>
      <c r="AL205" s="13"/>
      <c r="AM205" s="13"/>
      <c r="AN205" s="13"/>
      <c r="AO205" s="13"/>
      <c r="AP205" s="14"/>
      <c r="AQ205" s="15"/>
    </row>
    <row r="206" spans="1:43" s="17" customFormat="1" ht="30.95" customHeight="1" x14ac:dyDescent="0.2">
      <c r="A206" s="47"/>
      <c r="B206" s="48"/>
      <c r="C206" s="56"/>
      <c r="D206" s="35"/>
      <c r="E206" s="35"/>
      <c r="F206" s="36" t="str">
        <f>IF(D206="","",VLOOKUP(D206,契約台帳!$A$3:$X$9998,6,FALSE))&amp;IF(D206="","",VLOOKUP(D206,契約台帳!$A$3:$X$9998,7,FALSE))&amp;IF(D206="","",VLOOKUP(D206,契約台帳!$A$3:$X$9998,8,FALSE))&amp;IF(D206="","",VLOOKUP(D206,契約台帳!$A$3:$X$9998,9,FALSE))&amp;IF(D206="","",VLOOKUP(D206,契約台帳!$A$3:$X$9998,11,FALSE))</f>
        <v/>
      </c>
      <c r="G206" s="35" t="str">
        <f>IF(D206="","",IF(D205&lt;&gt;"","",VLOOKUP(F206,製品マスタ!$G$5:$H$1005,2,FALSE)))</f>
        <v/>
      </c>
      <c r="H206" s="35" t="str">
        <f>IF(D206="","",IF(D205&lt;&gt;"","",VLOOKUP(F206,製品マスタ!$G$5:$K$1005,5,FALSE)))</f>
        <v/>
      </c>
      <c r="I206" s="37" t="str">
        <f>IF(D206="","",IF(D205&lt;&gt;"","",VLOOKUP(F206,製品マスタ!$G$5:$L$1005,6,FALSE)))</f>
        <v/>
      </c>
      <c r="J206" s="38"/>
      <c r="K206" s="37" t="str">
        <f>IF(D206="","",IF(D205&lt;&gt;"","",VLOOKUP(D206,契約台帳!$A$3:$X$700,12,FALSE)))</f>
        <v/>
      </c>
      <c r="L206" s="37" t="str">
        <f>IF(D206="","",IF(D205&lt;&gt;"","",VLOOKUP(F206,製品マスタ!$G$5:$Q$1005,11,FALSE)))</f>
        <v/>
      </c>
      <c r="M206" s="49"/>
      <c r="N206" s="49"/>
      <c r="O206" s="60"/>
      <c r="P206" s="74"/>
      <c r="Q206" s="54" t="str">
        <f>IF(D206="","",IF(D205&lt;&gt;"","",IF(J206="リード付け",M206,VLOOKUP(D206,契約台帳!$A$3:$X$700,14,FALSE))))</f>
        <v/>
      </c>
      <c r="R206" s="50" t="str">
        <f>IF(D206="","",IF(D205&lt;&gt;"","",IF(J206="リード付け",M206,VLOOKUP(D206,契約台帳!$A$3:$X$700,15,FALSE))))</f>
        <v/>
      </c>
      <c r="S206" s="50" t="str">
        <f>IF(D206="","",IF(D205&lt;&gt;"","",IF(J206="リード付け",N206,VLOOKUP(D206,契約台帳!$A$3:$X$700,16,FALSE))))</f>
        <v/>
      </c>
      <c r="T206" s="50"/>
      <c r="U206" s="227" t="str">
        <f>IF(D206="","",IF(D204=D206,"",VLOOKUP(D206,契約台帳!$A$2:$X$700,18,FALSE)))</f>
        <v/>
      </c>
      <c r="V206" s="35" t="str">
        <f>IF(J206="巻足し",VLOOKUP(F206&amp;K206&amp;M206,製品マスタ!$M$5:$AK$1005,IF(S206/N206&gt;=3,24,21),FALSE),IF(J206="巻返し",VLOOKUP(F206&amp;K206&amp;M206,製品マスタ!$M$5:$AE$1005,18,FALSE),IF(J206="リード付け","原反コア",IF(J206="スリット",VLOOKUP(F206&amp;K206&amp;Q206,製品マスタ!$N$5:$AE$1005,17,FALSE),""))))</f>
        <v/>
      </c>
      <c r="W206" s="35" t="str">
        <f>IF(J206="巻足し",VLOOKUP(F206&amp;K206&amp;M206,製品マスタ!$M$5:$AK$1005,IF(S206/N206&gt;=3,25,22),FALSE),IF(J206="巻返し",VLOOKUP(F206&amp;K206&amp;M206,製品マスタ!$M$5:$AE$1005,19,FALSE),IF(J206="リード付け","-",IF(J206="スリット",VLOOKUP(F206&amp;K206&amp;Q206,製品マスタ!$N$5:$AE$1005,18,FALSE),""))))</f>
        <v/>
      </c>
      <c r="X206" s="40" t="str">
        <f>IF(D206="","",IF(D205&lt;&gt;"","",VLOOKUP(D206,契約台帳!$A$3:$X$700,17,FALSE)))</f>
        <v/>
      </c>
      <c r="Y206" s="35" t="str">
        <f>IF(D206="","",IF(D205&lt;&gt;"","",VLOOKUP(D206,契約台帳!$A$3:$X$700,5,FALSE)))</f>
        <v/>
      </c>
      <c r="Z206" s="74"/>
      <c r="AA206" s="266" t="str">
        <f>IFERROR(VLOOKUP(F206&amp;K206&amp;M206,製品マスタ!$M$5:$AM$1003,27,FALSE),"")</f>
        <v/>
      </c>
      <c r="AB206" s="41"/>
      <c r="AC206" s="244"/>
      <c r="AD206" s="67"/>
      <c r="AE206" s="71"/>
      <c r="AF206" s="60"/>
      <c r="AG206" s="34"/>
      <c r="AH206" s="34"/>
      <c r="AI206" s="34"/>
      <c r="AJ206" s="34"/>
      <c r="AK206" s="13"/>
      <c r="AL206" s="13"/>
      <c r="AM206" s="13"/>
      <c r="AN206" s="13"/>
      <c r="AO206" s="13"/>
      <c r="AP206" s="14"/>
      <c r="AQ206" s="15"/>
    </row>
    <row r="207" spans="1:43" s="17" customFormat="1" ht="30.95" customHeight="1" x14ac:dyDescent="0.2">
      <c r="A207" s="47"/>
      <c r="B207" s="48"/>
      <c r="C207" s="56"/>
      <c r="D207" s="35"/>
      <c r="E207" s="35"/>
      <c r="F207" s="36" t="str">
        <f>IF(D207="","",VLOOKUP(D207,契約台帳!$A$3:$X$9998,6,FALSE))&amp;IF(D207="","",VLOOKUP(D207,契約台帳!$A$3:$X$9998,7,FALSE))&amp;IF(D207="","",VLOOKUP(D207,契約台帳!$A$3:$X$9998,8,FALSE))&amp;IF(D207="","",VLOOKUP(D207,契約台帳!$A$3:$X$9998,9,FALSE))&amp;IF(D207="","",VLOOKUP(D207,契約台帳!$A$3:$X$9998,11,FALSE))</f>
        <v/>
      </c>
      <c r="G207" s="35" t="str">
        <f>IF(D207="","",IF(D206&lt;&gt;"","",VLOOKUP(F207,製品マスタ!$G$5:$H$1005,2,FALSE)))</f>
        <v/>
      </c>
      <c r="H207" s="35" t="str">
        <f>IF(D207="","",IF(D206&lt;&gt;"","",VLOOKUP(F207,製品マスタ!$G$5:$K$1005,5,FALSE)))</f>
        <v/>
      </c>
      <c r="I207" s="37" t="str">
        <f>IF(D207="","",IF(D206&lt;&gt;"","",VLOOKUP(F207,製品マスタ!$G$5:$L$1005,6,FALSE)))</f>
        <v/>
      </c>
      <c r="J207" s="38"/>
      <c r="K207" s="37" t="str">
        <f>IF(D207="","",IF(D206&lt;&gt;"","",VLOOKUP(D207,契約台帳!$A$3:$X$700,12,FALSE)))</f>
        <v/>
      </c>
      <c r="L207" s="37" t="str">
        <f>IF(D207="","",IF(D206&lt;&gt;"","",VLOOKUP(F207,製品マスタ!$G$5:$Q$1005,11,FALSE)))</f>
        <v/>
      </c>
      <c r="M207" s="49"/>
      <c r="N207" s="49"/>
      <c r="O207" s="60"/>
      <c r="P207" s="74"/>
      <c r="Q207" s="54" t="str">
        <f>IF(D207="","",IF(D206&lt;&gt;"","",IF(J207="リード付け",M207,VLOOKUP(D207,契約台帳!$A$3:$X$700,14,FALSE))))</f>
        <v/>
      </c>
      <c r="R207" s="50" t="str">
        <f>IF(D207="","",IF(D206&lt;&gt;"","",IF(J207="リード付け",M207,VLOOKUP(D207,契約台帳!$A$3:$X$700,15,FALSE))))</f>
        <v/>
      </c>
      <c r="S207" s="50" t="str">
        <f>IF(D207="","",IF(D206&lt;&gt;"","",IF(J207="リード付け",N207,VLOOKUP(D207,契約台帳!$A$3:$X$700,16,FALSE))))</f>
        <v/>
      </c>
      <c r="T207" s="50"/>
      <c r="U207" s="227" t="str">
        <f>IF(D207="","",IF(D205=D207,"",VLOOKUP(D207,契約台帳!$A$2:$X$700,18,FALSE)))</f>
        <v/>
      </c>
      <c r="V207" s="35" t="str">
        <f>IF(J207="巻足し",VLOOKUP(F207&amp;K207&amp;M207,製品マスタ!$M$5:$AK$1005,IF(S207/N207&gt;=3,24,21),FALSE),IF(J207="巻返し",VLOOKUP(F207&amp;K207&amp;M207,製品マスタ!$M$5:$AE$1005,18,FALSE),IF(J207="リード付け","原反コア",IF(J207="スリット",VLOOKUP(F207&amp;K207&amp;Q207,製品マスタ!$N$5:$AE$1005,17,FALSE),""))))</f>
        <v/>
      </c>
      <c r="W207" s="35" t="str">
        <f>IF(J207="巻足し",VLOOKUP(F207&amp;K207&amp;M207,製品マスタ!$M$5:$AK$1005,IF(S207/N207&gt;=3,25,22),FALSE),IF(J207="巻返し",VLOOKUP(F207&amp;K207&amp;M207,製品マスタ!$M$5:$AE$1005,19,FALSE),IF(J207="リード付け","-",IF(J207="スリット",VLOOKUP(F207&amp;K207&amp;Q207,製品マスタ!$N$5:$AE$1005,18,FALSE),""))))</f>
        <v/>
      </c>
      <c r="X207" s="40" t="str">
        <f>IF(D207="","",IF(D206&lt;&gt;"","",VLOOKUP(D207,契約台帳!$A$3:$X$700,17,FALSE)))</f>
        <v/>
      </c>
      <c r="Y207" s="35" t="str">
        <f>IF(D207="","",IF(D206&lt;&gt;"","",VLOOKUP(D207,契約台帳!$A$3:$X$700,5,FALSE)))</f>
        <v/>
      </c>
      <c r="Z207" s="74"/>
      <c r="AA207" s="266" t="str">
        <f>IFERROR(VLOOKUP(F207&amp;K207&amp;M207,製品マスタ!$M$5:$AM$1003,27,FALSE),"")</f>
        <v/>
      </c>
      <c r="AB207" s="41"/>
      <c r="AC207" s="244"/>
      <c r="AD207" s="67"/>
      <c r="AE207" s="71"/>
      <c r="AF207" s="60"/>
      <c r="AG207" s="34"/>
      <c r="AH207" s="34"/>
      <c r="AI207" s="34"/>
      <c r="AJ207" s="34"/>
      <c r="AK207" s="13"/>
      <c r="AL207" s="13"/>
      <c r="AM207" s="13"/>
      <c r="AN207" s="13"/>
      <c r="AO207" s="13"/>
      <c r="AP207" s="14"/>
      <c r="AQ207" s="15"/>
    </row>
    <row r="208" spans="1:43" s="17" customFormat="1" ht="30.95" customHeight="1" x14ac:dyDescent="0.2">
      <c r="A208" s="47"/>
      <c r="B208" s="48"/>
      <c r="C208" s="56"/>
      <c r="D208" s="35"/>
      <c r="E208" s="35"/>
      <c r="F208" s="36" t="str">
        <f>IF(D208="","",VLOOKUP(D208,契約台帳!$A$3:$X$9998,6,FALSE))&amp;IF(D208="","",VLOOKUP(D208,契約台帳!$A$3:$X$9998,7,FALSE))&amp;IF(D208="","",VLOOKUP(D208,契約台帳!$A$3:$X$9998,8,FALSE))&amp;IF(D208="","",VLOOKUP(D208,契約台帳!$A$3:$X$9998,9,FALSE))&amp;IF(D208="","",VLOOKUP(D208,契約台帳!$A$3:$X$9998,11,FALSE))</f>
        <v/>
      </c>
      <c r="G208" s="35" t="str">
        <f>IF(D208="","",IF(D207&lt;&gt;"","",VLOOKUP(F208,製品マスタ!$G$5:$H$1005,2,FALSE)))</f>
        <v/>
      </c>
      <c r="H208" s="35" t="str">
        <f>IF(D208="","",IF(D207&lt;&gt;"","",VLOOKUP(F208,製品マスタ!$G$5:$K$1005,5,FALSE)))</f>
        <v/>
      </c>
      <c r="I208" s="37" t="str">
        <f>IF(D208="","",IF(D207&lt;&gt;"","",VLOOKUP(F208,製品マスタ!$G$5:$L$1005,6,FALSE)))</f>
        <v/>
      </c>
      <c r="J208" s="38"/>
      <c r="K208" s="37" t="str">
        <f>IF(D208="","",IF(D207&lt;&gt;"","",VLOOKUP(D208,契約台帳!$A$3:$X$700,12,FALSE)))</f>
        <v/>
      </c>
      <c r="L208" s="37" t="str">
        <f>IF(D208="","",IF(D207&lt;&gt;"","",VLOOKUP(F208,製品マスタ!$G$5:$Q$1005,11,FALSE)))</f>
        <v/>
      </c>
      <c r="M208" s="49"/>
      <c r="N208" s="49"/>
      <c r="O208" s="60"/>
      <c r="P208" s="74"/>
      <c r="Q208" s="54" t="str">
        <f>IF(D208="","",IF(D207&lt;&gt;"","",IF(J208="リード付け",M208,VLOOKUP(D208,契約台帳!$A$3:$X$700,14,FALSE))))</f>
        <v/>
      </c>
      <c r="R208" s="50" t="str">
        <f>IF(D208="","",IF(D207&lt;&gt;"","",IF(J208="リード付け",M208,VLOOKUP(D208,契約台帳!$A$3:$X$700,15,FALSE))))</f>
        <v/>
      </c>
      <c r="S208" s="50" t="str">
        <f>IF(D208="","",IF(D207&lt;&gt;"","",IF(J208="リード付け",N208,VLOOKUP(D208,契約台帳!$A$3:$X$700,16,FALSE))))</f>
        <v/>
      </c>
      <c r="T208" s="50"/>
      <c r="U208" s="227" t="str">
        <f>IF(D208="","",IF(D206=D208,"",VLOOKUP(D208,契約台帳!$A$2:$X$700,18,FALSE)))</f>
        <v/>
      </c>
      <c r="V208" s="35" t="str">
        <f>IF(J208="巻足し",VLOOKUP(F208&amp;K208&amp;M208,製品マスタ!$M$5:$AK$1005,IF(S208/N208&gt;=3,24,21),FALSE),IF(J208="巻返し",VLOOKUP(F208&amp;K208&amp;M208,製品マスタ!$M$5:$AE$1005,18,FALSE),IF(J208="リード付け","原反コア",IF(J208="スリット",VLOOKUP(F208&amp;K208&amp;Q208,製品マスタ!$N$5:$AE$1005,17,FALSE),""))))</f>
        <v/>
      </c>
      <c r="W208" s="35" t="str">
        <f>IF(J208="巻足し",VLOOKUP(F208&amp;K208&amp;M208,製品マスタ!$M$5:$AK$1005,IF(S208/N208&gt;=3,25,22),FALSE),IF(J208="巻返し",VLOOKUP(F208&amp;K208&amp;M208,製品マスタ!$M$5:$AE$1005,19,FALSE),IF(J208="リード付け","-",IF(J208="スリット",VLOOKUP(F208&amp;K208&amp;Q208,製品マスタ!$N$5:$AE$1005,18,FALSE),""))))</f>
        <v/>
      </c>
      <c r="X208" s="40" t="str">
        <f>IF(D208="","",IF(D207&lt;&gt;"","",VLOOKUP(D208,契約台帳!$A$3:$X$700,17,FALSE)))</f>
        <v/>
      </c>
      <c r="Y208" s="35" t="str">
        <f>IF(D208="","",IF(D207&lt;&gt;"","",VLOOKUP(D208,契約台帳!$A$3:$X$700,5,FALSE)))</f>
        <v/>
      </c>
      <c r="Z208" s="74"/>
      <c r="AA208" s="266" t="str">
        <f>IFERROR(VLOOKUP(F208&amp;K208&amp;M208,製品マスタ!$M$5:$AM$1003,27,FALSE),"")</f>
        <v/>
      </c>
      <c r="AB208" s="41"/>
      <c r="AC208" s="244"/>
      <c r="AD208" s="67"/>
      <c r="AE208" s="71"/>
      <c r="AF208" s="60"/>
      <c r="AG208" s="34"/>
      <c r="AH208" s="34"/>
      <c r="AI208" s="34"/>
      <c r="AJ208" s="34"/>
      <c r="AK208" s="13"/>
      <c r="AL208" s="13"/>
      <c r="AM208" s="13"/>
      <c r="AN208" s="13"/>
      <c r="AO208" s="13"/>
      <c r="AP208" s="14"/>
      <c r="AQ208" s="15"/>
    </row>
    <row r="209" spans="1:43" s="17" customFormat="1" ht="30.95" customHeight="1" x14ac:dyDescent="0.2">
      <c r="A209" s="47"/>
      <c r="B209" s="48"/>
      <c r="C209" s="56"/>
      <c r="D209" s="35"/>
      <c r="E209" s="35"/>
      <c r="F209" s="36" t="str">
        <f>IF(D209="","",VLOOKUP(D209,契約台帳!$A$3:$X$9998,6,FALSE))&amp;IF(D209="","",VLOOKUP(D209,契約台帳!$A$3:$X$9998,7,FALSE))&amp;IF(D209="","",VLOOKUP(D209,契約台帳!$A$3:$X$9998,8,FALSE))&amp;IF(D209="","",VLOOKUP(D209,契約台帳!$A$3:$X$9998,9,FALSE))&amp;IF(D209="","",VLOOKUP(D209,契約台帳!$A$3:$X$9998,11,FALSE))</f>
        <v/>
      </c>
      <c r="G209" s="35" t="str">
        <f>IF(D209="","",IF(D208&lt;&gt;"","",VLOOKUP(F209,製品マスタ!$G$5:$H$1005,2,FALSE)))</f>
        <v/>
      </c>
      <c r="H209" s="35" t="str">
        <f>IF(D209="","",IF(D208&lt;&gt;"","",VLOOKUP(F209,製品マスタ!$G$5:$K$1005,5,FALSE)))</f>
        <v/>
      </c>
      <c r="I209" s="37" t="str">
        <f>IF(D209="","",IF(D208&lt;&gt;"","",VLOOKUP(F209,製品マスタ!$G$5:$L$1005,6,FALSE)))</f>
        <v/>
      </c>
      <c r="J209" s="38"/>
      <c r="K209" s="37" t="str">
        <f>IF(D209="","",IF(D208&lt;&gt;"","",VLOOKUP(D209,契約台帳!$A$3:$X$700,12,FALSE)))</f>
        <v/>
      </c>
      <c r="L209" s="37" t="str">
        <f>IF(D209="","",IF(D208&lt;&gt;"","",VLOOKUP(F209,製品マスタ!$G$5:$Q$1005,11,FALSE)))</f>
        <v/>
      </c>
      <c r="M209" s="49"/>
      <c r="N209" s="49"/>
      <c r="O209" s="60"/>
      <c r="P209" s="74"/>
      <c r="Q209" s="54" t="str">
        <f>IF(D209="","",IF(D208&lt;&gt;"","",IF(J209="リード付け",M209,VLOOKUP(D209,契約台帳!$A$3:$X$700,14,FALSE))))</f>
        <v/>
      </c>
      <c r="R209" s="50" t="str">
        <f>IF(D209="","",IF(D208&lt;&gt;"","",IF(J209="リード付け",M209,VLOOKUP(D209,契約台帳!$A$3:$X$700,15,FALSE))))</f>
        <v/>
      </c>
      <c r="S209" s="50" t="str">
        <f>IF(D209="","",IF(D208&lt;&gt;"","",IF(J209="リード付け",N209,VLOOKUP(D209,契約台帳!$A$3:$X$700,16,FALSE))))</f>
        <v/>
      </c>
      <c r="T209" s="50"/>
      <c r="U209" s="227" t="str">
        <f>IF(D209="","",IF(D207=D209,"",VLOOKUP(D209,契約台帳!$A$2:$X$700,18,FALSE)))</f>
        <v/>
      </c>
      <c r="V209" s="35" t="str">
        <f>IF(J209="巻足し",VLOOKUP(F209&amp;K209&amp;M209,製品マスタ!$M$5:$AK$1005,IF(S209/N209&gt;=3,24,21),FALSE),IF(J209="巻返し",VLOOKUP(F209&amp;K209&amp;M209,製品マスタ!$M$5:$AE$1005,18,FALSE),IF(J209="リード付け","原反コア",IF(J209="スリット",VLOOKUP(F209&amp;K209&amp;Q209,製品マスタ!$N$5:$AE$1005,17,FALSE),""))))</f>
        <v/>
      </c>
      <c r="W209" s="35" t="str">
        <f>IF(J209="巻足し",VLOOKUP(F209&amp;K209&amp;M209,製品マスタ!$M$5:$AK$1005,IF(S209/N209&gt;=3,25,22),FALSE),IF(J209="巻返し",VLOOKUP(F209&amp;K209&amp;M209,製品マスタ!$M$5:$AE$1005,19,FALSE),IF(J209="リード付け","-",IF(J209="スリット",VLOOKUP(F209&amp;K209&amp;Q209,製品マスタ!$N$5:$AE$1005,18,FALSE),""))))</f>
        <v/>
      </c>
      <c r="X209" s="40" t="str">
        <f>IF(D209="","",IF(D208&lt;&gt;"","",VLOOKUP(D209,契約台帳!$A$3:$X$700,17,FALSE)))</f>
        <v/>
      </c>
      <c r="Y209" s="35" t="str">
        <f>IF(D209="","",IF(D208&lt;&gt;"","",VLOOKUP(D209,契約台帳!$A$3:$X$700,5,FALSE)))</f>
        <v/>
      </c>
      <c r="Z209" s="74"/>
      <c r="AA209" s="266" t="str">
        <f>IFERROR(VLOOKUP(F209&amp;K209&amp;M209,製品マスタ!$M$5:$AM$1003,27,FALSE),"")</f>
        <v/>
      </c>
      <c r="AB209" s="41"/>
      <c r="AC209" s="244"/>
      <c r="AD209" s="67"/>
      <c r="AE209" s="71"/>
      <c r="AF209" s="60"/>
      <c r="AG209" s="34"/>
      <c r="AH209" s="34"/>
      <c r="AI209" s="34"/>
      <c r="AJ209" s="34"/>
      <c r="AK209" s="13"/>
      <c r="AL209" s="13"/>
      <c r="AM209" s="13"/>
      <c r="AN209" s="13"/>
      <c r="AO209" s="13"/>
      <c r="AP209" s="14"/>
      <c r="AQ209" s="15"/>
    </row>
    <row r="210" spans="1:43" s="17" customFormat="1" ht="30.95" customHeight="1" x14ac:dyDescent="0.2">
      <c r="A210" s="47"/>
      <c r="B210" s="48"/>
      <c r="C210" s="56"/>
      <c r="D210" s="35"/>
      <c r="E210" s="35"/>
      <c r="F210" s="36" t="str">
        <f>IF(D210="","",VLOOKUP(D210,契約台帳!$A$3:$X$9998,6,FALSE))&amp;IF(D210="","",VLOOKUP(D210,契約台帳!$A$3:$X$9998,7,FALSE))&amp;IF(D210="","",VLOOKUP(D210,契約台帳!$A$3:$X$9998,8,FALSE))&amp;IF(D210="","",VLOOKUP(D210,契約台帳!$A$3:$X$9998,9,FALSE))&amp;IF(D210="","",VLOOKUP(D210,契約台帳!$A$3:$X$9998,11,FALSE))</f>
        <v/>
      </c>
      <c r="G210" s="35" t="str">
        <f>IF(D210="","",IF(D209&lt;&gt;"","",VLOOKUP(F210,製品マスタ!$G$5:$H$1005,2,FALSE)))</f>
        <v/>
      </c>
      <c r="H210" s="35" t="str">
        <f>IF(D210="","",IF(D209&lt;&gt;"","",VLOOKUP(F210,製品マスタ!$G$5:$K$1005,5,FALSE)))</f>
        <v/>
      </c>
      <c r="I210" s="37" t="str">
        <f>IF(D210="","",IF(D209&lt;&gt;"","",VLOOKUP(F210,製品マスタ!$G$5:$L$1005,6,FALSE)))</f>
        <v/>
      </c>
      <c r="J210" s="38"/>
      <c r="K210" s="37" t="str">
        <f>IF(D210="","",IF(D209&lt;&gt;"","",VLOOKUP(D210,契約台帳!$A$3:$X$700,12,FALSE)))</f>
        <v/>
      </c>
      <c r="L210" s="37" t="str">
        <f>IF(D210="","",IF(D209&lt;&gt;"","",VLOOKUP(F210,製品マスタ!$G$5:$Q$1005,11,FALSE)))</f>
        <v/>
      </c>
      <c r="M210" s="49"/>
      <c r="N210" s="49"/>
      <c r="O210" s="60"/>
      <c r="P210" s="74"/>
      <c r="Q210" s="54" t="str">
        <f>IF(D210="","",IF(D209&lt;&gt;"","",IF(J210="リード付け",M210,VLOOKUP(D210,契約台帳!$A$3:$X$700,14,FALSE))))</f>
        <v/>
      </c>
      <c r="R210" s="50" t="str">
        <f>IF(D210="","",IF(D209&lt;&gt;"","",IF(J210="リード付け",M210,VLOOKUP(D210,契約台帳!$A$3:$X$700,15,FALSE))))</f>
        <v/>
      </c>
      <c r="S210" s="50" t="str">
        <f>IF(D210="","",IF(D209&lt;&gt;"","",IF(J210="リード付け",N210,VLOOKUP(D210,契約台帳!$A$3:$X$700,16,FALSE))))</f>
        <v/>
      </c>
      <c r="T210" s="50"/>
      <c r="U210" s="227" t="str">
        <f>IF(D210="","",IF(D208=D210,"",VLOOKUP(D210,契約台帳!$A$2:$X$700,18,FALSE)))</f>
        <v/>
      </c>
      <c r="V210" s="35" t="str">
        <f>IF(J210="巻足し",VLOOKUP(F210&amp;K210&amp;M210,製品マスタ!$M$5:$AK$1005,IF(S210/N210&gt;=3,24,21),FALSE),IF(J210="巻返し",VLOOKUP(F210&amp;K210&amp;M210,製品マスタ!$M$5:$AE$1005,18,FALSE),IF(J210="リード付け","原反コア",IF(J210="スリット",VLOOKUP(F210&amp;K210&amp;Q210,製品マスタ!$N$5:$AE$1005,17,FALSE),""))))</f>
        <v/>
      </c>
      <c r="W210" s="35" t="str">
        <f>IF(J210="巻足し",VLOOKUP(F210&amp;K210&amp;M210,製品マスタ!$M$5:$AK$1005,IF(S210/N210&gt;=3,25,22),FALSE),IF(J210="巻返し",VLOOKUP(F210&amp;K210&amp;M210,製品マスタ!$M$5:$AE$1005,19,FALSE),IF(J210="リード付け","-",IF(J210="スリット",VLOOKUP(F210&amp;K210&amp;Q210,製品マスタ!$N$5:$AE$1005,18,FALSE),""))))</f>
        <v/>
      </c>
      <c r="X210" s="40" t="str">
        <f>IF(D210="","",IF(D209&lt;&gt;"","",VLOOKUP(D210,契約台帳!$A$3:$X$700,17,FALSE)))</f>
        <v/>
      </c>
      <c r="Y210" s="35" t="str">
        <f>IF(D210="","",IF(D209&lt;&gt;"","",VLOOKUP(D210,契約台帳!$A$3:$X$700,5,FALSE)))</f>
        <v/>
      </c>
      <c r="Z210" s="74"/>
      <c r="AA210" s="266" t="str">
        <f>IFERROR(VLOOKUP(F210&amp;K210&amp;M210,製品マスタ!$M$5:$AM$1003,27,FALSE),"")</f>
        <v/>
      </c>
      <c r="AB210" s="41"/>
      <c r="AC210" s="244"/>
      <c r="AD210" s="67"/>
      <c r="AE210" s="71"/>
      <c r="AF210" s="60"/>
      <c r="AG210" s="34"/>
      <c r="AH210" s="34"/>
      <c r="AI210" s="34"/>
      <c r="AJ210" s="34"/>
      <c r="AK210" s="13"/>
      <c r="AL210" s="13"/>
      <c r="AM210" s="13"/>
      <c r="AN210" s="13"/>
      <c r="AO210" s="13"/>
      <c r="AP210" s="14"/>
      <c r="AQ210" s="15"/>
    </row>
    <row r="211" spans="1:43" s="17" customFormat="1" ht="30.95" customHeight="1" x14ac:dyDescent="0.2">
      <c r="A211" s="47"/>
      <c r="B211" s="48"/>
      <c r="C211" s="56"/>
      <c r="D211" s="35"/>
      <c r="E211" s="35"/>
      <c r="F211" s="36" t="str">
        <f>IF(D211="","",VLOOKUP(D211,契約台帳!$A$3:$X$9998,6,FALSE))&amp;IF(D211="","",VLOOKUP(D211,契約台帳!$A$3:$X$9998,7,FALSE))&amp;IF(D211="","",VLOOKUP(D211,契約台帳!$A$3:$X$9998,8,FALSE))&amp;IF(D211="","",VLOOKUP(D211,契約台帳!$A$3:$X$9998,9,FALSE))&amp;IF(D211="","",VLOOKUP(D211,契約台帳!$A$3:$X$9998,11,FALSE))</f>
        <v/>
      </c>
      <c r="G211" s="35" t="str">
        <f>IF(D211="","",IF(D210&lt;&gt;"","",VLOOKUP(F211,製品マスタ!$G$5:$H$1005,2,FALSE)))</f>
        <v/>
      </c>
      <c r="H211" s="35" t="str">
        <f>IF(D211="","",IF(D210&lt;&gt;"","",VLOOKUP(F211,製品マスタ!$G$5:$K$1005,5,FALSE)))</f>
        <v/>
      </c>
      <c r="I211" s="37" t="str">
        <f>IF(D211="","",IF(D210&lt;&gt;"","",VLOOKUP(F211,製品マスタ!$G$5:$L$1005,6,FALSE)))</f>
        <v/>
      </c>
      <c r="J211" s="38"/>
      <c r="K211" s="37" t="str">
        <f>IF(D211="","",IF(D210&lt;&gt;"","",VLOOKUP(D211,契約台帳!$A$3:$X$700,12,FALSE)))</f>
        <v/>
      </c>
      <c r="L211" s="37" t="str">
        <f>IF(D211="","",IF(D210&lt;&gt;"","",VLOOKUP(F211,製品マスタ!$G$5:$Q$1005,11,FALSE)))</f>
        <v/>
      </c>
      <c r="M211" s="49"/>
      <c r="N211" s="49"/>
      <c r="O211" s="60"/>
      <c r="P211" s="74"/>
      <c r="Q211" s="54" t="str">
        <f>IF(D211="","",IF(D210&lt;&gt;"","",IF(J211="リード付け",M211,VLOOKUP(D211,契約台帳!$A$3:$X$700,14,FALSE))))</f>
        <v/>
      </c>
      <c r="R211" s="50" t="str">
        <f>IF(D211="","",IF(D210&lt;&gt;"","",IF(J211="リード付け",M211,VLOOKUP(D211,契約台帳!$A$3:$X$700,15,FALSE))))</f>
        <v/>
      </c>
      <c r="S211" s="50" t="str">
        <f>IF(D211="","",IF(D210&lt;&gt;"","",IF(J211="リード付け",N211,VLOOKUP(D211,契約台帳!$A$3:$X$700,16,FALSE))))</f>
        <v/>
      </c>
      <c r="T211" s="50"/>
      <c r="U211" s="227" t="str">
        <f>IF(D211="","",IF(D209=D211,"",VLOOKUP(D211,契約台帳!$A$2:$X$700,18,FALSE)))</f>
        <v/>
      </c>
      <c r="V211" s="35" t="str">
        <f>IF(J211="巻足し",VLOOKUP(F211&amp;K211&amp;M211,製品マスタ!$M$5:$AK$1005,IF(S211/N211&gt;=3,24,21),FALSE),IF(J211="巻返し",VLOOKUP(F211&amp;K211&amp;M211,製品マスタ!$M$5:$AE$1005,18,FALSE),IF(J211="リード付け","原反コア",IF(J211="スリット",VLOOKUP(F211&amp;K211&amp;Q211,製品マスタ!$N$5:$AE$1005,17,FALSE),""))))</f>
        <v/>
      </c>
      <c r="W211" s="35" t="str">
        <f>IF(J211="巻足し",VLOOKUP(F211&amp;K211&amp;M211,製品マスタ!$M$5:$AK$1005,IF(S211/N211&gt;=3,25,22),FALSE),IF(J211="巻返し",VLOOKUP(F211&amp;K211&amp;M211,製品マスタ!$M$5:$AE$1005,19,FALSE),IF(J211="リード付け","-",IF(J211="スリット",VLOOKUP(F211&amp;K211&amp;Q211,製品マスタ!$N$5:$AE$1005,18,FALSE),""))))</f>
        <v/>
      </c>
      <c r="X211" s="40" t="str">
        <f>IF(D211="","",IF(D210&lt;&gt;"","",VLOOKUP(D211,契約台帳!$A$3:$X$700,17,FALSE)))</f>
        <v/>
      </c>
      <c r="Y211" s="35" t="str">
        <f>IF(D211="","",IF(D210&lt;&gt;"","",VLOOKUP(D211,契約台帳!$A$3:$X$700,5,FALSE)))</f>
        <v/>
      </c>
      <c r="Z211" s="74"/>
      <c r="AA211" s="266" t="str">
        <f>IFERROR(VLOOKUP(F211&amp;K211&amp;M211,製品マスタ!$M$5:$AM$1003,27,FALSE),"")</f>
        <v/>
      </c>
      <c r="AB211" s="41"/>
      <c r="AC211" s="244"/>
      <c r="AD211" s="67"/>
      <c r="AE211" s="71"/>
      <c r="AF211" s="60"/>
      <c r="AG211" s="34"/>
      <c r="AH211" s="34"/>
      <c r="AI211" s="34"/>
      <c r="AJ211" s="34"/>
      <c r="AK211" s="13"/>
      <c r="AL211" s="13"/>
      <c r="AM211" s="13"/>
      <c r="AN211" s="13"/>
      <c r="AO211" s="13"/>
      <c r="AP211" s="14"/>
      <c r="AQ211" s="15"/>
    </row>
    <row r="212" spans="1:43" s="17" customFormat="1" ht="30.95" customHeight="1" x14ac:dyDescent="0.2">
      <c r="A212" s="47"/>
      <c r="B212" s="48"/>
      <c r="C212" s="56"/>
      <c r="D212" s="35"/>
      <c r="E212" s="35"/>
      <c r="F212" s="36" t="str">
        <f>IF(D212="","",VLOOKUP(D212,契約台帳!$A$3:$X$9998,6,FALSE))&amp;IF(D212="","",VLOOKUP(D212,契約台帳!$A$3:$X$9998,7,FALSE))&amp;IF(D212="","",VLOOKUP(D212,契約台帳!$A$3:$X$9998,8,FALSE))&amp;IF(D212="","",VLOOKUP(D212,契約台帳!$A$3:$X$9998,9,FALSE))&amp;IF(D212="","",VLOOKUP(D212,契約台帳!$A$3:$X$9998,11,FALSE))</f>
        <v/>
      </c>
      <c r="G212" s="35" t="str">
        <f>IF(D212="","",IF(D211&lt;&gt;"","",VLOOKUP(F212,製品マスタ!$G$5:$H$1005,2,FALSE)))</f>
        <v/>
      </c>
      <c r="H212" s="35" t="str">
        <f>IF(D212="","",IF(D211&lt;&gt;"","",VLOOKUP(F212,製品マスタ!$G$5:$K$1005,5,FALSE)))</f>
        <v/>
      </c>
      <c r="I212" s="37" t="str">
        <f>IF(D212="","",IF(D211&lt;&gt;"","",VLOOKUP(F212,製品マスタ!$G$5:$L$1005,6,FALSE)))</f>
        <v/>
      </c>
      <c r="J212" s="38"/>
      <c r="K212" s="37" t="str">
        <f>IF(D212="","",IF(D211&lt;&gt;"","",VLOOKUP(D212,契約台帳!$A$3:$X$700,12,FALSE)))</f>
        <v/>
      </c>
      <c r="L212" s="37" t="str">
        <f>IF(D212="","",IF(D211&lt;&gt;"","",VLOOKUP(F212,製品マスタ!$G$5:$Q$1005,11,FALSE)))</f>
        <v/>
      </c>
      <c r="M212" s="49"/>
      <c r="N212" s="49"/>
      <c r="O212" s="60"/>
      <c r="P212" s="74"/>
      <c r="Q212" s="54" t="str">
        <f>IF(D212="","",IF(D211&lt;&gt;"","",IF(J212="リード付け",M212,VLOOKUP(D212,契約台帳!$A$3:$X$700,14,FALSE))))</f>
        <v/>
      </c>
      <c r="R212" s="50" t="str">
        <f>IF(D212="","",IF(D211&lt;&gt;"","",IF(J212="リード付け",M212,VLOOKUP(D212,契約台帳!$A$3:$X$700,15,FALSE))))</f>
        <v/>
      </c>
      <c r="S212" s="50" t="str">
        <f>IF(D212="","",IF(D211&lt;&gt;"","",IF(J212="リード付け",N212,VLOOKUP(D212,契約台帳!$A$3:$X$700,16,FALSE))))</f>
        <v/>
      </c>
      <c r="T212" s="50"/>
      <c r="U212" s="227" t="str">
        <f>IF(D212="","",IF(D210=D212,"",VLOOKUP(D212,契約台帳!$A$2:$X$700,18,FALSE)))</f>
        <v/>
      </c>
      <c r="V212" s="35" t="str">
        <f>IF(J212="巻足し",VLOOKUP(F212&amp;K212&amp;M212,製品マスタ!$M$5:$AK$1005,IF(S212/N212&gt;=3,24,21),FALSE),IF(J212="巻返し",VLOOKUP(F212&amp;K212&amp;M212,製品マスタ!$M$5:$AE$1005,18,FALSE),IF(J212="リード付け","原反コア",IF(J212="スリット",VLOOKUP(F212&amp;K212&amp;Q212,製品マスタ!$N$5:$AE$1005,17,FALSE),""))))</f>
        <v/>
      </c>
      <c r="W212" s="35" t="str">
        <f>IF(J212="巻足し",VLOOKUP(F212&amp;K212&amp;M212,製品マスタ!$M$5:$AK$1005,IF(S212/N212&gt;=3,25,22),FALSE),IF(J212="巻返し",VLOOKUP(F212&amp;K212&amp;M212,製品マスタ!$M$5:$AE$1005,19,FALSE),IF(J212="リード付け","-",IF(J212="スリット",VLOOKUP(F212&amp;K212&amp;Q212,製品マスタ!$N$5:$AE$1005,18,FALSE),""))))</f>
        <v/>
      </c>
      <c r="X212" s="40" t="str">
        <f>IF(D212="","",IF(D211&lt;&gt;"","",VLOOKUP(D212,契約台帳!$A$3:$X$700,17,FALSE)))</f>
        <v/>
      </c>
      <c r="Y212" s="35" t="str">
        <f>IF(D212="","",IF(D211&lt;&gt;"","",VLOOKUP(D212,契約台帳!$A$3:$X$700,5,FALSE)))</f>
        <v/>
      </c>
      <c r="Z212" s="74"/>
      <c r="AA212" s="266" t="str">
        <f>IFERROR(VLOOKUP(F212&amp;K212&amp;M212,製品マスタ!$M$5:$AM$1003,27,FALSE),"")</f>
        <v/>
      </c>
      <c r="AB212" s="41"/>
      <c r="AC212" s="244"/>
      <c r="AD212" s="67"/>
      <c r="AE212" s="71"/>
      <c r="AF212" s="60"/>
      <c r="AG212" s="34"/>
      <c r="AH212" s="34"/>
      <c r="AI212" s="34"/>
      <c r="AJ212" s="34"/>
      <c r="AK212" s="13"/>
      <c r="AL212" s="13"/>
      <c r="AM212" s="13"/>
      <c r="AN212" s="13"/>
      <c r="AO212" s="13"/>
      <c r="AP212" s="14"/>
      <c r="AQ212" s="15"/>
    </row>
    <row r="213" spans="1:43" s="17" customFormat="1" ht="30.95" customHeight="1" x14ac:dyDescent="0.2">
      <c r="A213" s="47"/>
      <c r="B213" s="48"/>
      <c r="C213" s="56"/>
      <c r="D213" s="35"/>
      <c r="E213" s="35"/>
      <c r="F213" s="36" t="str">
        <f>IF(D213="","",VLOOKUP(D213,契約台帳!$A$3:$X$9998,6,FALSE))&amp;IF(D213="","",VLOOKUP(D213,契約台帳!$A$3:$X$9998,7,FALSE))&amp;IF(D213="","",VLOOKUP(D213,契約台帳!$A$3:$X$9998,8,FALSE))&amp;IF(D213="","",VLOOKUP(D213,契約台帳!$A$3:$X$9998,9,FALSE))&amp;IF(D213="","",VLOOKUP(D213,契約台帳!$A$3:$X$9998,11,FALSE))</f>
        <v/>
      </c>
      <c r="G213" s="35" t="str">
        <f>IF(D213="","",IF(D212&lt;&gt;"","",VLOOKUP(F213,製品マスタ!$G$5:$H$1005,2,FALSE)))</f>
        <v/>
      </c>
      <c r="H213" s="35" t="str">
        <f>IF(D213="","",IF(D212&lt;&gt;"","",VLOOKUP(F213,製品マスタ!$G$5:$K$1005,5,FALSE)))</f>
        <v/>
      </c>
      <c r="I213" s="37" t="str">
        <f>IF(D213="","",IF(D212&lt;&gt;"","",VLOOKUP(F213,製品マスタ!$G$5:$L$1005,6,FALSE)))</f>
        <v/>
      </c>
      <c r="J213" s="38"/>
      <c r="K213" s="37" t="str">
        <f>IF(D213="","",IF(D212&lt;&gt;"","",VLOOKUP(D213,契約台帳!$A$3:$X$700,12,FALSE)))</f>
        <v/>
      </c>
      <c r="L213" s="37" t="str">
        <f>IF(D213="","",IF(D212&lt;&gt;"","",VLOOKUP(F213,製品マスタ!$G$5:$Q$1005,11,FALSE)))</f>
        <v/>
      </c>
      <c r="M213" s="49"/>
      <c r="N213" s="49"/>
      <c r="O213" s="60"/>
      <c r="P213" s="74"/>
      <c r="Q213" s="54" t="str">
        <f>IF(D213="","",IF(D212&lt;&gt;"","",IF(J213="リード付け",M213,VLOOKUP(D213,契約台帳!$A$3:$X$700,14,FALSE))))</f>
        <v/>
      </c>
      <c r="R213" s="50" t="str">
        <f>IF(D213="","",IF(D212&lt;&gt;"","",IF(J213="リード付け",M213,VLOOKUP(D213,契約台帳!$A$3:$X$700,15,FALSE))))</f>
        <v/>
      </c>
      <c r="S213" s="50" t="str">
        <f>IF(D213="","",IF(D212&lt;&gt;"","",IF(J213="リード付け",N213,VLOOKUP(D213,契約台帳!$A$3:$X$700,16,FALSE))))</f>
        <v/>
      </c>
      <c r="T213" s="50"/>
      <c r="U213" s="227" t="str">
        <f>IF(D213="","",IF(D211=D213,"",VLOOKUP(D213,契約台帳!$A$2:$X$700,18,FALSE)))</f>
        <v/>
      </c>
      <c r="V213" s="35" t="str">
        <f>IF(J213="巻足し",VLOOKUP(F213&amp;K213&amp;M213,製品マスタ!$M$5:$AK$1005,IF(S213/N213&gt;=3,24,21),FALSE),IF(J213="巻返し",VLOOKUP(F213&amp;K213&amp;M213,製品マスタ!$M$5:$AE$1005,18,FALSE),IF(J213="リード付け","原反コア",IF(J213="スリット",VLOOKUP(F213&amp;K213&amp;Q213,製品マスタ!$N$5:$AE$1005,17,FALSE),""))))</f>
        <v/>
      </c>
      <c r="W213" s="35" t="str">
        <f>IF(J213="巻足し",VLOOKUP(F213&amp;K213&amp;M213,製品マスタ!$M$5:$AK$1005,IF(S213/N213&gt;=3,25,22),FALSE),IF(J213="巻返し",VLOOKUP(F213&amp;K213&amp;M213,製品マスタ!$M$5:$AE$1005,19,FALSE),IF(J213="リード付け","-",IF(J213="スリット",VLOOKUP(F213&amp;K213&amp;Q213,製品マスタ!$N$5:$AE$1005,18,FALSE),""))))</f>
        <v/>
      </c>
      <c r="X213" s="40" t="str">
        <f>IF(D213="","",IF(D212&lt;&gt;"","",VLOOKUP(D213,契約台帳!$A$3:$X$700,17,FALSE)))</f>
        <v/>
      </c>
      <c r="Y213" s="35" t="str">
        <f>IF(D213="","",IF(D212&lt;&gt;"","",VLOOKUP(D213,契約台帳!$A$3:$X$700,5,FALSE)))</f>
        <v/>
      </c>
      <c r="Z213" s="74"/>
      <c r="AA213" s="266" t="str">
        <f>IFERROR(VLOOKUP(F213&amp;K213&amp;M213,製品マスタ!$M$5:$AM$1003,27,FALSE),"")</f>
        <v/>
      </c>
      <c r="AB213" s="41"/>
      <c r="AC213" s="244"/>
      <c r="AD213" s="67"/>
      <c r="AE213" s="71"/>
      <c r="AF213" s="60"/>
      <c r="AG213" s="34"/>
      <c r="AH213" s="34"/>
      <c r="AI213" s="34"/>
      <c r="AJ213" s="34"/>
      <c r="AK213" s="13"/>
      <c r="AL213" s="13"/>
      <c r="AM213" s="13"/>
      <c r="AN213" s="13"/>
      <c r="AO213" s="13"/>
      <c r="AP213" s="14"/>
      <c r="AQ213" s="15"/>
    </row>
    <row r="214" spans="1:43" s="17" customFormat="1" ht="30.95" customHeight="1" x14ac:dyDescent="0.2">
      <c r="A214" s="47"/>
      <c r="B214" s="48"/>
      <c r="C214" s="56"/>
      <c r="D214" s="35"/>
      <c r="E214" s="35"/>
      <c r="F214" s="36" t="str">
        <f>IF(D214="","",VLOOKUP(D214,契約台帳!$A$3:$X$9998,6,FALSE))&amp;IF(D214="","",VLOOKUP(D214,契約台帳!$A$3:$X$9998,7,FALSE))&amp;IF(D214="","",VLOOKUP(D214,契約台帳!$A$3:$X$9998,8,FALSE))&amp;IF(D214="","",VLOOKUP(D214,契約台帳!$A$3:$X$9998,9,FALSE))&amp;IF(D214="","",VLOOKUP(D214,契約台帳!$A$3:$X$9998,11,FALSE))</f>
        <v/>
      </c>
      <c r="G214" s="35" t="str">
        <f>IF(D214="","",IF(D213&lt;&gt;"","",VLOOKUP(F214,製品マスタ!$G$5:$H$1005,2,FALSE)))</f>
        <v/>
      </c>
      <c r="H214" s="35" t="str">
        <f>IF(D214="","",IF(D213&lt;&gt;"","",VLOOKUP(F214,製品マスタ!$G$5:$K$1005,5,FALSE)))</f>
        <v/>
      </c>
      <c r="I214" s="37" t="str">
        <f>IF(D214="","",IF(D213&lt;&gt;"","",VLOOKUP(F214,製品マスタ!$G$5:$L$1005,6,FALSE)))</f>
        <v/>
      </c>
      <c r="J214" s="38"/>
      <c r="K214" s="37" t="str">
        <f>IF(D214="","",IF(D213&lt;&gt;"","",VLOOKUP(D214,契約台帳!$A$3:$X$700,12,FALSE)))</f>
        <v/>
      </c>
      <c r="L214" s="37" t="str">
        <f>IF(D214="","",IF(D213&lt;&gt;"","",VLOOKUP(F214,製品マスタ!$G$5:$Q$1005,11,FALSE)))</f>
        <v/>
      </c>
      <c r="M214" s="49"/>
      <c r="N214" s="49"/>
      <c r="O214" s="60"/>
      <c r="P214" s="74"/>
      <c r="Q214" s="54" t="str">
        <f>IF(D214="","",IF(D213&lt;&gt;"","",IF(J214="リード付け",M214,VLOOKUP(D214,契約台帳!$A$3:$X$700,14,FALSE))))</f>
        <v/>
      </c>
      <c r="R214" s="50" t="str">
        <f>IF(D214="","",IF(D213&lt;&gt;"","",IF(J214="リード付け",M214,VLOOKUP(D214,契約台帳!$A$3:$X$700,15,FALSE))))</f>
        <v/>
      </c>
      <c r="S214" s="50" t="str">
        <f>IF(D214="","",IF(D213&lt;&gt;"","",IF(J214="リード付け",N214,VLOOKUP(D214,契約台帳!$A$3:$X$700,16,FALSE))))</f>
        <v/>
      </c>
      <c r="T214" s="50"/>
      <c r="U214" s="227" t="str">
        <f>IF(D214="","",IF(D212=D214,"",VLOOKUP(D214,契約台帳!$A$2:$X$700,18,FALSE)))</f>
        <v/>
      </c>
      <c r="V214" s="35" t="str">
        <f>IF(J214="巻足し",VLOOKUP(F214&amp;K214&amp;M214,製品マスタ!$M$5:$AK$1005,IF(S214/N214&gt;=3,24,21),FALSE),IF(J214="巻返し",VLOOKUP(F214&amp;K214&amp;M214,製品マスタ!$M$5:$AE$1005,18,FALSE),IF(J214="リード付け","原反コア",IF(J214="スリット",VLOOKUP(F214&amp;K214&amp;Q214,製品マスタ!$N$5:$AE$1005,17,FALSE),""))))</f>
        <v/>
      </c>
      <c r="W214" s="35" t="str">
        <f>IF(J214="巻足し",VLOOKUP(F214&amp;K214&amp;M214,製品マスタ!$M$5:$AK$1005,IF(S214/N214&gt;=3,25,22),FALSE),IF(J214="巻返し",VLOOKUP(F214&amp;K214&amp;M214,製品マスタ!$M$5:$AE$1005,19,FALSE),IF(J214="リード付け","-",IF(J214="スリット",VLOOKUP(F214&amp;K214&amp;Q214,製品マスタ!$N$5:$AE$1005,18,FALSE),""))))</f>
        <v/>
      </c>
      <c r="X214" s="40" t="str">
        <f>IF(D214="","",IF(D213&lt;&gt;"","",VLOOKUP(D214,契約台帳!$A$3:$X$700,17,FALSE)))</f>
        <v/>
      </c>
      <c r="Y214" s="35" t="str">
        <f>IF(D214="","",IF(D213&lt;&gt;"","",VLOOKUP(D214,契約台帳!$A$3:$X$700,5,FALSE)))</f>
        <v/>
      </c>
      <c r="Z214" s="74"/>
      <c r="AA214" s="266" t="str">
        <f>IFERROR(VLOOKUP(F214&amp;K214&amp;M214,製品マスタ!$M$5:$AM$1003,27,FALSE),"")</f>
        <v/>
      </c>
      <c r="AB214" s="41"/>
      <c r="AC214" s="244"/>
      <c r="AD214" s="67"/>
      <c r="AE214" s="71"/>
      <c r="AF214" s="60"/>
      <c r="AG214" s="34"/>
      <c r="AH214" s="34"/>
      <c r="AI214" s="34"/>
      <c r="AJ214" s="34"/>
      <c r="AK214" s="13"/>
      <c r="AL214" s="13"/>
      <c r="AM214" s="13"/>
      <c r="AN214" s="13"/>
      <c r="AO214" s="13"/>
      <c r="AP214" s="14"/>
      <c r="AQ214" s="15"/>
    </row>
    <row r="215" spans="1:43" s="17" customFormat="1" ht="30.95" customHeight="1" x14ac:dyDescent="0.2">
      <c r="A215" s="47"/>
      <c r="B215" s="48"/>
      <c r="C215" s="56"/>
      <c r="D215" s="35"/>
      <c r="E215" s="35"/>
      <c r="F215" s="36" t="str">
        <f>IF(D215="","",VLOOKUP(D215,契約台帳!$A$3:$X$9998,6,FALSE))&amp;IF(D215="","",VLOOKUP(D215,契約台帳!$A$3:$X$9998,7,FALSE))&amp;IF(D215="","",VLOOKUP(D215,契約台帳!$A$3:$X$9998,8,FALSE))&amp;IF(D215="","",VLOOKUP(D215,契約台帳!$A$3:$X$9998,9,FALSE))&amp;IF(D215="","",VLOOKUP(D215,契約台帳!$A$3:$X$9998,11,FALSE))</f>
        <v/>
      </c>
      <c r="G215" s="35" t="str">
        <f>IF(D215="","",IF(D214&lt;&gt;"","",VLOOKUP(F215,製品マスタ!$G$5:$H$1005,2,FALSE)))</f>
        <v/>
      </c>
      <c r="H215" s="35" t="str">
        <f>IF(D215="","",IF(D214&lt;&gt;"","",VLOOKUP(F215,製品マスタ!$G$5:$K$1005,5,FALSE)))</f>
        <v/>
      </c>
      <c r="I215" s="37" t="str">
        <f>IF(D215="","",IF(D214&lt;&gt;"","",VLOOKUP(F215,製品マスタ!$G$5:$L$1005,6,FALSE)))</f>
        <v/>
      </c>
      <c r="J215" s="38"/>
      <c r="K215" s="37" t="str">
        <f>IF(D215="","",IF(D214&lt;&gt;"","",VLOOKUP(D215,契約台帳!$A$3:$X$700,12,FALSE)))</f>
        <v/>
      </c>
      <c r="L215" s="37" t="str">
        <f>IF(D215="","",IF(D214&lt;&gt;"","",VLOOKUP(F215,製品マスタ!$G$5:$Q$1005,11,FALSE)))</f>
        <v/>
      </c>
      <c r="M215" s="49"/>
      <c r="N215" s="49"/>
      <c r="O215" s="60"/>
      <c r="P215" s="74"/>
      <c r="Q215" s="54" t="str">
        <f>IF(D215="","",IF(D214&lt;&gt;"","",IF(J215="リード付け",M215,VLOOKUP(D215,契約台帳!$A$3:$X$700,14,FALSE))))</f>
        <v/>
      </c>
      <c r="R215" s="50" t="str">
        <f>IF(D215="","",IF(D214&lt;&gt;"","",IF(J215="リード付け",M215,VLOOKUP(D215,契約台帳!$A$3:$X$700,15,FALSE))))</f>
        <v/>
      </c>
      <c r="S215" s="50" t="str">
        <f>IF(D215="","",IF(D214&lt;&gt;"","",IF(J215="リード付け",N215,VLOOKUP(D215,契約台帳!$A$3:$X$700,16,FALSE))))</f>
        <v/>
      </c>
      <c r="T215" s="50"/>
      <c r="U215" s="227" t="str">
        <f>IF(D215="","",IF(D213=D215,"",VLOOKUP(D215,契約台帳!$A$2:$X$700,18,FALSE)))</f>
        <v/>
      </c>
      <c r="V215" s="35" t="str">
        <f>IF(J215="巻足し",VLOOKUP(F215&amp;K215&amp;M215,製品マスタ!$M$5:$AK$1005,IF(S215/N215&gt;=3,24,21),FALSE),IF(J215="巻返し",VLOOKUP(F215&amp;K215&amp;M215,製品マスタ!$M$5:$AE$1005,18,FALSE),IF(J215="リード付け","原反コア",IF(J215="スリット",VLOOKUP(F215&amp;K215&amp;Q215,製品マスタ!$N$5:$AE$1005,17,FALSE),""))))</f>
        <v/>
      </c>
      <c r="W215" s="35" t="str">
        <f>IF(J215="巻足し",VLOOKUP(F215&amp;K215&amp;M215,製品マスタ!$M$5:$AK$1005,IF(S215/N215&gt;=3,25,22),FALSE),IF(J215="巻返し",VLOOKUP(F215&amp;K215&amp;M215,製品マスタ!$M$5:$AE$1005,19,FALSE),IF(J215="リード付け","-",IF(J215="スリット",VLOOKUP(F215&amp;K215&amp;Q215,製品マスタ!$N$5:$AE$1005,18,FALSE),""))))</f>
        <v/>
      </c>
      <c r="X215" s="40" t="str">
        <f>IF(D215="","",IF(D214&lt;&gt;"","",VLOOKUP(D215,契約台帳!$A$3:$X$700,17,FALSE)))</f>
        <v/>
      </c>
      <c r="Y215" s="35" t="str">
        <f>IF(D215="","",IF(D214&lt;&gt;"","",VLOOKUP(D215,契約台帳!$A$3:$X$700,5,FALSE)))</f>
        <v/>
      </c>
      <c r="Z215" s="74"/>
      <c r="AA215" s="266" t="str">
        <f>IFERROR(VLOOKUP(F215&amp;K215&amp;M215,製品マスタ!$M$5:$AM$1003,27,FALSE),"")</f>
        <v/>
      </c>
      <c r="AB215" s="41"/>
      <c r="AC215" s="244"/>
      <c r="AD215" s="67"/>
      <c r="AE215" s="71"/>
      <c r="AF215" s="60"/>
      <c r="AG215" s="34"/>
      <c r="AH215" s="34"/>
      <c r="AI215" s="34"/>
      <c r="AJ215" s="34"/>
      <c r="AK215" s="13"/>
      <c r="AL215" s="13"/>
      <c r="AM215" s="13"/>
      <c r="AN215" s="13"/>
      <c r="AO215" s="13"/>
      <c r="AP215" s="14"/>
      <c r="AQ215" s="15"/>
    </row>
    <row r="216" spans="1:43" s="17" customFormat="1" ht="30.95" customHeight="1" x14ac:dyDescent="0.2">
      <c r="A216" s="47"/>
      <c r="B216" s="48"/>
      <c r="C216" s="56"/>
      <c r="D216" s="35"/>
      <c r="E216" s="35"/>
      <c r="F216" s="36" t="str">
        <f>IF(D216="","",VLOOKUP(D216,契約台帳!$A$3:$X$9998,6,FALSE))&amp;IF(D216="","",VLOOKUP(D216,契約台帳!$A$3:$X$9998,7,FALSE))&amp;IF(D216="","",VLOOKUP(D216,契約台帳!$A$3:$X$9998,8,FALSE))&amp;IF(D216="","",VLOOKUP(D216,契約台帳!$A$3:$X$9998,9,FALSE))&amp;IF(D216="","",VLOOKUP(D216,契約台帳!$A$3:$X$9998,11,FALSE))</f>
        <v/>
      </c>
      <c r="G216" s="35" t="str">
        <f>IF(D216="","",IF(D215&lt;&gt;"","",VLOOKUP(F216,製品マスタ!$G$5:$H$1005,2,FALSE)))</f>
        <v/>
      </c>
      <c r="H216" s="35" t="str">
        <f>IF(D216="","",IF(D215&lt;&gt;"","",VLOOKUP(F216,製品マスタ!$G$5:$K$1005,5,FALSE)))</f>
        <v/>
      </c>
      <c r="I216" s="37" t="str">
        <f>IF(D216="","",IF(D215&lt;&gt;"","",VLOOKUP(F216,製品マスタ!$G$5:$L$1005,6,FALSE)))</f>
        <v/>
      </c>
      <c r="J216" s="38"/>
      <c r="K216" s="37" t="str">
        <f>IF(D216="","",IF(D215&lt;&gt;"","",VLOOKUP(D216,契約台帳!$A$3:$X$700,12,FALSE)))</f>
        <v/>
      </c>
      <c r="L216" s="37" t="str">
        <f>IF(D216="","",IF(D215&lt;&gt;"","",VLOOKUP(F216,製品マスタ!$G$5:$Q$1005,11,FALSE)))</f>
        <v/>
      </c>
      <c r="M216" s="49"/>
      <c r="N216" s="49"/>
      <c r="O216" s="60"/>
      <c r="P216" s="74"/>
      <c r="Q216" s="54" t="str">
        <f>IF(D216="","",IF(D215&lt;&gt;"","",IF(J216="リード付け",M216,VLOOKUP(D216,契約台帳!$A$3:$X$700,14,FALSE))))</f>
        <v/>
      </c>
      <c r="R216" s="50" t="str">
        <f>IF(D216="","",IF(D215&lt;&gt;"","",IF(J216="リード付け",M216,VLOOKUP(D216,契約台帳!$A$3:$X$700,15,FALSE))))</f>
        <v/>
      </c>
      <c r="S216" s="50" t="str">
        <f>IF(D216="","",IF(D215&lt;&gt;"","",IF(J216="リード付け",N216,VLOOKUP(D216,契約台帳!$A$3:$X$700,16,FALSE))))</f>
        <v/>
      </c>
      <c r="T216" s="50"/>
      <c r="U216" s="227" t="str">
        <f>IF(D216="","",IF(D214=D216,"",VLOOKUP(D216,契約台帳!$A$2:$X$700,18,FALSE)))</f>
        <v/>
      </c>
      <c r="V216" s="35" t="str">
        <f>IF(J216="巻足し",VLOOKUP(F216&amp;K216&amp;M216,製品マスタ!$M$5:$AK$1005,IF(S216/N216&gt;=3,24,21),FALSE),IF(J216="巻返し",VLOOKUP(F216&amp;K216&amp;M216,製品マスタ!$M$5:$AE$1005,18,FALSE),IF(J216="リード付け","原反コア",IF(J216="スリット",VLOOKUP(F216&amp;K216&amp;Q216,製品マスタ!$N$5:$AE$1005,17,FALSE),""))))</f>
        <v/>
      </c>
      <c r="W216" s="35" t="str">
        <f>IF(J216="巻足し",VLOOKUP(F216&amp;K216&amp;M216,製品マスタ!$M$5:$AK$1005,IF(S216/N216&gt;=3,25,22),FALSE),IF(J216="巻返し",VLOOKUP(F216&amp;K216&amp;M216,製品マスタ!$M$5:$AE$1005,19,FALSE),IF(J216="リード付け","-",IF(J216="スリット",VLOOKUP(F216&amp;K216&amp;Q216,製品マスタ!$N$5:$AE$1005,18,FALSE),""))))</f>
        <v/>
      </c>
      <c r="X216" s="40" t="str">
        <f>IF(D216="","",IF(D215&lt;&gt;"","",VLOOKUP(D216,契約台帳!$A$3:$X$700,17,FALSE)))</f>
        <v/>
      </c>
      <c r="Y216" s="35" t="str">
        <f>IF(D216="","",IF(D215&lt;&gt;"","",VLOOKUP(D216,契約台帳!$A$3:$X$700,5,FALSE)))</f>
        <v/>
      </c>
      <c r="Z216" s="74"/>
      <c r="AA216" s="266" t="str">
        <f>IFERROR(VLOOKUP(F216&amp;K216&amp;M216,製品マスタ!$M$5:$AM$1003,27,FALSE),"")</f>
        <v/>
      </c>
      <c r="AB216" s="41"/>
      <c r="AC216" s="244"/>
      <c r="AD216" s="67"/>
      <c r="AE216" s="71"/>
      <c r="AF216" s="60"/>
      <c r="AG216" s="34"/>
      <c r="AH216" s="34"/>
      <c r="AI216" s="34"/>
      <c r="AJ216" s="34"/>
      <c r="AK216" s="13"/>
      <c r="AL216" s="13"/>
      <c r="AM216" s="13"/>
      <c r="AN216" s="13"/>
      <c r="AO216" s="13"/>
      <c r="AP216" s="14"/>
      <c r="AQ216" s="15"/>
    </row>
    <row r="217" spans="1:43" s="17" customFormat="1" ht="30.95" customHeight="1" x14ac:dyDescent="0.2">
      <c r="A217" s="47"/>
      <c r="B217" s="48"/>
      <c r="C217" s="56"/>
      <c r="D217" s="35"/>
      <c r="E217" s="35"/>
      <c r="F217" s="36" t="str">
        <f>IF(D217="","",VLOOKUP(D217,契約台帳!$A$3:$X$9998,6,FALSE))&amp;IF(D217="","",VLOOKUP(D217,契約台帳!$A$3:$X$9998,7,FALSE))&amp;IF(D217="","",VLOOKUP(D217,契約台帳!$A$3:$X$9998,8,FALSE))&amp;IF(D217="","",VLOOKUP(D217,契約台帳!$A$3:$X$9998,9,FALSE))&amp;IF(D217="","",VLOOKUP(D217,契約台帳!$A$3:$X$9998,11,FALSE))</f>
        <v/>
      </c>
      <c r="G217" s="35" t="str">
        <f>IF(D217="","",IF(D216&lt;&gt;"","",VLOOKUP(F217,製品マスタ!$G$5:$H$1005,2,FALSE)))</f>
        <v/>
      </c>
      <c r="H217" s="35" t="str">
        <f>IF(D217="","",IF(D216&lt;&gt;"","",VLOOKUP(F217,製品マスタ!$G$5:$K$1005,5,FALSE)))</f>
        <v/>
      </c>
      <c r="I217" s="37" t="str">
        <f>IF(D217="","",IF(D216&lt;&gt;"","",VLOOKUP(F217,製品マスタ!$G$5:$L$1005,6,FALSE)))</f>
        <v/>
      </c>
      <c r="J217" s="38"/>
      <c r="K217" s="37" t="str">
        <f>IF(D217="","",IF(D216&lt;&gt;"","",VLOOKUP(D217,契約台帳!$A$3:$X$700,12,FALSE)))</f>
        <v/>
      </c>
      <c r="L217" s="37" t="str">
        <f>IF(D217="","",IF(D216&lt;&gt;"","",VLOOKUP(F217,製品マスタ!$G$5:$Q$1005,11,FALSE)))</f>
        <v/>
      </c>
      <c r="M217" s="49"/>
      <c r="N217" s="49"/>
      <c r="O217" s="60"/>
      <c r="P217" s="74"/>
      <c r="Q217" s="54" t="str">
        <f>IF(D217="","",IF(D216&lt;&gt;"","",IF(J217="リード付け",M217,VLOOKUP(D217,契約台帳!$A$3:$X$700,14,FALSE))))</f>
        <v/>
      </c>
      <c r="R217" s="50" t="str">
        <f>IF(D217="","",IF(D216&lt;&gt;"","",IF(J217="リード付け",M217,VLOOKUP(D217,契約台帳!$A$3:$X$700,15,FALSE))))</f>
        <v/>
      </c>
      <c r="S217" s="50" t="str">
        <f>IF(D217="","",IF(D216&lt;&gt;"","",IF(J217="リード付け",N217,VLOOKUP(D217,契約台帳!$A$3:$X$700,16,FALSE))))</f>
        <v/>
      </c>
      <c r="T217" s="50"/>
      <c r="U217" s="227" t="str">
        <f>IF(D217="","",IF(D215=D217,"",VLOOKUP(D217,契約台帳!$A$2:$X$700,18,FALSE)))</f>
        <v/>
      </c>
      <c r="V217" s="35" t="str">
        <f>IF(J217="巻足し",VLOOKUP(F217&amp;K217&amp;M217,製品マスタ!$M$5:$AK$1005,IF(S217/N217&gt;=3,24,21),FALSE),IF(J217="巻返し",VLOOKUP(F217&amp;K217&amp;M217,製品マスタ!$M$5:$AE$1005,18,FALSE),IF(J217="リード付け","原反コア",IF(J217="スリット",VLOOKUP(F217&amp;K217&amp;Q217,製品マスタ!$N$5:$AE$1005,17,FALSE),""))))</f>
        <v/>
      </c>
      <c r="W217" s="35" t="str">
        <f>IF(J217="巻足し",VLOOKUP(F217&amp;K217&amp;M217,製品マスタ!$M$5:$AK$1005,IF(S217/N217&gt;=3,25,22),FALSE),IF(J217="巻返し",VLOOKUP(F217&amp;K217&amp;M217,製品マスタ!$M$5:$AE$1005,19,FALSE),IF(J217="リード付け","-",IF(J217="スリット",VLOOKUP(F217&amp;K217&amp;Q217,製品マスタ!$N$5:$AE$1005,18,FALSE),""))))</f>
        <v/>
      </c>
      <c r="X217" s="40" t="str">
        <f>IF(D217="","",IF(D216&lt;&gt;"","",VLOOKUP(D217,契約台帳!$A$3:$X$700,17,FALSE)))</f>
        <v/>
      </c>
      <c r="Y217" s="35" t="str">
        <f>IF(D217="","",IF(D216&lt;&gt;"","",VLOOKUP(D217,契約台帳!$A$3:$X$700,5,FALSE)))</f>
        <v/>
      </c>
      <c r="Z217" s="74"/>
      <c r="AA217" s="266" t="str">
        <f>IFERROR(VLOOKUP(F217&amp;K217&amp;M217,製品マスタ!$M$5:$AM$1003,27,FALSE),"")</f>
        <v/>
      </c>
      <c r="AB217" s="41"/>
      <c r="AC217" s="244"/>
      <c r="AD217" s="67"/>
      <c r="AE217" s="71"/>
      <c r="AF217" s="60"/>
      <c r="AG217" s="34"/>
      <c r="AH217" s="34"/>
      <c r="AI217" s="34"/>
      <c r="AJ217" s="34"/>
      <c r="AK217" s="13"/>
      <c r="AL217" s="13"/>
      <c r="AM217" s="13"/>
      <c r="AN217" s="13"/>
      <c r="AO217" s="13"/>
      <c r="AP217" s="14"/>
      <c r="AQ217" s="15"/>
    </row>
    <row r="218" spans="1:43" s="17" customFormat="1" ht="30.95" customHeight="1" x14ac:dyDescent="0.2">
      <c r="A218" s="47"/>
      <c r="B218" s="48"/>
      <c r="C218" s="56"/>
      <c r="D218" s="35"/>
      <c r="E218" s="35"/>
      <c r="F218" s="36" t="str">
        <f>IF(D218="","",VLOOKUP(D218,契約台帳!$A$3:$X$9998,6,FALSE))&amp;IF(D218="","",VLOOKUP(D218,契約台帳!$A$3:$X$9998,7,FALSE))&amp;IF(D218="","",VLOOKUP(D218,契約台帳!$A$3:$X$9998,8,FALSE))&amp;IF(D218="","",VLOOKUP(D218,契約台帳!$A$3:$X$9998,9,FALSE))&amp;IF(D218="","",VLOOKUP(D218,契約台帳!$A$3:$X$9998,11,FALSE))</f>
        <v/>
      </c>
      <c r="G218" s="35" t="str">
        <f>IF(D218="","",IF(D217&lt;&gt;"","",VLOOKUP(F218,製品マスタ!$G$5:$H$1005,2,FALSE)))</f>
        <v/>
      </c>
      <c r="H218" s="35" t="str">
        <f>IF(D218="","",IF(D217&lt;&gt;"","",VLOOKUP(F218,製品マスタ!$G$5:$K$1005,5,FALSE)))</f>
        <v/>
      </c>
      <c r="I218" s="37" t="str">
        <f>IF(D218="","",IF(D217&lt;&gt;"","",VLOOKUP(F218,製品マスタ!$G$5:$L$1005,6,FALSE)))</f>
        <v/>
      </c>
      <c r="J218" s="38"/>
      <c r="K218" s="37" t="str">
        <f>IF(D218="","",IF(D217&lt;&gt;"","",VLOOKUP(D218,契約台帳!$A$3:$X$700,12,FALSE)))</f>
        <v/>
      </c>
      <c r="L218" s="37" t="str">
        <f>IF(D218="","",IF(D217&lt;&gt;"","",VLOOKUP(F218,製品マスタ!$G$5:$Q$1005,11,FALSE)))</f>
        <v/>
      </c>
      <c r="M218" s="49"/>
      <c r="N218" s="49"/>
      <c r="O218" s="60"/>
      <c r="P218" s="74"/>
      <c r="Q218" s="54" t="str">
        <f>IF(D218="","",IF(D217&lt;&gt;"","",IF(J218="リード付け",M218,VLOOKUP(D218,契約台帳!$A$3:$X$700,14,FALSE))))</f>
        <v/>
      </c>
      <c r="R218" s="50" t="str">
        <f>IF(D218="","",IF(D217&lt;&gt;"","",IF(J218="リード付け",M218,VLOOKUP(D218,契約台帳!$A$3:$X$700,15,FALSE))))</f>
        <v/>
      </c>
      <c r="S218" s="50" t="str">
        <f>IF(D218="","",IF(D217&lt;&gt;"","",IF(J218="リード付け",N218,VLOOKUP(D218,契約台帳!$A$3:$X$700,16,FALSE))))</f>
        <v/>
      </c>
      <c r="T218" s="50"/>
      <c r="U218" s="227" t="str">
        <f>IF(D218="","",IF(D216=D218,"",VLOOKUP(D218,契約台帳!$A$2:$X$700,18,FALSE)))</f>
        <v/>
      </c>
      <c r="V218" s="35" t="str">
        <f>IF(J218="巻足し",VLOOKUP(F218&amp;K218&amp;M218,製品マスタ!$M$5:$AK$1005,IF(S218/N218&gt;=3,24,21),FALSE),IF(J218="巻返し",VLOOKUP(F218&amp;K218&amp;M218,製品マスタ!$M$5:$AE$1005,18,FALSE),IF(J218="リード付け","原反コア",IF(J218="スリット",VLOOKUP(F218&amp;K218&amp;Q218,製品マスタ!$N$5:$AE$1005,17,FALSE),""))))</f>
        <v/>
      </c>
      <c r="W218" s="35" t="str">
        <f>IF(J218="巻足し",VLOOKUP(F218&amp;K218&amp;M218,製品マスタ!$M$5:$AK$1005,IF(S218/N218&gt;=3,25,22),FALSE),IF(J218="巻返し",VLOOKUP(F218&amp;K218&amp;M218,製品マスタ!$M$5:$AE$1005,19,FALSE),IF(J218="リード付け","-",IF(J218="スリット",VLOOKUP(F218&amp;K218&amp;Q218,製品マスタ!$N$5:$AE$1005,18,FALSE),""))))</f>
        <v/>
      </c>
      <c r="X218" s="40" t="str">
        <f>IF(D218="","",IF(D217&lt;&gt;"","",VLOOKUP(D218,契約台帳!$A$3:$X$700,17,FALSE)))</f>
        <v/>
      </c>
      <c r="Y218" s="35" t="str">
        <f>IF(D218="","",IF(D217&lt;&gt;"","",VLOOKUP(D218,契約台帳!$A$3:$X$700,5,FALSE)))</f>
        <v/>
      </c>
      <c r="Z218" s="74"/>
      <c r="AA218" s="266" t="str">
        <f>IFERROR(VLOOKUP(F218&amp;K218&amp;M218,製品マスタ!$M$5:$AM$1003,27,FALSE),"")</f>
        <v/>
      </c>
      <c r="AB218" s="41"/>
      <c r="AC218" s="244"/>
      <c r="AD218" s="67"/>
      <c r="AE218" s="71"/>
      <c r="AF218" s="60"/>
      <c r="AG218" s="34"/>
      <c r="AH218" s="34"/>
      <c r="AI218" s="34"/>
      <c r="AJ218" s="34"/>
      <c r="AK218" s="13"/>
      <c r="AL218" s="13"/>
      <c r="AM218" s="13"/>
      <c r="AN218" s="13"/>
      <c r="AO218" s="13"/>
      <c r="AP218" s="14"/>
      <c r="AQ218" s="15"/>
    </row>
    <row r="219" spans="1:43" s="17" customFormat="1" ht="30.95" customHeight="1" x14ac:dyDescent="0.2">
      <c r="A219" s="47"/>
      <c r="B219" s="48"/>
      <c r="C219" s="56"/>
      <c r="D219" s="35"/>
      <c r="E219" s="35"/>
      <c r="F219" s="36" t="str">
        <f>IF(D219="","",VLOOKUP(D219,契約台帳!$A$3:$X$9998,6,FALSE))&amp;IF(D219="","",VLOOKUP(D219,契約台帳!$A$3:$X$9998,7,FALSE))&amp;IF(D219="","",VLOOKUP(D219,契約台帳!$A$3:$X$9998,8,FALSE))&amp;IF(D219="","",VLOOKUP(D219,契約台帳!$A$3:$X$9998,9,FALSE))&amp;IF(D219="","",VLOOKUP(D219,契約台帳!$A$3:$X$9998,11,FALSE))</f>
        <v/>
      </c>
      <c r="G219" s="35" t="str">
        <f>IF(D219="","",IF(D218&lt;&gt;"","",VLOOKUP(F219,製品マスタ!$G$5:$H$1005,2,FALSE)))</f>
        <v/>
      </c>
      <c r="H219" s="35" t="str">
        <f>IF(D219="","",IF(D218&lt;&gt;"","",VLOOKUP(F219,製品マスタ!$G$5:$K$1005,5,FALSE)))</f>
        <v/>
      </c>
      <c r="I219" s="37" t="str">
        <f>IF(D219="","",IF(D218&lt;&gt;"","",VLOOKUP(F219,製品マスタ!$G$5:$L$1005,6,FALSE)))</f>
        <v/>
      </c>
      <c r="J219" s="38"/>
      <c r="K219" s="37" t="str">
        <f>IF(D219="","",IF(D218&lt;&gt;"","",VLOOKUP(D219,契約台帳!$A$3:$X$700,12,FALSE)))</f>
        <v/>
      </c>
      <c r="L219" s="37" t="str">
        <f>IF(D219="","",IF(D218&lt;&gt;"","",VLOOKUP(F219,製品マスタ!$G$5:$Q$1005,11,FALSE)))</f>
        <v/>
      </c>
      <c r="M219" s="49"/>
      <c r="N219" s="49"/>
      <c r="O219" s="60"/>
      <c r="P219" s="74"/>
      <c r="Q219" s="54" t="str">
        <f>IF(D219="","",IF(D218&lt;&gt;"","",IF(J219="リード付け",M219,VLOOKUP(D219,契約台帳!$A$3:$X$700,14,FALSE))))</f>
        <v/>
      </c>
      <c r="R219" s="50" t="str">
        <f>IF(D219="","",IF(D218&lt;&gt;"","",IF(J219="リード付け",M219,VLOOKUP(D219,契約台帳!$A$3:$X$700,15,FALSE))))</f>
        <v/>
      </c>
      <c r="S219" s="50" t="str">
        <f>IF(D219="","",IF(D218&lt;&gt;"","",IF(J219="リード付け",N219,VLOOKUP(D219,契約台帳!$A$3:$X$700,16,FALSE))))</f>
        <v/>
      </c>
      <c r="T219" s="50"/>
      <c r="U219" s="227" t="str">
        <f>IF(D219="","",IF(D217=D219,"",VLOOKUP(D219,契約台帳!$A$2:$X$700,18,FALSE)))</f>
        <v/>
      </c>
      <c r="V219" s="35" t="str">
        <f>IF(J219="巻足し",VLOOKUP(F219&amp;K219&amp;M219,製品マスタ!$M$5:$AK$1005,IF(S219/N219&gt;=3,24,21),FALSE),IF(J219="巻返し",VLOOKUP(F219&amp;K219&amp;M219,製品マスタ!$M$5:$AE$1005,18,FALSE),IF(J219="リード付け","原反コア",IF(J219="スリット",VLOOKUP(F219&amp;K219&amp;Q219,製品マスタ!$N$5:$AE$1005,17,FALSE),""))))</f>
        <v/>
      </c>
      <c r="W219" s="35" t="str">
        <f>IF(J219="巻足し",VLOOKUP(F219&amp;K219&amp;M219,製品マスタ!$M$5:$AK$1005,IF(S219/N219&gt;=3,25,22),FALSE),IF(J219="巻返し",VLOOKUP(F219&amp;K219&amp;M219,製品マスタ!$M$5:$AE$1005,19,FALSE),IF(J219="リード付け","-",IF(J219="スリット",VLOOKUP(F219&amp;K219&amp;Q219,製品マスタ!$N$5:$AE$1005,18,FALSE),""))))</f>
        <v/>
      </c>
      <c r="X219" s="40" t="str">
        <f>IF(D219="","",IF(D218&lt;&gt;"","",VLOOKUP(D219,契約台帳!$A$3:$X$700,17,FALSE)))</f>
        <v/>
      </c>
      <c r="Y219" s="35" t="str">
        <f>IF(D219="","",IF(D218&lt;&gt;"","",VLOOKUP(D219,契約台帳!$A$3:$X$700,5,FALSE)))</f>
        <v/>
      </c>
      <c r="Z219" s="74"/>
      <c r="AA219" s="266" t="str">
        <f>IFERROR(VLOOKUP(F219&amp;K219&amp;M219,製品マスタ!$M$5:$AM$1003,27,FALSE),"")</f>
        <v/>
      </c>
      <c r="AB219" s="41"/>
      <c r="AC219" s="244"/>
      <c r="AD219" s="67"/>
      <c r="AE219" s="71"/>
      <c r="AF219" s="60"/>
      <c r="AG219" s="34"/>
      <c r="AH219" s="34"/>
      <c r="AI219" s="34"/>
      <c r="AJ219" s="34"/>
      <c r="AK219" s="13"/>
      <c r="AL219" s="13"/>
      <c r="AM219" s="13"/>
      <c r="AN219" s="13"/>
      <c r="AO219" s="13"/>
      <c r="AP219" s="14"/>
      <c r="AQ219" s="15"/>
    </row>
    <row r="220" spans="1:43" s="17" customFormat="1" ht="30.95" customHeight="1" x14ac:dyDescent="0.2">
      <c r="A220" s="47"/>
      <c r="B220" s="48"/>
      <c r="C220" s="56"/>
      <c r="D220" s="35"/>
      <c r="E220" s="35"/>
      <c r="F220" s="36" t="str">
        <f>IF(D220="","",VLOOKUP(D220,契約台帳!$A$3:$X$9998,6,FALSE))&amp;IF(D220="","",VLOOKUP(D220,契約台帳!$A$3:$X$9998,7,FALSE))&amp;IF(D220="","",VLOOKUP(D220,契約台帳!$A$3:$X$9998,8,FALSE))&amp;IF(D220="","",VLOOKUP(D220,契約台帳!$A$3:$X$9998,9,FALSE))&amp;IF(D220="","",VLOOKUP(D220,契約台帳!$A$3:$X$9998,11,FALSE))</f>
        <v/>
      </c>
      <c r="G220" s="35" t="str">
        <f>IF(D220="","",IF(D219&lt;&gt;"","",VLOOKUP(F220,製品マスタ!$G$5:$H$1005,2,FALSE)))</f>
        <v/>
      </c>
      <c r="H220" s="35" t="str">
        <f>IF(D220="","",IF(D219&lt;&gt;"","",VLOOKUP(F220,製品マスタ!$G$5:$K$1005,5,FALSE)))</f>
        <v/>
      </c>
      <c r="I220" s="37" t="str">
        <f>IF(D220="","",IF(D219&lt;&gt;"","",VLOOKUP(F220,製品マスタ!$G$5:$L$1005,6,FALSE)))</f>
        <v/>
      </c>
      <c r="J220" s="38"/>
      <c r="K220" s="37" t="str">
        <f>IF(D220="","",IF(D219&lt;&gt;"","",VLOOKUP(D220,契約台帳!$A$3:$X$700,12,FALSE)))</f>
        <v/>
      </c>
      <c r="L220" s="37" t="str">
        <f>IF(D220="","",IF(D219&lt;&gt;"","",VLOOKUP(F220,製品マスタ!$G$5:$Q$1005,11,FALSE)))</f>
        <v/>
      </c>
      <c r="M220" s="49"/>
      <c r="N220" s="49"/>
      <c r="O220" s="60"/>
      <c r="P220" s="74"/>
      <c r="Q220" s="54" t="str">
        <f>IF(D220="","",IF(D219&lt;&gt;"","",IF(J220="リード付け",M220,VLOOKUP(D220,契約台帳!$A$3:$X$700,14,FALSE))))</f>
        <v/>
      </c>
      <c r="R220" s="50" t="str">
        <f>IF(D220="","",IF(D219&lt;&gt;"","",IF(J220="リード付け",M220,VLOOKUP(D220,契約台帳!$A$3:$X$700,15,FALSE))))</f>
        <v/>
      </c>
      <c r="S220" s="50" t="str">
        <f>IF(D220="","",IF(D219&lt;&gt;"","",IF(J220="リード付け",N220,VLOOKUP(D220,契約台帳!$A$3:$X$700,16,FALSE))))</f>
        <v/>
      </c>
      <c r="T220" s="50"/>
      <c r="U220" s="227" t="str">
        <f>IF(D220="","",IF(D218=D220,"",VLOOKUP(D220,契約台帳!$A$2:$X$700,18,FALSE)))</f>
        <v/>
      </c>
      <c r="V220" s="35" t="str">
        <f>IF(J220="巻足し",VLOOKUP(F220&amp;K220&amp;M220,製品マスタ!$M$5:$AK$1005,IF(S220/N220&gt;=3,24,21),FALSE),IF(J220="巻返し",VLOOKUP(F220&amp;K220&amp;M220,製品マスタ!$M$5:$AE$1005,18,FALSE),IF(J220="リード付け","原反コア",IF(J220="スリット",VLOOKUP(F220&amp;K220&amp;Q220,製品マスタ!$N$5:$AE$1005,17,FALSE),""))))</f>
        <v/>
      </c>
      <c r="W220" s="35" t="str">
        <f>IF(J220="巻足し",VLOOKUP(F220&amp;K220&amp;M220,製品マスタ!$M$5:$AK$1005,IF(S220/N220&gt;=3,25,22),FALSE),IF(J220="巻返し",VLOOKUP(F220&amp;K220&amp;M220,製品マスタ!$M$5:$AE$1005,19,FALSE),IF(J220="リード付け","-",IF(J220="スリット",VLOOKUP(F220&amp;K220&amp;Q220,製品マスタ!$N$5:$AE$1005,18,FALSE),""))))</f>
        <v/>
      </c>
      <c r="X220" s="40" t="str">
        <f>IF(D220="","",IF(D219&lt;&gt;"","",VLOOKUP(D220,契約台帳!$A$3:$X$700,17,FALSE)))</f>
        <v/>
      </c>
      <c r="Y220" s="35" t="str">
        <f>IF(D220="","",IF(D219&lt;&gt;"","",VLOOKUP(D220,契約台帳!$A$3:$X$700,5,FALSE)))</f>
        <v/>
      </c>
      <c r="Z220" s="74"/>
      <c r="AA220" s="266" t="str">
        <f>IFERROR(VLOOKUP(F220&amp;K220&amp;M220,製品マスタ!$M$5:$AM$1003,27,FALSE),"")</f>
        <v/>
      </c>
      <c r="AB220" s="41"/>
      <c r="AC220" s="244"/>
      <c r="AD220" s="67"/>
      <c r="AE220" s="71"/>
      <c r="AF220" s="60"/>
      <c r="AG220" s="34"/>
      <c r="AH220" s="34"/>
      <c r="AI220" s="34"/>
      <c r="AJ220" s="34"/>
      <c r="AK220" s="13"/>
      <c r="AL220" s="13"/>
      <c r="AM220" s="13"/>
      <c r="AN220" s="13"/>
      <c r="AO220" s="13"/>
      <c r="AP220" s="14"/>
      <c r="AQ220" s="15"/>
    </row>
    <row r="221" spans="1:43" s="17" customFormat="1" ht="30.95" customHeight="1" x14ac:dyDescent="0.2">
      <c r="A221" s="47"/>
      <c r="B221" s="48"/>
      <c r="C221" s="56"/>
      <c r="D221" s="35"/>
      <c r="E221" s="35"/>
      <c r="F221" s="36" t="str">
        <f>IF(D221="","",VLOOKUP(D221,契約台帳!$A$3:$X$9998,6,FALSE))&amp;IF(D221="","",VLOOKUP(D221,契約台帳!$A$3:$X$9998,7,FALSE))&amp;IF(D221="","",VLOOKUP(D221,契約台帳!$A$3:$X$9998,8,FALSE))&amp;IF(D221="","",VLOOKUP(D221,契約台帳!$A$3:$X$9998,9,FALSE))&amp;IF(D221="","",VLOOKUP(D221,契約台帳!$A$3:$X$9998,11,FALSE))</f>
        <v/>
      </c>
      <c r="G221" s="35" t="str">
        <f>IF(D221="","",IF(D220&lt;&gt;"","",VLOOKUP(F221,製品マスタ!$G$5:$H$1005,2,FALSE)))</f>
        <v/>
      </c>
      <c r="H221" s="35" t="str">
        <f>IF(D221="","",IF(D220&lt;&gt;"","",VLOOKUP(F221,製品マスタ!$G$5:$K$1005,5,FALSE)))</f>
        <v/>
      </c>
      <c r="I221" s="37" t="str">
        <f>IF(D221="","",IF(D220&lt;&gt;"","",VLOOKUP(F221,製品マスタ!$G$5:$L$1005,6,FALSE)))</f>
        <v/>
      </c>
      <c r="J221" s="38"/>
      <c r="K221" s="37" t="str">
        <f>IF(D221="","",IF(D220&lt;&gt;"","",VLOOKUP(D221,契約台帳!$A$3:$X$700,12,FALSE)))</f>
        <v/>
      </c>
      <c r="L221" s="37" t="str">
        <f>IF(D221="","",IF(D220&lt;&gt;"","",VLOOKUP(F221,製品マスタ!$G$5:$Q$1005,11,FALSE)))</f>
        <v/>
      </c>
      <c r="M221" s="49"/>
      <c r="N221" s="49"/>
      <c r="O221" s="60"/>
      <c r="P221" s="74"/>
      <c r="Q221" s="54" t="str">
        <f>IF(D221="","",IF(D220&lt;&gt;"","",IF(J221="リード付け",M221,VLOOKUP(D221,契約台帳!$A$3:$X$700,14,FALSE))))</f>
        <v/>
      </c>
      <c r="R221" s="50" t="str">
        <f>IF(D221="","",IF(D220&lt;&gt;"","",IF(J221="リード付け",M221,VLOOKUP(D221,契約台帳!$A$3:$X$700,15,FALSE))))</f>
        <v/>
      </c>
      <c r="S221" s="50" t="str">
        <f>IF(D221="","",IF(D220&lt;&gt;"","",IF(J221="リード付け",N221,VLOOKUP(D221,契約台帳!$A$3:$X$700,16,FALSE))))</f>
        <v/>
      </c>
      <c r="T221" s="50"/>
      <c r="U221" s="227" t="str">
        <f>IF(D221="","",IF(D219=D221,"",VLOOKUP(D221,契約台帳!$A$2:$X$700,18,FALSE)))</f>
        <v/>
      </c>
      <c r="V221" s="35" t="str">
        <f>IF(J221="巻足し",VLOOKUP(F221&amp;K221&amp;M221,製品マスタ!$M$5:$AK$1005,IF(S221/N221&gt;=3,24,21),FALSE),IF(J221="巻返し",VLOOKUP(F221&amp;K221&amp;M221,製品マスタ!$M$5:$AE$1005,18,FALSE),IF(J221="リード付け","原反コア",IF(J221="スリット",VLOOKUP(F221&amp;K221&amp;Q221,製品マスタ!$N$5:$AE$1005,17,FALSE),""))))</f>
        <v/>
      </c>
      <c r="W221" s="35" t="str">
        <f>IF(J221="巻足し",VLOOKUP(F221&amp;K221&amp;M221,製品マスタ!$M$5:$AK$1005,IF(S221/N221&gt;=3,25,22),FALSE),IF(J221="巻返し",VLOOKUP(F221&amp;K221&amp;M221,製品マスタ!$M$5:$AE$1005,19,FALSE),IF(J221="リード付け","-",IF(J221="スリット",VLOOKUP(F221&amp;K221&amp;Q221,製品マスタ!$N$5:$AE$1005,18,FALSE),""))))</f>
        <v/>
      </c>
      <c r="X221" s="40" t="str">
        <f>IF(D221="","",IF(D220&lt;&gt;"","",VLOOKUP(D221,契約台帳!$A$3:$X$700,17,FALSE)))</f>
        <v/>
      </c>
      <c r="Y221" s="35" t="str">
        <f>IF(D221="","",IF(D220&lt;&gt;"","",VLOOKUP(D221,契約台帳!$A$3:$X$700,5,FALSE)))</f>
        <v/>
      </c>
      <c r="Z221" s="74"/>
      <c r="AA221" s="266" t="str">
        <f>IFERROR(VLOOKUP(F221&amp;K221&amp;M221,製品マスタ!$M$5:$AM$1003,27,FALSE),"")</f>
        <v/>
      </c>
      <c r="AB221" s="41"/>
      <c r="AC221" s="244"/>
      <c r="AD221" s="67"/>
      <c r="AE221" s="71"/>
      <c r="AF221" s="60"/>
      <c r="AG221" s="34"/>
      <c r="AH221" s="34"/>
      <c r="AI221" s="34"/>
      <c r="AJ221" s="34"/>
      <c r="AK221" s="13"/>
      <c r="AL221" s="13"/>
      <c r="AM221" s="13"/>
      <c r="AN221" s="13"/>
      <c r="AO221" s="13"/>
      <c r="AP221" s="14"/>
      <c r="AQ221" s="15"/>
    </row>
    <row r="222" spans="1:43" s="17" customFormat="1" ht="30.95" customHeight="1" x14ac:dyDescent="0.2">
      <c r="A222" s="47"/>
      <c r="B222" s="48"/>
      <c r="C222" s="56"/>
      <c r="D222" s="35"/>
      <c r="E222" s="35"/>
      <c r="F222" s="36" t="str">
        <f>IF(D222="","",VLOOKUP(D222,契約台帳!$A$3:$X$9998,6,FALSE))&amp;IF(D222="","",VLOOKUP(D222,契約台帳!$A$3:$X$9998,7,FALSE))&amp;IF(D222="","",VLOOKUP(D222,契約台帳!$A$3:$X$9998,8,FALSE))&amp;IF(D222="","",VLOOKUP(D222,契約台帳!$A$3:$X$9998,9,FALSE))&amp;IF(D222="","",VLOOKUP(D222,契約台帳!$A$3:$X$9998,11,FALSE))</f>
        <v/>
      </c>
      <c r="G222" s="35" t="str">
        <f>IF(D222="","",IF(D221&lt;&gt;"","",VLOOKUP(F222,製品マスタ!$G$5:$H$1005,2,FALSE)))</f>
        <v/>
      </c>
      <c r="H222" s="35" t="str">
        <f>IF(D222="","",IF(D221&lt;&gt;"","",VLOOKUP(F222,製品マスタ!$G$5:$K$1005,5,FALSE)))</f>
        <v/>
      </c>
      <c r="I222" s="37" t="str">
        <f>IF(D222="","",IF(D221&lt;&gt;"","",VLOOKUP(F222,製品マスタ!$G$5:$L$1005,6,FALSE)))</f>
        <v/>
      </c>
      <c r="J222" s="38"/>
      <c r="K222" s="37" t="str">
        <f>IF(D222="","",IF(D221&lt;&gt;"","",VLOOKUP(D222,契約台帳!$A$3:$X$700,12,FALSE)))</f>
        <v/>
      </c>
      <c r="L222" s="37" t="str">
        <f>IF(D222="","",IF(D221&lt;&gt;"","",VLOOKUP(F222,製品マスタ!$G$5:$Q$1005,11,FALSE)))</f>
        <v/>
      </c>
      <c r="M222" s="49"/>
      <c r="N222" s="49"/>
      <c r="O222" s="60"/>
      <c r="P222" s="74"/>
      <c r="Q222" s="54" t="str">
        <f>IF(D222="","",IF(D221&lt;&gt;"","",IF(J222="リード付け",M222,VLOOKUP(D222,契約台帳!$A$3:$X$700,14,FALSE))))</f>
        <v/>
      </c>
      <c r="R222" s="50" t="str">
        <f>IF(D222="","",IF(D221&lt;&gt;"","",IF(J222="リード付け",M222,VLOOKUP(D222,契約台帳!$A$3:$X$700,15,FALSE))))</f>
        <v/>
      </c>
      <c r="S222" s="50" t="str">
        <f>IF(D222="","",IF(D221&lt;&gt;"","",IF(J222="リード付け",N222,VLOOKUP(D222,契約台帳!$A$3:$X$700,16,FALSE))))</f>
        <v/>
      </c>
      <c r="T222" s="50"/>
      <c r="U222" s="227" t="str">
        <f>IF(D222="","",IF(D220=D222,"",VLOOKUP(D222,契約台帳!$A$2:$X$700,18,FALSE)))</f>
        <v/>
      </c>
      <c r="V222" s="35" t="str">
        <f>IF(J222="巻足し",VLOOKUP(F222&amp;K222&amp;M222,製品マスタ!$M$5:$AK$1005,IF(S222/N222&gt;=3,24,21),FALSE),IF(J222="巻返し",VLOOKUP(F222&amp;K222&amp;M222,製品マスタ!$M$5:$AE$1005,18,FALSE),IF(J222="リード付け","原反コア",IF(J222="スリット",VLOOKUP(F222&amp;K222&amp;Q222,製品マスタ!$N$5:$AE$1005,17,FALSE),""))))</f>
        <v/>
      </c>
      <c r="W222" s="35" t="str">
        <f>IF(J222="巻足し",VLOOKUP(F222&amp;K222&amp;M222,製品マスタ!$M$5:$AK$1005,IF(S222/N222&gt;=3,25,22),FALSE),IF(J222="巻返し",VLOOKUP(F222&amp;K222&amp;M222,製品マスタ!$M$5:$AE$1005,19,FALSE),IF(J222="リード付け","-",IF(J222="スリット",VLOOKUP(F222&amp;K222&amp;Q222,製品マスタ!$N$5:$AE$1005,18,FALSE),""))))</f>
        <v/>
      </c>
      <c r="X222" s="40" t="str">
        <f>IF(D222="","",IF(D221&lt;&gt;"","",VLOOKUP(D222,契約台帳!$A$3:$X$700,17,FALSE)))</f>
        <v/>
      </c>
      <c r="Y222" s="35" t="str">
        <f>IF(D222="","",IF(D221&lt;&gt;"","",VLOOKUP(D222,契約台帳!$A$3:$X$700,5,FALSE)))</f>
        <v/>
      </c>
      <c r="Z222" s="74"/>
      <c r="AA222" s="266" t="str">
        <f>IFERROR(VLOOKUP(F222&amp;K222&amp;M222,製品マスタ!$M$5:$AM$1003,27,FALSE),"")</f>
        <v/>
      </c>
      <c r="AB222" s="41"/>
      <c r="AC222" s="244"/>
      <c r="AD222" s="67"/>
      <c r="AE222" s="71"/>
      <c r="AF222" s="60"/>
      <c r="AG222" s="34"/>
      <c r="AH222" s="34"/>
      <c r="AI222" s="34"/>
      <c r="AJ222" s="34"/>
      <c r="AK222" s="13"/>
      <c r="AL222" s="13"/>
      <c r="AM222" s="13"/>
      <c r="AN222" s="13"/>
      <c r="AO222" s="13"/>
      <c r="AP222" s="14"/>
      <c r="AQ222" s="15"/>
    </row>
    <row r="223" spans="1:43" s="17" customFormat="1" ht="30.95" customHeight="1" x14ac:dyDescent="0.2">
      <c r="A223" s="47"/>
      <c r="B223" s="48"/>
      <c r="C223" s="56"/>
      <c r="D223" s="35"/>
      <c r="E223" s="35"/>
      <c r="F223" s="36" t="str">
        <f>IF(D223="","",VLOOKUP(D223,契約台帳!$A$3:$X$9998,6,FALSE))&amp;IF(D223="","",VLOOKUP(D223,契約台帳!$A$3:$X$9998,7,FALSE))&amp;IF(D223="","",VLOOKUP(D223,契約台帳!$A$3:$X$9998,8,FALSE))&amp;IF(D223="","",VLOOKUP(D223,契約台帳!$A$3:$X$9998,9,FALSE))&amp;IF(D223="","",VLOOKUP(D223,契約台帳!$A$3:$X$9998,11,FALSE))</f>
        <v/>
      </c>
      <c r="G223" s="35" t="str">
        <f>IF(D223="","",IF(D222&lt;&gt;"","",VLOOKUP(F223,製品マスタ!$G$5:$H$1005,2,FALSE)))</f>
        <v/>
      </c>
      <c r="H223" s="35" t="str">
        <f>IF(D223="","",IF(D222&lt;&gt;"","",VLOOKUP(F223,製品マスタ!$G$5:$K$1005,5,FALSE)))</f>
        <v/>
      </c>
      <c r="I223" s="37" t="str">
        <f>IF(D223="","",IF(D222&lt;&gt;"","",VLOOKUP(F223,製品マスタ!$G$5:$L$1005,6,FALSE)))</f>
        <v/>
      </c>
      <c r="J223" s="38"/>
      <c r="K223" s="37" t="str">
        <f>IF(D223="","",IF(D222&lt;&gt;"","",VLOOKUP(D223,契約台帳!$A$3:$X$700,12,FALSE)))</f>
        <v/>
      </c>
      <c r="L223" s="37" t="str">
        <f>IF(D223="","",IF(D222&lt;&gt;"","",VLOOKUP(F223,製品マスタ!$G$5:$Q$1005,11,FALSE)))</f>
        <v/>
      </c>
      <c r="M223" s="49"/>
      <c r="N223" s="49"/>
      <c r="O223" s="60"/>
      <c r="P223" s="74"/>
      <c r="Q223" s="54" t="str">
        <f>IF(D223="","",IF(D222&lt;&gt;"","",IF(J223="リード付け",M223,VLOOKUP(D223,契約台帳!$A$3:$X$700,14,FALSE))))</f>
        <v/>
      </c>
      <c r="R223" s="50" t="str">
        <f>IF(D223="","",IF(D222&lt;&gt;"","",IF(J223="リード付け",M223,VLOOKUP(D223,契約台帳!$A$3:$X$700,15,FALSE))))</f>
        <v/>
      </c>
      <c r="S223" s="50" t="str">
        <f>IF(D223="","",IF(D222&lt;&gt;"","",IF(J223="リード付け",N223,VLOOKUP(D223,契約台帳!$A$3:$X$700,16,FALSE))))</f>
        <v/>
      </c>
      <c r="T223" s="50"/>
      <c r="U223" s="227" t="str">
        <f>IF(D223="","",IF(D221=D223,"",VLOOKUP(D223,契約台帳!$A$2:$X$700,18,FALSE)))</f>
        <v/>
      </c>
      <c r="V223" s="35" t="str">
        <f>IF(J223="巻足し",VLOOKUP(F223&amp;K223&amp;M223,製品マスタ!$M$5:$AK$1005,IF(S223/N223&gt;=3,24,21),FALSE),IF(J223="巻返し",VLOOKUP(F223&amp;K223&amp;M223,製品マスタ!$M$5:$AE$1005,18,FALSE),IF(J223="リード付け","原反コア",IF(J223="スリット",VLOOKUP(F223&amp;K223&amp;Q223,製品マスタ!$N$5:$AE$1005,17,FALSE),""))))</f>
        <v/>
      </c>
      <c r="W223" s="35" t="str">
        <f>IF(J223="巻足し",VLOOKUP(F223&amp;K223&amp;M223,製品マスタ!$M$5:$AK$1005,IF(S223/N223&gt;=3,25,22),FALSE),IF(J223="巻返し",VLOOKUP(F223&amp;K223&amp;M223,製品マスタ!$M$5:$AE$1005,19,FALSE),IF(J223="リード付け","-",IF(J223="スリット",VLOOKUP(F223&amp;K223&amp;Q223,製品マスタ!$N$5:$AE$1005,18,FALSE),""))))</f>
        <v/>
      </c>
      <c r="X223" s="40" t="str">
        <f>IF(D223="","",IF(D222&lt;&gt;"","",VLOOKUP(D223,契約台帳!$A$3:$X$700,17,FALSE)))</f>
        <v/>
      </c>
      <c r="Y223" s="35" t="str">
        <f>IF(D223="","",IF(D222&lt;&gt;"","",VLOOKUP(D223,契約台帳!$A$3:$X$700,5,FALSE)))</f>
        <v/>
      </c>
      <c r="Z223" s="74"/>
      <c r="AA223" s="266" t="str">
        <f>IFERROR(VLOOKUP(F223&amp;K223&amp;M223,製品マスタ!$M$5:$AM$1003,27,FALSE),"")</f>
        <v/>
      </c>
      <c r="AB223" s="41"/>
      <c r="AC223" s="244"/>
      <c r="AD223" s="67"/>
      <c r="AE223" s="71"/>
      <c r="AF223" s="60"/>
      <c r="AG223" s="34"/>
      <c r="AH223" s="34"/>
      <c r="AI223" s="34"/>
      <c r="AJ223" s="34"/>
      <c r="AK223" s="13"/>
      <c r="AL223" s="13"/>
      <c r="AM223" s="13"/>
      <c r="AN223" s="13"/>
      <c r="AO223" s="13"/>
      <c r="AP223" s="14"/>
      <c r="AQ223" s="15"/>
    </row>
    <row r="224" spans="1:43" s="17" customFormat="1" ht="30.95" customHeight="1" x14ac:dyDescent="0.2">
      <c r="A224" s="47"/>
      <c r="B224" s="48"/>
      <c r="C224" s="56"/>
      <c r="D224" s="35"/>
      <c r="E224" s="35"/>
      <c r="F224" s="36" t="str">
        <f>IF(D224="","",VLOOKUP(D224,契約台帳!$A$3:$X$9998,6,FALSE))&amp;IF(D224="","",VLOOKUP(D224,契約台帳!$A$3:$X$9998,7,FALSE))&amp;IF(D224="","",VLOOKUP(D224,契約台帳!$A$3:$X$9998,8,FALSE))&amp;IF(D224="","",VLOOKUP(D224,契約台帳!$A$3:$X$9998,9,FALSE))&amp;IF(D224="","",VLOOKUP(D224,契約台帳!$A$3:$X$9998,11,FALSE))</f>
        <v/>
      </c>
      <c r="G224" s="35" t="str">
        <f>IF(D224="","",IF(D223&lt;&gt;"","",VLOOKUP(F224,製品マスタ!$G$5:$H$1005,2,FALSE)))</f>
        <v/>
      </c>
      <c r="H224" s="35" t="str">
        <f>IF(D224="","",IF(D223&lt;&gt;"","",VLOOKUP(F224,製品マスタ!$G$5:$K$1005,5,FALSE)))</f>
        <v/>
      </c>
      <c r="I224" s="37" t="str">
        <f>IF(D224="","",IF(D223&lt;&gt;"","",VLOOKUP(F224,製品マスタ!$G$5:$L$1005,6,FALSE)))</f>
        <v/>
      </c>
      <c r="J224" s="38"/>
      <c r="K224" s="37" t="str">
        <f>IF(D224="","",IF(D223&lt;&gt;"","",VLOOKUP(D224,契約台帳!$A$3:$X$700,12,FALSE)))</f>
        <v/>
      </c>
      <c r="L224" s="37" t="str">
        <f>IF(D224="","",IF(D223&lt;&gt;"","",VLOOKUP(F224,製品マスタ!$G$5:$Q$1005,11,FALSE)))</f>
        <v/>
      </c>
      <c r="M224" s="49"/>
      <c r="N224" s="49"/>
      <c r="O224" s="60"/>
      <c r="P224" s="74"/>
      <c r="Q224" s="54" t="str">
        <f>IF(D224="","",IF(D223&lt;&gt;"","",IF(J224="リード付け",M224,VLOOKUP(D224,契約台帳!$A$3:$X$700,14,FALSE))))</f>
        <v/>
      </c>
      <c r="R224" s="50" t="str">
        <f>IF(D224="","",IF(D223&lt;&gt;"","",IF(J224="リード付け",M224,VLOOKUP(D224,契約台帳!$A$3:$X$700,15,FALSE))))</f>
        <v/>
      </c>
      <c r="S224" s="50" t="str">
        <f>IF(D224="","",IF(D223&lt;&gt;"","",IF(J224="リード付け",N224,VLOOKUP(D224,契約台帳!$A$3:$X$700,16,FALSE))))</f>
        <v/>
      </c>
      <c r="T224" s="50"/>
      <c r="U224" s="227" t="str">
        <f>IF(D224="","",IF(D222=D224,"",VLOOKUP(D224,契約台帳!$A$2:$X$700,18,FALSE)))</f>
        <v/>
      </c>
      <c r="V224" s="35" t="str">
        <f>IF(J224="巻足し",VLOOKUP(F224&amp;K224&amp;M224,製品マスタ!$M$5:$AK$1005,IF(S224/N224&gt;=3,24,21),FALSE),IF(J224="巻返し",VLOOKUP(F224&amp;K224&amp;M224,製品マスタ!$M$5:$AE$1005,18,FALSE),IF(J224="リード付け","原反コア",IF(J224="スリット",VLOOKUP(F224&amp;K224&amp;Q224,製品マスタ!$N$5:$AE$1005,17,FALSE),""))))</f>
        <v/>
      </c>
      <c r="W224" s="35" t="str">
        <f>IF(J224="巻足し",VLOOKUP(F224&amp;K224&amp;M224,製品マスタ!$M$5:$AK$1005,IF(S224/N224&gt;=3,25,22),FALSE),IF(J224="巻返し",VLOOKUP(F224&amp;K224&amp;M224,製品マスタ!$M$5:$AE$1005,19,FALSE),IF(J224="リード付け","-",IF(J224="スリット",VLOOKUP(F224&amp;K224&amp;Q224,製品マスタ!$N$5:$AE$1005,18,FALSE),""))))</f>
        <v/>
      </c>
      <c r="X224" s="40" t="str">
        <f>IF(D224="","",IF(D223&lt;&gt;"","",VLOOKUP(D224,契約台帳!$A$3:$X$700,17,FALSE)))</f>
        <v/>
      </c>
      <c r="Y224" s="35" t="str">
        <f>IF(D224="","",IF(D223&lt;&gt;"","",VLOOKUP(D224,契約台帳!$A$3:$X$700,5,FALSE)))</f>
        <v/>
      </c>
      <c r="Z224" s="74"/>
      <c r="AA224" s="266" t="str">
        <f>IFERROR(VLOOKUP(F224&amp;K224&amp;M224,製品マスタ!$M$5:$AM$1003,27,FALSE),"")</f>
        <v/>
      </c>
      <c r="AB224" s="41"/>
      <c r="AC224" s="244"/>
      <c r="AD224" s="67"/>
      <c r="AE224" s="71"/>
      <c r="AF224" s="60"/>
      <c r="AG224" s="34"/>
      <c r="AH224" s="34"/>
      <c r="AI224" s="34"/>
      <c r="AJ224" s="34"/>
      <c r="AK224" s="13"/>
      <c r="AL224" s="13"/>
      <c r="AM224" s="13"/>
      <c r="AN224" s="13"/>
      <c r="AO224" s="13"/>
      <c r="AP224" s="14"/>
      <c r="AQ224" s="15"/>
    </row>
    <row r="225" spans="1:43" s="17" customFormat="1" ht="30.95" customHeight="1" x14ac:dyDescent="0.2">
      <c r="A225" s="47"/>
      <c r="B225" s="48"/>
      <c r="C225" s="56"/>
      <c r="D225" s="35"/>
      <c r="E225" s="35"/>
      <c r="F225" s="36" t="str">
        <f>IF(D225="","",VLOOKUP(D225,契約台帳!$A$3:$X$9998,6,FALSE))&amp;IF(D225="","",VLOOKUP(D225,契約台帳!$A$3:$X$9998,7,FALSE))&amp;IF(D225="","",VLOOKUP(D225,契約台帳!$A$3:$X$9998,8,FALSE))&amp;IF(D225="","",VLOOKUP(D225,契約台帳!$A$3:$X$9998,9,FALSE))&amp;IF(D225="","",VLOOKUP(D225,契約台帳!$A$3:$X$9998,11,FALSE))</f>
        <v/>
      </c>
      <c r="G225" s="35" t="str">
        <f>IF(D225="","",IF(D224&lt;&gt;"","",VLOOKUP(F225,製品マスタ!$G$5:$H$1005,2,FALSE)))</f>
        <v/>
      </c>
      <c r="H225" s="35" t="str">
        <f>IF(D225="","",IF(D224&lt;&gt;"","",VLOOKUP(F225,製品マスタ!$G$5:$K$1005,5,FALSE)))</f>
        <v/>
      </c>
      <c r="I225" s="37" t="str">
        <f>IF(D225="","",IF(D224&lt;&gt;"","",VLOOKUP(F225,製品マスタ!$G$5:$L$1005,6,FALSE)))</f>
        <v/>
      </c>
      <c r="J225" s="38"/>
      <c r="K225" s="37" t="str">
        <f>IF(D225="","",IF(D224&lt;&gt;"","",VLOOKUP(D225,契約台帳!$A$3:$X$700,12,FALSE)))</f>
        <v/>
      </c>
      <c r="L225" s="37" t="str">
        <f>IF(D225="","",IF(D224&lt;&gt;"","",VLOOKUP(F225,製品マスタ!$G$5:$Q$1005,11,FALSE)))</f>
        <v/>
      </c>
      <c r="M225" s="49"/>
      <c r="N225" s="49"/>
      <c r="O225" s="60"/>
      <c r="P225" s="74"/>
      <c r="Q225" s="54" t="str">
        <f>IF(D225="","",IF(D224&lt;&gt;"","",IF(J225="リード付け",M225,VLOOKUP(D225,契約台帳!$A$3:$X$700,14,FALSE))))</f>
        <v/>
      </c>
      <c r="R225" s="50" t="str">
        <f>IF(D225="","",IF(D224&lt;&gt;"","",IF(J225="リード付け",M225,VLOOKUP(D225,契約台帳!$A$3:$X$700,15,FALSE))))</f>
        <v/>
      </c>
      <c r="S225" s="50" t="str">
        <f>IF(D225="","",IF(D224&lt;&gt;"","",IF(J225="リード付け",N225,VLOOKUP(D225,契約台帳!$A$3:$X$700,16,FALSE))))</f>
        <v/>
      </c>
      <c r="T225" s="50"/>
      <c r="U225" s="227" t="str">
        <f>IF(D225="","",IF(D223=D225,"",VLOOKUP(D225,契約台帳!$A$2:$X$700,18,FALSE)))</f>
        <v/>
      </c>
      <c r="V225" s="35" t="str">
        <f>IF(J225="巻足し",VLOOKUP(F225&amp;K225&amp;M225,製品マスタ!$M$5:$AK$1005,IF(S225/N225&gt;=3,24,21),FALSE),IF(J225="巻返し",VLOOKUP(F225&amp;K225&amp;M225,製品マスタ!$M$5:$AE$1005,18,FALSE),IF(J225="リード付け","原反コア",IF(J225="スリット",VLOOKUP(F225&amp;K225&amp;Q225,製品マスタ!$N$5:$AE$1005,17,FALSE),""))))</f>
        <v/>
      </c>
      <c r="W225" s="35" t="str">
        <f>IF(J225="巻足し",VLOOKUP(F225&amp;K225&amp;M225,製品マスタ!$M$5:$AK$1005,IF(S225/N225&gt;=3,25,22),FALSE),IF(J225="巻返し",VLOOKUP(F225&amp;K225&amp;M225,製品マスタ!$M$5:$AE$1005,19,FALSE),IF(J225="リード付け","-",IF(J225="スリット",VLOOKUP(F225&amp;K225&amp;Q225,製品マスタ!$N$5:$AE$1005,18,FALSE),""))))</f>
        <v/>
      </c>
      <c r="X225" s="40" t="str">
        <f>IF(D225="","",IF(D224&lt;&gt;"","",VLOOKUP(D225,契約台帳!$A$3:$X$700,17,FALSE)))</f>
        <v/>
      </c>
      <c r="Y225" s="35" t="str">
        <f>IF(D225="","",IF(D224&lt;&gt;"","",VLOOKUP(D225,契約台帳!$A$3:$X$700,5,FALSE)))</f>
        <v/>
      </c>
      <c r="Z225" s="74"/>
      <c r="AA225" s="266" t="str">
        <f>IFERROR(VLOOKUP(F225&amp;K225&amp;M225,製品マスタ!$M$5:$AM$1003,27,FALSE),"")</f>
        <v/>
      </c>
      <c r="AB225" s="41"/>
      <c r="AC225" s="244"/>
      <c r="AD225" s="67"/>
      <c r="AE225" s="71"/>
      <c r="AF225" s="60"/>
      <c r="AG225" s="34"/>
      <c r="AH225" s="34"/>
      <c r="AI225" s="34"/>
      <c r="AJ225" s="34"/>
      <c r="AK225" s="13"/>
      <c r="AL225" s="13"/>
      <c r="AM225" s="13"/>
      <c r="AN225" s="13"/>
      <c r="AO225" s="13"/>
      <c r="AP225" s="14"/>
      <c r="AQ225" s="15"/>
    </row>
    <row r="226" spans="1:43" s="17" customFormat="1" ht="30.95" customHeight="1" x14ac:dyDescent="0.2">
      <c r="A226" s="47"/>
      <c r="B226" s="48"/>
      <c r="C226" s="56"/>
      <c r="D226" s="35"/>
      <c r="E226" s="35"/>
      <c r="F226" s="36" t="str">
        <f>IF(D226="","",VLOOKUP(D226,契約台帳!$A$3:$X$9998,6,FALSE))&amp;IF(D226="","",VLOOKUP(D226,契約台帳!$A$3:$X$9998,7,FALSE))&amp;IF(D226="","",VLOOKUP(D226,契約台帳!$A$3:$X$9998,8,FALSE))&amp;IF(D226="","",VLOOKUP(D226,契約台帳!$A$3:$X$9998,9,FALSE))&amp;IF(D226="","",VLOOKUP(D226,契約台帳!$A$3:$X$9998,11,FALSE))</f>
        <v/>
      </c>
      <c r="G226" s="35" t="str">
        <f>IF(D226="","",IF(D225&lt;&gt;"","",VLOOKUP(F226,製品マスタ!$G$5:$H$1005,2,FALSE)))</f>
        <v/>
      </c>
      <c r="H226" s="35" t="str">
        <f>IF(D226="","",IF(D225&lt;&gt;"","",VLOOKUP(F226,製品マスタ!$G$5:$K$1005,5,FALSE)))</f>
        <v/>
      </c>
      <c r="I226" s="37" t="str">
        <f>IF(D226="","",IF(D225&lt;&gt;"","",VLOOKUP(F226,製品マスタ!$G$5:$L$1005,6,FALSE)))</f>
        <v/>
      </c>
      <c r="J226" s="38"/>
      <c r="K226" s="37" t="str">
        <f>IF(D226="","",IF(D225&lt;&gt;"","",VLOOKUP(D226,契約台帳!$A$3:$X$700,12,FALSE)))</f>
        <v/>
      </c>
      <c r="L226" s="37" t="str">
        <f>IF(D226="","",IF(D225&lt;&gt;"","",VLOOKUP(F226,製品マスタ!$G$5:$Q$1005,11,FALSE)))</f>
        <v/>
      </c>
      <c r="M226" s="49"/>
      <c r="N226" s="49"/>
      <c r="O226" s="60"/>
      <c r="P226" s="74"/>
      <c r="Q226" s="54" t="str">
        <f>IF(D226="","",IF(D225&lt;&gt;"","",IF(J226="リード付け",M226,VLOOKUP(D226,契約台帳!$A$3:$X$700,14,FALSE))))</f>
        <v/>
      </c>
      <c r="R226" s="50" t="str">
        <f>IF(D226="","",IF(D225&lt;&gt;"","",IF(J226="リード付け",M226,VLOOKUP(D226,契約台帳!$A$3:$X$700,15,FALSE))))</f>
        <v/>
      </c>
      <c r="S226" s="50" t="str">
        <f>IF(D226="","",IF(D225&lt;&gt;"","",IF(J226="リード付け",N226,VLOOKUP(D226,契約台帳!$A$3:$X$700,16,FALSE))))</f>
        <v/>
      </c>
      <c r="T226" s="50"/>
      <c r="U226" s="227" t="str">
        <f>IF(D226="","",IF(D224=D226,"",VLOOKUP(D226,契約台帳!$A$2:$X$700,18,FALSE)))</f>
        <v/>
      </c>
      <c r="V226" s="35" t="str">
        <f>IF(J226="巻足し",VLOOKUP(F226&amp;K226&amp;M226,製品マスタ!$M$5:$AK$1005,IF(S226/N226&gt;=3,24,21),FALSE),IF(J226="巻返し",VLOOKUP(F226&amp;K226&amp;M226,製品マスタ!$M$5:$AE$1005,18,FALSE),IF(J226="リード付け","原反コア",IF(J226="スリット",VLOOKUP(F226&amp;K226&amp;Q226,製品マスタ!$N$5:$AE$1005,17,FALSE),""))))</f>
        <v/>
      </c>
      <c r="W226" s="35" t="str">
        <f>IF(J226="巻足し",VLOOKUP(F226&amp;K226&amp;M226,製品マスタ!$M$5:$AK$1005,IF(S226/N226&gt;=3,25,22),FALSE),IF(J226="巻返し",VLOOKUP(F226&amp;K226&amp;M226,製品マスタ!$M$5:$AE$1005,19,FALSE),IF(J226="リード付け","-",IF(J226="スリット",VLOOKUP(F226&amp;K226&amp;Q226,製品マスタ!$N$5:$AE$1005,18,FALSE),""))))</f>
        <v/>
      </c>
      <c r="X226" s="40" t="str">
        <f>IF(D226="","",IF(D225&lt;&gt;"","",VLOOKUP(D226,契約台帳!$A$3:$X$700,17,FALSE)))</f>
        <v/>
      </c>
      <c r="Y226" s="35" t="str">
        <f>IF(D226="","",IF(D225&lt;&gt;"","",VLOOKUP(D226,契約台帳!$A$3:$X$700,5,FALSE)))</f>
        <v/>
      </c>
      <c r="Z226" s="74"/>
      <c r="AA226" s="266" t="str">
        <f>IFERROR(VLOOKUP(F226&amp;K226&amp;M226,製品マスタ!$M$5:$AM$1003,27,FALSE),"")</f>
        <v/>
      </c>
      <c r="AB226" s="41"/>
      <c r="AC226" s="244"/>
      <c r="AD226" s="67"/>
      <c r="AE226" s="71"/>
      <c r="AF226" s="60"/>
      <c r="AG226" s="34"/>
      <c r="AH226" s="34"/>
      <c r="AI226" s="34"/>
      <c r="AJ226" s="34"/>
      <c r="AK226" s="13"/>
      <c r="AL226" s="13"/>
      <c r="AM226" s="13"/>
      <c r="AN226" s="13"/>
      <c r="AO226" s="13"/>
      <c r="AP226" s="14"/>
      <c r="AQ226" s="15"/>
    </row>
    <row r="227" spans="1:43" s="17" customFormat="1" ht="30.95" customHeight="1" x14ac:dyDescent="0.2">
      <c r="A227" s="47"/>
      <c r="B227" s="48"/>
      <c r="C227" s="56"/>
      <c r="D227" s="35"/>
      <c r="E227" s="35"/>
      <c r="F227" s="36" t="str">
        <f>IF(D227="","",VLOOKUP(D227,契約台帳!$A$3:$X$9998,6,FALSE))&amp;IF(D227="","",VLOOKUP(D227,契約台帳!$A$3:$X$9998,7,FALSE))&amp;IF(D227="","",VLOOKUP(D227,契約台帳!$A$3:$X$9998,8,FALSE))&amp;IF(D227="","",VLOOKUP(D227,契約台帳!$A$3:$X$9998,9,FALSE))&amp;IF(D227="","",VLOOKUP(D227,契約台帳!$A$3:$X$9998,11,FALSE))</f>
        <v/>
      </c>
      <c r="G227" s="35" t="str">
        <f>IF(D227="","",IF(D226&lt;&gt;"","",VLOOKUP(F227,製品マスタ!$G$5:$H$1005,2,FALSE)))</f>
        <v/>
      </c>
      <c r="H227" s="35" t="str">
        <f>IF(D227="","",IF(D226&lt;&gt;"","",VLOOKUP(F227,製品マスタ!$G$5:$K$1005,5,FALSE)))</f>
        <v/>
      </c>
      <c r="I227" s="37" t="str">
        <f>IF(D227="","",IF(D226&lt;&gt;"","",VLOOKUP(F227,製品マスタ!$G$5:$L$1005,6,FALSE)))</f>
        <v/>
      </c>
      <c r="J227" s="38"/>
      <c r="K227" s="37" t="str">
        <f>IF(D227="","",IF(D226&lt;&gt;"","",VLOOKUP(D227,契約台帳!$A$3:$X$700,12,FALSE)))</f>
        <v/>
      </c>
      <c r="L227" s="37" t="str">
        <f>IF(D227="","",IF(D226&lt;&gt;"","",VLOOKUP(F227,製品マスタ!$G$5:$Q$1005,11,FALSE)))</f>
        <v/>
      </c>
      <c r="M227" s="49"/>
      <c r="N227" s="49"/>
      <c r="O227" s="60"/>
      <c r="P227" s="74"/>
      <c r="Q227" s="54" t="str">
        <f>IF(D227="","",IF(D226&lt;&gt;"","",IF(J227="リード付け",M227,VLOOKUP(D227,契約台帳!$A$3:$X$700,14,FALSE))))</f>
        <v/>
      </c>
      <c r="R227" s="50" t="str">
        <f>IF(D227="","",IF(D226&lt;&gt;"","",IF(J227="リード付け",M227,VLOOKUP(D227,契約台帳!$A$3:$X$700,15,FALSE))))</f>
        <v/>
      </c>
      <c r="S227" s="50" t="str">
        <f>IF(D227="","",IF(D226&lt;&gt;"","",IF(J227="リード付け",N227,VLOOKUP(D227,契約台帳!$A$3:$X$700,16,FALSE))))</f>
        <v/>
      </c>
      <c r="T227" s="50"/>
      <c r="U227" s="227" t="str">
        <f>IF(D227="","",IF(D225=D227,"",VLOOKUP(D227,契約台帳!$A$2:$X$700,18,FALSE)))</f>
        <v/>
      </c>
      <c r="V227" s="35" t="str">
        <f>IF(J227="巻足し",VLOOKUP(F227&amp;K227&amp;M227,製品マスタ!$M$5:$AK$1005,IF(S227/N227&gt;=3,24,21),FALSE),IF(J227="巻返し",VLOOKUP(F227&amp;K227&amp;M227,製品マスタ!$M$5:$AE$1005,18,FALSE),IF(J227="リード付け","原反コア",IF(J227="スリット",VLOOKUP(F227&amp;K227&amp;Q227,製品マスタ!$N$5:$AE$1005,17,FALSE),""))))</f>
        <v/>
      </c>
      <c r="W227" s="35" t="str">
        <f>IF(J227="巻足し",VLOOKUP(F227&amp;K227&amp;M227,製品マスタ!$M$5:$AK$1005,IF(S227/N227&gt;=3,25,22),FALSE),IF(J227="巻返し",VLOOKUP(F227&amp;K227&amp;M227,製品マスタ!$M$5:$AE$1005,19,FALSE),IF(J227="リード付け","-",IF(J227="スリット",VLOOKUP(F227&amp;K227&amp;Q227,製品マスタ!$N$5:$AE$1005,18,FALSE),""))))</f>
        <v/>
      </c>
      <c r="X227" s="40" t="str">
        <f>IF(D227="","",IF(D226&lt;&gt;"","",VLOOKUP(D227,契約台帳!$A$3:$X$700,17,FALSE)))</f>
        <v/>
      </c>
      <c r="Y227" s="35" t="str">
        <f>IF(D227="","",IF(D226&lt;&gt;"","",VLOOKUP(D227,契約台帳!$A$3:$X$700,5,FALSE)))</f>
        <v/>
      </c>
      <c r="Z227" s="74"/>
      <c r="AA227" s="266" t="str">
        <f>IFERROR(VLOOKUP(F227&amp;K227&amp;M227,製品マスタ!$M$5:$AM$1003,27,FALSE),"")</f>
        <v/>
      </c>
      <c r="AB227" s="41"/>
      <c r="AC227" s="244"/>
      <c r="AD227" s="67"/>
      <c r="AE227" s="71"/>
      <c r="AF227" s="60"/>
      <c r="AG227" s="34"/>
      <c r="AH227" s="34"/>
      <c r="AI227" s="34"/>
      <c r="AJ227" s="34"/>
      <c r="AK227" s="13"/>
      <c r="AL227" s="13"/>
      <c r="AM227" s="13"/>
      <c r="AN227" s="13"/>
      <c r="AO227" s="13"/>
      <c r="AP227" s="14"/>
      <c r="AQ227" s="15"/>
    </row>
    <row r="228" spans="1:43" s="17" customFormat="1" ht="30.95" customHeight="1" x14ac:dyDescent="0.2">
      <c r="A228" s="47"/>
      <c r="B228" s="48"/>
      <c r="C228" s="56"/>
      <c r="D228" s="35"/>
      <c r="E228" s="35"/>
      <c r="F228" s="36" t="str">
        <f>IF(D228="","",VLOOKUP(D228,契約台帳!$A$3:$X$9998,6,FALSE))&amp;IF(D228="","",VLOOKUP(D228,契約台帳!$A$3:$X$9998,7,FALSE))&amp;IF(D228="","",VLOOKUP(D228,契約台帳!$A$3:$X$9998,8,FALSE))&amp;IF(D228="","",VLOOKUP(D228,契約台帳!$A$3:$X$9998,9,FALSE))&amp;IF(D228="","",VLOOKUP(D228,契約台帳!$A$3:$X$9998,11,FALSE))</f>
        <v/>
      </c>
      <c r="G228" s="35" t="str">
        <f>IF(D228="","",IF(D227&lt;&gt;"","",VLOOKUP(F228,製品マスタ!$G$5:$H$1005,2,FALSE)))</f>
        <v/>
      </c>
      <c r="H228" s="35" t="str">
        <f>IF(D228="","",IF(D227&lt;&gt;"","",VLOOKUP(F228,製品マスタ!$G$5:$K$1005,5,FALSE)))</f>
        <v/>
      </c>
      <c r="I228" s="37" t="str">
        <f>IF(D228="","",IF(D227&lt;&gt;"","",VLOOKUP(F228,製品マスタ!$G$5:$L$1005,6,FALSE)))</f>
        <v/>
      </c>
      <c r="J228" s="38"/>
      <c r="K228" s="37" t="str">
        <f>IF(D228="","",IF(D227&lt;&gt;"","",VLOOKUP(D228,契約台帳!$A$3:$X$700,12,FALSE)))</f>
        <v/>
      </c>
      <c r="L228" s="37" t="str">
        <f>IF(D228="","",IF(D227&lt;&gt;"","",VLOOKUP(F228,製品マスタ!$G$5:$Q$1005,11,FALSE)))</f>
        <v/>
      </c>
      <c r="M228" s="49"/>
      <c r="N228" s="49"/>
      <c r="O228" s="60"/>
      <c r="P228" s="74"/>
      <c r="Q228" s="54" t="str">
        <f>IF(D228="","",IF(D227&lt;&gt;"","",IF(J228="リード付け",M228,VLOOKUP(D228,契約台帳!$A$3:$X$700,14,FALSE))))</f>
        <v/>
      </c>
      <c r="R228" s="50" t="str">
        <f>IF(D228="","",IF(D227&lt;&gt;"","",IF(J228="リード付け",M228,VLOOKUP(D228,契約台帳!$A$3:$X$700,15,FALSE))))</f>
        <v/>
      </c>
      <c r="S228" s="50" t="str">
        <f>IF(D228="","",IF(D227&lt;&gt;"","",IF(J228="リード付け",N228,VLOOKUP(D228,契約台帳!$A$3:$X$700,16,FALSE))))</f>
        <v/>
      </c>
      <c r="T228" s="50"/>
      <c r="U228" s="227" t="str">
        <f>IF(D228="","",IF(D226=D228,"",VLOOKUP(D228,契約台帳!$A$2:$X$700,18,FALSE)))</f>
        <v/>
      </c>
      <c r="V228" s="35" t="str">
        <f>IF(J228="巻足し",VLOOKUP(F228&amp;K228&amp;M228,製品マスタ!$M$5:$AK$1005,IF(S228/N228&gt;=3,24,21),FALSE),IF(J228="巻返し",VLOOKUP(F228&amp;K228&amp;M228,製品マスタ!$M$5:$AE$1005,18,FALSE),IF(J228="リード付け","原反コア",IF(J228="スリット",VLOOKUP(F228&amp;K228&amp;Q228,製品マスタ!$N$5:$AE$1005,17,FALSE),""))))</f>
        <v/>
      </c>
      <c r="W228" s="35" t="str">
        <f>IF(J228="巻足し",VLOOKUP(F228&amp;K228&amp;M228,製品マスタ!$M$5:$AK$1005,IF(S228/N228&gt;=3,25,22),FALSE),IF(J228="巻返し",VLOOKUP(F228&amp;K228&amp;M228,製品マスタ!$M$5:$AE$1005,19,FALSE),IF(J228="リード付け","-",IF(J228="スリット",VLOOKUP(F228&amp;K228&amp;Q228,製品マスタ!$N$5:$AE$1005,18,FALSE),""))))</f>
        <v/>
      </c>
      <c r="X228" s="40" t="str">
        <f>IF(D228="","",IF(D227&lt;&gt;"","",VLOOKUP(D228,契約台帳!$A$3:$X$700,17,FALSE)))</f>
        <v/>
      </c>
      <c r="Y228" s="35" t="str">
        <f>IF(D228="","",IF(D227&lt;&gt;"","",VLOOKUP(D228,契約台帳!$A$3:$X$700,5,FALSE)))</f>
        <v/>
      </c>
      <c r="Z228" s="74"/>
      <c r="AA228" s="266" t="str">
        <f>IFERROR(VLOOKUP(F228&amp;K228&amp;M228,製品マスタ!$M$5:$AM$1003,27,FALSE),"")</f>
        <v/>
      </c>
      <c r="AB228" s="41"/>
      <c r="AC228" s="244"/>
      <c r="AD228" s="67"/>
      <c r="AE228" s="71"/>
      <c r="AF228" s="60"/>
      <c r="AG228" s="34"/>
      <c r="AH228" s="34"/>
      <c r="AI228" s="34"/>
      <c r="AJ228" s="34"/>
      <c r="AK228" s="13"/>
      <c r="AL228" s="13"/>
      <c r="AM228" s="13"/>
      <c r="AN228" s="13"/>
      <c r="AO228" s="13"/>
      <c r="AP228" s="14"/>
      <c r="AQ228" s="15"/>
    </row>
    <row r="229" spans="1:43" s="17" customFormat="1" ht="30.95" customHeight="1" x14ac:dyDescent="0.2">
      <c r="A229" s="47"/>
      <c r="B229" s="48"/>
      <c r="C229" s="56"/>
      <c r="D229" s="35"/>
      <c r="E229" s="35"/>
      <c r="F229" s="36" t="str">
        <f>IF(D229="","",VLOOKUP(D229,契約台帳!$A$3:$X$9998,6,FALSE))&amp;IF(D229="","",VLOOKUP(D229,契約台帳!$A$3:$X$9998,7,FALSE))&amp;IF(D229="","",VLOOKUP(D229,契約台帳!$A$3:$X$9998,8,FALSE))&amp;IF(D229="","",VLOOKUP(D229,契約台帳!$A$3:$X$9998,9,FALSE))&amp;IF(D229="","",VLOOKUP(D229,契約台帳!$A$3:$X$9998,11,FALSE))</f>
        <v/>
      </c>
      <c r="G229" s="35" t="str">
        <f>IF(D229="","",IF(D228&lt;&gt;"","",VLOOKUP(F229,製品マスタ!$G$5:$H$1005,2,FALSE)))</f>
        <v/>
      </c>
      <c r="H229" s="35" t="str">
        <f>IF(D229="","",IF(D228&lt;&gt;"","",VLOOKUP(F229,製品マスタ!$G$5:$K$1005,5,FALSE)))</f>
        <v/>
      </c>
      <c r="I229" s="37" t="str">
        <f>IF(D229="","",IF(D228&lt;&gt;"","",VLOOKUP(F229,製品マスタ!$G$5:$L$1005,6,FALSE)))</f>
        <v/>
      </c>
      <c r="J229" s="38"/>
      <c r="K229" s="37" t="str">
        <f>IF(D229="","",IF(D228&lt;&gt;"","",VLOOKUP(D229,契約台帳!$A$3:$X$700,12,FALSE)))</f>
        <v/>
      </c>
      <c r="L229" s="37" t="str">
        <f>IF(D229="","",IF(D228&lt;&gt;"","",VLOOKUP(F229,製品マスタ!$G$5:$Q$1005,11,FALSE)))</f>
        <v/>
      </c>
      <c r="M229" s="49"/>
      <c r="N229" s="49"/>
      <c r="O229" s="60"/>
      <c r="P229" s="74"/>
      <c r="Q229" s="54" t="str">
        <f>IF(D229="","",IF(D228&lt;&gt;"","",IF(J229="リード付け",M229,VLOOKUP(D229,契約台帳!$A$3:$X$700,14,FALSE))))</f>
        <v/>
      </c>
      <c r="R229" s="50" t="str">
        <f>IF(D229="","",IF(D228&lt;&gt;"","",IF(J229="リード付け",M229,VLOOKUP(D229,契約台帳!$A$3:$X$700,15,FALSE))))</f>
        <v/>
      </c>
      <c r="S229" s="50" t="str">
        <f>IF(D229="","",IF(D228&lt;&gt;"","",IF(J229="リード付け",N229,VLOOKUP(D229,契約台帳!$A$3:$X$700,16,FALSE))))</f>
        <v/>
      </c>
      <c r="T229" s="50"/>
      <c r="U229" s="227" t="str">
        <f>IF(D229="","",IF(D227=D229,"",VLOOKUP(D229,契約台帳!$A$2:$X$700,18,FALSE)))</f>
        <v/>
      </c>
      <c r="V229" s="35" t="str">
        <f>IF(J229="巻足し",VLOOKUP(F229&amp;K229&amp;M229,製品マスタ!$M$5:$AK$1005,IF(S229/N229&gt;=3,24,21),FALSE),IF(J229="巻返し",VLOOKUP(F229&amp;K229&amp;M229,製品マスタ!$M$5:$AE$1005,18,FALSE),IF(J229="リード付け","原反コア",IF(J229="スリット",VLOOKUP(F229&amp;K229&amp;Q229,製品マスタ!$N$5:$AE$1005,17,FALSE),""))))</f>
        <v/>
      </c>
      <c r="W229" s="35" t="str">
        <f>IF(J229="巻足し",VLOOKUP(F229&amp;K229&amp;M229,製品マスタ!$M$5:$AK$1005,IF(S229/N229&gt;=3,25,22),FALSE),IF(J229="巻返し",VLOOKUP(F229&amp;K229&amp;M229,製品マスタ!$M$5:$AE$1005,19,FALSE),IF(J229="リード付け","-",IF(J229="スリット",VLOOKUP(F229&amp;K229&amp;Q229,製品マスタ!$N$5:$AE$1005,18,FALSE),""))))</f>
        <v/>
      </c>
      <c r="X229" s="40" t="str">
        <f>IF(D229="","",IF(D228&lt;&gt;"","",VLOOKUP(D229,契約台帳!$A$3:$X$700,17,FALSE)))</f>
        <v/>
      </c>
      <c r="Y229" s="35" t="str">
        <f>IF(D229="","",IF(D228&lt;&gt;"","",VLOOKUP(D229,契約台帳!$A$3:$X$700,5,FALSE)))</f>
        <v/>
      </c>
      <c r="Z229" s="74"/>
      <c r="AA229" s="266" t="str">
        <f>IFERROR(VLOOKUP(F229&amp;K229&amp;M229,製品マスタ!$M$5:$AM$1003,27,FALSE),"")</f>
        <v/>
      </c>
      <c r="AB229" s="41"/>
      <c r="AC229" s="244"/>
      <c r="AD229" s="67"/>
      <c r="AE229" s="71"/>
      <c r="AF229" s="60"/>
      <c r="AG229" s="34"/>
      <c r="AH229" s="34"/>
      <c r="AI229" s="34"/>
      <c r="AJ229" s="34"/>
      <c r="AK229" s="13"/>
      <c r="AL229" s="13"/>
      <c r="AM229" s="13"/>
      <c r="AN229" s="13"/>
      <c r="AO229" s="13"/>
      <c r="AP229" s="14"/>
      <c r="AQ229" s="15"/>
    </row>
    <row r="230" spans="1:43" s="17" customFormat="1" ht="30.95" customHeight="1" x14ac:dyDescent="0.2">
      <c r="A230" s="47"/>
      <c r="B230" s="48"/>
      <c r="C230" s="56"/>
      <c r="D230" s="35"/>
      <c r="E230" s="35"/>
      <c r="F230" s="36" t="str">
        <f>IF(D230="","",VLOOKUP(D230,契約台帳!$A$3:$X$9998,6,FALSE))&amp;IF(D230="","",VLOOKUP(D230,契約台帳!$A$3:$X$9998,7,FALSE))&amp;IF(D230="","",VLOOKUP(D230,契約台帳!$A$3:$X$9998,8,FALSE))&amp;IF(D230="","",VLOOKUP(D230,契約台帳!$A$3:$X$9998,9,FALSE))&amp;IF(D230="","",VLOOKUP(D230,契約台帳!$A$3:$X$9998,11,FALSE))</f>
        <v/>
      </c>
      <c r="G230" s="35" t="str">
        <f>IF(D230="","",IF(D229&lt;&gt;"","",VLOOKUP(F230,製品マスタ!$G$5:$H$1005,2,FALSE)))</f>
        <v/>
      </c>
      <c r="H230" s="35" t="str">
        <f>IF(D230="","",IF(D229&lt;&gt;"","",VLOOKUP(F230,製品マスタ!$G$5:$K$1005,5,FALSE)))</f>
        <v/>
      </c>
      <c r="I230" s="37" t="str">
        <f>IF(D230="","",IF(D229&lt;&gt;"","",VLOOKUP(F230,製品マスタ!$G$5:$L$1005,6,FALSE)))</f>
        <v/>
      </c>
      <c r="J230" s="38"/>
      <c r="K230" s="37" t="str">
        <f>IF(D230="","",IF(D229&lt;&gt;"","",VLOOKUP(D230,契約台帳!$A$3:$X$700,12,FALSE)))</f>
        <v/>
      </c>
      <c r="L230" s="37" t="str">
        <f>IF(D230="","",IF(D229&lt;&gt;"","",VLOOKUP(F230,製品マスタ!$G$5:$Q$1005,11,FALSE)))</f>
        <v/>
      </c>
      <c r="M230" s="49"/>
      <c r="N230" s="49"/>
      <c r="O230" s="60"/>
      <c r="P230" s="74"/>
      <c r="Q230" s="54" t="str">
        <f>IF(D230="","",IF(D229&lt;&gt;"","",IF(J230="リード付け",M230,VLOOKUP(D230,契約台帳!$A$3:$X$700,14,FALSE))))</f>
        <v/>
      </c>
      <c r="R230" s="50" t="str">
        <f>IF(D230="","",IF(D229&lt;&gt;"","",IF(J230="リード付け",M230,VLOOKUP(D230,契約台帳!$A$3:$X$700,15,FALSE))))</f>
        <v/>
      </c>
      <c r="S230" s="50" t="str">
        <f>IF(D230="","",IF(D229&lt;&gt;"","",IF(J230="リード付け",N230,VLOOKUP(D230,契約台帳!$A$3:$X$700,16,FALSE))))</f>
        <v/>
      </c>
      <c r="T230" s="50"/>
      <c r="U230" s="227" t="str">
        <f>IF(D230="","",IF(D228=D230,"",VLOOKUP(D230,契約台帳!$A$2:$X$700,18,FALSE)))</f>
        <v/>
      </c>
      <c r="V230" s="35" t="str">
        <f>IF(J230="巻足し",VLOOKUP(F230&amp;K230&amp;M230,製品マスタ!$M$5:$AK$1005,IF(S230/N230&gt;=3,24,21),FALSE),IF(J230="巻返し",VLOOKUP(F230&amp;K230&amp;M230,製品マスタ!$M$5:$AE$1005,18,FALSE),IF(J230="リード付け","原反コア",IF(J230="スリット",VLOOKUP(F230&amp;K230&amp;Q230,製品マスタ!$N$5:$AE$1005,17,FALSE),""))))</f>
        <v/>
      </c>
      <c r="W230" s="35" t="str">
        <f>IF(J230="巻足し",VLOOKUP(F230&amp;K230&amp;M230,製品マスタ!$M$5:$AK$1005,IF(S230/N230&gt;=3,25,22),FALSE),IF(J230="巻返し",VLOOKUP(F230&amp;K230&amp;M230,製品マスタ!$M$5:$AE$1005,19,FALSE),IF(J230="リード付け","-",IF(J230="スリット",VLOOKUP(F230&amp;K230&amp;Q230,製品マスタ!$N$5:$AE$1005,18,FALSE),""))))</f>
        <v/>
      </c>
      <c r="X230" s="40" t="str">
        <f>IF(D230="","",IF(D229&lt;&gt;"","",VLOOKUP(D230,契約台帳!$A$3:$X$700,17,FALSE)))</f>
        <v/>
      </c>
      <c r="Y230" s="35" t="str">
        <f>IF(D230="","",IF(D229&lt;&gt;"","",VLOOKUP(D230,契約台帳!$A$3:$X$700,5,FALSE)))</f>
        <v/>
      </c>
      <c r="Z230" s="74"/>
      <c r="AA230" s="266" t="str">
        <f>IFERROR(VLOOKUP(F230&amp;K230&amp;M230,製品マスタ!$M$5:$AM$1003,27,FALSE),"")</f>
        <v/>
      </c>
      <c r="AB230" s="41"/>
      <c r="AC230" s="244"/>
      <c r="AD230" s="67"/>
      <c r="AE230" s="71"/>
      <c r="AF230" s="60"/>
      <c r="AG230" s="34"/>
      <c r="AH230" s="34"/>
      <c r="AI230" s="34"/>
      <c r="AJ230" s="34"/>
      <c r="AK230" s="13"/>
      <c r="AL230" s="13"/>
      <c r="AM230" s="13"/>
      <c r="AN230" s="13"/>
      <c r="AO230" s="13"/>
      <c r="AP230" s="14"/>
      <c r="AQ230" s="15"/>
    </row>
    <row r="231" spans="1:43" s="17" customFormat="1" ht="30.95" customHeight="1" x14ac:dyDescent="0.2">
      <c r="A231" s="47"/>
      <c r="B231" s="48"/>
      <c r="C231" s="56"/>
      <c r="D231" s="35"/>
      <c r="E231" s="35"/>
      <c r="F231" s="36" t="str">
        <f>IF(D231="","",VLOOKUP(D231,契約台帳!$A$3:$X$9998,6,FALSE))&amp;IF(D231="","",VLOOKUP(D231,契約台帳!$A$3:$X$9998,7,FALSE))&amp;IF(D231="","",VLOOKUP(D231,契約台帳!$A$3:$X$9998,8,FALSE))&amp;IF(D231="","",VLOOKUP(D231,契約台帳!$A$3:$X$9998,9,FALSE))&amp;IF(D231="","",VLOOKUP(D231,契約台帳!$A$3:$X$9998,11,FALSE))</f>
        <v/>
      </c>
      <c r="G231" s="35" t="str">
        <f>IF(D231="","",IF(D230&lt;&gt;"","",VLOOKUP(F231,製品マスタ!$G$5:$H$1005,2,FALSE)))</f>
        <v/>
      </c>
      <c r="H231" s="35" t="str">
        <f>IF(D231="","",IF(D230&lt;&gt;"","",VLOOKUP(F231,製品マスタ!$G$5:$K$1005,5,FALSE)))</f>
        <v/>
      </c>
      <c r="I231" s="37" t="str">
        <f>IF(D231="","",IF(D230&lt;&gt;"","",VLOOKUP(F231,製品マスタ!$G$5:$L$1005,6,FALSE)))</f>
        <v/>
      </c>
      <c r="J231" s="38"/>
      <c r="K231" s="37" t="str">
        <f>IF(D231="","",IF(D230&lt;&gt;"","",VLOOKUP(D231,契約台帳!$A$3:$X$700,12,FALSE)))</f>
        <v/>
      </c>
      <c r="L231" s="37" t="str">
        <f>IF(D231="","",IF(D230&lt;&gt;"","",VLOOKUP(F231,製品マスタ!$G$5:$Q$1005,11,FALSE)))</f>
        <v/>
      </c>
      <c r="M231" s="49"/>
      <c r="N231" s="49"/>
      <c r="O231" s="60"/>
      <c r="P231" s="74"/>
      <c r="Q231" s="54" t="str">
        <f>IF(D231="","",IF(D230&lt;&gt;"","",IF(J231="リード付け",M231,VLOOKUP(D231,契約台帳!$A$3:$X$700,14,FALSE))))</f>
        <v/>
      </c>
      <c r="R231" s="50" t="str">
        <f>IF(D231="","",IF(D230&lt;&gt;"","",IF(J231="リード付け",M231,VLOOKUP(D231,契約台帳!$A$3:$X$700,15,FALSE))))</f>
        <v/>
      </c>
      <c r="S231" s="50" t="str">
        <f>IF(D231="","",IF(D230&lt;&gt;"","",IF(J231="リード付け",N231,VLOOKUP(D231,契約台帳!$A$3:$X$700,16,FALSE))))</f>
        <v/>
      </c>
      <c r="T231" s="50"/>
      <c r="U231" s="227" t="str">
        <f>IF(D231="","",IF(D229=D231,"",VLOOKUP(D231,契約台帳!$A$2:$X$700,18,FALSE)))</f>
        <v/>
      </c>
      <c r="V231" s="35" t="str">
        <f>IF(J231="巻足し",VLOOKUP(F231&amp;K231&amp;M231,製品マスタ!$M$5:$AK$1005,IF(S231/N231&gt;=3,24,21),FALSE),IF(J231="巻返し",VLOOKUP(F231&amp;K231&amp;M231,製品マスタ!$M$5:$AE$1005,18,FALSE),IF(J231="リード付け","原反コア",IF(J231="スリット",VLOOKUP(F231&amp;K231&amp;Q231,製品マスタ!$N$5:$AE$1005,17,FALSE),""))))</f>
        <v/>
      </c>
      <c r="W231" s="35" t="str">
        <f>IF(J231="巻足し",VLOOKUP(F231&amp;K231&amp;M231,製品マスタ!$M$5:$AK$1005,IF(S231/N231&gt;=3,25,22),FALSE),IF(J231="巻返し",VLOOKUP(F231&amp;K231&amp;M231,製品マスタ!$M$5:$AE$1005,19,FALSE),IF(J231="リード付け","-",IF(J231="スリット",VLOOKUP(F231&amp;K231&amp;Q231,製品マスタ!$N$5:$AE$1005,18,FALSE),""))))</f>
        <v/>
      </c>
      <c r="X231" s="40" t="str">
        <f>IF(D231="","",IF(D230&lt;&gt;"","",VLOOKUP(D231,契約台帳!$A$3:$X$700,17,FALSE)))</f>
        <v/>
      </c>
      <c r="Y231" s="35" t="str">
        <f>IF(D231="","",IF(D230&lt;&gt;"","",VLOOKUP(D231,契約台帳!$A$3:$X$700,5,FALSE)))</f>
        <v/>
      </c>
      <c r="Z231" s="74"/>
      <c r="AA231" s="266" t="str">
        <f>IFERROR(VLOOKUP(F231&amp;K231&amp;M231,製品マスタ!$M$5:$AM$1003,27,FALSE),"")</f>
        <v/>
      </c>
      <c r="AB231" s="41"/>
      <c r="AC231" s="244"/>
      <c r="AD231" s="67"/>
      <c r="AE231" s="71"/>
      <c r="AF231" s="60"/>
      <c r="AG231" s="34"/>
      <c r="AH231" s="34"/>
      <c r="AI231" s="34"/>
      <c r="AJ231" s="34"/>
      <c r="AK231" s="13"/>
      <c r="AL231" s="13"/>
      <c r="AM231" s="13"/>
      <c r="AN231" s="13"/>
      <c r="AO231" s="13"/>
      <c r="AP231" s="14"/>
      <c r="AQ231" s="15"/>
    </row>
    <row r="232" spans="1:43" s="17" customFormat="1" ht="30.95" customHeight="1" x14ac:dyDescent="0.2">
      <c r="A232" s="47"/>
      <c r="B232" s="48"/>
      <c r="C232" s="56"/>
      <c r="D232" s="35"/>
      <c r="E232" s="35"/>
      <c r="F232" s="36" t="str">
        <f>IF(D232="","",VLOOKUP(D232,契約台帳!$A$3:$X$9998,6,FALSE))&amp;IF(D232="","",VLOOKUP(D232,契約台帳!$A$3:$X$9998,7,FALSE))&amp;IF(D232="","",VLOOKUP(D232,契約台帳!$A$3:$X$9998,8,FALSE))&amp;IF(D232="","",VLOOKUP(D232,契約台帳!$A$3:$X$9998,9,FALSE))&amp;IF(D232="","",VLOOKUP(D232,契約台帳!$A$3:$X$9998,11,FALSE))</f>
        <v/>
      </c>
      <c r="G232" s="35" t="str">
        <f>IF(D232="","",IF(D231&lt;&gt;"","",VLOOKUP(F232,製品マスタ!$G$5:$H$1005,2,FALSE)))</f>
        <v/>
      </c>
      <c r="H232" s="35" t="str">
        <f>IF(D232="","",IF(D231&lt;&gt;"","",VLOOKUP(F232,製品マスタ!$G$5:$K$1005,5,FALSE)))</f>
        <v/>
      </c>
      <c r="I232" s="37" t="str">
        <f>IF(D232="","",IF(D231&lt;&gt;"","",VLOOKUP(F232,製品マスタ!$G$5:$L$1005,6,FALSE)))</f>
        <v/>
      </c>
      <c r="J232" s="38"/>
      <c r="K232" s="37" t="str">
        <f>IF(D232="","",IF(D231&lt;&gt;"","",VLOOKUP(D232,契約台帳!$A$3:$X$700,12,FALSE)))</f>
        <v/>
      </c>
      <c r="L232" s="37" t="str">
        <f>IF(D232="","",IF(D231&lt;&gt;"","",VLOOKUP(F232,製品マスタ!$G$5:$Q$1005,11,FALSE)))</f>
        <v/>
      </c>
      <c r="M232" s="49"/>
      <c r="N232" s="49"/>
      <c r="O232" s="60"/>
      <c r="P232" s="74"/>
      <c r="Q232" s="54" t="str">
        <f>IF(D232="","",IF(D231&lt;&gt;"","",IF(J232="リード付け",M232,VLOOKUP(D232,契約台帳!$A$3:$X$700,14,FALSE))))</f>
        <v/>
      </c>
      <c r="R232" s="50" t="str">
        <f>IF(D232="","",IF(D231&lt;&gt;"","",IF(J232="リード付け",M232,VLOOKUP(D232,契約台帳!$A$3:$X$700,15,FALSE))))</f>
        <v/>
      </c>
      <c r="S232" s="50" t="str">
        <f>IF(D232="","",IF(D231&lt;&gt;"","",IF(J232="リード付け",N232,VLOOKUP(D232,契約台帳!$A$3:$X$700,16,FALSE))))</f>
        <v/>
      </c>
      <c r="T232" s="50"/>
      <c r="U232" s="227" t="str">
        <f>IF(D232="","",IF(D230=D232,"",VLOOKUP(D232,契約台帳!$A$2:$X$700,18,FALSE)))</f>
        <v/>
      </c>
      <c r="V232" s="35" t="str">
        <f>IF(J232="巻足し",VLOOKUP(F232&amp;K232&amp;M232,製品マスタ!$M$5:$AK$1005,IF(S232/N232&gt;=3,24,21),FALSE),IF(J232="巻返し",VLOOKUP(F232&amp;K232&amp;M232,製品マスタ!$M$5:$AE$1005,18,FALSE),IF(J232="リード付け","原反コア",IF(J232="スリット",VLOOKUP(F232&amp;K232&amp;Q232,製品マスタ!$N$5:$AE$1005,17,FALSE),""))))</f>
        <v/>
      </c>
      <c r="W232" s="35" t="str">
        <f>IF(J232="巻足し",VLOOKUP(F232&amp;K232&amp;M232,製品マスタ!$M$5:$AK$1005,IF(S232/N232&gt;=3,25,22),FALSE),IF(J232="巻返し",VLOOKUP(F232&amp;K232&amp;M232,製品マスタ!$M$5:$AE$1005,19,FALSE),IF(J232="リード付け","-",IF(J232="スリット",VLOOKUP(F232&amp;K232&amp;Q232,製品マスタ!$N$5:$AE$1005,18,FALSE),""))))</f>
        <v/>
      </c>
      <c r="X232" s="40" t="str">
        <f>IF(D232="","",IF(D231&lt;&gt;"","",VLOOKUP(D232,契約台帳!$A$3:$X$700,17,FALSE)))</f>
        <v/>
      </c>
      <c r="Y232" s="35" t="str">
        <f>IF(D232="","",IF(D231&lt;&gt;"","",VLOOKUP(D232,契約台帳!$A$3:$X$700,5,FALSE)))</f>
        <v/>
      </c>
      <c r="Z232" s="74"/>
      <c r="AA232" s="266" t="str">
        <f>IFERROR(VLOOKUP(F232&amp;K232&amp;M232,製品マスタ!$M$5:$AM$1003,27,FALSE),"")</f>
        <v/>
      </c>
      <c r="AB232" s="41"/>
      <c r="AC232" s="244"/>
      <c r="AD232" s="67"/>
      <c r="AE232" s="71"/>
      <c r="AF232" s="60"/>
      <c r="AG232" s="34"/>
      <c r="AH232" s="34"/>
      <c r="AI232" s="34"/>
      <c r="AJ232" s="34"/>
      <c r="AK232" s="13"/>
      <c r="AL232" s="13"/>
      <c r="AM232" s="13"/>
      <c r="AN232" s="13"/>
      <c r="AO232" s="13"/>
      <c r="AP232" s="14"/>
      <c r="AQ232" s="15"/>
    </row>
    <row r="233" spans="1:43" s="17" customFormat="1" ht="30.95" customHeight="1" x14ac:dyDescent="0.2">
      <c r="A233" s="47"/>
      <c r="B233" s="48"/>
      <c r="C233" s="56"/>
      <c r="D233" s="35"/>
      <c r="E233" s="35"/>
      <c r="F233" s="36" t="str">
        <f>IF(D233="","",VLOOKUP(D233,契約台帳!$A$3:$X$9998,6,FALSE))&amp;IF(D233="","",VLOOKUP(D233,契約台帳!$A$3:$X$9998,7,FALSE))&amp;IF(D233="","",VLOOKUP(D233,契約台帳!$A$3:$X$9998,8,FALSE))&amp;IF(D233="","",VLOOKUP(D233,契約台帳!$A$3:$X$9998,9,FALSE))&amp;IF(D233="","",VLOOKUP(D233,契約台帳!$A$3:$X$9998,11,FALSE))</f>
        <v/>
      </c>
      <c r="G233" s="35" t="str">
        <f>IF(D233="","",IF(D232&lt;&gt;"","",VLOOKUP(F233,製品マスタ!$G$5:$H$1005,2,FALSE)))</f>
        <v/>
      </c>
      <c r="H233" s="35" t="str">
        <f>IF(D233="","",IF(D232&lt;&gt;"","",VLOOKUP(F233,製品マスタ!$G$5:$K$1005,5,FALSE)))</f>
        <v/>
      </c>
      <c r="I233" s="37" t="str">
        <f>IF(D233="","",IF(D232&lt;&gt;"","",VLOOKUP(F233,製品マスタ!$G$5:$L$1005,6,FALSE)))</f>
        <v/>
      </c>
      <c r="J233" s="38"/>
      <c r="K233" s="37" t="str">
        <f>IF(D233="","",IF(D232&lt;&gt;"","",VLOOKUP(D233,契約台帳!$A$3:$X$700,12,FALSE)))</f>
        <v/>
      </c>
      <c r="L233" s="37" t="str">
        <f>IF(D233="","",IF(D232&lt;&gt;"","",VLOOKUP(F233,製品マスタ!$G$5:$Q$1005,11,FALSE)))</f>
        <v/>
      </c>
      <c r="M233" s="49"/>
      <c r="N233" s="49"/>
      <c r="O233" s="60"/>
      <c r="P233" s="74"/>
      <c r="Q233" s="54" t="str">
        <f>IF(D233="","",IF(D232&lt;&gt;"","",IF(J233="リード付け",M233,VLOOKUP(D233,契約台帳!$A$3:$X$700,14,FALSE))))</f>
        <v/>
      </c>
      <c r="R233" s="50" t="str">
        <f>IF(D233="","",IF(D232&lt;&gt;"","",IF(J233="リード付け",M233,VLOOKUP(D233,契約台帳!$A$3:$X$700,15,FALSE))))</f>
        <v/>
      </c>
      <c r="S233" s="50" t="str">
        <f>IF(D233="","",IF(D232&lt;&gt;"","",IF(J233="リード付け",N233,VLOOKUP(D233,契約台帳!$A$3:$X$700,16,FALSE))))</f>
        <v/>
      </c>
      <c r="T233" s="50"/>
      <c r="U233" s="227" t="str">
        <f>IF(D233="","",IF(D231=D233,"",VLOOKUP(D233,契約台帳!$A$2:$X$700,18,FALSE)))</f>
        <v/>
      </c>
      <c r="V233" s="35" t="str">
        <f>IF(J233="巻足し",VLOOKUP(F233&amp;K233&amp;M233,製品マスタ!$M$5:$AK$1005,IF(S233/N233&gt;=3,24,21),FALSE),IF(J233="巻返し",VLOOKUP(F233&amp;K233&amp;M233,製品マスタ!$M$5:$AE$1005,18,FALSE),IF(J233="リード付け","原反コア",IF(J233="スリット",VLOOKUP(F233&amp;K233&amp;Q233,製品マスタ!$N$5:$AE$1005,17,FALSE),""))))</f>
        <v/>
      </c>
      <c r="W233" s="35" t="str">
        <f>IF(J233="巻足し",VLOOKUP(F233&amp;K233&amp;M233,製品マスタ!$M$5:$AK$1005,IF(S233/N233&gt;=3,25,22),FALSE),IF(J233="巻返し",VLOOKUP(F233&amp;K233&amp;M233,製品マスタ!$M$5:$AE$1005,19,FALSE),IF(J233="リード付け","-",IF(J233="スリット",VLOOKUP(F233&amp;K233&amp;Q233,製品マスタ!$N$5:$AE$1005,18,FALSE),""))))</f>
        <v/>
      </c>
      <c r="X233" s="40" t="str">
        <f>IF(D233="","",IF(D232&lt;&gt;"","",VLOOKUP(D233,契約台帳!$A$3:$X$700,17,FALSE)))</f>
        <v/>
      </c>
      <c r="Y233" s="35" t="str">
        <f>IF(D233="","",IF(D232&lt;&gt;"","",VLOOKUP(D233,契約台帳!$A$3:$X$700,5,FALSE)))</f>
        <v/>
      </c>
      <c r="Z233" s="74"/>
      <c r="AA233" s="266" t="str">
        <f>IFERROR(VLOOKUP(F233&amp;K233&amp;M233,製品マスタ!$M$5:$AM$1003,27,FALSE),"")</f>
        <v/>
      </c>
      <c r="AB233" s="41"/>
      <c r="AC233" s="244"/>
      <c r="AD233" s="67"/>
      <c r="AE233" s="71"/>
      <c r="AF233" s="60"/>
      <c r="AG233" s="34"/>
      <c r="AH233" s="34"/>
      <c r="AI233" s="34"/>
      <c r="AJ233" s="34"/>
      <c r="AK233" s="13"/>
      <c r="AL233" s="13"/>
      <c r="AM233" s="13"/>
      <c r="AN233" s="13"/>
      <c r="AO233" s="13"/>
      <c r="AP233" s="14"/>
      <c r="AQ233" s="15"/>
    </row>
    <row r="234" spans="1:43" s="17" customFormat="1" ht="30.95" customHeight="1" x14ac:dyDescent="0.2">
      <c r="A234" s="47"/>
      <c r="B234" s="48"/>
      <c r="C234" s="56"/>
      <c r="D234" s="35"/>
      <c r="E234" s="35"/>
      <c r="F234" s="36" t="str">
        <f>IF(D234="","",VLOOKUP(D234,契約台帳!$A$3:$X$9998,6,FALSE))&amp;IF(D234="","",VLOOKUP(D234,契約台帳!$A$3:$X$9998,7,FALSE))&amp;IF(D234="","",VLOOKUP(D234,契約台帳!$A$3:$X$9998,8,FALSE))&amp;IF(D234="","",VLOOKUP(D234,契約台帳!$A$3:$X$9998,9,FALSE))&amp;IF(D234="","",VLOOKUP(D234,契約台帳!$A$3:$X$9998,11,FALSE))</f>
        <v/>
      </c>
      <c r="G234" s="35" t="str">
        <f>IF(D234="","",IF(D233&lt;&gt;"","",VLOOKUP(F234,製品マスタ!$G$5:$H$1005,2,FALSE)))</f>
        <v/>
      </c>
      <c r="H234" s="35" t="str">
        <f>IF(D234="","",IF(D233&lt;&gt;"","",VLOOKUP(F234,製品マスタ!$G$5:$K$1005,5,FALSE)))</f>
        <v/>
      </c>
      <c r="I234" s="37" t="str">
        <f>IF(D234="","",IF(D233&lt;&gt;"","",VLOOKUP(F234,製品マスタ!$G$5:$L$1005,6,FALSE)))</f>
        <v/>
      </c>
      <c r="J234" s="38"/>
      <c r="K234" s="37" t="str">
        <f>IF(D234="","",IF(D233&lt;&gt;"","",VLOOKUP(D234,契約台帳!$A$3:$X$700,12,FALSE)))</f>
        <v/>
      </c>
      <c r="L234" s="37" t="str">
        <f>IF(D234="","",IF(D233&lt;&gt;"","",VLOOKUP(F234,製品マスタ!$G$5:$Q$1005,11,FALSE)))</f>
        <v/>
      </c>
      <c r="M234" s="49"/>
      <c r="N234" s="49"/>
      <c r="O234" s="60"/>
      <c r="P234" s="74"/>
      <c r="Q234" s="54" t="str">
        <f>IF(D234="","",IF(D233&lt;&gt;"","",IF(J234="リード付け",M234,VLOOKUP(D234,契約台帳!$A$3:$X$700,14,FALSE))))</f>
        <v/>
      </c>
      <c r="R234" s="50" t="str">
        <f>IF(D234="","",IF(D233&lt;&gt;"","",IF(J234="リード付け",M234,VLOOKUP(D234,契約台帳!$A$3:$X$700,15,FALSE))))</f>
        <v/>
      </c>
      <c r="S234" s="50" t="str">
        <f>IF(D234="","",IF(D233&lt;&gt;"","",IF(J234="リード付け",N234,VLOOKUP(D234,契約台帳!$A$3:$X$700,16,FALSE))))</f>
        <v/>
      </c>
      <c r="T234" s="50"/>
      <c r="U234" s="227" t="str">
        <f>IF(D234="","",IF(D232=D234,"",VLOOKUP(D234,契約台帳!$A$2:$X$700,18,FALSE)))</f>
        <v/>
      </c>
      <c r="V234" s="35" t="str">
        <f>IF(J234="巻足し",VLOOKUP(F234&amp;K234&amp;M234,製品マスタ!$M$5:$AK$1005,IF(S234/N234&gt;=3,24,21),FALSE),IF(J234="巻返し",VLOOKUP(F234&amp;K234&amp;M234,製品マスタ!$M$5:$AE$1005,18,FALSE),IF(J234="リード付け","原反コア",IF(J234="スリット",VLOOKUP(F234&amp;K234&amp;Q234,製品マスタ!$N$5:$AE$1005,17,FALSE),""))))</f>
        <v/>
      </c>
      <c r="W234" s="35" t="str">
        <f>IF(J234="巻足し",VLOOKUP(F234&amp;K234&amp;M234,製品マスタ!$M$5:$AK$1005,IF(S234/N234&gt;=3,25,22),FALSE),IF(J234="巻返し",VLOOKUP(F234&amp;K234&amp;M234,製品マスタ!$M$5:$AE$1005,19,FALSE),IF(J234="リード付け","-",IF(J234="スリット",VLOOKUP(F234&amp;K234&amp;Q234,製品マスタ!$N$5:$AE$1005,18,FALSE),""))))</f>
        <v/>
      </c>
      <c r="X234" s="40" t="str">
        <f>IF(D234="","",IF(D233&lt;&gt;"","",VLOOKUP(D234,契約台帳!$A$3:$X$700,17,FALSE)))</f>
        <v/>
      </c>
      <c r="Y234" s="35" t="str">
        <f>IF(D234="","",IF(D233&lt;&gt;"","",VLOOKUP(D234,契約台帳!$A$3:$X$700,5,FALSE)))</f>
        <v/>
      </c>
      <c r="Z234" s="74"/>
      <c r="AA234" s="266" t="str">
        <f>IFERROR(VLOOKUP(F234&amp;K234&amp;M234,製品マスタ!$M$5:$AM$1003,27,FALSE),"")</f>
        <v/>
      </c>
      <c r="AB234" s="41"/>
      <c r="AC234" s="244"/>
      <c r="AD234" s="67"/>
      <c r="AE234" s="71"/>
      <c r="AF234" s="60"/>
      <c r="AG234" s="34"/>
      <c r="AH234" s="34"/>
      <c r="AI234" s="34"/>
      <c r="AJ234" s="34"/>
      <c r="AK234" s="13"/>
      <c r="AL234" s="13"/>
      <c r="AM234" s="13"/>
      <c r="AN234" s="13"/>
      <c r="AO234" s="13"/>
      <c r="AP234" s="14"/>
      <c r="AQ234" s="15"/>
    </row>
    <row r="235" spans="1:43" s="17" customFormat="1" ht="30.95" customHeight="1" x14ac:dyDescent="0.2">
      <c r="A235" s="47"/>
      <c r="B235" s="48"/>
      <c r="C235" s="56"/>
      <c r="D235" s="35"/>
      <c r="E235" s="35"/>
      <c r="F235" s="36" t="str">
        <f>IF(D235="","",VLOOKUP(D235,契約台帳!$A$3:$X$9998,6,FALSE))&amp;IF(D235="","",VLOOKUP(D235,契約台帳!$A$3:$X$9998,7,FALSE))&amp;IF(D235="","",VLOOKUP(D235,契約台帳!$A$3:$X$9998,8,FALSE))&amp;IF(D235="","",VLOOKUP(D235,契約台帳!$A$3:$X$9998,9,FALSE))&amp;IF(D235="","",VLOOKUP(D235,契約台帳!$A$3:$X$9998,11,FALSE))</f>
        <v/>
      </c>
      <c r="G235" s="35" t="str">
        <f>IF(D235="","",IF(D234&lt;&gt;"","",VLOOKUP(F235,製品マスタ!$G$5:$H$1005,2,FALSE)))</f>
        <v/>
      </c>
      <c r="H235" s="35" t="str">
        <f>IF(D235="","",IF(D234&lt;&gt;"","",VLOOKUP(F235,製品マスタ!$G$5:$K$1005,5,FALSE)))</f>
        <v/>
      </c>
      <c r="I235" s="37" t="str">
        <f>IF(D235="","",IF(D234&lt;&gt;"","",VLOOKUP(F235,製品マスタ!$G$5:$L$1005,6,FALSE)))</f>
        <v/>
      </c>
      <c r="J235" s="38"/>
      <c r="K235" s="37" t="str">
        <f>IF(D235="","",IF(D234&lt;&gt;"","",VLOOKUP(D235,契約台帳!$A$3:$X$700,12,FALSE)))</f>
        <v/>
      </c>
      <c r="L235" s="37" t="str">
        <f>IF(D235="","",IF(D234&lt;&gt;"","",VLOOKUP(F235,製品マスタ!$G$5:$Q$1005,11,FALSE)))</f>
        <v/>
      </c>
      <c r="M235" s="49"/>
      <c r="N235" s="49"/>
      <c r="O235" s="60"/>
      <c r="P235" s="74"/>
      <c r="Q235" s="54" t="str">
        <f>IF(D235="","",IF(D234&lt;&gt;"","",IF(J235="リード付け",M235,VLOOKUP(D235,契約台帳!$A$3:$X$700,14,FALSE))))</f>
        <v/>
      </c>
      <c r="R235" s="50" t="str">
        <f>IF(D235="","",IF(D234&lt;&gt;"","",IF(J235="リード付け",M235,VLOOKUP(D235,契約台帳!$A$3:$X$700,15,FALSE))))</f>
        <v/>
      </c>
      <c r="S235" s="50" t="str">
        <f>IF(D235="","",IF(D234&lt;&gt;"","",IF(J235="リード付け",N235,VLOOKUP(D235,契約台帳!$A$3:$X$700,16,FALSE))))</f>
        <v/>
      </c>
      <c r="T235" s="50"/>
      <c r="U235" s="227" t="str">
        <f>IF(D235="","",IF(D233=D235,"",VLOOKUP(D235,契約台帳!$A$2:$X$700,18,FALSE)))</f>
        <v/>
      </c>
      <c r="V235" s="35" t="str">
        <f>IF(J235="巻足し",VLOOKUP(F235&amp;K235&amp;M235,製品マスタ!$M$5:$AK$1005,IF(S235/N235&gt;=3,24,21),FALSE),IF(J235="巻返し",VLOOKUP(F235&amp;K235&amp;M235,製品マスタ!$M$5:$AE$1005,18,FALSE),IF(J235="リード付け","原反コア",IF(J235="スリット",VLOOKUP(F235&amp;K235&amp;Q235,製品マスタ!$N$5:$AE$1005,17,FALSE),""))))</f>
        <v/>
      </c>
      <c r="W235" s="35" t="str">
        <f>IF(J235="巻足し",VLOOKUP(F235&amp;K235&amp;M235,製品マスタ!$M$5:$AK$1005,IF(S235/N235&gt;=3,25,22),FALSE),IF(J235="巻返し",VLOOKUP(F235&amp;K235&amp;M235,製品マスタ!$M$5:$AE$1005,19,FALSE),IF(J235="リード付け","-",IF(J235="スリット",VLOOKUP(F235&amp;K235&amp;Q235,製品マスタ!$N$5:$AE$1005,18,FALSE),""))))</f>
        <v/>
      </c>
      <c r="X235" s="40" t="str">
        <f>IF(D235="","",IF(D234&lt;&gt;"","",VLOOKUP(D235,契約台帳!$A$3:$X$700,17,FALSE)))</f>
        <v/>
      </c>
      <c r="Y235" s="35" t="str">
        <f>IF(D235="","",IF(D234&lt;&gt;"","",VLOOKUP(D235,契約台帳!$A$3:$X$700,5,FALSE)))</f>
        <v/>
      </c>
      <c r="Z235" s="74"/>
      <c r="AA235" s="266" t="str">
        <f>IFERROR(VLOOKUP(F235&amp;K235&amp;M235,製品マスタ!$M$5:$AM$1003,27,FALSE),"")</f>
        <v/>
      </c>
      <c r="AB235" s="41"/>
      <c r="AC235" s="244"/>
      <c r="AD235" s="67"/>
      <c r="AE235" s="71"/>
      <c r="AF235" s="60"/>
      <c r="AG235" s="34"/>
      <c r="AH235" s="34"/>
      <c r="AI235" s="34"/>
      <c r="AJ235" s="34"/>
      <c r="AK235" s="13"/>
      <c r="AL235" s="13"/>
      <c r="AM235" s="13"/>
      <c r="AN235" s="13"/>
      <c r="AO235" s="13"/>
      <c r="AP235" s="14"/>
      <c r="AQ235" s="15"/>
    </row>
    <row r="236" spans="1:43" s="17" customFormat="1" ht="30.95" customHeight="1" x14ac:dyDescent="0.2">
      <c r="A236" s="47"/>
      <c r="B236" s="48"/>
      <c r="C236" s="56"/>
      <c r="D236" s="35"/>
      <c r="E236" s="35"/>
      <c r="F236" s="36" t="str">
        <f>IF(D236="","",VLOOKUP(D236,契約台帳!$A$3:$X$9998,6,FALSE))&amp;IF(D236="","",VLOOKUP(D236,契約台帳!$A$3:$X$9998,7,FALSE))&amp;IF(D236="","",VLOOKUP(D236,契約台帳!$A$3:$X$9998,8,FALSE))&amp;IF(D236="","",VLOOKUP(D236,契約台帳!$A$3:$X$9998,9,FALSE))&amp;IF(D236="","",VLOOKUP(D236,契約台帳!$A$3:$X$9998,11,FALSE))</f>
        <v/>
      </c>
      <c r="G236" s="35" t="str">
        <f>IF(D236="","",IF(D235&lt;&gt;"","",VLOOKUP(F236,製品マスタ!$G$5:$H$1005,2,FALSE)))</f>
        <v/>
      </c>
      <c r="H236" s="35" t="str">
        <f>IF(D236="","",IF(D235&lt;&gt;"","",VLOOKUP(F236,製品マスタ!$G$5:$K$1005,5,FALSE)))</f>
        <v/>
      </c>
      <c r="I236" s="37" t="str">
        <f>IF(D236="","",IF(D235&lt;&gt;"","",VLOOKUP(F236,製品マスタ!$G$5:$L$1005,6,FALSE)))</f>
        <v/>
      </c>
      <c r="J236" s="38"/>
      <c r="K236" s="37" t="str">
        <f>IF(D236="","",IF(D235&lt;&gt;"","",VLOOKUP(D236,契約台帳!$A$3:$X$700,12,FALSE)))</f>
        <v/>
      </c>
      <c r="L236" s="37" t="str">
        <f>IF(D236="","",IF(D235&lt;&gt;"","",VLOOKUP(F236,製品マスタ!$G$5:$Q$1005,11,FALSE)))</f>
        <v/>
      </c>
      <c r="M236" s="49"/>
      <c r="N236" s="49"/>
      <c r="O236" s="60"/>
      <c r="P236" s="74"/>
      <c r="Q236" s="54" t="str">
        <f>IF(D236="","",IF(D235&lt;&gt;"","",IF(J236="リード付け",M236,VLOOKUP(D236,契約台帳!$A$3:$X$700,14,FALSE))))</f>
        <v/>
      </c>
      <c r="R236" s="50" t="str">
        <f>IF(D236="","",IF(D235&lt;&gt;"","",IF(J236="リード付け",M236,VLOOKUP(D236,契約台帳!$A$3:$X$700,15,FALSE))))</f>
        <v/>
      </c>
      <c r="S236" s="50" t="str">
        <f>IF(D236="","",IF(D235&lt;&gt;"","",IF(J236="リード付け",N236,VLOOKUP(D236,契約台帳!$A$3:$X$700,16,FALSE))))</f>
        <v/>
      </c>
      <c r="T236" s="50"/>
      <c r="U236" s="227" t="str">
        <f>IF(D236="","",IF(D234=D236,"",VLOOKUP(D236,契約台帳!$A$2:$X$700,18,FALSE)))</f>
        <v/>
      </c>
      <c r="V236" s="35" t="str">
        <f>IF(J236="巻足し",VLOOKUP(F236&amp;K236&amp;M236,製品マスタ!$M$5:$AK$1005,IF(S236/N236&gt;=3,24,21),FALSE),IF(J236="巻返し",VLOOKUP(F236&amp;K236&amp;M236,製品マスタ!$M$5:$AE$1005,18,FALSE),IF(J236="リード付け","原反コア",IF(J236="スリット",VLOOKUP(F236&amp;K236&amp;Q236,製品マスタ!$N$5:$AE$1005,17,FALSE),""))))</f>
        <v/>
      </c>
      <c r="W236" s="35" t="str">
        <f>IF(J236="巻足し",VLOOKUP(F236&amp;K236&amp;M236,製品マスタ!$M$5:$AK$1005,IF(S236/N236&gt;=3,25,22),FALSE),IF(J236="巻返し",VLOOKUP(F236&amp;K236&amp;M236,製品マスタ!$M$5:$AE$1005,19,FALSE),IF(J236="リード付け","-",IF(J236="スリット",VLOOKUP(F236&amp;K236&amp;Q236,製品マスタ!$N$5:$AE$1005,18,FALSE),""))))</f>
        <v/>
      </c>
      <c r="X236" s="40" t="str">
        <f>IF(D236="","",IF(D235&lt;&gt;"","",VLOOKUP(D236,契約台帳!$A$3:$X$700,17,FALSE)))</f>
        <v/>
      </c>
      <c r="Y236" s="35" t="str">
        <f>IF(D236="","",IF(D235&lt;&gt;"","",VLOOKUP(D236,契約台帳!$A$3:$X$700,5,FALSE)))</f>
        <v/>
      </c>
      <c r="Z236" s="74"/>
      <c r="AA236" s="266" t="str">
        <f>IFERROR(VLOOKUP(F236&amp;K236&amp;M236,製品マスタ!$M$5:$AM$1003,27,FALSE),"")</f>
        <v/>
      </c>
      <c r="AB236" s="41"/>
      <c r="AC236" s="244"/>
      <c r="AD236" s="67"/>
      <c r="AE236" s="71"/>
      <c r="AF236" s="60"/>
      <c r="AG236" s="34"/>
      <c r="AH236" s="34"/>
      <c r="AI236" s="34"/>
      <c r="AJ236" s="34"/>
      <c r="AK236" s="13"/>
      <c r="AL236" s="13"/>
      <c r="AM236" s="13"/>
      <c r="AN236" s="13"/>
      <c r="AO236" s="13"/>
      <c r="AP236" s="14"/>
      <c r="AQ236" s="15"/>
    </row>
    <row r="237" spans="1:43" s="17" customFormat="1" ht="30.95" customHeight="1" x14ac:dyDescent="0.2">
      <c r="A237" s="47"/>
      <c r="B237" s="48"/>
      <c r="C237" s="56"/>
      <c r="D237" s="35"/>
      <c r="E237" s="35"/>
      <c r="F237" s="36" t="str">
        <f>IF(D237="","",VLOOKUP(D237,契約台帳!$A$3:$X$9998,6,FALSE))&amp;IF(D237="","",VLOOKUP(D237,契約台帳!$A$3:$X$9998,7,FALSE))&amp;IF(D237="","",VLOOKUP(D237,契約台帳!$A$3:$X$9998,8,FALSE))&amp;IF(D237="","",VLOOKUP(D237,契約台帳!$A$3:$X$9998,9,FALSE))&amp;IF(D237="","",VLOOKUP(D237,契約台帳!$A$3:$X$9998,11,FALSE))</f>
        <v/>
      </c>
      <c r="G237" s="35" t="str">
        <f>IF(D237="","",IF(D236&lt;&gt;"","",VLOOKUP(F237,製品マスタ!$G$5:$H$1005,2,FALSE)))</f>
        <v/>
      </c>
      <c r="H237" s="35" t="str">
        <f>IF(D237="","",IF(D236&lt;&gt;"","",VLOOKUP(F237,製品マスタ!$G$5:$K$1005,5,FALSE)))</f>
        <v/>
      </c>
      <c r="I237" s="37" t="str">
        <f>IF(D237="","",IF(D236&lt;&gt;"","",VLOOKUP(F237,製品マスタ!$G$5:$L$1005,6,FALSE)))</f>
        <v/>
      </c>
      <c r="J237" s="38"/>
      <c r="K237" s="37" t="str">
        <f>IF(D237="","",IF(D236&lt;&gt;"","",VLOOKUP(D237,契約台帳!$A$3:$X$700,12,FALSE)))</f>
        <v/>
      </c>
      <c r="L237" s="37" t="str">
        <f>IF(D237="","",IF(D236&lt;&gt;"","",VLOOKUP(F237,製品マスタ!$G$5:$Q$1005,11,FALSE)))</f>
        <v/>
      </c>
      <c r="M237" s="49"/>
      <c r="N237" s="49"/>
      <c r="O237" s="60"/>
      <c r="P237" s="74"/>
      <c r="Q237" s="54" t="str">
        <f>IF(D237="","",IF(D236&lt;&gt;"","",IF(J237="リード付け",M237,VLOOKUP(D237,契約台帳!$A$3:$X$700,14,FALSE))))</f>
        <v/>
      </c>
      <c r="R237" s="50" t="str">
        <f>IF(D237="","",IF(D236&lt;&gt;"","",IF(J237="リード付け",M237,VLOOKUP(D237,契約台帳!$A$3:$X$700,15,FALSE))))</f>
        <v/>
      </c>
      <c r="S237" s="50" t="str">
        <f>IF(D237="","",IF(D236&lt;&gt;"","",IF(J237="リード付け",N237,VLOOKUP(D237,契約台帳!$A$3:$X$700,16,FALSE))))</f>
        <v/>
      </c>
      <c r="T237" s="50"/>
      <c r="U237" s="227" t="str">
        <f>IF(D237="","",IF(D235=D237,"",VLOOKUP(D237,契約台帳!$A$2:$X$700,18,FALSE)))</f>
        <v/>
      </c>
      <c r="V237" s="35" t="str">
        <f>IF(J237="巻足し",VLOOKUP(F237&amp;K237&amp;M237,製品マスタ!$M$5:$AK$1005,IF(S237/N237&gt;=3,24,21),FALSE),IF(J237="巻返し",VLOOKUP(F237&amp;K237&amp;M237,製品マスタ!$M$5:$AE$1005,18,FALSE),IF(J237="リード付け","原反コア",IF(J237="スリット",VLOOKUP(F237&amp;K237&amp;Q237,製品マスタ!$N$5:$AE$1005,17,FALSE),""))))</f>
        <v/>
      </c>
      <c r="W237" s="35" t="str">
        <f>IF(J237="巻足し",VLOOKUP(F237&amp;K237&amp;M237,製品マスタ!$M$5:$AK$1005,IF(S237/N237&gt;=3,25,22),FALSE),IF(J237="巻返し",VLOOKUP(F237&amp;K237&amp;M237,製品マスタ!$M$5:$AE$1005,19,FALSE),IF(J237="リード付け","-",IF(J237="スリット",VLOOKUP(F237&amp;K237&amp;Q237,製品マスタ!$N$5:$AE$1005,18,FALSE),""))))</f>
        <v/>
      </c>
      <c r="X237" s="40" t="str">
        <f>IF(D237="","",IF(D236&lt;&gt;"","",VLOOKUP(D237,契約台帳!$A$3:$X$700,17,FALSE)))</f>
        <v/>
      </c>
      <c r="Y237" s="35" t="str">
        <f>IF(D237="","",IF(D236&lt;&gt;"","",VLOOKUP(D237,契約台帳!$A$3:$X$700,5,FALSE)))</f>
        <v/>
      </c>
      <c r="Z237" s="74"/>
      <c r="AA237" s="266" t="str">
        <f>IFERROR(VLOOKUP(F237&amp;K237&amp;M237,製品マスタ!$M$5:$AM$1003,27,FALSE),"")</f>
        <v/>
      </c>
      <c r="AB237" s="41"/>
      <c r="AC237" s="244"/>
      <c r="AD237" s="67"/>
      <c r="AE237" s="71"/>
      <c r="AF237" s="60"/>
      <c r="AG237" s="34"/>
      <c r="AH237" s="34"/>
      <c r="AI237" s="34"/>
      <c r="AJ237" s="34"/>
      <c r="AK237" s="13"/>
      <c r="AL237" s="13"/>
      <c r="AM237" s="13"/>
      <c r="AN237" s="13"/>
      <c r="AO237" s="13"/>
      <c r="AP237" s="14"/>
      <c r="AQ237" s="15"/>
    </row>
    <row r="238" spans="1:43" s="17" customFormat="1" ht="30.95" customHeight="1" x14ac:dyDescent="0.2">
      <c r="A238" s="47"/>
      <c r="B238" s="48"/>
      <c r="C238" s="56"/>
      <c r="D238" s="35"/>
      <c r="E238" s="35"/>
      <c r="F238" s="36" t="str">
        <f>IF(D238="","",VLOOKUP(D238,契約台帳!$A$3:$X$9998,6,FALSE))&amp;IF(D238="","",VLOOKUP(D238,契約台帳!$A$3:$X$9998,7,FALSE))&amp;IF(D238="","",VLOOKUP(D238,契約台帳!$A$3:$X$9998,8,FALSE))&amp;IF(D238="","",VLOOKUP(D238,契約台帳!$A$3:$X$9998,9,FALSE))&amp;IF(D238="","",VLOOKUP(D238,契約台帳!$A$3:$X$9998,11,FALSE))</f>
        <v/>
      </c>
      <c r="G238" s="35" t="str">
        <f>IF(D238="","",IF(D237&lt;&gt;"","",VLOOKUP(F238,製品マスタ!$G$5:$H$1005,2,FALSE)))</f>
        <v/>
      </c>
      <c r="H238" s="35" t="str">
        <f>IF(D238="","",IF(D237&lt;&gt;"","",VLOOKUP(F238,製品マスタ!$G$5:$K$1005,5,FALSE)))</f>
        <v/>
      </c>
      <c r="I238" s="37" t="str">
        <f>IF(D238="","",IF(D237&lt;&gt;"","",VLOOKUP(F238,製品マスタ!$G$5:$L$1005,6,FALSE)))</f>
        <v/>
      </c>
      <c r="J238" s="38"/>
      <c r="K238" s="37" t="str">
        <f>IF(D238="","",IF(D237&lt;&gt;"","",VLOOKUP(D238,契約台帳!$A$3:$X$700,12,FALSE)))</f>
        <v/>
      </c>
      <c r="L238" s="37" t="str">
        <f>IF(D238="","",IF(D237&lt;&gt;"","",VLOOKUP(F238,製品マスタ!$G$5:$Q$1005,11,FALSE)))</f>
        <v/>
      </c>
      <c r="M238" s="49"/>
      <c r="N238" s="49"/>
      <c r="O238" s="60"/>
      <c r="P238" s="74"/>
      <c r="Q238" s="54" t="str">
        <f>IF(D238="","",IF(D237&lt;&gt;"","",IF(J238="リード付け",M238,VLOOKUP(D238,契約台帳!$A$3:$X$700,14,FALSE))))</f>
        <v/>
      </c>
      <c r="R238" s="50" t="str">
        <f>IF(D238="","",IF(D237&lt;&gt;"","",IF(J238="リード付け",M238,VLOOKUP(D238,契約台帳!$A$3:$X$700,15,FALSE))))</f>
        <v/>
      </c>
      <c r="S238" s="50" t="str">
        <f>IF(D238="","",IF(D237&lt;&gt;"","",IF(J238="リード付け",N238,VLOOKUP(D238,契約台帳!$A$3:$X$700,16,FALSE))))</f>
        <v/>
      </c>
      <c r="T238" s="50"/>
      <c r="U238" s="227" t="str">
        <f>IF(D238="","",IF(D236=D238,"",VLOOKUP(D238,契約台帳!$A$2:$X$700,18,FALSE)))</f>
        <v/>
      </c>
      <c r="V238" s="35" t="str">
        <f>IF(J238="巻足し",VLOOKUP(F238&amp;K238&amp;M238,製品マスタ!$M$5:$AK$1005,IF(S238/N238&gt;=3,24,21),FALSE),IF(J238="巻返し",VLOOKUP(F238&amp;K238&amp;M238,製品マスタ!$M$5:$AE$1005,18,FALSE),IF(J238="リード付け","原反コア",IF(J238="スリット",VLOOKUP(F238&amp;K238&amp;Q238,製品マスタ!$N$5:$AE$1005,17,FALSE),""))))</f>
        <v/>
      </c>
      <c r="W238" s="35" t="str">
        <f>IF(J238="巻足し",VLOOKUP(F238&amp;K238&amp;M238,製品マスタ!$M$5:$AK$1005,IF(S238/N238&gt;=3,25,22),FALSE),IF(J238="巻返し",VLOOKUP(F238&amp;K238&amp;M238,製品マスタ!$M$5:$AE$1005,19,FALSE),IF(J238="リード付け","-",IF(J238="スリット",VLOOKUP(F238&amp;K238&amp;Q238,製品マスタ!$N$5:$AE$1005,18,FALSE),""))))</f>
        <v/>
      </c>
      <c r="X238" s="40" t="str">
        <f>IF(D238="","",IF(D237&lt;&gt;"","",VLOOKUP(D238,契約台帳!$A$3:$X$700,17,FALSE)))</f>
        <v/>
      </c>
      <c r="Y238" s="35" t="str">
        <f>IF(D238="","",IF(D237&lt;&gt;"","",VLOOKUP(D238,契約台帳!$A$3:$X$700,5,FALSE)))</f>
        <v/>
      </c>
      <c r="Z238" s="74"/>
      <c r="AA238" s="266" t="str">
        <f>IFERROR(VLOOKUP(F238&amp;K238&amp;M238,製品マスタ!$M$5:$AM$1003,27,FALSE),"")</f>
        <v/>
      </c>
      <c r="AB238" s="41"/>
      <c r="AC238" s="244"/>
      <c r="AD238" s="67"/>
      <c r="AE238" s="71"/>
      <c r="AF238" s="60"/>
      <c r="AG238" s="34"/>
      <c r="AH238" s="34"/>
      <c r="AI238" s="34"/>
      <c r="AJ238" s="34"/>
      <c r="AK238" s="13"/>
      <c r="AL238" s="13"/>
      <c r="AM238" s="13"/>
      <c r="AN238" s="13"/>
      <c r="AO238" s="13"/>
      <c r="AP238" s="14"/>
      <c r="AQ238" s="15"/>
    </row>
    <row r="239" spans="1:43" s="17" customFormat="1" ht="30.95" customHeight="1" x14ac:dyDescent="0.2">
      <c r="A239" s="47"/>
      <c r="B239" s="48"/>
      <c r="C239" s="56"/>
      <c r="D239" s="35"/>
      <c r="E239" s="35"/>
      <c r="F239" s="36" t="str">
        <f>IF(D239="","",VLOOKUP(D239,契約台帳!$A$3:$X$9998,6,FALSE))&amp;IF(D239="","",VLOOKUP(D239,契約台帳!$A$3:$X$9998,7,FALSE))&amp;IF(D239="","",VLOOKUP(D239,契約台帳!$A$3:$X$9998,8,FALSE))&amp;IF(D239="","",VLOOKUP(D239,契約台帳!$A$3:$X$9998,9,FALSE))&amp;IF(D239="","",VLOOKUP(D239,契約台帳!$A$3:$X$9998,11,FALSE))</f>
        <v/>
      </c>
      <c r="G239" s="35" t="str">
        <f>IF(D239="","",IF(D238&lt;&gt;"","",VLOOKUP(F239,製品マスタ!$G$5:$H$1005,2,FALSE)))</f>
        <v/>
      </c>
      <c r="H239" s="35" t="str">
        <f>IF(D239="","",IF(D238&lt;&gt;"","",VLOOKUP(F239,製品マスタ!$G$5:$K$1005,5,FALSE)))</f>
        <v/>
      </c>
      <c r="I239" s="37" t="str">
        <f>IF(D239="","",IF(D238&lt;&gt;"","",VLOOKUP(F239,製品マスタ!$G$5:$L$1005,6,FALSE)))</f>
        <v/>
      </c>
      <c r="J239" s="38"/>
      <c r="K239" s="37" t="str">
        <f>IF(D239="","",IF(D238&lt;&gt;"","",VLOOKUP(D239,契約台帳!$A$3:$X$700,12,FALSE)))</f>
        <v/>
      </c>
      <c r="L239" s="37" t="str">
        <f>IF(D239="","",IF(D238&lt;&gt;"","",VLOOKUP(F239,製品マスタ!$G$5:$Q$1005,11,FALSE)))</f>
        <v/>
      </c>
      <c r="M239" s="49"/>
      <c r="N239" s="49"/>
      <c r="O239" s="60"/>
      <c r="P239" s="74"/>
      <c r="Q239" s="54" t="str">
        <f>IF(D239="","",IF(D238&lt;&gt;"","",IF(J239="リード付け",M239,VLOOKUP(D239,契約台帳!$A$3:$X$700,14,FALSE))))</f>
        <v/>
      </c>
      <c r="R239" s="50" t="str">
        <f>IF(D239="","",IF(D238&lt;&gt;"","",IF(J239="リード付け",M239,VLOOKUP(D239,契約台帳!$A$3:$X$700,15,FALSE))))</f>
        <v/>
      </c>
      <c r="S239" s="50" t="str">
        <f>IF(D239="","",IF(D238&lt;&gt;"","",IF(J239="リード付け",N239,VLOOKUP(D239,契約台帳!$A$3:$X$700,16,FALSE))))</f>
        <v/>
      </c>
      <c r="T239" s="50"/>
      <c r="U239" s="227" t="str">
        <f>IF(D239="","",IF(D237=D239,"",VLOOKUP(D239,契約台帳!$A$2:$X$700,18,FALSE)))</f>
        <v/>
      </c>
      <c r="V239" s="35" t="str">
        <f>IF(J239="巻足し",VLOOKUP(F239&amp;K239&amp;M239,製品マスタ!$M$5:$AK$1005,IF(S239/N239&gt;=3,24,21),FALSE),IF(J239="巻返し",VLOOKUP(F239&amp;K239&amp;M239,製品マスタ!$M$5:$AE$1005,18,FALSE),IF(J239="リード付け","原反コア",IF(J239="スリット",VLOOKUP(F239&amp;K239&amp;Q239,製品マスタ!$N$5:$AE$1005,17,FALSE),""))))</f>
        <v/>
      </c>
      <c r="W239" s="35" t="str">
        <f>IF(J239="巻足し",VLOOKUP(F239&amp;K239&amp;M239,製品マスタ!$M$5:$AK$1005,IF(S239/N239&gt;=3,25,22),FALSE),IF(J239="巻返し",VLOOKUP(F239&amp;K239&amp;M239,製品マスタ!$M$5:$AE$1005,19,FALSE),IF(J239="リード付け","-",IF(J239="スリット",VLOOKUP(F239&amp;K239&amp;Q239,製品マスタ!$N$5:$AE$1005,18,FALSE),""))))</f>
        <v/>
      </c>
      <c r="X239" s="40" t="str">
        <f>IF(D239="","",IF(D238&lt;&gt;"","",VLOOKUP(D239,契約台帳!$A$3:$X$700,17,FALSE)))</f>
        <v/>
      </c>
      <c r="Y239" s="35" t="str">
        <f>IF(D239="","",IF(D238&lt;&gt;"","",VLOOKUP(D239,契約台帳!$A$3:$X$700,5,FALSE)))</f>
        <v/>
      </c>
      <c r="Z239" s="74"/>
      <c r="AA239" s="266" t="str">
        <f>IFERROR(VLOOKUP(F239&amp;K239&amp;M239,製品マスタ!$M$5:$AM$1003,27,FALSE),"")</f>
        <v/>
      </c>
      <c r="AB239" s="41"/>
      <c r="AC239" s="244"/>
      <c r="AD239" s="67"/>
      <c r="AE239" s="71"/>
      <c r="AF239" s="60"/>
      <c r="AG239" s="34"/>
      <c r="AH239" s="34"/>
      <c r="AI239" s="34"/>
      <c r="AJ239" s="34"/>
      <c r="AK239" s="13"/>
      <c r="AL239" s="13"/>
      <c r="AM239" s="13"/>
      <c r="AN239" s="13"/>
      <c r="AO239" s="13"/>
      <c r="AP239" s="14"/>
      <c r="AQ239" s="15"/>
    </row>
    <row r="240" spans="1:43" s="17" customFormat="1" ht="30.95" customHeight="1" x14ac:dyDescent="0.2">
      <c r="A240" s="47"/>
      <c r="B240" s="48"/>
      <c r="C240" s="56"/>
      <c r="D240" s="35"/>
      <c r="E240" s="35"/>
      <c r="F240" s="36" t="str">
        <f>IF(D240="","",VLOOKUP(D240,契約台帳!$A$3:$X$9998,6,FALSE))&amp;IF(D240="","",VLOOKUP(D240,契約台帳!$A$3:$X$9998,7,FALSE))&amp;IF(D240="","",VLOOKUP(D240,契約台帳!$A$3:$X$9998,8,FALSE))&amp;IF(D240="","",VLOOKUP(D240,契約台帳!$A$3:$X$9998,9,FALSE))&amp;IF(D240="","",VLOOKUP(D240,契約台帳!$A$3:$X$9998,11,FALSE))</f>
        <v/>
      </c>
      <c r="G240" s="35" t="str">
        <f>IF(D240="","",IF(D239&lt;&gt;"","",VLOOKUP(F240,製品マスタ!$G$5:$H$1005,2,FALSE)))</f>
        <v/>
      </c>
      <c r="H240" s="35" t="str">
        <f>IF(D240="","",IF(D239&lt;&gt;"","",VLOOKUP(F240,製品マスタ!$G$5:$K$1005,5,FALSE)))</f>
        <v/>
      </c>
      <c r="I240" s="37" t="str">
        <f>IF(D240="","",IF(D239&lt;&gt;"","",VLOOKUP(F240,製品マスタ!$G$5:$L$1005,6,FALSE)))</f>
        <v/>
      </c>
      <c r="J240" s="38"/>
      <c r="K240" s="37" t="str">
        <f>IF(D240="","",IF(D239&lt;&gt;"","",VLOOKUP(D240,契約台帳!$A$3:$X$700,12,FALSE)))</f>
        <v/>
      </c>
      <c r="L240" s="37" t="str">
        <f>IF(D240="","",IF(D239&lt;&gt;"","",VLOOKUP(F240,製品マスタ!$G$5:$Q$1005,11,FALSE)))</f>
        <v/>
      </c>
      <c r="M240" s="49"/>
      <c r="N240" s="49"/>
      <c r="O240" s="60"/>
      <c r="P240" s="74"/>
      <c r="Q240" s="54" t="str">
        <f>IF(D240="","",IF(D239&lt;&gt;"","",IF(J240="リード付け",M240,VLOOKUP(D240,契約台帳!$A$3:$X$700,14,FALSE))))</f>
        <v/>
      </c>
      <c r="R240" s="50" t="str">
        <f>IF(D240="","",IF(D239&lt;&gt;"","",IF(J240="リード付け",M240,VLOOKUP(D240,契約台帳!$A$3:$X$700,15,FALSE))))</f>
        <v/>
      </c>
      <c r="S240" s="50" t="str">
        <f>IF(D240="","",IF(D239&lt;&gt;"","",IF(J240="リード付け",N240,VLOOKUP(D240,契約台帳!$A$3:$X$700,16,FALSE))))</f>
        <v/>
      </c>
      <c r="T240" s="50"/>
      <c r="U240" s="227" t="str">
        <f>IF(D240="","",IF(D238=D240,"",VLOOKUP(D240,契約台帳!$A$2:$X$700,18,FALSE)))</f>
        <v/>
      </c>
      <c r="V240" s="35" t="str">
        <f>IF(J240="巻足し",VLOOKUP(F240&amp;K240&amp;M240,製品マスタ!$M$5:$AK$1005,IF(S240/N240&gt;=3,24,21),FALSE),IF(J240="巻返し",VLOOKUP(F240&amp;K240&amp;M240,製品マスタ!$M$5:$AE$1005,18,FALSE),IF(J240="リード付け","原反コア",IF(J240="スリット",VLOOKUP(F240&amp;K240&amp;Q240,製品マスタ!$N$5:$AE$1005,17,FALSE),""))))</f>
        <v/>
      </c>
      <c r="W240" s="35" t="str">
        <f>IF(J240="巻足し",VLOOKUP(F240&amp;K240&amp;M240,製品マスタ!$M$5:$AK$1005,IF(S240/N240&gt;=3,25,22),FALSE),IF(J240="巻返し",VLOOKUP(F240&amp;K240&amp;M240,製品マスタ!$M$5:$AE$1005,19,FALSE),IF(J240="リード付け","-",IF(J240="スリット",VLOOKUP(F240&amp;K240&amp;Q240,製品マスタ!$N$5:$AE$1005,18,FALSE),""))))</f>
        <v/>
      </c>
      <c r="X240" s="40" t="str">
        <f>IF(D240="","",IF(D239&lt;&gt;"","",VLOOKUP(D240,契約台帳!$A$3:$X$700,17,FALSE)))</f>
        <v/>
      </c>
      <c r="Y240" s="35" t="str">
        <f>IF(D240="","",IF(D239&lt;&gt;"","",VLOOKUP(D240,契約台帳!$A$3:$X$700,5,FALSE)))</f>
        <v/>
      </c>
      <c r="Z240" s="74"/>
      <c r="AA240" s="266" t="str">
        <f>IFERROR(VLOOKUP(F240&amp;K240&amp;M240,製品マスタ!$M$5:$AM$1003,27,FALSE),"")</f>
        <v/>
      </c>
      <c r="AB240" s="41"/>
      <c r="AC240" s="244"/>
      <c r="AD240" s="67"/>
      <c r="AE240" s="71"/>
      <c r="AF240" s="60"/>
      <c r="AG240" s="34"/>
      <c r="AH240" s="34"/>
      <c r="AI240" s="34"/>
      <c r="AJ240" s="34"/>
      <c r="AK240" s="13"/>
      <c r="AL240" s="13"/>
      <c r="AM240" s="13"/>
      <c r="AN240" s="13"/>
      <c r="AO240" s="13"/>
      <c r="AP240" s="14"/>
      <c r="AQ240" s="15"/>
    </row>
    <row r="241" spans="1:43" s="17" customFormat="1" ht="30.95" customHeight="1" x14ac:dyDescent="0.2">
      <c r="A241" s="47"/>
      <c r="B241" s="48"/>
      <c r="C241" s="56"/>
      <c r="D241" s="35"/>
      <c r="E241" s="35"/>
      <c r="F241" s="36" t="str">
        <f>IF(D241="","",VLOOKUP(D241,契約台帳!$A$3:$X$9998,6,FALSE))&amp;IF(D241="","",VLOOKUP(D241,契約台帳!$A$3:$X$9998,7,FALSE))&amp;IF(D241="","",VLOOKUP(D241,契約台帳!$A$3:$X$9998,8,FALSE))&amp;IF(D241="","",VLOOKUP(D241,契約台帳!$A$3:$X$9998,9,FALSE))&amp;IF(D241="","",VLOOKUP(D241,契約台帳!$A$3:$X$9998,11,FALSE))</f>
        <v/>
      </c>
      <c r="G241" s="35" t="str">
        <f>IF(D241="","",IF(D240&lt;&gt;"","",VLOOKUP(F241,製品マスタ!$G$5:$H$1005,2,FALSE)))</f>
        <v/>
      </c>
      <c r="H241" s="35" t="str">
        <f>IF(D241="","",IF(D240&lt;&gt;"","",VLOOKUP(F241,製品マスタ!$G$5:$K$1005,5,FALSE)))</f>
        <v/>
      </c>
      <c r="I241" s="37" t="str">
        <f>IF(D241="","",IF(D240&lt;&gt;"","",VLOOKUP(F241,製品マスタ!$G$5:$L$1005,6,FALSE)))</f>
        <v/>
      </c>
      <c r="J241" s="38"/>
      <c r="K241" s="37" t="str">
        <f>IF(D241="","",IF(D240&lt;&gt;"","",VLOOKUP(D241,契約台帳!$A$3:$X$700,12,FALSE)))</f>
        <v/>
      </c>
      <c r="L241" s="37" t="str">
        <f>IF(D241="","",IF(D240&lt;&gt;"","",VLOOKUP(F241,製品マスタ!$G$5:$Q$1005,11,FALSE)))</f>
        <v/>
      </c>
      <c r="M241" s="49"/>
      <c r="N241" s="49"/>
      <c r="O241" s="60"/>
      <c r="P241" s="74"/>
      <c r="Q241" s="54" t="str">
        <f>IF(D241="","",IF(D240&lt;&gt;"","",IF(J241="リード付け",M241,VLOOKUP(D241,契約台帳!$A$3:$X$700,14,FALSE))))</f>
        <v/>
      </c>
      <c r="R241" s="50" t="str">
        <f>IF(D241="","",IF(D240&lt;&gt;"","",IF(J241="リード付け",M241,VLOOKUP(D241,契約台帳!$A$3:$X$700,15,FALSE))))</f>
        <v/>
      </c>
      <c r="S241" s="50" t="str">
        <f>IF(D241="","",IF(D240&lt;&gt;"","",IF(J241="リード付け",N241,VLOOKUP(D241,契約台帳!$A$3:$X$700,16,FALSE))))</f>
        <v/>
      </c>
      <c r="T241" s="50"/>
      <c r="U241" s="227" t="str">
        <f>IF(D241="","",IF(D239=D241,"",VLOOKUP(D241,契約台帳!$A$2:$X$700,18,FALSE)))</f>
        <v/>
      </c>
      <c r="V241" s="35" t="str">
        <f>IF(J241="巻足し",VLOOKUP(F241&amp;K241&amp;M241,製品マスタ!$M$5:$AK$1005,IF(S241/N241&gt;=3,24,21),FALSE),IF(J241="巻返し",VLOOKUP(F241&amp;K241&amp;M241,製品マスタ!$M$5:$AE$1005,18,FALSE),IF(J241="リード付け","原反コア",IF(J241="スリット",VLOOKUP(F241&amp;K241&amp;Q241,製品マスタ!$N$5:$AE$1005,17,FALSE),""))))</f>
        <v/>
      </c>
      <c r="W241" s="35" t="str">
        <f>IF(J241="巻足し",VLOOKUP(F241&amp;K241&amp;M241,製品マスタ!$M$5:$AK$1005,IF(S241/N241&gt;=3,25,22),FALSE),IF(J241="巻返し",VLOOKUP(F241&amp;K241&amp;M241,製品マスタ!$M$5:$AE$1005,19,FALSE),IF(J241="リード付け","-",IF(J241="スリット",VLOOKUP(F241&amp;K241&amp;Q241,製品マスタ!$N$5:$AE$1005,18,FALSE),""))))</f>
        <v/>
      </c>
      <c r="X241" s="40" t="str">
        <f>IF(D241="","",IF(D240&lt;&gt;"","",VLOOKUP(D241,契約台帳!$A$3:$X$700,17,FALSE)))</f>
        <v/>
      </c>
      <c r="Y241" s="35" t="str">
        <f>IF(D241="","",IF(D240&lt;&gt;"","",VLOOKUP(D241,契約台帳!$A$3:$X$700,5,FALSE)))</f>
        <v/>
      </c>
      <c r="Z241" s="74"/>
      <c r="AA241" s="266" t="str">
        <f>IFERROR(VLOOKUP(F241&amp;K241&amp;M241,製品マスタ!$M$5:$AM$1003,27,FALSE),"")</f>
        <v/>
      </c>
      <c r="AB241" s="41"/>
      <c r="AC241" s="244"/>
      <c r="AD241" s="67"/>
      <c r="AE241" s="71"/>
      <c r="AF241" s="60"/>
      <c r="AG241" s="34"/>
      <c r="AH241" s="34"/>
      <c r="AI241" s="34"/>
      <c r="AJ241" s="34"/>
      <c r="AK241" s="13"/>
      <c r="AL241" s="13"/>
      <c r="AM241" s="13"/>
      <c r="AN241" s="13"/>
      <c r="AO241" s="13"/>
      <c r="AP241" s="14"/>
      <c r="AQ241" s="15"/>
    </row>
    <row r="242" spans="1:43" s="17" customFormat="1" ht="30.95" customHeight="1" x14ac:dyDescent="0.2">
      <c r="A242" s="47"/>
      <c r="B242" s="48"/>
      <c r="C242" s="56"/>
      <c r="D242" s="35"/>
      <c r="E242" s="35"/>
      <c r="F242" s="36" t="str">
        <f>IF(D242="","",VLOOKUP(D242,契約台帳!$A$3:$X$9998,6,FALSE))&amp;IF(D242="","",VLOOKUP(D242,契約台帳!$A$3:$X$9998,7,FALSE))&amp;IF(D242="","",VLOOKUP(D242,契約台帳!$A$3:$X$9998,8,FALSE))&amp;IF(D242="","",VLOOKUP(D242,契約台帳!$A$3:$X$9998,9,FALSE))&amp;IF(D242="","",VLOOKUP(D242,契約台帳!$A$3:$X$9998,11,FALSE))</f>
        <v/>
      </c>
      <c r="G242" s="35" t="str">
        <f>IF(D242="","",IF(D241&lt;&gt;"","",VLOOKUP(F242,製品マスタ!$G$5:$H$1005,2,FALSE)))</f>
        <v/>
      </c>
      <c r="H242" s="35" t="str">
        <f>IF(D242="","",IF(D241&lt;&gt;"","",VLOOKUP(F242,製品マスタ!$G$5:$K$1005,5,FALSE)))</f>
        <v/>
      </c>
      <c r="I242" s="37" t="str">
        <f>IF(D242="","",IF(D241&lt;&gt;"","",VLOOKUP(F242,製品マスタ!$G$5:$L$1005,6,FALSE)))</f>
        <v/>
      </c>
      <c r="J242" s="38"/>
      <c r="K242" s="37" t="str">
        <f>IF(D242="","",IF(D241&lt;&gt;"","",VLOOKUP(D242,契約台帳!$A$3:$X$700,12,FALSE)))</f>
        <v/>
      </c>
      <c r="L242" s="37" t="str">
        <f>IF(D242="","",IF(D241&lt;&gt;"","",VLOOKUP(F242,製品マスタ!$G$5:$Q$1005,11,FALSE)))</f>
        <v/>
      </c>
      <c r="M242" s="49"/>
      <c r="N242" s="49"/>
      <c r="O242" s="60"/>
      <c r="P242" s="74"/>
      <c r="Q242" s="54" t="str">
        <f>IF(D242="","",IF(D241&lt;&gt;"","",IF(J242="リード付け",M242,VLOOKUP(D242,契約台帳!$A$3:$X$700,14,FALSE))))</f>
        <v/>
      </c>
      <c r="R242" s="50" t="str">
        <f>IF(D242="","",IF(D241&lt;&gt;"","",IF(J242="リード付け",M242,VLOOKUP(D242,契約台帳!$A$3:$X$700,15,FALSE))))</f>
        <v/>
      </c>
      <c r="S242" s="50" t="str">
        <f>IF(D242="","",IF(D241&lt;&gt;"","",IF(J242="リード付け",N242,VLOOKUP(D242,契約台帳!$A$3:$X$700,16,FALSE))))</f>
        <v/>
      </c>
      <c r="T242" s="50"/>
      <c r="U242" s="227" t="str">
        <f>IF(D242="","",IF(D240=D242,"",VLOOKUP(D242,契約台帳!$A$2:$X$700,18,FALSE)))</f>
        <v/>
      </c>
      <c r="V242" s="35" t="str">
        <f>IF(J242="巻足し",VLOOKUP(F242&amp;K242&amp;M242,製品マスタ!$M$5:$AK$1005,IF(S242/N242&gt;=3,24,21),FALSE),IF(J242="巻返し",VLOOKUP(F242&amp;K242&amp;M242,製品マスタ!$M$5:$AE$1005,18,FALSE),IF(J242="リード付け","原反コア",IF(J242="スリット",VLOOKUP(F242&amp;K242&amp;Q242,製品マスタ!$N$5:$AE$1005,17,FALSE),""))))</f>
        <v/>
      </c>
      <c r="W242" s="35" t="str">
        <f>IF(J242="巻足し",VLOOKUP(F242&amp;K242&amp;M242,製品マスタ!$M$5:$AK$1005,IF(S242/N242&gt;=3,25,22),FALSE),IF(J242="巻返し",VLOOKUP(F242&amp;K242&amp;M242,製品マスタ!$M$5:$AE$1005,19,FALSE),IF(J242="リード付け","-",IF(J242="スリット",VLOOKUP(F242&amp;K242&amp;Q242,製品マスタ!$N$5:$AE$1005,18,FALSE),""))))</f>
        <v/>
      </c>
      <c r="X242" s="40" t="str">
        <f>IF(D242="","",IF(D241&lt;&gt;"","",VLOOKUP(D242,契約台帳!$A$3:$X$700,17,FALSE)))</f>
        <v/>
      </c>
      <c r="Y242" s="35" t="str">
        <f>IF(D242="","",IF(D241&lt;&gt;"","",VLOOKUP(D242,契約台帳!$A$3:$X$700,5,FALSE)))</f>
        <v/>
      </c>
      <c r="Z242" s="74"/>
      <c r="AA242" s="266" t="str">
        <f>IFERROR(VLOOKUP(F242&amp;K242&amp;M242,製品マスタ!$M$5:$AM$1003,27,FALSE),"")</f>
        <v/>
      </c>
      <c r="AB242" s="41"/>
      <c r="AC242" s="244"/>
      <c r="AD242" s="67"/>
      <c r="AE242" s="71"/>
      <c r="AF242" s="60"/>
      <c r="AG242" s="34"/>
      <c r="AH242" s="34"/>
      <c r="AI242" s="34"/>
      <c r="AJ242" s="34"/>
      <c r="AK242" s="13"/>
      <c r="AL242" s="13"/>
      <c r="AM242" s="13"/>
      <c r="AN242" s="13"/>
      <c r="AO242" s="13"/>
      <c r="AP242" s="14"/>
      <c r="AQ242" s="15"/>
    </row>
    <row r="243" spans="1:43" s="17" customFormat="1" ht="30.95" customHeight="1" x14ac:dyDescent="0.2">
      <c r="A243" s="47"/>
      <c r="B243" s="48"/>
      <c r="C243" s="56"/>
      <c r="D243" s="35"/>
      <c r="E243" s="35"/>
      <c r="F243" s="36" t="str">
        <f>IF(D243="","",VLOOKUP(D243,契約台帳!$A$3:$X$9998,6,FALSE))&amp;IF(D243="","",VLOOKUP(D243,契約台帳!$A$3:$X$9998,7,FALSE))&amp;IF(D243="","",VLOOKUP(D243,契約台帳!$A$3:$X$9998,8,FALSE))&amp;IF(D243="","",VLOOKUP(D243,契約台帳!$A$3:$X$9998,9,FALSE))&amp;IF(D243="","",VLOOKUP(D243,契約台帳!$A$3:$X$9998,11,FALSE))</f>
        <v/>
      </c>
      <c r="G243" s="35" t="str">
        <f>IF(D243="","",IF(D242&lt;&gt;"","",VLOOKUP(F243,製品マスタ!$G$5:$H$1005,2,FALSE)))</f>
        <v/>
      </c>
      <c r="H243" s="35" t="str">
        <f>IF(D243="","",IF(D242&lt;&gt;"","",VLOOKUP(F243,製品マスタ!$G$5:$K$1005,5,FALSE)))</f>
        <v/>
      </c>
      <c r="I243" s="37" t="str">
        <f>IF(D243="","",IF(D242&lt;&gt;"","",VLOOKUP(F243,製品マスタ!$G$5:$L$1005,6,FALSE)))</f>
        <v/>
      </c>
      <c r="J243" s="38"/>
      <c r="K243" s="37" t="str">
        <f>IF(D243="","",IF(D242&lt;&gt;"","",VLOOKUP(D243,契約台帳!$A$3:$X$700,12,FALSE)))</f>
        <v/>
      </c>
      <c r="L243" s="37" t="str">
        <f>IF(D243="","",IF(D242&lt;&gt;"","",VLOOKUP(F243,製品マスタ!$G$5:$Q$1005,11,FALSE)))</f>
        <v/>
      </c>
      <c r="M243" s="49"/>
      <c r="N243" s="49"/>
      <c r="O243" s="60"/>
      <c r="P243" s="74"/>
      <c r="Q243" s="54" t="str">
        <f>IF(D243="","",IF(D242&lt;&gt;"","",IF(J243="リード付け",M243,VLOOKUP(D243,契約台帳!$A$3:$X$700,14,FALSE))))</f>
        <v/>
      </c>
      <c r="R243" s="50" t="str">
        <f>IF(D243="","",IF(D242&lt;&gt;"","",IF(J243="リード付け",M243,VLOOKUP(D243,契約台帳!$A$3:$X$700,15,FALSE))))</f>
        <v/>
      </c>
      <c r="S243" s="50" t="str">
        <f>IF(D243="","",IF(D242&lt;&gt;"","",IF(J243="リード付け",N243,VLOOKUP(D243,契約台帳!$A$3:$X$700,16,FALSE))))</f>
        <v/>
      </c>
      <c r="T243" s="50"/>
      <c r="U243" s="227" t="str">
        <f>IF(D243="","",IF(D241=D243,"",VLOOKUP(D243,契約台帳!$A$2:$X$700,18,FALSE)))</f>
        <v/>
      </c>
      <c r="V243" s="35" t="str">
        <f>IF(J243="巻足し",VLOOKUP(F243&amp;K243&amp;M243,製品マスタ!$M$5:$AK$1005,IF(S243/N243&gt;=3,24,21),FALSE),IF(J243="巻返し",VLOOKUP(F243&amp;K243&amp;M243,製品マスタ!$M$5:$AE$1005,18,FALSE),IF(J243="リード付け","原反コア",IF(J243="スリット",VLOOKUP(F243&amp;K243&amp;Q243,製品マスタ!$N$5:$AE$1005,17,FALSE),""))))</f>
        <v/>
      </c>
      <c r="W243" s="35" t="str">
        <f>IF(J243="巻足し",VLOOKUP(F243&amp;K243&amp;M243,製品マスタ!$M$5:$AK$1005,IF(S243/N243&gt;=3,25,22),FALSE),IF(J243="巻返し",VLOOKUP(F243&amp;K243&amp;M243,製品マスタ!$M$5:$AE$1005,19,FALSE),IF(J243="リード付け","-",IF(J243="スリット",VLOOKUP(F243&amp;K243&amp;Q243,製品マスタ!$N$5:$AE$1005,18,FALSE),""))))</f>
        <v/>
      </c>
      <c r="X243" s="40" t="str">
        <f>IF(D243="","",IF(D242&lt;&gt;"","",VLOOKUP(D243,契約台帳!$A$3:$X$700,17,FALSE)))</f>
        <v/>
      </c>
      <c r="Y243" s="35" t="str">
        <f>IF(D243="","",IF(D242&lt;&gt;"","",VLOOKUP(D243,契約台帳!$A$3:$X$700,5,FALSE)))</f>
        <v/>
      </c>
      <c r="Z243" s="74"/>
      <c r="AA243" s="266" t="str">
        <f>IFERROR(VLOOKUP(F243&amp;K243&amp;M243,製品マスタ!$M$5:$AM$1003,27,FALSE),"")</f>
        <v/>
      </c>
      <c r="AB243" s="41"/>
      <c r="AC243" s="244"/>
      <c r="AD243" s="67"/>
      <c r="AE243" s="71"/>
      <c r="AF243" s="60"/>
      <c r="AG243" s="34"/>
      <c r="AH243" s="34"/>
      <c r="AI243" s="34"/>
      <c r="AJ243" s="34"/>
      <c r="AK243" s="13"/>
      <c r="AL243" s="13"/>
      <c r="AM243" s="13"/>
      <c r="AN243" s="13"/>
      <c r="AO243" s="13"/>
      <c r="AP243" s="14"/>
      <c r="AQ243" s="15"/>
    </row>
    <row r="244" spans="1:43" s="17" customFormat="1" ht="30.95" customHeight="1" x14ac:dyDescent="0.2">
      <c r="A244" s="47"/>
      <c r="B244" s="48"/>
      <c r="C244" s="56"/>
      <c r="D244" s="35"/>
      <c r="E244" s="35"/>
      <c r="F244" s="36" t="str">
        <f>IF(D244="","",VLOOKUP(D244,契約台帳!$A$3:$X$9998,6,FALSE))&amp;IF(D244="","",VLOOKUP(D244,契約台帳!$A$3:$X$9998,7,FALSE))&amp;IF(D244="","",VLOOKUP(D244,契約台帳!$A$3:$X$9998,8,FALSE))&amp;IF(D244="","",VLOOKUP(D244,契約台帳!$A$3:$X$9998,9,FALSE))&amp;IF(D244="","",VLOOKUP(D244,契約台帳!$A$3:$X$9998,11,FALSE))</f>
        <v/>
      </c>
      <c r="G244" s="35" t="str">
        <f>IF(D244="","",IF(D243&lt;&gt;"","",VLOOKUP(F244,製品マスタ!$G$5:$H$1005,2,FALSE)))</f>
        <v/>
      </c>
      <c r="H244" s="35" t="str">
        <f>IF(D244="","",IF(D243&lt;&gt;"","",VLOOKUP(F244,製品マスタ!$G$5:$K$1005,5,FALSE)))</f>
        <v/>
      </c>
      <c r="I244" s="37" t="str">
        <f>IF(D244="","",IF(D243&lt;&gt;"","",VLOOKUP(F244,製品マスタ!$G$5:$L$1005,6,FALSE)))</f>
        <v/>
      </c>
      <c r="J244" s="38"/>
      <c r="K244" s="37" t="str">
        <f>IF(D244="","",IF(D243&lt;&gt;"","",VLOOKUP(D244,契約台帳!$A$3:$X$700,12,FALSE)))</f>
        <v/>
      </c>
      <c r="L244" s="37" t="str">
        <f>IF(D244="","",IF(D243&lt;&gt;"","",VLOOKUP(F244,製品マスタ!$G$5:$Q$1005,11,FALSE)))</f>
        <v/>
      </c>
      <c r="M244" s="49"/>
      <c r="N244" s="49"/>
      <c r="O244" s="60"/>
      <c r="P244" s="74"/>
      <c r="Q244" s="54" t="str">
        <f>IF(D244="","",IF(D243&lt;&gt;"","",IF(J244="リード付け",M244,VLOOKUP(D244,契約台帳!$A$3:$X$700,14,FALSE))))</f>
        <v/>
      </c>
      <c r="R244" s="50" t="str">
        <f>IF(D244="","",IF(D243&lt;&gt;"","",IF(J244="リード付け",M244,VLOOKUP(D244,契約台帳!$A$3:$X$700,15,FALSE))))</f>
        <v/>
      </c>
      <c r="S244" s="50" t="str">
        <f>IF(D244="","",IF(D243&lt;&gt;"","",IF(J244="リード付け",N244,VLOOKUP(D244,契約台帳!$A$3:$X$700,16,FALSE))))</f>
        <v/>
      </c>
      <c r="T244" s="50"/>
      <c r="U244" s="227" t="str">
        <f>IF(D244="","",IF(D242=D244,"",VLOOKUP(D244,契約台帳!$A$2:$X$700,18,FALSE)))</f>
        <v/>
      </c>
      <c r="V244" s="35" t="str">
        <f>IF(J244="巻足し",VLOOKUP(F244&amp;K244&amp;M244,製品マスタ!$M$5:$AK$1005,IF(S244/N244&gt;=3,24,21),FALSE),IF(J244="巻返し",VLOOKUP(F244&amp;K244&amp;M244,製品マスタ!$M$5:$AE$1005,18,FALSE),IF(J244="リード付け","原反コア",IF(J244="スリット",VLOOKUP(F244&amp;K244&amp;Q244,製品マスタ!$N$5:$AE$1005,17,FALSE),""))))</f>
        <v/>
      </c>
      <c r="W244" s="35" t="str">
        <f>IF(J244="巻足し",VLOOKUP(F244&amp;K244&amp;M244,製品マスタ!$M$5:$AK$1005,IF(S244/N244&gt;=3,25,22),FALSE),IF(J244="巻返し",VLOOKUP(F244&amp;K244&amp;M244,製品マスタ!$M$5:$AE$1005,19,FALSE),IF(J244="リード付け","-",IF(J244="スリット",VLOOKUP(F244&amp;K244&amp;Q244,製品マスタ!$N$5:$AE$1005,18,FALSE),""))))</f>
        <v/>
      </c>
      <c r="X244" s="40" t="str">
        <f>IF(D244="","",IF(D243&lt;&gt;"","",VLOOKUP(D244,契約台帳!$A$3:$X$700,17,FALSE)))</f>
        <v/>
      </c>
      <c r="Y244" s="35" t="str">
        <f>IF(D244="","",IF(D243&lt;&gt;"","",VLOOKUP(D244,契約台帳!$A$3:$X$700,5,FALSE)))</f>
        <v/>
      </c>
      <c r="Z244" s="74"/>
      <c r="AA244" s="266" t="str">
        <f>IFERROR(VLOOKUP(F244&amp;K244&amp;M244,製品マスタ!$M$5:$AM$1003,27,FALSE),"")</f>
        <v/>
      </c>
      <c r="AB244" s="41"/>
      <c r="AC244" s="244"/>
      <c r="AD244" s="67"/>
      <c r="AE244" s="71"/>
      <c r="AF244" s="60"/>
      <c r="AG244" s="34"/>
      <c r="AH244" s="34"/>
      <c r="AI244" s="34"/>
      <c r="AJ244" s="34"/>
      <c r="AK244" s="13"/>
      <c r="AL244" s="13"/>
      <c r="AM244" s="13"/>
      <c r="AN244" s="13"/>
      <c r="AO244" s="13"/>
      <c r="AP244" s="14"/>
      <c r="AQ244" s="15"/>
    </row>
    <row r="245" spans="1:43" s="17" customFormat="1" ht="30.95" customHeight="1" x14ac:dyDescent="0.2">
      <c r="A245" s="47"/>
      <c r="B245" s="48"/>
      <c r="C245" s="56"/>
      <c r="D245" s="35"/>
      <c r="E245" s="35"/>
      <c r="F245" s="36" t="str">
        <f>IF(D245="","",VLOOKUP(D245,契約台帳!$A$3:$X$9998,6,FALSE))&amp;IF(D245="","",VLOOKUP(D245,契約台帳!$A$3:$X$9998,7,FALSE))&amp;IF(D245="","",VLOOKUP(D245,契約台帳!$A$3:$X$9998,8,FALSE))&amp;IF(D245="","",VLOOKUP(D245,契約台帳!$A$3:$X$9998,9,FALSE))&amp;IF(D245="","",VLOOKUP(D245,契約台帳!$A$3:$X$9998,11,FALSE))</f>
        <v/>
      </c>
      <c r="G245" s="35" t="str">
        <f>IF(D245="","",IF(D244&lt;&gt;"","",VLOOKUP(F245,製品マスタ!$G$5:$H$1005,2,FALSE)))</f>
        <v/>
      </c>
      <c r="H245" s="35" t="str">
        <f>IF(D245="","",IF(D244&lt;&gt;"","",VLOOKUP(F245,製品マスタ!$G$5:$K$1005,5,FALSE)))</f>
        <v/>
      </c>
      <c r="I245" s="37" t="str">
        <f>IF(D245="","",IF(D244&lt;&gt;"","",VLOOKUP(F245,製品マスタ!$G$5:$L$1005,6,FALSE)))</f>
        <v/>
      </c>
      <c r="J245" s="38"/>
      <c r="K245" s="37" t="str">
        <f>IF(D245="","",IF(D244&lt;&gt;"","",VLOOKUP(D245,契約台帳!$A$3:$X$700,12,FALSE)))</f>
        <v/>
      </c>
      <c r="L245" s="37" t="str">
        <f>IF(D245="","",IF(D244&lt;&gt;"","",VLOOKUP(F245,製品マスタ!$G$5:$Q$1005,11,FALSE)))</f>
        <v/>
      </c>
      <c r="M245" s="49"/>
      <c r="N245" s="49"/>
      <c r="O245" s="60"/>
      <c r="P245" s="74"/>
      <c r="Q245" s="54" t="str">
        <f>IF(D245="","",IF(D244&lt;&gt;"","",IF(J245="リード付け",M245,VLOOKUP(D245,契約台帳!$A$3:$X$700,14,FALSE))))</f>
        <v/>
      </c>
      <c r="R245" s="50" t="str">
        <f>IF(D245="","",IF(D244&lt;&gt;"","",IF(J245="リード付け",M245,VLOOKUP(D245,契約台帳!$A$3:$X$700,15,FALSE))))</f>
        <v/>
      </c>
      <c r="S245" s="50" t="str">
        <f>IF(D245="","",IF(D244&lt;&gt;"","",IF(J245="リード付け",N245,VLOOKUP(D245,契約台帳!$A$3:$X$700,16,FALSE))))</f>
        <v/>
      </c>
      <c r="T245" s="50"/>
      <c r="U245" s="227" t="str">
        <f>IF(D245="","",IF(D243=D245,"",VLOOKUP(D245,契約台帳!$A$2:$X$700,18,FALSE)))</f>
        <v/>
      </c>
      <c r="V245" s="35" t="str">
        <f>IF(J245="巻足し",VLOOKUP(F245&amp;K245&amp;M245,製品マスタ!$M$5:$AK$1005,IF(S245/N245&gt;=3,24,21),FALSE),IF(J245="巻返し",VLOOKUP(F245&amp;K245&amp;M245,製品マスタ!$M$5:$AE$1005,18,FALSE),IF(J245="リード付け","原反コア",IF(J245="スリット",VLOOKUP(F245&amp;K245&amp;Q245,製品マスタ!$N$5:$AE$1005,17,FALSE),""))))</f>
        <v/>
      </c>
      <c r="W245" s="35" t="str">
        <f>IF(J245="巻足し",VLOOKUP(F245&amp;K245&amp;M245,製品マスタ!$M$5:$AK$1005,IF(S245/N245&gt;=3,25,22),FALSE),IF(J245="巻返し",VLOOKUP(F245&amp;K245&amp;M245,製品マスタ!$M$5:$AE$1005,19,FALSE),IF(J245="リード付け","-",IF(J245="スリット",VLOOKUP(F245&amp;K245&amp;Q245,製品マスタ!$N$5:$AE$1005,18,FALSE),""))))</f>
        <v/>
      </c>
      <c r="X245" s="40" t="str">
        <f>IF(D245="","",IF(D244&lt;&gt;"","",VLOOKUP(D245,契約台帳!$A$3:$X$700,17,FALSE)))</f>
        <v/>
      </c>
      <c r="Y245" s="35" t="str">
        <f>IF(D245="","",IF(D244&lt;&gt;"","",VLOOKUP(D245,契約台帳!$A$3:$X$700,5,FALSE)))</f>
        <v/>
      </c>
      <c r="Z245" s="74"/>
      <c r="AA245" s="266" t="str">
        <f>IFERROR(VLOOKUP(F245&amp;K245&amp;M245,製品マスタ!$M$5:$AM$1003,27,FALSE),"")</f>
        <v/>
      </c>
      <c r="AB245" s="41"/>
      <c r="AC245" s="244"/>
      <c r="AD245" s="67"/>
      <c r="AE245" s="71"/>
      <c r="AF245" s="60"/>
      <c r="AG245" s="34"/>
      <c r="AH245" s="34"/>
      <c r="AI245" s="34"/>
      <c r="AJ245" s="34"/>
      <c r="AK245" s="13"/>
      <c r="AL245" s="13"/>
      <c r="AM245" s="13"/>
      <c r="AN245" s="13"/>
      <c r="AO245" s="13"/>
      <c r="AP245" s="14"/>
      <c r="AQ245" s="15"/>
    </row>
    <row r="246" spans="1:43" s="17" customFormat="1" ht="30.75" customHeight="1" x14ac:dyDescent="0.2">
      <c r="A246" s="47"/>
      <c r="B246" s="48"/>
      <c r="C246" s="56"/>
      <c r="D246" s="35"/>
      <c r="E246" s="35"/>
      <c r="F246" s="36" t="str">
        <f>IF(D246="","",VLOOKUP(D246,契約台帳!$A$3:$X$9998,6,FALSE))&amp;IF(D246="","",VLOOKUP(D246,契約台帳!$A$3:$X$9998,7,FALSE))&amp;IF(D246="","",VLOOKUP(D246,契約台帳!$A$3:$X$9998,8,FALSE))&amp;IF(D246="","",VLOOKUP(D246,契約台帳!$A$3:$X$9998,9,FALSE))&amp;IF(D246="","",VLOOKUP(D246,契約台帳!$A$3:$X$9998,11,FALSE))</f>
        <v/>
      </c>
      <c r="G246" s="35" t="str">
        <f>IF(D246="","",IF(D245&lt;&gt;"","",VLOOKUP(F246,製品マスタ!$G$5:$H$1005,2,FALSE)))</f>
        <v/>
      </c>
      <c r="H246" s="35" t="str">
        <f>IF(D246="","",IF(D245&lt;&gt;"","",VLOOKUP(F246,製品マスタ!$G$5:$K$1005,5,FALSE)))</f>
        <v/>
      </c>
      <c r="I246" s="37" t="str">
        <f>IF(D246="","",IF(D245&lt;&gt;"","",VLOOKUP(F246,製品マスタ!$G$5:$L$1005,6,FALSE)))</f>
        <v/>
      </c>
      <c r="J246" s="38"/>
      <c r="K246" s="37" t="str">
        <f>IF(D246="","",IF(D245&lt;&gt;"","",VLOOKUP(D246,契約台帳!$A$3:$X$700,12,FALSE)))</f>
        <v/>
      </c>
      <c r="L246" s="37" t="str">
        <f>IF(D246="","",IF(D245&lt;&gt;"","",VLOOKUP(F246,製品マスタ!$G$5:$Q$1005,11,FALSE)))</f>
        <v/>
      </c>
      <c r="M246" s="49"/>
      <c r="N246" s="49"/>
      <c r="O246" s="60"/>
      <c r="P246" s="74"/>
      <c r="Q246" s="54" t="str">
        <f>IF(D246="","",IF(D245&lt;&gt;"","",IF(J246="リード付け",M246,VLOOKUP(D246,契約台帳!$A$3:$X$700,14,FALSE))))</f>
        <v/>
      </c>
      <c r="R246" s="50" t="str">
        <f>IF(D246="","",IF(D245&lt;&gt;"","",IF(J246="リード付け",M246,VLOOKUP(D246,契約台帳!$A$3:$X$700,15,FALSE))))</f>
        <v/>
      </c>
      <c r="S246" s="50" t="str">
        <f>IF(D246="","",IF(D245&lt;&gt;"","",IF(J246="リード付け",N246,VLOOKUP(D246,契約台帳!$A$3:$X$700,16,FALSE))))</f>
        <v/>
      </c>
      <c r="T246" s="50"/>
      <c r="U246" s="227" t="str">
        <f>IF(D246="","",IF(D244=D246,"",VLOOKUP(D246,契約台帳!$A$2:$X$700,18,FALSE)))</f>
        <v/>
      </c>
      <c r="V246" s="35" t="str">
        <f>IF(J246="巻足し",VLOOKUP(F246&amp;K246&amp;M246,製品マスタ!$M$5:$AK$1005,IF(S246/N246&gt;=3,24,21),FALSE),IF(J246="巻返し",VLOOKUP(F246&amp;K246&amp;M246,製品マスタ!$M$5:$AE$1005,18,FALSE),IF(J246="リード付け","原反コア",IF(J246="スリット",VLOOKUP(F246&amp;K246&amp;Q246,製品マスタ!$N$5:$AE$1005,17,FALSE),""))))</f>
        <v/>
      </c>
      <c r="W246" s="35" t="str">
        <f>IF(J246="巻足し",VLOOKUP(F246&amp;K246&amp;M246,製品マスタ!$M$5:$AK$1005,IF(S246/N246&gt;=3,25,22),FALSE),IF(J246="巻返し",VLOOKUP(F246&amp;K246&amp;M246,製品マスタ!$M$5:$AE$1005,19,FALSE),IF(J246="リード付け","-",IF(J246="スリット",VLOOKUP(F246&amp;K246&amp;Q246,製品マスタ!$N$5:$AE$1005,18,FALSE),""))))</f>
        <v/>
      </c>
      <c r="X246" s="40" t="str">
        <f>IF(D246="","",IF(D245&lt;&gt;"","",VLOOKUP(D246,契約台帳!$A$3:$X$700,17,FALSE)))</f>
        <v/>
      </c>
      <c r="Y246" s="35" t="str">
        <f>IF(D246="","",IF(D245&lt;&gt;"","",VLOOKUP(D246,契約台帳!$A$3:$X$700,5,FALSE)))</f>
        <v/>
      </c>
      <c r="Z246" s="74"/>
      <c r="AA246" s="266" t="str">
        <f>IFERROR(VLOOKUP(F246&amp;K246&amp;M246,製品マスタ!$M$5:$AM$1003,27,FALSE),"")</f>
        <v/>
      </c>
      <c r="AB246" s="41"/>
      <c r="AC246" s="244"/>
      <c r="AD246" s="67"/>
      <c r="AE246" s="71"/>
      <c r="AF246" s="60"/>
      <c r="AG246" s="34"/>
      <c r="AH246" s="34"/>
      <c r="AI246" s="34"/>
      <c r="AJ246" s="34"/>
      <c r="AK246" s="13"/>
      <c r="AL246" s="13"/>
      <c r="AM246" s="13"/>
      <c r="AN246" s="13"/>
      <c r="AO246" s="13"/>
      <c r="AP246" s="14"/>
      <c r="AQ246" s="15"/>
    </row>
    <row r="247" spans="1:43" s="17" customFormat="1" ht="30.95" customHeight="1" x14ac:dyDescent="0.2">
      <c r="A247" s="47"/>
      <c r="B247" s="48"/>
      <c r="C247" s="56"/>
      <c r="D247" s="35"/>
      <c r="E247" s="35"/>
      <c r="F247" s="36" t="str">
        <f>IF(D247="","",VLOOKUP(D247,契約台帳!$A$3:$X$9998,6,FALSE))&amp;IF(D247="","",VLOOKUP(D247,契約台帳!$A$3:$X$9998,7,FALSE))&amp;IF(D247="","",VLOOKUP(D247,契約台帳!$A$3:$X$9998,8,FALSE))&amp;IF(D247="","",VLOOKUP(D247,契約台帳!$A$3:$X$9998,9,FALSE))&amp;IF(D247="","",VLOOKUP(D247,契約台帳!$A$3:$X$9998,11,FALSE))</f>
        <v/>
      </c>
      <c r="G247" s="35" t="str">
        <f>IF(D247="","",IF(D246&lt;&gt;"","",VLOOKUP(F247,製品マスタ!$G$5:$H$1005,2,FALSE)))</f>
        <v/>
      </c>
      <c r="H247" s="35" t="str">
        <f>IF(D247="","",IF(D246&lt;&gt;"","",VLOOKUP(F247,製品マスタ!$G$5:$K$1005,5,FALSE)))</f>
        <v/>
      </c>
      <c r="I247" s="37" t="str">
        <f>IF(D247="","",IF(D246&lt;&gt;"","",VLOOKUP(F247,製品マスタ!$G$5:$L$1005,6,FALSE)))</f>
        <v/>
      </c>
      <c r="J247" s="38"/>
      <c r="K247" s="37" t="str">
        <f>IF(D247="","",IF(D246&lt;&gt;"","",VLOOKUP(D247,契約台帳!$A$3:$X$700,12,FALSE)))</f>
        <v/>
      </c>
      <c r="L247" s="37" t="str">
        <f>IF(D247="","",IF(D246&lt;&gt;"","",VLOOKUP(F247,製品マスタ!$G$5:$Q$1005,11,FALSE)))</f>
        <v/>
      </c>
      <c r="M247" s="49"/>
      <c r="N247" s="49"/>
      <c r="O247" s="60"/>
      <c r="P247" s="74"/>
      <c r="Q247" s="54" t="str">
        <f>IF(D247="","",IF(D246&lt;&gt;"","",IF(J247="リード付け",M247,VLOOKUP(D247,契約台帳!$A$3:$X$700,14,FALSE))))</f>
        <v/>
      </c>
      <c r="R247" s="50" t="str">
        <f>IF(D247="","",IF(D246&lt;&gt;"","",IF(J247="リード付け",M247,VLOOKUP(D247,契約台帳!$A$3:$X$700,15,FALSE))))</f>
        <v/>
      </c>
      <c r="S247" s="50" t="str">
        <f>IF(D247="","",IF(D246&lt;&gt;"","",IF(J247="リード付け",N247,VLOOKUP(D247,契約台帳!$A$3:$X$700,16,FALSE))))</f>
        <v/>
      </c>
      <c r="T247" s="50"/>
      <c r="U247" s="227" t="str">
        <f>IF(D247="","",IF(D245=D247,"",VLOOKUP(D247,契約台帳!$A$2:$X$700,18,FALSE)))</f>
        <v/>
      </c>
      <c r="V247" s="35" t="str">
        <f>IF(J247="巻足し",VLOOKUP(F247&amp;K247&amp;M247,製品マスタ!$M$5:$AK$1005,IF(S247/N247&gt;=3,24,21),FALSE),IF(J247="巻返し",VLOOKUP(F247&amp;K247&amp;M247,製品マスタ!$M$5:$AE$1005,18,FALSE),IF(J247="リード付け","原反コア",IF(J247="スリット",VLOOKUP(F247&amp;K247&amp;Q247,製品マスタ!$N$5:$AE$1005,17,FALSE),""))))</f>
        <v/>
      </c>
      <c r="W247" s="35" t="str">
        <f>IF(J247="巻足し",VLOOKUP(F247&amp;K247&amp;M247,製品マスタ!$M$5:$AK$1005,IF(S247/N247&gt;=3,25,22),FALSE),IF(J247="巻返し",VLOOKUP(F247&amp;K247&amp;M247,製品マスタ!$M$5:$AE$1005,19,FALSE),IF(J247="リード付け","-",IF(J247="スリット",VLOOKUP(F247&amp;K247&amp;Q247,製品マスタ!$N$5:$AE$1005,18,FALSE),""))))</f>
        <v/>
      </c>
      <c r="X247" s="40" t="str">
        <f>IF(D247="","",IF(D246&lt;&gt;"","",VLOOKUP(D247,契約台帳!$A$3:$X$700,17,FALSE)))</f>
        <v/>
      </c>
      <c r="Y247" s="35" t="str">
        <f>IF(D247="","",IF(D246&lt;&gt;"","",VLOOKUP(D247,契約台帳!$A$3:$X$700,5,FALSE)))</f>
        <v/>
      </c>
      <c r="Z247" s="74"/>
      <c r="AA247" s="266" t="str">
        <f>IFERROR(VLOOKUP(F247&amp;K247&amp;M247,製品マスタ!$M$5:$AM$1003,27,FALSE),"")</f>
        <v/>
      </c>
      <c r="AB247" s="41"/>
      <c r="AC247" s="244"/>
      <c r="AD247" s="67"/>
      <c r="AE247" s="71"/>
      <c r="AF247" s="60"/>
      <c r="AG247" s="34"/>
      <c r="AH247" s="34"/>
      <c r="AI247" s="34"/>
      <c r="AJ247" s="34"/>
      <c r="AK247" s="13"/>
      <c r="AL247" s="13"/>
      <c r="AM247" s="13"/>
      <c r="AN247" s="13"/>
      <c r="AO247" s="13"/>
      <c r="AP247" s="14"/>
      <c r="AQ247" s="15"/>
    </row>
    <row r="248" spans="1:43" s="17" customFormat="1" ht="30.95" customHeight="1" x14ac:dyDescent="0.2">
      <c r="A248" s="47"/>
      <c r="B248" s="48"/>
      <c r="C248" s="56"/>
      <c r="D248" s="35"/>
      <c r="E248" s="35"/>
      <c r="F248" s="36" t="str">
        <f>IF(D248="","",VLOOKUP(D248,契約台帳!$A$3:$X$9998,6,FALSE))&amp;IF(D248="","",VLOOKUP(D248,契約台帳!$A$3:$X$9998,7,FALSE))&amp;IF(D248="","",VLOOKUP(D248,契約台帳!$A$3:$X$9998,8,FALSE))&amp;IF(D248="","",VLOOKUP(D248,契約台帳!$A$3:$X$9998,9,FALSE))&amp;IF(D248="","",VLOOKUP(D248,契約台帳!$A$3:$X$9998,11,FALSE))</f>
        <v/>
      </c>
      <c r="G248" s="35" t="str">
        <f>IF(D248="","",IF(D247&lt;&gt;"","",VLOOKUP(F248,製品マスタ!$G$5:$H$1005,2,FALSE)))</f>
        <v/>
      </c>
      <c r="H248" s="35" t="str">
        <f>IF(D248="","",IF(D247&lt;&gt;"","",VLOOKUP(F248,製品マスタ!$G$5:$K$1005,5,FALSE)))</f>
        <v/>
      </c>
      <c r="I248" s="37" t="str">
        <f>IF(D248="","",IF(D247&lt;&gt;"","",VLOOKUP(F248,製品マスタ!$G$5:$L$1005,6,FALSE)))</f>
        <v/>
      </c>
      <c r="J248" s="38"/>
      <c r="K248" s="37" t="str">
        <f>IF(D248="","",IF(D247&lt;&gt;"","",VLOOKUP(D248,契約台帳!$A$3:$X$700,12,FALSE)))</f>
        <v/>
      </c>
      <c r="L248" s="37" t="str">
        <f>IF(D248="","",IF(D247&lt;&gt;"","",VLOOKUP(F248,製品マスタ!$G$5:$Q$1005,11,FALSE)))</f>
        <v/>
      </c>
      <c r="M248" s="49"/>
      <c r="N248" s="49"/>
      <c r="O248" s="60"/>
      <c r="P248" s="74"/>
      <c r="Q248" s="54" t="str">
        <f>IF(D248="","",IF(D247&lt;&gt;"","",IF(J248="リード付け",M248,VLOOKUP(D248,契約台帳!$A$3:$X$700,14,FALSE))))</f>
        <v/>
      </c>
      <c r="R248" s="50" t="str">
        <f>IF(D248="","",IF(D247&lt;&gt;"","",IF(J248="リード付け",M248,VLOOKUP(D248,契約台帳!$A$3:$X$700,15,FALSE))))</f>
        <v/>
      </c>
      <c r="S248" s="50" t="str">
        <f>IF(D248="","",IF(D247&lt;&gt;"","",IF(J248="リード付け",N248,VLOOKUP(D248,契約台帳!$A$3:$X$700,16,FALSE))))</f>
        <v/>
      </c>
      <c r="T248" s="50"/>
      <c r="U248" s="227" t="str">
        <f>IF(D248="","",IF(D246=D248,"",VLOOKUP(D248,契約台帳!$A$2:$X$700,18,FALSE)))</f>
        <v/>
      </c>
      <c r="V248" s="35" t="str">
        <f>IF(J248="巻足し",VLOOKUP(F248&amp;K248&amp;M248,製品マスタ!$M$5:$AK$1005,IF(S248/N248&gt;=3,24,21),FALSE),IF(J248="巻返し",VLOOKUP(F248&amp;K248&amp;M248,製品マスタ!$M$5:$AE$1005,18,FALSE),IF(J248="リード付け","原反コア",IF(J248="スリット",VLOOKUP(F248&amp;K248&amp;Q248,製品マスタ!$N$5:$AE$1005,17,FALSE),""))))</f>
        <v/>
      </c>
      <c r="W248" s="35" t="str">
        <f>IF(J248="巻足し",VLOOKUP(F248&amp;K248&amp;M248,製品マスタ!$M$5:$AK$1005,IF(S248/N248&gt;=3,25,22),FALSE),IF(J248="巻返し",VLOOKUP(F248&amp;K248&amp;M248,製品マスタ!$M$5:$AE$1005,19,FALSE),IF(J248="リード付け","-",IF(J248="スリット",VLOOKUP(F248&amp;K248&amp;Q248,製品マスタ!$N$5:$AE$1005,18,FALSE),""))))</f>
        <v/>
      </c>
      <c r="X248" s="40" t="str">
        <f>IF(D248="","",IF(D247&lt;&gt;"","",VLOOKUP(D248,契約台帳!$A$3:$X$700,17,FALSE)))</f>
        <v/>
      </c>
      <c r="Y248" s="35" t="str">
        <f>IF(D248="","",IF(D247&lt;&gt;"","",VLOOKUP(D248,契約台帳!$A$3:$X$700,5,FALSE)))</f>
        <v/>
      </c>
      <c r="Z248" s="74"/>
      <c r="AA248" s="266" t="str">
        <f>IFERROR(VLOOKUP(F248&amp;K248&amp;M248,製品マスタ!$M$5:$AM$1003,27,FALSE),"")</f>
        <v/>
      </c>
      <c r="AB248" s="41"/>
      <c r="AC248" s="244"/>
      <c r="AD248" s="67"/>
      <c r="AE248" s="71"/>
      <c r="AF248" s="60"/>
      <c r="AG248" s="34"/>
      <c r="AH248" s="34"/>
      <c r="AI248" s="34"/>
      <c r="AJ248" s="34"/>
      <c r="AK248" s="13"/>
      <c r="AL248" s="13"/>
      <c r="AM248" s="13"/>
      <c r="AN248" s="13"/>
      <c r="AO248" s="13"/>
      <c r="AP248" s="14"/>
      <c r="AQ248" s="15"/>
    </row>
    <row r="249" spans="1:43" s="17" customFormat="1" ht="30.95" customHeight="1" x14ac:dyDescent="0.2">
      <c r="A249" s="47"/>
      <c r="B249" s="48"/>
      <c r="C249" s="56"/>
      <c r="D249" s="35"/>
      <c r="E249" s="35"/>
      <c r="F249" s="36" t="str">
        <f>IF(D249="","",VLOOKUP(D249,契約台帳!$A$3:$X$9998,6,FALSE))&amp;IF(D249="","",VLOOKUP(D249,契約台帳!$A$3:$X$9998,7,FALSE))&amp;IF(D249="","",VLOOKUP(D249,契約台帳!$A$3:$X$9998,8,FALSE))&amp;IF(D249="","",VLOOKUP(D249,契約台帳!$A$3:$X$9998,9,FALSE))&amp;IF(D249="","",VLOOKUP(D249,契約台帳!$A$3:$X$9998,11,FALSE))</f>
        <v/>
      </c>
      <c r="G249" s="35" t="str">
        <f>IF(D249="","",IF(D248&lt;&gt;"","",VLOOKUP(F249,製品マスタ!$G$5:$H$1005,2,FALSE)))</f>
        <v/>
      </c>
      <c r="H249" s="35" t="str">
        <f>IF(D249="","",IF(D248&lt;&gt;"","",VLOOKUP(F249,製品マスタ!$G$5:$K$1005,5,FALSE)))</f>
        <v/>
      </c>
      <c r="I249" s="37" t="str">
        <f>IF(D249="","",IF(D248&lt;&gt;"","",VLOOKUP(F249,製品マスタ!$G$5:$L$1005,6,FALSE)))</f>
        <v/>
      </c>
      <c r="J249" s="38"/>
      <c r="K249" s="37" t="str">
        <f>IF(D249="","",IF(D248&lt;&gt;"","",VLOOKUP(D249,契約台帳!$A$3:$X$700,12,FALSE)))</f>
        <v/>
      </c>
      <c r="L249" s="37" t="str">
        <f>IF(D249="","",IF(D248&lt;&gt;"","",VLOOKUP(F249,製品マスタ!$G$5:$Q$1005,11,FALSE)))</f>
        <v/>
      </c>
      <c r="M249" s="49"/>
      <c r="N249" s="49"/>
      <c r="O249" s="60"/>
      <c r="P249" s="74"/>
      <c r="Q249" s="54" t="str">
        <f>IF(D249="","",IF(D248&lt;&gt;"","",IF(J249="リード付け",M249,VLOOKUP(D249,契約台帳!$A$3:$X$700,14,FALSE))))</f>
        <v/>
      </c>
      <c r="R249" s="50" t="str">
        <f>IF(D249="","",IF(D248&lt;&gt;"","",IF(J249="リード付け",M249,VLOOKUP(D249,契約台帳!$A$3:$X$700,15,FALSE))))</f>
        <v/>
      </c>
      <c r="S249" s="50" t="str">
        <f>IF(D249="","",IF(D248&lt;&gt;"","",IF(J249="リード付け",N249,VLOOKUP(D249,契約台帳!$A$3:$X$700,16,FALSE))))</f>
        <v/>
      </c>
      <c r="T249" s="50"/>
      <c r="U249" s="227" t="str">
        <f>IF(D249="","",IF(D247=D249,"",VLOOKUP(D249,契約台帳!$A$2:$X$700,18,FALSE)))</f>
        <v/>
      </c>
      <c r="V249" s="35" t="str">
        <f>IF(J249="巻足し",VLOOKUP(F249&amp;K249&amp;M249,製品マスタ!$M$5:$AK$1005,IF(S249/N249&gt;=3,24,21),FALSE),IF(J249="巻返し",VLOOKUP(F249&amp;K249&amp;M249,製品マスタ!$M$5:$AE$1005,18,FALSE),IF(J249="リード付け","原反コア",IF(J249="スリット",VLOOKUP(F249&amp;K249&amp;Q249,製品マスタ!$N$5:$AE$1005,17,FALSE),""))))</f>
        <v/>
      </c>
      <c r="W249" s="35" t="str">
        <f>IF(J249="巻足し",VLOOKUP(F249&amp;K249&amp;M249,製品マスタ!$M$5:$AK$1005,IF(S249/N249&gt;=3,25,22),FALSE),IF(J249="巻返し",VLOOKUP(F249&amp;K249&amp;M249,製品マスタ!$M$5:$AE$1005,19,FALSE),IF(J249="リード付け","-",IF(J249="スリット",VLOOKUP(F249&amp;K249&amp;Q249,製品マスタ!$N$5:$AE$1005,18,FALSE),""))))</f>
        <v/>
      </c>
      <c r="X249" s="40" t="str">
        <f>IF(D249="","",IF(D248&lt;&gt;"","",VLOOKUP(D249,契約台帳!$A$3:$X$700,17,FALSE)))</f>
        <v/>
      </c>
      <c r="Y249" s="35" t="str">
        <f>IF(D249="","",IF(D248&lt;&gt;"","",VLOOKUP(D249,契約台帳!$A$3:$X$700,5,FALSE)))</f>
        <v/>
      </c>
      <c r="Z249" s="74"/>
      <c r="AA249" s="266" t="str">
        <f>IFERROR(VLOOKUP(F249&amp;K249&amp;M249,製品マスタ!$M$5:$AM$1003,27,FALSE),"")</f>
        <v/>
      </c>
      <c r="AB249" s="41"/>
      <c r="AC249" s="244"/>
      <c r="AD249" s="67"/>
      <c r="AE249" s="71"/>
      <c r="AF249" s="60"/>
      <c r="AG249" s="34"/>
      <c r="AH249" s="34"/>
      <c r="AI249" s="34"/>
      <c r="AJ249" s="34"/>
      <c r="AK249" s="13"/>
      <c r="AL249" s="13"/>
      <c r="AM249" s="13"/>
      <c r="AN249" s="13"/>
      <c r="AO249" s="13"/>
      <c r="AP249" s="14"/>
      <c r="AQ249" s="15"/>
    </row>
    <row r="250" spans="1:43" s="17" customFormat="1" ht="30.95" customHeight="1" x14ac:dyDescent="0.2">
      <c r="A250" s="47"/>
      <c r="B250" s="48"/>
      <c r="C250" s="56"/>
      <c r="D250" s="35"/>
      <c r="E250" s="35"/>
      <c r="F250" s="36" t="str">
        <f>IF(D250="","",VLOOKUP(D250,契約台帳!$A$3:$X$9998,6,FALSE))&amp;IF(D250="","",VLOOKUP(D250,契約台帳!$A$3:$X$9998,7,FALSE))&amp;IF(D250="","",VLOOKUP(D250,契約台帳!$A$3:$X$9998,8,FALSE))&amp;IF(D250="","",VLOOKUP(D250,契約台帳!$A$3:$X$9998,9,FALSE))&amp;IF(D250="","",VLOOKUP(D250,契約台帳!$A$3:$X$9998,11,FALSE))</f>
        <v/>
      </c>
      <c r="G250" s="35" t="str">
        <f>IF(D250="","",IF(D249&lt;&gt;"","",VLOOKUP(F250,製品マスタ!$G$5:$H$1005,2,FALSE)))</f>
        <v/>
      </c>
      <c r="H250" s="35" t="str">
        <f>IF(D250="","",IF(D249&lt;&gt;"","",VLOOKUP(F250,製品マスタ!$G$5:$K$1005,5,FALSE)))</f>
        <v/>
      </c>
      <c r="I250" s="37" t="str">
        <f>IF(D250="","",IF(D249&lt;&gt;"","",VLOOKUP(F250,製品マスタ!$G$5:$L$1005,6,FALSE)))</f>
        <v/>
      </c>
      <c r="J250" s="38"/>
      <c r="K250" s="37" t="str">
        <f>IF(D250="","",IF(D249&lt;&gt;"","",VLOOKUP(D250,契約台帳!$A$3:$X$700,12,FALSE)))</f>
        <v/>
      </c>
      <c r="L250" s="37" t="str">
        <f>IF(D250="","",IF(D249&lt;&gt;"","",VLOOKUP(F250,製品マスタ!$G$5:$Q$1005,11,FALSE)))</f>
        <v/>
      </c>
      <c r="M250" s="49"/>
      <c r="N250" s="49"/>
      <c r="O250" s="60"/>
      <c r="P250" s="74"/>
      <c r="Q250" s="54" t="str">
        <f>IF(D250="","",IF(D249&lt;&gt;"","",IF(J250="リード付け",M250,VLOOKUP(D250,契約台帳!$A$3:$X$700,14,FALSE))))</f>
        <v/>
      </c>
      <c r="R250" s="50" t="str">
        <f>IF(D250="","",IF(D249&lt;&gt;"","",IF(J250="リード付け",M250,VLOOKUP(D250,契約台帳!$A$3:$X$700,15,FALSE))))</f>
        <v/>
      </c>
      <c r="S250" s="50" t="str">
        <f>IF(D250="","",IF(D249&lt;&gt;"","",IF(J250="リード付け",N250,VLOOKUP(D250,契約台帳!$A$3:$X$700,16,FALSE))))</f>
        <v/>
      </c>
      <c r="T250" s="50"/>
      <c r="U250" s="227" t="str">
        <f>IF(D250="","",IF(D248=D250,"",VLOOKUP(D250,契約台帳!$A$2:$X$700,18,FALSE)))</f>
        <v/>
      </c>
      <c r="V250" s="35" t="str">
        <f>IF(J250="巻足し",VLOOKUP(F250&amp;K250&amp;M250,製品マスタ!$M$5:$AK$1005,IF(S250/N250&gt;=3,24,21),FALSE),IF(J250="巻返し",VLOOKUP(F250&amp;K250&amp;M250,製品マスタ!$M$5:$AE$1005,18,FALSE),IF(J250="リード付け","原反コア",IF(J250="スリット",VLOOKUP(F250&amp;K250&amp;Q250,製品マスタ!$N$5:$AE$1005,17,FALSE),""))))</f>
        <v/>
      </c>
      <c r="W250" s="35" t="str">
        <f>IF(J250="巻足し",VLOOKUP(F250&amp;K250&amp;M250,製品マスタ!$M$5:$AK$1005,IF(S250/N250&gt;=3,25,22),FALSE),IF(J250="巻返し",VLOOKUP(F250&amp;K250&amp;M250,製品マスタ!$M$5:$AE$1005,19,FALSE),IF(J250="リード付け","-",IF(J250="スリット",VLOOKUP(F250&amp;K250&amp;Q250,製品マスタ!$N$5:$AE$1005,18,FALSE),""))))</f>
        <v/>
      </c>
      <c r="X250" s="40" t="str">
        <f>IF(D250="","",IF(D249&lt;&gt;"","",VLOOKUP(D250,契約台帳!$A$3:$X$700,17,FALSE)))</f>
        <v/>
      </c>
      <c r="Y250" s="35" t="str">
        <f>IF(D250="","",IF(D249&lt;&gt;"","",VLOOKUP(D250,契約台帳!$A$3:$X$700,5,FALSE)))</f>
        <v/>
      </c>
      <c r="Z250" s="74"/>
      <c r="AA250" s="266" t="str">
        <f>IFERROR(VLOOKUP(F250&amp;K250&amp;M250,製品マスタ!$M$5:$AM$1003,27,FALSE),"")</f>
        <v/>
      </c>
      <c r="AB250" s="41"/>
      <c r="AC250" s="244"/>
      <c r="AD250" s="67"/>
      <c r="AE250" s="71"/>
      <c r="AF250" s="60"/>
      <c r="AG250" s="34"/>
      <c r="AH250" s="34"/>
      <c r="AI250" s="34"/>
      <c r="AJ250" s="34"/>
      <c r="AK250" s="13"/>
      <c r="AL250" s="13"/>
      <c r="AM250" s="13"/>
      <c r="AN250" s="13"/>
      <c r="AO250" s="13"/>
      <c r="AP250" s="14"/>
      <c r="AQ250" s="15"/>
    </row>
    <row r="251" spans="1:43" s="17" customFormat="1" ht="30.95" customHeight="1" x14ac:dyDescent="0.2">
      <c r="A251" s="47"/>
      <c r="B251" s="48"/>
      <c r="C251" s="56"/>
      <c r="D251" s="35"/>
      <c r="E251" s="35"/>
      <c r="F251" s="36" t="str">
        <f>IF(D251="","",VLOOKUP(D251,契約台帳!$A$3:$X$9998,6,FALSE))&amp;IF(D251="","",VLOOKUP(D251,契約台帳!$A$3:$X$9998,7,FALSE))&amp;IF(D251="","",VLOOKUP(D251,契約台帳!$A$3:$X$9998,8,FALSE))&amp;IF(D251="","",VLOOKUP(D251,契約台帳!$A$3:$X$9998,9,FALSE))&amp;IF(D251="","",VLOOKUP(D251,契約台帳!$A$3:$X$9998,11,FALSE))</f>
        <v/>
      </c>
      <c r="G251" s="35" t="str">
        <f>IF(D251="","",IF(D250&lt;&gt;"","",VLOOKUP(F251,製品マスタ!$G$5:$H$1005,2,FALSE)))</f>
        <v/>
      </c>
      <c r="H251" s="35" t="str">
        <f>IF(D251="","",IF(D250&lt;&gt;"","",VLOOKUP(F251,製品マスタ!$G$5:$K$1005,5,FALSE)))</f>
        <v/>
      </c>
      <c r="I251" s="37" t="str">
        <f>IF(D251="","",IF(D250&lt;&gt;"","",VLOOKUP(F251,製品マスタ!$G$5:$L$1005,6,FALSE)))</f>
        <v/>
      </c>
      <c r="J251" s="38"/>
      <c r="K251" s="37" t="str">
        <f>IF(D251="","",IF(D250&lt;&gt;"","",VLOOKUP(D251,契約台帳!$A$3:$X$700,12,FALSE)))</f>
        <v/>
      </c>
      <c r="L251" s="37" t="str">
        <f>IF(D251="","",IF(D250&lt;&gt;"","",VLOOKUP(F251,製品マスタ!$G$5:$Q$1005,11,FALSE)))</f>
        <v/>
      </c>
      <c r="M251" s="49"/>
      <c r="N251" s="49"/>
      <c r="O251" s="60"/>
      <c r="P251" s="74"/>
      <c r="Q251" s="54" t="str">
        <f>IF(D251="","",IF(D250&lt;&gt;"","",IF(J251="リード付け",M251,VLOOKUP(D251,契約台帳!$A$3:$X$700,14,FALSE))))</f>
        <v/>
      </c>
      <c r="R251" s="50" t="str">
        <f>IF(D251="","",IF(D250&lt;&gt;"","",IF(J251="リード付け",M251,VLOOKUP(D251,契約台帳!$A$3:$X$700,15,FALSE))))</f>
        <v/>
      </c>
      <c r="S251" s="50" t="str">
        <f>IF(D251="","",IF(D250&lt;&gt;"","",IF(J251="リード付け",N251,VLOOKUP(D251,契約台帳!$A$3:$X$700,16,FALSE))))</f>
        <v/>
      </c>
      <c r="T251" s="50"/>
      <c r="U251" s="227" t="str">
        <f>IF(D251="","",IF(D249=D251,"",VLOOKUP(D251,契約台帳!$A$2:$X$700,18,FALSE)))</f>
        <v/>
      </c>
      <c r="V251" s="35" t="str">
        <f>IF(J251="巻足し",VLOOKUP(F251&amp;K251&amp;M251,製品マスタ!$M$5:$AK$1005,IF(S251/N251&gt;=3,24,21),FALSE),IF(J251="巻返し",VLOOKUP(F251&amp;K251&amp;M251,製品マスタ!$M$5:$AE$1005,18,FALSE),IF(J251="リード付け","原反コア",IF(J251="スリット",VLOOKUP(F251&amp;K251&amp;Q251,製品マスタ!$N$5:$AE$1005,17,FALSE),""))))</f>
        <v/>
      </c>
      <c r="W251" s="35" t="str">
        <f>IF(J251="巻足し",VLOOKUP(F251&amp;K251&amp;M251,製品マスタ!$M$5:$AK$1005,IF(S251/N251&gt;=3,25,22),FALSE),IF(J251="巻返し",VLOOKUP(F251&amp;K251&amp;M251,製品マスタ!$M$5:$AE$1005,19,FALSE),IF(J251="リード付け","-",IF(J251="スリット",VLOOKUP(F251&amp;K251&amp;Q251,製品マスタ!$N$5:$AE$1005,18,FALSE),""))))</f>
        <v/>
      </c>
      <c r="X251" s="40" t="str">
        <f>IF(D251="","",IF(D250&lt;&gt;"","",VLOOKUP(D251,契約台帳!$A$3:$X$700,17,FALSE)))</f>
        <v/>
      </c>
      <c r="Y251" s="35" t="str">
        <f>IF(D251="","",IF(D250&lt;&gt;"","",VLOOKUP(D251,契約台帳!$A$3:$X$700,5,FALSE)))</f>
        <v/>
      </c>
      <c r="Z251" s="74"/>
      <c r="AA251" s="266" t="str">
        <f>IFERROR(VLOOKUP(F251&amp;K251&amp;M251,製品マスタ!$M$5:$AM$1003,27,FALSE),"")</f>
        <v/>
      </c>
      <c r="AB251" s="41"/>
      <c r="AC251" s="244"/>
      <c r="AD251" s="67"/>
      <c r="AE251" s="71"/>
      <c r="AF251" s="60"/>
      <c r="AG251" s="34"/>
      <c r="AH251" s="34"/>
      <c r="AI251" s="34"/>
      <c r="AJ251" s="34"/>
      <c r="AK251" s="13"/>
      <c r="AL251" s="13"/>
      <c r="AM251" s="13"/>
      <c r="AN251" s="13"/>
      <c r="AO251" s="13"/>
      <c r="AP251" s="14"/>
      <c r="AQ251" s="15"/>
    </row>
    <row r="252" spans="1:43" s="17" customFormat="1" ht="30.95" customHeight="1" x14ac:dyDescent="0.2">
      <c r="A252" s="47"/>
      <c r="B252" s="48"/>
      <c r="C252" s="56"/>
      <c r="D252" s="35"/>
      <c r="E252" s="35"/>
      <c r="F252" s="36" t="str">
        <f>IF(D252="","",VLOOKUP(D252,契約台帳!$A$3:$X$9998,6,FALSE))&amp;IF(D252="","",VLOOKUP(D252,契約台帳!$A$3:$X$9998,7,FALSE))&amp;IF(D252="","",VLOOKUP(D252,契約台帳!$A$3:$X$9998,8,FALSE))&amp;IF(D252="","",VLOOKUP(D252,契約台帳!$A$3:$X$9998,9,FALSE))&amp;IF(D252="","",VLOOKUP(D252,契約台帳!$A$3:$X$9998,11,FALSE))</f>
        <v/>
      </c>
      <c r="G252" s="35" t="str">
        <f>IF(D252="","",IF(D251&lt;&gt;"","",VLOOKUP(F252,製品マスタ!$G$5:$H$1005,2,FALSE)))</f>
        <v/>
      </c>
      <c r="H252" s="35" t="str">
        <f>IF(D252="","",IF(D251&lt;&gt;"","",VLOOKUP(F252,製品マスタ!$G$5:$K$1005,5,FALSE)))</f>
        <v/>
      </c>
      <c r="I252" s="37" t="str">
        <f>IF(D252="","",IF(D251&lt;&gt;"","",VLOOKUP(F252,製品マスタ!$G$5:$L$1005,6,FALSE)))</f>
        <v/>
      </c>
      <c r="J252" s="38"/>
      <c r="K252" s="37" t="str">
        <f>IF(D252="","",IF(D251&lt;&gt;"","",VLOOKUP(D252,契約台帳!$A$3:$X$700,12,FALSE)))</f>
        <v/>
      </c>
      <c r="L252" s="37" t="str">
        <f>IF(D252="","",IF(D251&lt;&gt;"","",VLOOKUP(F252,製品マスタ!$G$5:$Q$1005,11,FALSE)))</f>
        <v/>
      </c>
      <c r="M252" s="49"/>
      <c r="N252" s="49"/>
      <c r="O252" s="60"/>
      <c r="P252" s="74"/>
      <c r="Q252" s="54" t="str">
        <f>IF(D252="","",IF(D251&lt;&gt;"","",IF(J252="リード付け",M252,VLOOKUP(D252,契約台帳!$A$3:$X$700,14,FALSE))))</f>
        <v/>
      </c>
      <c r="R252" s="50" t="str">
        <f>IF(D252="","",IF(D251&lt;&gt;"","",IF(J252="リード付け",M252,VLOOKUP(D252,契約台帳!$A$3:$X$700,15,FALSE))))</f>
        <v/>
      </c>
      <c r="S252" s="50" t="str">
        <f>IF(D252="","",IF(D251&lt;&gt;"","",IF(J252="リード付け",N252,VLOOKUP(D252,契約台帳!$A$3:$X$700,16,FALSE))))</f>
        <v/>
      </c>
      <c r="T252" s="50"/>
      <c r="U252" s="227" t="str">
        <f>IF(D252="","",IF(D250=D252,"",VLOOKUP(D252,契約台帳!$A$2:$X$700,18,FALSE)))</f>
        <v/>
      </c>
      <c r="V252" s="35" t="str">
        <f>IF(J252="巻足し",VLOOKUP(F252&amp;K252&amp;M252,製品マスタ!$M$5:$AK$1005,IF(S252/N252&gt;=3,24,21),FALSE),IF(J252="巻返し",VLOOKUP(F252&amp;K252&amp;M252,製品マスタ!$M$5:$AE$1005,18,FALSE),IF(J252="リード付け","原反コア",IF(J252="スリット",VLOOKUP(F252&amp;K252&amp;Q252,製品マスタ!$N$5:$AE$1005,17,FALSE),""))))</f>
        <v/>
      </c>
      <c r="W252" s="35" t="str">
        <f>IF(J252="巻足し",VLOOKUP(F252&amp;K252&amp;M252,製品マスタ!$M$5:$AK$1005,IF(S252/N252&gt;=3,25,22),FALSE),IF(J252="巻返し",VLOOKUP(F252&amp;K252&amp;M252,製品マスタ!$M$5:$AE$1005,19,FALSE),IF(J252="リード付け","-",IF(J252="スリット",VLOOKUP(F252&amp;K252&amp;Q252,製品マスタ!$N$5:$AE$1005,18,FALSE),""))))</f>
        <v/>
      </c>
      <c r="X252" s="40" t="str">
        <f>IF(D252="","",IF(D251&lt;&gt;"","",VLOOKUP(D252,契約台帳!$A$3:$X$700,17,FALSE)))</f>
        <v/>
      </c>
      <c r="Y252" s="35" t="str">
        <f>IF(D252="","",IF(D251&lt;&gt;"","",VLOOKUP(D252,契約台帳!$A$3:$X$700,5,FALSE)))</f>
        <v/>
      </c>
      <c r="Z252" s="74"/>
      <c r="AA252" s="266" t="str">
        <f>IFERROR(VLOOKUP(F252&amp;K252&amp;M252,製品マスタ!$M$5:$AM$1003,27,FALSE),"")</f>
        <v/>
      </c>
      <c r="AB252" s="41"/>
      <c r="AC252" s="244"/>
      <c r="AD252" s="67"/>
      <c r="AE252" s="71"/>
      <c r="AF252" s="60"/>
      <c r="AG252" s="34"/>
      <c r="AH252" s="34"/>
      <c r="AI252" s="34"/>
      <c r="AJ252" s="34"/>
      <c r="AK252" s="13"/>
      <c r="AL252" s="13"/>
      <c r="AM252" s="13"/>
      <c r="AN252" s="13"/>
      <c r="AO252" s="13"/>
      <c r="AP252" s="14"/>
      <c r="AQ252" s="15"/>
    </row>
    <row r="253" spans="1:43" s="17" customFormat="1" ht="30.95" customHeight="1" x14ac:dyDescent="0.2">
      <c r="A253" s="47"/>
      <c r="B253" s="48"/>
      <c r="C253" s="56"/>
      <c r="D253" s="35"/>
      <c r="E253" s="35"/>
      <c r="F253" s="36" t="str">
        <f>IF(D253="","",VLOOKUP(D253,契約台帳!$A$3:$X$9998,6,FALSE))&amp;IF(D253="","",VLOOKUP(D253,契約台帳!$A$3:$X$9998,7,FALSE))&amp;IF(D253="","",VLOOKUP(D253,契約台帳!$A$3:$X$9998,8,FALSE))&amp;IF(D253="","",VLOOKUP(D253,契約台帳!$A$3:$X$9998,9,FALSE))&amp;IF(D253="","",VLOOKUP(D253,契約台帳!$A$3:$X$9998,11,FALSE))</f>
        <v/>
      </c>
      <c r="G253" s="35" t="str">
        <f>IF(D253="","",IF(D252&lt;&gt;"","",VLOOKUP(F253,製品マスタ!$G$5:$H$1005,2,FALSE)))</f>
        <v/>
      </c>
      <c r="H253" s="35" t="str">
        <f>IF(D253="","",IF(D252&lt;&gt;"","",VLOOKUP(F253,製品マスタ!$G$5:$K$1005,5,FALSE)))</f>
        <v/>
      </c>
      <c r="I253" s="37" t="str">
        <f>IF(D253="","",IF(D252&lt;&gt;"","",VLOOKUP(F253,製品マスタ!$G$5:$L$1005,6,FALSE)))</f>
        <v/>
      </c>
      <c r="J253" s="38"/>
      <c r="K253" s="37" t="str">
        <f>IF(D253="","",IF(D252&lt;&gt;"","",VLOOKUP(D253,契約台帳!$A$3:$X$700,12,FALSE)))</f>
        <v/>
      </c>
      <c r="L253" s="37" t="str">
        <f>IF(D253="","",IF(D252&lt;&gt;"","",VLOOKUP(F253,製品マスタ!$G$5:$Q$1005,11,FALSE)))</f>
        <v/>
      </c>
      <c r="M253" s="49"/>
      <c r="N253" s="49"/>
      <c r="O253" s="60"/>
      <c r="P253" s="74"/>
      <c r="Q253" s="54" t="str">
        <f>IF(D253="","",IF(D252&lt;&gt;"","",IF(J253="リード付け",M253,VLOOKUP(D253,契約台帳!$A$3:$X$700,14,FALSE))))</f>
        <v/>
      </c>
      <c r="R253" s="50" t="str">
        <f>IF(D253="","",IF(D252&lt;&gt;"","",IF(J253="リード付け",M253,VLOOKUP(D253,契約台帳!$A$3:$X$700,15,FALSE))))</f>
        <v/>
      </c>
      <c r="S253" s="50" t="str">
        <f>IF(D253="","",IF(D252&lt;&gt;"","",IF(J253="リード付け",N253,VLOOKUP(D253,契約台帳!$A$3:$X$700,16,FALSE))))</f>
        <v/>
      </c>
      <c r="T253" s="50"/>
      <c r="U253" s="227" t="str">
        <f>IF(D253="","",IF(D251=D253,"",VLOOKUP(D253,契約台帳!$A$2:$X$700,18,FALSE)))</f>
        <v/>
      </c>
      <c r="V253" s="35" t="str">
        <f>IF(J253="巻足し",VLOOKUP(F253&amp;K253&amp;M253,製品マスタ!$M$5:$AK$1005,IF(S253/N253&gt;=3,24,21),FALSE),IF(J253="巻返し",VLOOKUP(F253&amp;K253&amp;M253,製品マスタ!$M$5:$AE$1005,18,FALSE),IF(J253="リード付け","原反コア",IF(J253="スリット",VLOOKUP(F253&amp;K253&amp;Q253,製品マスタ!$N$5:$AE$1005,17,FALSE),""))))</f>
        <v/>
      </c>
      <c r="W253" s="35" t="str">
        <f>IF(J253="巻足し",VLOOKUP(F253&amp;K253&amp;M253,製品マスタ!$M$5:$AK$1005,IF(S253/N253&gt;=3,25,22),FALSE),IF(J253="巻返し",VLOOKUP(F253&amp;K253&amp;M253,製品マスタ!$M$5:$AE$1005,19,FALSE),IF(J253="リード付け","-",IF(J253="スリット",VLOOKUP(F253&amp;K253&amp;Q253,製品マスタ!$N$5:$AE$1005,18,FALSE),""))))</f>
        <v/>
      </c>
      <c r="X253" s="40" t="str">
        <f>IF(D253="","",IF(D252&lt;&gt;"","",VLOOKUP(D253,契約台帳!$A$3:$X$700,17,FALSE)))</f>
        <v/>
      </c>
      <c r="Y253" s="35" t="str">
        <f>IF(D253="","",IF(D252&lt;&gt;"","",VLOOKUP(D253,契約台帳!$A$3:$X$700,5,FALSE)))</f>
        <v/>
      </c>
      <c r="Z253" s="74"/>
      <c r="AA253" s="266" t="str">
        <f>IFERROR(VLOOKUP(F253&amp;K253&amp;M253,製品マスタ!$M$5:$AM$1003,27,FALSE),"")</f>
        <v/>
      </c>
      <c r="AB253" s="41"/>
      <c r="AC253" s="244"/>
      <c r="AD253" s="67"/>
      <c r="AE253" s="71"/>
      <c r="AF253" s="60"/>
      <c r="AG253" s="34"/>
      <c r="AH253" s="34"/>
      <c r="AI253" s="34"/>
      <c r="AJ253" s="34"/>
      <c r="AK253" s="13"/>
      <c r="AL253" s="13"/>
      <c r="AM253" s="13"/>
      <c r="AN253" s="13"/>
      <c r="AO253" s="13"/>
      <c r="AP253" s="14"/>
      <c r="AQ253" s="15"/>
    </row>
    <row r="254" spans="1:43" s="17" customFormat="1" ht="30.95" customHeight="1" x14ac:dyDescent="0.2">
      <c r="A254" s="47"/>
      <c r="B254" s="48"/>
      <c r="C254" s="56"/>
      <c r="D254" s="35"/>
      <c r="E254" s="35"/>
      <c r="F254" s="36" t="str">
        <f>IF(D254="","",VLOOKUP(D254,契約台帳!$A$3:$X$9998,6,FALSE))&amp;IF(D254="","",VLOOKUP(D254,契約台帳!$A$3:$X$9998,7,FALSE))&amp;IF(D254="","",VLOOKUP(D254,契約台帳!$A$3:$X$9998,8,FALSE))&amp;IF(D254="","",VLOOKUP(D254,契約台帳!$A$3:$X$9998,9,FALSE))&amp;IF(D254="","",VLOOKUP(D254,契約台帳!$A$3:$X$9998,11,FALSE))</f>
        <v/>
      </c>
      <c r="G254" s="35" t="str">
        <f>IF(D254="","",IF(D253&lt;&gt;"","",VLOOKUP(F254,製品マスタ!$G$5:$H$1005,2,FALSE)))</f>
        <v/>
      </c>
      <c r="H254" s="35" t="str">
        <f>IF(D254="","",IF(D253&lt;&gt;"","",VLOOKUP(F254,製品マスタ!$G$5:$K$1005,5,FALSE)))</f>
        <v/>
      </c>
      <c r="I254" s="37" t="str">
        <f>IF(D254="","",IF(D253&lt;&gt;"","",VLOOKUP(F254,製品マスタ!$G$5:$L$1005,6,FALSE)))</f>
        <v/>
      </c>
      <c r="J254" s="38"/>
      <c r="K254" s="37" t="str">
        <f>IF(D254="","",IF(D253&lt;&gt;"","",VLOOKUP(D254,契約台帳!$A$3:$X$700,12,FALSE)))</f>
        <v/>
      </c>
      <c r="L254" s="37" t="str">
        <f>IF(D254="","",IF(D253&lt;&gt;"","",VLOOKUP(F254,製品マスタ!$G$5:$Q$1005,11,FALSE)))</f>
        <v/>
      </c>
      <c r="M254" s="49"/>
      <c r="N254" s="49"/>
      <c r="O254" s="60"/>
      <c r="P254" s="74"/>
      <c r="Q254" s="54" t="str">
        <f>IF(D254="","",IF(D253&lt;&gt;"","",IF(J254="リード付け",M254,VLOOKUP(D254,契約台帳!$A$3:$X$700,14,FALSE))))</f>
        <v/>
      </c>
      <c r="R254" s="50" t="str">
        <f>IF(D254="","",IF(D253&lt;&gt;"","",IF(J254="リード付け",M254,VLOOKUP(D254,契約台帳!$A$3:$X$700,15,FALSE))))</f>
        <v/>
      </c>
      <c r="S254" s="50" t="str">
        <f>IF(D254="","",IF(D253&lt;&gt;"","",IF(J254="リード付け",N254,VLOOKUP(D254,契約台帳!$A$3:$X$700,16,FALSE))))</f>
        <v/>
      </c>
      <c r="T254" s="50"/>
      <c r="U254" s="227" t="str">
        <f>IF(D254="","",IF(D252=D254,"",VLOOKUP(D254,契約台帳!$A$2:$X$700,18,FALSE)))</f>
        <v/>
      </c>
      <c r="V254" s="35" t="str">
        <f>IF(J254="巻足し",VLOOKUP(F254&amp;K254&amp;M254,製品マスタ!$M$5:$AK$1005,IF(S254/N254&gt;=3,24,21),FALSE),IF(J254="巻返し",VLOOKUP(F254&amp;K254&amp;M254,製品マスタ!$M$5:$AE$1005,18,FALSE),IF(J254="リード付け","原反コア",IF(J254="スリット",VLOOKUP(F254&amp;K254&amp;Q254,製品マスタ!$N$5:$AE$1005,17,FALSE),""))))</f>
        <v/>
      </c>
      <c r="W254" s="35" t="str">
        <f>IF(J254="巻足し",VLOOKUP(F254&amp;K254&amp;M254,製品マスタ!$M$5:$AK$1005,IF(S254/N254&gt;=3,25,22),FALSE),IF(J254="巻返し",VLOOKUP(F254&amp;K254&amp;M254,製品マスタ!$M$5:$AE$1005,19,FALSE),IF(J254="リード付け","-",IF(J254="スリット",VLOOKUP(F254&amp;K254&amp;Q254,製品マスタ!$N$5:$AE$1005,18,FALSE),""))))</f>
        <v/>
      </c>
      <c r="X254" s="40" t="str">
        <f>IF(D254="","",IF(D253&lt;&gt;"","",VLOOKUP(D254,契約台帳!$A$3:$X$700,17,FALSE)))</f>
        <v/>
      </c>
      <c r="Y254" s="35" t="str">
        <f>IF(D254="","",IF(D253&lt;&gt;"","",VLOOKUP(D254,契約台帳!$A$3:$X$700,5,FALSE)))</f>
        <v/>
      </c>
      <c r="Z254" s="74"/>
      <c r="AA254" s="266" t="str">
        <f>IFERROR(VLOOKUP(F254&amp;K254&amp;M254,製品マスタ!$M$5:$AM$1003,27,FALSE),"")</f>
        <v/>
      </c>
      <c r="AB254" s="41"/>
      <c r="AC254" s="244"/>
      <c r="AD254" s="67"/>
      <c r="AE254" s="71"/>
      <c r="AF254" s="60"/>
      <c r="AG254" s="34"/>
      <c r="AH254" s="34"/>
      <c r="AI254" s="34"/>
      <c r="AJ254" s="34"/>
      <c r="AK254" s="13"/>
      <c r="AL254" s="13"/>
      <c r="AM254" s="13"/>
      <c r="AN254" s="13"/>
      <c r="AO254" s="13"/>
      <c r="AP254" s="14"/>
      <c r="AQ254" s="15"/>
    </row>
    <row r="255" spans="1:43" s="17" customFormat="1" ht="30.95" customHeight="1" x14ac:dyDescent="0.2">
      <c r="A255" s="47"/>
      <c r="B255" s="48"/>
      <c r="C255" s="56"/>
      <c r="D255" s="35"/>
      <c r="E255" s="35"/>
      <c r="F255" s="36" t="str">
        <f>IF(D255="","",VLOOKUP(D255,契約台帳!$A$3:$X$9998,6,FALSE))&amp;IF(D255="","",VLOOKUP(D255,契約台帳!$A$3:$X$9998,7,FALSE))&amp;IF(D255="","",VLOOKUP(D255,契約台帳!$A$3:$X$9998,8,FALSE))&amp;IF(D255="","",VLOOKUP(D255,契約台帳!$A$3:$X$9998,9,FALSE))&amp;IF(D255="","",VLOOKUP(D255,契約台帳!$A$3:$X$9998,11,FALSE))</f>
        <v/>
      </c>
      <c r="G255" s="35" t="str">
        <f>IF(D255="","",IF(D254&lt;&gt;"","",VLOOKUP(F255,製品マスタ!$G$5:$H$1005,2,FALSE)))</f>
        <v/>
      </c>
      <c r="H255" s="35" t="str">
        <f>IF(D255="","",IF(D254&lt;&gt;"","",VLOOKUP(F255,製品マスタ!$G$5:$K$1005,5,FALSE)))</f>
        <v/>
      </c>
      <c r="I255" s="37" t="str">
        <f>IF(D255="","",IF(D254&lt;&gt;"","",VLOOKUP(F255,製品マスタ!$G$5:$L$1005,6,FALSE)))</f>
        <v/>
      </c>
      <c r="J255" s="38"/>
      <c r="K255" s="37" t="str">
        <f>IF(D255="","",IF(D254&lt;&gt;"","",VLOOKUP(D255,契約台帳!$A$3:$X$700,12,FALSE)))</f>
        <v/>
      </c>
      <c r="L255" s="37" t="str">
        <f>IF(D255="","",IF(D254&lt;&gt;"","",VLOOKUP(F255,製品マスタ!$G$5:$Q$1005,11,FALSE)))</f>
        <v/>
      </c>
      <c r="M255" s="49"/>
      <c r="N255" s="49"/>
      <c r="O255" s="60"/>
      <c r="P255" s="74"/>
      <c r="Q255" s="54" t="str">
        <f>IF(D255="","",IF(D254&lt;&gt;"","",IF(J255="リード付け",M255,VLOOKUP(D255,契約台帳!$A$3:$X$700,14,FALSE))))</f>
        <v/>
      </c>
      <c r="R255" s="50" t="str">
        <f>IF(D255="","",IF(D254&lt;&gt;"","",IF(J255="リード付け",M255,VLOOKUP(D255,契約台帳!$A$3:$X$700,15,FALSE))))</f>
        <v/>
      </c>
      <c r="S255" s="50" t="str">
        <f>IF(D255="","",IF(D254&lt;&gt;"","",IF(J255="リード付け",N255,VLOOKUP(D255,契約台帳!$A$3:$X$700,16,FALSE))))</f>
        <v/>
      </c>
      <c r="T255" s="50"/>
      <c r="U255" s="227" t="str">
        <f>IF(D255="","",IF(D253=D255,"",VLOOKUP(D255,契約台帳!$A$2:$X$700,18,FALSE)))</f>
        <v/>
      </c>
      <c r="V255" s="35" t="str">
        <f>IF(J255="巻足し",VLOOKUP(F255&amp;K255&amp;M255,製品マスタ!$M$5:$AK$1005,IF(S255/N255&gt;=3,24,21),FALSE),IF(J255="巻返し",VLOOKUP(F255&amp;K255&amp;M255,製品マスタ!$M$5:$AE$1005,18,FALSE),IF(J255="リード付け","原反コア",IF(J255="スリット",VLOOKUP(F255&amp;K255&amp;Q255,製品マスタ!$N$5:$AE$1005,17,FALSE),""))))</f>
        <v/>
      </c>
      <c r="W255" s="35" t="str">
        <f>IF(J255="巻足し",VLOOKUP(F255&amp;K255&amp;M255,製品マスタ!$M$5:$AK$1005,IF(S255/N255&gt;=3,25,22),FALSE),IF(J255="巻返し",VLOOKUP(F255&amp;K255&amp;M255,製品マスタ!$M$5:$AE$1005,19,FALSE),IF(J255="リード付け","-",IF(J255="スリット",VLOOKUP(F255&amp;K255&amp;Q255,製品マスタ!$N$5:$AE$1005,18,FALSE),""))))</f>
        <v/>
      </c>
      <c r="X255" s="40" t="str">
        <f>IF(D255="","",IF(D254&lt;&gt;"","",VLOOKUP(D255,契約台帳!$A$3:$X$700,17,FALSE)))</f>
        <v/>
      </c>
      <c r="Y255" s="35" t="str">
        <f>IF(D255="","",IF(D254&lt;&gt;"","",VLOOKUP(D255,契約台帳!$A$3:$X$700,5,FALSE)))</f>
        <v/>
      </c>
      <c r="Z255" s="74"/>
      <c r="AA255" s="266" t="str">
        <f>IFERROR(VLOOKUP(F255&amp;K255&amp;M255,製品マスタ!$M$5:$AM$1003,27,FALSE),"")</f>
        <v/>
      </c>
      <c r="AB255" s="41"/>
      <c r="AC255" s="244"/>
      <c r="AD255" s="67"/>
      <c r="AE255" s="71"/>
      <c r="AF255" s="60"/>
      <c r="AG255" s="34"/>
      <c r="AH255" s="34"/>
      <c r="AI255" s="34"/>
      <c r="AJ255" s="34"/>
      <c r="AK255" s="13"/>
      <c r="AL255" s="13"/>
      <c r="AM255" s="13"/>
      <c r="AN255" s="13"/>
      <c r="AO255" s="13"/>
      <c r="AP255" s="14"/>
      <c r="AQ255" s="15"/>
    </row>
    <row r="256" spans="1:43" s="17" customFormat="1" ht="30.95" customHeight="1" x14ac:dyDescent="0.2">
      <c r="A256" s="47"/>
      <c r="B256" s="48"/>
      <c r="C256" s="56"/>
      <c r="D256" s="35"/>
      <c r="E256" s="35"/>
      <c r="F256" s="36" t="str">
        <f>IF(D256="","",VLOOKUP(D256,契約台帳!$A$3:$X$9998,6,FALSE))&amp;IF(D256="","",VLOOKUP(D256,契約台帳!$A$3:$X$9998,7,FALSE))&amp;IF(D256="","",VLOOKUP(D256,契約台帳!$A$3:$X$9998,8,FALSE))&amp;IF(D256="","",VLOOKUP(D256,契約台帳!$A$3:$X$9998,9,FALSE))&amp;IF(D256="","",VLOOKUP(D256,契約台帳!$A$3:$X$9998,11,FALSE))</f>
        <v/>
      </c>
      <c r="G256" s="35" t="str">
        <f>IF(D256="","",IF(D255&lt;&gt;"","",VLOOKUP(F256,製品マスタ!$G$5:$H$1005,2,FALSE)))</f>
        <v/>
      </c>
      <c r="H256" s="35" t="str">
        <f>IF(D256="","",IF(D255&lt;&gt;"","",VLOOKUP(F256,製品マスタ!$G$5:$K$1005,5,FALSE)))</f>
        <v/>
      </c>
      <c r="I256" s="37" t="str">
        <f>IF(D256="","",IF(D255&lt;&gt;"","",VLOOKUP(F256,製品マスタ!$G$5:$L$1005,6,FALSE)))</f>
        <v/>
      </c>
      <c r="J256" s="38"/>
      <c r="K256" s="37" t="str">
        <f>IF(D256="","",IF(D255&lt;&gt;"","",VLOOKUP(D256,契約台帳!$A$3:$X$700,12,FALSE)))</f>
        <v/>
      </c>
      <c r="L256" s="37" t="str">
        <f>IF(D256="","",IF(D255&lt;&gt;"","",VLOOKUP(F256,製品マスタ!$G$5:$Q$1005,11,FALSE)))</f>
        <v/>
      </c>
      <c r="M256" s="49"/>
      <c r="N256" s="49"/>
      <c r="O256" s="60"/>
      <c r="P256" s="74"/>
      <c r="Q256" s="54" t="str">
        <f>IF(D256="","",IF(D255&lt;&gt;"","",IF(J256="リード付け",M256,VLOOKUP(D256,契約台帳!$A$3:$X$700,14,FALSE))))</f>
        <v/>
      </c>
      <c r="R256" s="50" t="str">
        <f>IF(D256="","",IF(D255&lt;&gt;"","",IF(J256="リード付け",M256,VLOOKUP(D256,契約台帳!$A$3:$X$700,15,FALSE))))</f>
        <v/>
      </c>
      <c r="S256" s="50" t="str">
        <f>IF(D256="","",IF(D255&lt;&gt;"","",IF(J256="リード付け",N256,VLOOKUP(D256,契約台帳!$A$3:$X$700,16,FALSE))))</f>
        <v/>
      </c>
      <c r="T256" s="50"/>
      <c r="U256" s="227" t="str">
        <f>IF(D256="","",IF(D254=D256,"",VLOOKUP(D256,契約台帳!$A$2:$X$700,18,FALSE)))</f>
        <v/>
      </c>
      <c r="V256" s="35" t="str">
        <f>IF(J256="巻足し",VLOOKUP(F256&amp;K256&amp;M256,製品マスタ!$M$5:$AK$1005,IF(S256/N256&gt;=3,24,21),FALSE),IF(J256="巻返し",VLOOKUP(F256&amp;K256&amp;M256,製品マスタ!$M$5:$AE$1005,18,FALSE),IF(J256="リード付け","原反コア",IF(J256="スリット",VLOOKUP(F256&amp;K256&amp;Q256,製品マスタ!$N$5:$AE$1005,17,FALSE),""))))</f>
        <v/>
      </c>
      <c r="W256" s="35" t="str">
        <f>IF(J256="巻足し",VLOOKUP(F256&amp;K256&amp;M256,製品マスタ!$M$5:$AK$1005,IF(S256/N256&gt;=3,25,22),FALSE),IF(J256="巻返し",VLOOKUP(F256&amp;K256&amp;M256,製品マスタ!$M$5:$AE$1005,19,FALSE),IF(J256="リード付け","-",IF(J256="スリット",VLOOKUP(F256&amp;K256&amp;Q256,製品マスタ!$N$5:$AE$1005,18,FALSE),""))))</f>
        <v/>
      </c>
      <c r="X256" s="40" t="str">
        <f>IF(D256="","",IF(D255&lt;&gt;"","",VLOOKUP(D256,契約台帳!$A$3:$X$700,17,FALSE)))</f>
        <v/>
      </c>
      <c r="Y256" s="35" t="str">
        <f>IF(D256="","",IF(D255&lt;&gt;"","",VLOOKUP(D256,契約台帳!$A$3:$X$700,5,FALSE)))</f>
        <v/>
      </c>
      <c r="Z256" s="74"/>
      <c r="AA256" s="266" t="str">
        <f>IFERROR(VLOOKUP(F256&amp;K256&amp;M256,製品マスタ!$M$5:$AM$1003,27,FALSE),"")</f>
        <v/>
      </c>
      <c r="AB256" s="41"/>
      <c r="AC256" s="244"/>
      <c r="AD256" s="67"/>
      <c r="AE256" s="71"/>
      <c r="AF256" s="60"/>
      <c r="AG256" s="34"/>
      <c r="AH256" s="34"/>
      <c r="AI256" s="34"/>
      <c r="AJ256" s="34"/>
      <c r="AK256" s="13"/>
      <c r="AL256" s="13"/>
      <c r="AM256" s="13"/>
      <c r="AN256" s="13"/>
      <c r="AO256" s="13"/>
      <c r="AP256" s="14"/>
      <c r="AQ256" s="15"/>
    </row>
    <row r="257" spans="1:43" s="17" customFormat="1" ht="30.95" customHeight="1" x14ac:dyDescent="0.2">
      <c r="A257" s="47"/>
      <c r="B257" s="48"/>
      <c r="C257" s="56"/>
      <c r="D257" s="35"/>
      <c r="E257" s="35"/>
      <c r="F257" s="36" t="str">
        <f>IF(D257="","",VLOOKUP(D257,契約台帳!$A$3:$X$9998,6,FALSE))&amp;IF(D257="","",VLOOKUP(D257,契約台帳!$A$3:$X$9998,7,FALSE))&amp;IF(D257="","",VLOOKUP(D257,契約台帳!$A$3:$X$9998,8,FALSE))&amp;IF(D257="","",VLOOKUP(D257,契約台帳!$A$3:$X$9998,9,FALSE))&amp;IF(D257="","",VLOOKUP(D257,契約台帳!$A$3:$X$9998,11,FALSE))</f>
        <v/>
      </c>
      <c r="G257" s="35" t="str">
        <f>IF(D257="","",IF(D256&lt;&gt;"","",VLOOKUP(F257,製品マスタ!$G$5:$H$1005,2,FALSE)))</f>
        <v/>
      </c>
      <c r="H257" s="35" t="str">
        <f>IF(D257="","",IF(D256&lt;&gt;"","",VLOOKUP(F257,製品マスタ!$G$5:$K$1005,5,FALSE)))</f>
        <v/>
      </c>
      <c r="I257" s="37" t="str">
        <f>IF(D257="","",IF(D256&lt;&gt;"","",VLOOKUP(F257,製品マスタ!$G$5:$L$1005,6,FALSE)))</f>
        <v/>
      </c>
      <c r="J257" s="38"/>
      <c r="K257" s="37" t="str">
        <f>IF(D257="","",IF(D256&lt;&gt;"","",VLOOKUP(D257,契約台帳!$A$3:$X$700,12,FALSE)))</f>
        <v/>
      </c>
      <c r="L257" s="37" t="str">
        <f>IF(D257="","",IF(D256&lt;&gt;"","",VLOOKUP(F257,製品マスタ!$G$5:$Q$1005,11,FALSE)))</f>
        <v/>
      </c>
      <c r="M257" s="49"/>
      <c r="N257" s="49"/>
      <c r="O257" s="60"/>
      <c r="P257" s="74"/>
      <c r="Q257" s="54" t="str">
        <f>IF(D257="","",IF(D256&lt;&gt;"","",IF(J257="リード付け",M257,VLOOKUP(D257,契約台帳!$A$3:$X$700,14,FALSE))))</f>
        <v/>
      </c>
      <c r="R257" s="50" t="str">
        <f>IF(D257="","",IF(D256&lt;&gt;"","",IF(J257="リード付け",M257,VLOOKUP(D257,契約台帳!$A$3:$X$700,15,FALSE))))</f>
        <v/>
      </c>
      <c r="S257" s="50" t="str">
        <f>IF(D257="","",IF(D256&lt;&gt;"","",IF(J257="リード付け",N257,VLOOKUP(D257,契約台帳!$A$3:$X$700,16,FALSE))))</f>
        <v/>
      </c>
      <c r="T257" s="50"/>
      <c r="U257" s="227" t="str">
        <f>IF(D257="","",IF(D255=D257,"",VLOOKUP(D257,契約台帳!$A$2:$X$700,18,FALSE)))</f>
        <v/>
      </c>
      <c r="V257" s="35" t="str">
        <f>IF(J257="巻足し",VLOOKUP(F257&amp;K257&amp;M257,製品マスタ!$M$5:$AK$1005,IF(S257/N257&gt;=3,24,21),FALSE),IF(J257="巻返し",VLOOKUP(F257&amp;K257&amp;M257,製品マスタ!$M$5:$AE$1005,18,FALSE),IF(J257="リード付け","原反コア",IF(J257="スリット",VLOOKUP(F257&amp;K257&amp;Q257,製品マスタ!$N$5:$AE$1005,17,FALSE),""))))</f>
        <v/>
      </c>
      <c r="W257" s="35" t="str">
        <f>IF(J257="巻足し",VLOOKUP(F257&amp;K257&amp;M257,製品マスタ!$M$5:$AK$1005,IF(S257/N257&gt;=3,25,22),FALSE),IF(J257="巻返し",VLOOKUP(F257&amp;K257&amp;M257,製品マスタ!$M$5:$AE$1005,19,FALSE),IF(J257="リード付け","-",IF(J257="スリット",VLOOKUP(F257&amp;K257&amp;Q257,製品マスタ!$N$5:$AE$1005,18,FALSE),""))))</f>
        <v/>
      </c>
      <c r="X257" s="40" t="str">
        <f>IF(D257="","",IF(D256&lt;&gt;"","",VLOOKUP(D257,契約台帳!$A$3:$X$700,17,FALSE)))</f>
        <v/>
      </c>
      <c r="Y257" s="35" t="str">
        <f>IF(D257="","",IF(D256&lt;&gt;"","",VLOOKUP(D257,契約台帳!$A$3:$X$700,5,FALSE)))</f>
        <v/>
      </c>
      <c r="Z257" s="74"/>
      <c r="AA257" s="266" t="str">
        <f>IFERROR(VLOOKUP(F257&amp;K257&amp;M257,製品マスタ!$M$5:$AM$1003,27,FALSE),"")</f>
        <v/>
      </c>
      <c r="AB257" s="41"/>
      <c r="AC257" s="244"/>
      <c r="AD257" s="67"/>
      <c r="AE257" s="71"/>
      <c r="AF257" s="60"/>
      <c r="AG257" s="34"/>
      <c r="AH257" s="34"/>
      <c r="AI257" s="34"/>
      <c r="AJ257" s="34"/>
      <c r="AK257" s="13"/>
      <c r="AL257" s="13"/>
      <c r="AM257" s="13"/>
      <c r="AN257" s="13"/>
      <c r="AO257" s="13"/>
      <c r="AP257" s="14"/>
      <c r="AQ257" s="15"/>
    </row>
    <row r="258" spans="1:43" s="17" customFormat="1" ht="30.95" customHeight="1" x14ac:dyDescent="0.2">
      <c r="A258" s="47"/>
      <c r="B258" s="48"/>
      <c r="C258" s="56"/>
      <c r="D258" s="35"/>
      <c r="E258" s="35"/>
      <c r="F258" s="36" t="str">
        <f>IF(D258="","",VLOOKUP(D258,契約台帳!$A$3:$X$9998,6,FALSE))&amp;IF(D258="","",VLOOKUP(D258,契約台帳!$A$3:$X$9998,7,FALSE))&amp;IF(D258="","",VLOOKUP(D258,契約台帳!$A$3:$X$9998,8,FALSE))&amp;IF(D258="","",VLOOKUP(D258,契約台帳!$A$3:$X$9998,9,FALSE))&amp;IF(D258="","",VLOOKUP(D258,契約台帳!$A$3:$X$9998,11,FALSE))</f>
        <v/>
      </c>
      <c r="G258" s="35" t="str">
        <f>IF(D258="","",IF(D257&lt;&gt;"","",VLOOKUP(F258,製品マスタ!$G$5:$H$1005,2,FALSE)))</f>
        <v/>
      </c>
      <c r="H258" s="35" t="str">
        <f>IF(D258="","",IF(D257&lt;&gt;"","",VLOOKUP(F258,製品マスタ!$G$5:$K$1005,5,FALSE)))</f>
        <v/>
      </c>
      <c r="I258" s="37" t="str">
        <f>IF(D258="","",IF(D257&lt;&gt;"","",VLOOKUP(F258,製品マスタ!$G$5:$L$1005,6,FALSE)))</f>
        <v/>
      </c>
      <c r="J258" s="38"/>
      <c r="K258" s="37" t="str">
        <f>IF(D258="","",IF(D257&lt;&gt;"","",VLOOKUP(D258,契約台帳!$A$3:$X$700,12,FALSE)))</f>
        <v/>
      </c>
      <c r="L258" s="37" t="str">
        <f>IF(D258="","",IF(D257&lt;&gt;"","",VLOOKUP(F258,製品マスタ!$G$5:$Q$1005,11,FALSE)))</f>
        <v/>
      </c>
      <c r="M258" s="49"/>
      <c r="N258" s="49"/>
      <c r="O258" s="60"/>
      <c r="P258" s="74"/>
      <c r="Q258" s="54" t="str">
        <f>IF(D258="","",IF(D257&lt;&gt;"","",IF(J258="リード付け",M258,VLOOKUP(D258,契約台帳!$A$3:$X$700,14,FALSE))))</f>
        <v/>
      </c>
      <c r="R258" s="50" t="str">
        <f>IF(D258="","",IF(D257&lt;&gt;"","",IF(J258="リード付け",M258,VLOOKUP(D258,契約台帳!$A$3:$X$700,15,FALSE))))</f>
        <v/>
      </c>
      <c r="S258" s="50" t="str">
        <f>IF(D258="","",IF(D257&lt;&gt;"","",IF(J258="リード付け",N258,VLOOKUP(D258,契約台帳!$A$3:$X$700,16,FALSE))))</f>
        <v/>
      </c>
      <c r="T258" s="50"/>
      <c r="U258" s="227" t="str">
        <f>IF(D258="","",IF(D256=D258,"",VLOOKUP(D258,契約台帳!$A$2:$X$700,18,FALSE)))</f>
        <v/>
      </c>
      <c r="V258" s="35" t="str">
        <f>IF(J258="巻足し",VLOOKUP(F258&amp;K258&amp;M258,製品マスタ!$M$5:$AK$1005,IF(S258/N258&gt;=3,24,21),FALSE),IF(J258="巻返し",VLOOKUP(F258&amp;K258&amp;M258,製品マスタ!$M$5:$AE$1005,18,FALSE),IF(J258="リード付け","原反コア",IF(J258="スリット",VLOOKUP(F258&amp;K258&amp;Q258,製品マスタ!$N$5:$AE$1005,17,FALSE),""))))</f>
        <v/>
      </c>
      <c r="W258" s="35" t="str">
        <f>IF(J258="巻足し",VLOOKUP(F258&amp;K258&amp;M258,製品マスタ!$M$5:$AK$1005,IF(S258/N258&gt;=3,25,22),FALSE),IF(J258="巻返し",VLOOKUP(F258&amp;K258&amp;M258,製品マスタ!$M$5:$AE$1005,19,FALSE),IF(J258="リード付け","-",IF(J258="スリット",VLOOKUP(F258&amp;K258&amp;Q258,製品マスタ!$N$5:$AE$1005,18,FALSE),""))))</f>
        <v/>
      </c>
      <c r="X258" s="40" t="str">
        <f>IF(D258="","",IF(D257&lt;&gt;"","",VLOOKUP(D258,契約台帳!$A$3:$X$700,17,FALSE)))</f>
        <v/>
      </c>
      <c r="Y258" s="35" t="str">
        <f>IF(D258="","",IF(D257&lt;&gt;"","",VLOOKUP(D258,契約台帳!$A$3:$X$700,5,FALSE)))</f>
        <v/>
      </c>
      <c r="Z258" s="74"/>
      <c r="AA258" s="266" t="str">
        <f>IFERROR(VLOOKUP(F258&amp;K258&amp;M258,製品マスタ!$M$5:$AM$1003,27,FALSE),"")</f>
        <v/>
      </c>
      <c r="AB258" s="41"/>
      <c r="AC258" s="244"/>
      <c r="AD258" s="67"/>
      <c r="AE258" s="71"/>
      <c r="AF258" s="60"/>
      <c r="AG258" s="34"/>
      <c r="AH258" s="34"/>
      <c r="AI258" s="34"/>
      <c r="AJ258" s="34"/>
      <c r="AK258" s="13"/>
      <c r="AL258" s="13"/>
      <c r="AM258" s="13"/>
      <c r="AN258" s="13"/>
      <c r="AO258" s="13"/>
      <c r="AP258" s="14"/>
      <c r="AQ258" s="15"/>
    </row>
    <row r="259" spans="1:43" s="17" customFormat="1" ht="30.95" customHeight="1" x14ac:dyDescent="0.2">
      <c r="A259" s="47"/>
      <c r="B259" s="48"/>
      <c r="C259" s="56"/>
      <c r="D259" s="35"/>
      <c r="E259" s="35"/>
      <c r="F259" s="36" t="str">
        <f>IF(D259="","",VLOOKUP(D259,契約台帳!$A$3:$X$9998,6,FALSE))&amp;IF(D259="","",VLOOKUP(D259,契約台帳!$A$3:$X$9998,7,FALSE))&amp;IF(D259="","",VLOOKUP(D259,契約台帳!$A$3:$X$9998,8,FALSE))&amp;IF(D259="","",VLOOKUP(D259,契約台帳!$A$3:$X$9998,9,FALSE))&amp;IF(D259="","",VLOOKUP(D259,契約台帳!$A$3:$X$9998,11,FALSE))</f>
        <v/>
      </c>
      <c r="G259" s="35" t="str">
        <f>IF(D259="","",IF(D258&lt;&gt;"","",VLOOKUP(F259,製品マスタ!$G$5:$H$1005,2,FALSE)))</f>
        <v/>
      </c>
      <c r="H259" s="35" t="str">
        <f>IF(D259="","",IF(D258&lt;&gt;"","",VLOOKUP(F259,製品マスタ!$G$5:$K$1005,5,FALSE)))</f>
        <v/>
      </c>
      <c r="I259" s="37" t="str">
        <f>IF(D259="","",IF(D258&lt;&gt;"","",VLOOKUP(F259,製品マスタ!$G$5:$L$1005,6,FALSE)))</f>
        <v/>
      </c>
      <c r="J259" s="38"/>
      <c r="K259" s="37" t="str">
        <f>IF(D259="","",IF(D258&lt;&gt;"","",VLOOKUP(D259,契約台帳!$A$3:$X$700,12,FALSE)))</f>
        <v/>
      </c>
      <c r="L259" s="37" t="str">
        <f>IF(D259="","",IF(D258&lt;&gt;"","",VLOOKUP(F259,製品マスタ!$G$5:$Q$1005,11,FALSE)))</f>
        <v/>
      </c>
      <c r="M259" s="49"/>
      <c r="N259" s="49"/>
      <c r="O259" s="60"/>
      <c r="P259" s="74"/>
      <c r="Q259" s="54" t="str">
        <f>IF(D259="","",IF(D258&lt;&gt;"","",IF(J259="リード付け",M259,VLOOKUP(D259,契約台帳!$A$3:$X$700,14,FALSE))))</f>
        <v/>
      </c>
      <c r="R259" s="50" t="str">
        <f>IF(D259="","",IF(D258&lt;&gt;"","",IF(J259="リード付け",M259,VLOOKUP(D259,契約台帳!$A$3:$X$700,15,FALSE))))</f>
        <v/>
      </c>
      <c r="S259" s="50" t="str">
        <f>IF(D259="","",IF(D258&lt;&gt;"","",IF(J259="リード付け",N259,VLOOKUP(D259,契約台帳!$A$3:$X$700,16,FALSE))))</f>
        <v/>
      </c>
      <c r="T259" s="50"/>
      <c r="U259" s="227" t="str">
        <f>IF(D259="","",IF(D257=D259,"",VLOOKUP(D259,契約台帳!$A$2:$X$700,18,FALSE)))</f>
        <v/>
      </c>
      <c r="V259" s="35" t="str">
        <f>IF(J259="巻足し",VLOOKUP(F259&amp;K259&amp;M259,製品マスタ!$M$5:$AK$1005,IF(S259/N259&gt;=3,24,21),FALSE),IF(J259="巻返し",VLOOKUP(F259&amp;K259&amp;M259,製品マスタ!$M$5:$AE$1005,18,FALSE),IF(J259="リード付け","原反コア",IF(J259="スリット",VLOOKUP(F259&amp;K259&amp;Q259,製品マスタ!$N$5:$AE$1005,17,FALSE),""))))</f>
        <v/>
      </c>
      <c r="W259" s="35" t="str">
        <f>IF(J259="巻足し",VLOOKUP(F259&amp;K259&amp;M259,製品マスタ!$M$5:$AK$1005,IF(S259/N259&gt;=3,25,22),FALSE),IF(J259="巻返し",VLOOKUP(F259&amp;K259&amp;M259,製品マスタ!$M$5:$AE$1005,19,FALSE),IF(J259="リード付け","-",IF(J259="スリット",VLOOKUP(F259&amp;K259&amp;Q259,製品マスタ!$N$5:$AE$1005,18,FALSE),""))))</f>
        <v/>
      </c>
      <c r="X259" s="40" t="str">
        <f>IF(D259="","",IF(D258&lt;&gt;"","",VLOOKUP(D259,契約台帳!$A$3:$X$700,17,FALSE)))</f>
        <v/>
      </c>
      <c r="Y259" s="35" t="str">
        <f>IF(D259="","",IF(D258&lt;&gt;"","",VLOOKUP(D259,契約台帳!$A$3:$X$700,5,FALSE)))</f>
        <v/>
      </c>
      <c r="Z259" s="74"/>
      <c r="AA259" s="266" t="str">
        <f>IFERROR(VLOOKUP(F259&amp;K259&amp;M259,製品マスタ!$M$5:$AM$1003,27,FALSE),"")</f>
        <v/>
      </c>
      <c r="AB259" s="41"/>
      <c r="AC259" s="244"/>
      <c r="AD259" s="67"/>
      <c r="AE259" s="71"/>
      <c r="AF259" s="60"/>
      <c r="AG259" s="34"/>
      <c r="AH259" s="34"/>
      <c r="AI259" s="34"/>
      <c r="AJ259" s="34"/>
      <c r="AK259" s="13"/>
      <c r="AL259" s="13"/>
      <c r="AM259" s="13"/>
      <c r="AN259" s="13"/>
      <c r="AO259" s="13"/>
      <c r="AP259" s="14"/>
      <c r="AQ259" s="15"/>
    </row>
    <row r="260" spans="1:43" s="17" customFormat="1" ht="30.95" customHeight="1" x14ac:dyDescent="0.2">
      <c r="A260" s="47"/>
      <c r="B260" s="48"/>
      <c r="C260" s="56"/>
      <c r="D260" s="35"/>
      <c r="E260" s="35"/>
      <c r="F260" s="36" t="str">
        <f>IF(D260="","",VLOOKUP(D260,契約台帳!$A$3:$X$9998,6,FALSE))&amp;IF(D260="","",VLOOKUP(D260,契約台帳!$A$3:$X$9998,7,FALSE))&amp;IF(D260="","",VLOOKUP(D260,契約台帳!$A$3:$X$9998,8,FALSE))&amp;IF(D260="","",VLOOKUP(D260,契約台帳!$A$3:$X$9998,9,FALSE))&amp;IF(D260="","",VLOOKUP(D260,契約台帳!$A$3:$X$9998,11,FALSE))</f>
        <v/>
      </c>
      <c r="G260" s="35" t="str">
        <f>IF(D260="","",IF(D259&lt;&gt;"","",VLOOKUP(F260,製品マスタ!$G$5:$H$1005,2,FALSE)))</f>
        <v/>
      </c>
      <c r="H260" s="35" t="str">
        <f>IF(D260="","",IF(D259&lt;&gt;"","",VLOOKUP(F260,製品マスタ!$G$5:$K$1005,5,FALSE)))</f>
        <v/>
      </c>
      <c r="I260" s="37" t="str">
        <f>IF(D260="","",IF(D259&lt;&gt;"","",VLOOKUP(F260,製品マスタ!$G$5:$L$1005,6,FALSE)))</f>
        <v/>
      </c>
      <c r="J260" s="38"/>
      <c r="K260" s="37" t="str">
        <f>IF(D260="","",IF(D259&lt;&gt;"","",VLOOKUP(D260,契約台帳!$A$3:$X$700,12,FALSE)))</f>
        <v/>
      </c>
      <c r="L260" s="37" t="str">
        <f>IF(D260="","",IF(D259&lt;&gt;"","",VLOOKUP(F260,製品マスタ!$G$5:$Q$1005,11,FALSE)))</f>
        <v/>
      </c>
      <c r="M260" s="49"/>
      <c r="N260" s="49"/>
      <c r="O260" s="60"/>
      <c r="P260" s="74"/>
      <c r="Q260" s="54" t="str">
        <f>IF(D260="","",IF(D259&lt;&gt;"","",IF(J260="リード付け",M260,VLOOKUP(D260,契約台帳!$A$3:$X$700,14,FALSE))))</f>
        <v/>
      </c>
      <c r="R260" s="50" t="str">
        <f>IF(D260="","",IF(D259&lt;&gt;"","",IF(J260="リード付け",M260,VLOOKUP(D260,契約台帳!$A$3:$X$700,15,FALSE))))</f>
        <v/>
      </c>
      <c r="S260" s="50" t="str">
        <f>IF(D260="","",IF(D259&lt;&gt;"","",IF(J260="リード付け",N260,VLOOKUP(D260,契約台帳!$A$3:$X$700,16,FALSE))))</f>
        <v/>
      </c>
      <c r="T260" s="50"/>
      <c r="U260" s="227" t="str">
        <f>IF(D260="","",IF(D258=D260,"",VLOOKUP(D260,契約台帳!$A$2:$X$700,18,FALSE)))</f>
        <v/>
      </c>
      <c r="V260" s="35" t="str">
        <f>IF(J260="巻足し",VLOOKUP(F260&amp;K260&amp;M260,製品マスタ!$M$5:$AK$1005,IF(S260/N260&gt;=3,24,21),FALSE),IF(J260="巻返し",VLOOKUP(F260&amp;K260&amp;M260,製品マスタ!$M$5:$AE$1005,18,FALSE),IF(J260="リード付け","原反コア",IF(J260="スリット",VLOOKUP(F260&amp;K260&amp;Q260,製品マスタ!$N$5:$AE$1005,17,FALSE),""))))</f>
        <v/>
      </c>
      <c r="W260" s="35" t="str">
        <f>IF(J260="巻足し",VLOOKUP(F260&amp;K260&amp;M260,製品マスタ!$M$5:$AK$1005,IF(S260/N260&gt;=3,25,22),FALSE),IF(J260="巻返し",VLOOKUP(F260&amp;K260&amp;M260,製品マスタ!$M$5:$AE$1005,19,FALSE),IF(J260="リード付け","-",IF(J260="スリット",VLOOKUP(F260&amp;K260&amp;Q260,製品マスタ!$N$5:$AE$1005,18,FALSE),""))))</f>
        <v/>
      </c>
      <c r="X260" s="40" t="str">
        <f>IF(D260="","",IF(D259&lt;&gt;"","",VLOOKUP(D260,契約台帳!$A$3:$X$700,17,FALSE)))</f>
        <v/>
      </c>
      <c r="Y260" s="35" t="str">
        <f>IF(D260="","",IF(D259&lt;&gt;"","",VLOOKUP(D260,契約台帳!$A$3:$X$700,5,FALSE)))</f>
        <v/>
      </c>
      <c r="Z260" s="74"/>
      <c r="AA260" s="266" t="str">
        <f>IFERROR(VLOOKUP(F260&amp;K260&amp;M260,製品マスタ!$M$5:$AM$1003,27,FALSE),"")</f>
        <v/>
      </c>
      <c r="AB260" s="41"/>
      <c r="AC260" s="244"/>
      <c r="AD260" s="67"/>
      <c r="AE260" s="71"/>
      <c r="AF260" s="60"/>
      <c r="AG260" s="34"/>
      <c r="AH260" s="34"/>
      <c r="AI260" s="34"/>
      <c r="AJ260" s="34"/>
      <c r="AK260" s="13"/>
      <c r="AL260" s="13"/>
      <c r="AM260" s="13"/>
      <c r="AN260" s="13"/>
      <c r="AO260" s="13"/>
      <c r="AP260" s="14"/>
      <c r="AQ260" s="15"/>
    </row>
    <row r="261" spans="1:43" s="17" customFormat="1" ht="30.95" customHeight="1" x14ac:dyDescent="0.2">
      <c r="A261" s="47"/>
      <c r="B261" s="48"/>
      <c r="C261" s="56"/>
      <c r="D261" s="35"/>
      <c r="E261" s="35"/>
      <c r="F261" s="36" t="str">
        <f>IF(D261="","",VLOOKUP(D261,契約台帳!$A$3:$X$9998,6,FALSE))&amp;IF(D261="","",VLOOKUP(D261,契約台帳!$A$3:$X$9998,7,FALSE))&amp;IF(D261="","",VLOOKUP(D261,契約台帳!$A$3:$X$9998,8,FALSE))&amp;IF(D261="","",VLOOKUP(D261,契約台帳!$A$3:$X$9998,9,FALSE))&amp;IF(D261="","",VLOOKUP(D261,契約台帳!$A$3:$X$9998,11,FALSE))</f>
        <v/>
      </c>
      <c r="G261" s="35" t="str">
        <f>IF(D261="","",IF(D260&lt;&gt;"","",VLOOKUP(F261,製品マスタ!$G$5:$H$1005,2,FALSE)))</f>
        <v/>
      </c>
      <c r="H261" s="35" t="str">
        <f>IF(D261="","",IF(D260&lt;&gt;"","",VLOOKUP(F261,製品マスタ!$G$5:$K$1005,5,FALSE)))</f>
        <v/>
      </c>
      <c r="I261" s="37" t="str">
        <f>IF(D261="","",IF(D260&lt;&gt;"","",VLOOKUP(F261,製品マスタ!$G$5:$L$1005,6,FALSE)))</f>
        <v/>
      </c>
      <c r="J261" s="38"/>
      <c r="K261" s="37" t="str">
        <f>IF(D261="","",IF(D260&lt;&gt;"","",VLOOKUP(D261,契約台帳!$A$3:$X$700,12,FALSE)))</f>
        <v/>
      </c>
      <c r="L261" s="37" t="str">
        <f>IF(D261="","",IF(D260&lt;&gt;"","",VLOOKUP(F261,製品マスタ!$G$5:$Q$1005,11,FALSE)))</f>
        <v/>
      </c>
      <c r="M261" s="49"/>
      <c r="N261" s="49"/>
      <c r="O261" s="60"/>
      <c r="P261" s="74"/>
      <c r="Q261" s="54" t="str">
        <f>IF(D261="","",IF(D260&lt;&gt;"","",IF(J261="リード付け",M261,VLOOKUP(D261,契約台帳!$A$3:$X$700,14,FALSE))))</f>
        <v/>
      </c>
      <c r="R261" s="50" t="str">
        <f>IF(D261="","",IF(D260&lt;&gt;"","",IF(J261="リード付け",M261,VLOOKUP(D261,契約台帳!$A$3:$X$700,15,FALSE))))</f>
        <v/>
      </c>
      <c r="S261" s="50" t="str">
        <f>IF(D261="","",IF(D260&lt;&gt;"","",IF(J261="リード付け",N261,VLOOKUP(D261,契約台帳!$A$3:$X$700,16,FALSE))))</f>
        <v/>
      </c>
      <c r="T261" s="50"/>
      <c r="U261" s="227" t="str">
        <f>IF(D261="","",IF(D259=D261,"",VLOOKUP(D261,契約台帳!$A$2:$X$700,18,FALSE)))</f>
        <v/>
      </c>
      <c r="V261" s="35" t="str">
        <f>IF(J261="巻足し",VLOOKUP(F261&amp;K261&amp;M261,製品マスタ!$M$5:$AK$1005,IF(S261/N261&gt;=3,24,21),FALSE),IF(J261="巻返し",VLOOKUP(F261&amp;K261&amp;M261,製品マスタ!$M$5:$AE$1005,18,FALSE),IF(J261="リード付け","原反コア",IF(J261="スリット",VLOOKUP(F261&amp;K261&amp;Q261,製品マスタ!$N$5:$AE$1005,17,FALSE),""))))</f>
        <v/>
      </c>
      <c r="W261" s="35" t="str">
        <f>IF(J261="巻足し",VLOOKUP(F261&amp;K261&amp;M261,製品マスタ!$M$5:$AK$1005,IF(S261/N261&gt;=3,25,22),FALSE),IF(J261="巻返し",VLOOKUP(F261&amp;K261&amp;M261,製品マスタ!$M$5:$AE$1005,19,FALSE),IF(J261="リード付け","-",IF(J261="スリット",VLOOKUP(F261&amp;K261&amp;Q261,製品マスタ!$N$5:$AE$1005,18,FALSE),""))))</f>
        <v/>
      </c>
      <c r="X261" s="40" t="str">
        <f>IF(D261="","",IF(D260&lt;&gt;"","",VLOOKUP(D261,契約台帳!$A$3:$X$700,17,FALSE)))</f>
        <v/>
      </c>
      <c r="Y261" s="35" t="str">
        <f>IF(D261="","",IF(D260&lt;&gt;"","",VLOOKUP(D261,契約台帳!$A$3:$X$700,5,FALSE)))</f>
        <v/>
      </c>
      <c r="Z261" s="74"/>
      <c r="AA261" s="266" t="str">
        <f>IFERROR(VLOOKUP(F261&amp;K261&amp;M261,製品マスタ!$M$5:$AM$1003,27,FALSE),"")</f>
        <v/>
      </c>
      <c r="AB261" s="41"/>
      <c r="AC261" s="244"/>
      <c r="AD261" s="67"/>
      <c r="AE261" s="71"/>
      <c r="AF261" s="60"/>
      <c r="AG261" s="34"/>
      <c r="AH261" s="34"/>
      <c r="AI261" s="34"/>
      <c r="AJ261" s="34"/>
      <c r="AK261" s="13"/>
      <c r="AL261" s="13"/>
      <c r="AM261" s="13"/>
      <c r="AN261" s="13"/>
      <c r="AO261" s="13"/>
      <c r="AP261" s="14"/>
      <c r="AQ261" s="15"/>
    </row>
    <row r="262" spans="1:43" s="17" customFormat="1" ht="30.95" customHeight="1" x14ac:dyDescent="0.2">
      <c r="A262" s="47"/>
      <c r="B262" s="48"/>
      <c r="C262" s="56"/>
      <c r="D262" s="35"/>
      <c r="E262" s="35"/>
      <c r="F262" s="36" t="str">
        <f>IF(D262="","",VLOOKUP(D262,契約台帳!$A$3:$X$9998,6,FALSE))&amp;IF(D262="","",VLOOKUP(D262,契約台帳!$A$3:$X$9998,7,FALSE))&amp;IF(D262="","",VLOOKUP(D262,契約台帳!$A$3:$X$9998,8,FALSE))&amp;IF(D262="","",VLOOKUP(D262,契約台帳!$A$3:$X$9998,9,FALSE))&amp;IF(D262="","",VLOOKUP(D262,契約台帳!$A$3:$X$9998,11,FALSE))</f>
        <v/>
      </c>
      <c r="G262" s="35" t="str">
        <f>IF(D262="","",IF(D261&lt;&gt;"","",VLOOKUP(F262,製品マスタ!$G$5:$H$1005,2,FALSE)))</f>
        <v/>
      </c>
      <c r="H262" s="35" t="str">
        <f>IF(D262="","",IF(D261&lt;&gt;"","",VLOOKUP(F262,製品マスタ!$G$5:$K$1005,5,FALSE)))</f>
        <v/>
      </c>
      <c r="I262" s="37" t="str">
        <f>IF(D262="","",IF(D261&lt;&gt;"","",VLOOKUP(F262,製品マスタ!$G$5:$L$1005,6,FALSE)))</f>
        <v/>
      </c>
      <c r="J262" s="38"/>
      <c r="K262" s="37" t="str">
        <f>IF(D262="","",IF(D261&lt;&gt;"","",VLOOKUP(D262,契約台帳!$A$3:$X$700,12,FALSE)))</f>
        <v/>
      </c>
      <c r="L262" s="37" t="str">
        <f>IF(D262="","",IF(D261&lt;&gt;"","",VLOOKUP(F262,製品マスタ!$G$5:$Q$1005,11,FALSE)))</f>
        <v/>
      </c>
      <c r="M262" s="49"/>
      <c r="N262" s="49"/>
      <c r="O262" s="60"/>
      <c r="P262" s="74"/>
      <c r="Q262" s="54" t="str">
        <f>IF(D262="","",IF(D261&lt;&gt;"","",IF(J262="リード付け",M262,VLOOKUP(D262,契約台帳!$A$3:$X$700,14,FALSE))))</f>
        <v/>
      </c>
      <c r="R262" s="50" t="str">
        <f>IF(D262="","",IF(D261&lt;&gt;"","",IF(J262="リード付け",M262,VLOOKUP(D262,契約台帳!$A$3:$X$700,15,FALSE))))</f>
        <v/>
      </c>
      <c r="S262" s="50" t="str">
        <f>IF(D262="","",IF(D261&lt;&gt;"","",IF(J262="リード付け",N262,VLOOKUP(D262,契約台帳!$A$3:$X$700,16,FALSE))))</f>
        <v/>
      </c>
      <c r="T262" s="50"/>
      <c r="U262" s="227" t="str">
        <f>IF(D262="","",IF(D260=D262,"",VLOOKUP(D262,契約台帳!$A$2:$X$700,18,FALSE)))</f>
        <v/>
      </c>
      <c r="V262" s="35" t="str">
        <f>IF(J262="巻足し",VLOOKUP(F262&amp;K262&amp;M262,製品マスタ!$M$5:$AK$1005,IF(S262/N262&gt;=3,24,21),FALSE),IF(J262="巻返し",VLOOKUP(F262&amp;K262&amp;M262,製品マスタ!$M$5:$AE$1005,18,FALSE),IF(J262="リード付け","原反コア",IF(J262="スリット",VLOOKUP(F262&amp;K262&amp;Q262,製品マスタ!$N$5:$AE$1005,17,FALSE),""))))</f>
        <v/>
      </c>
      <c r="W262" s="35" t="str">
        <f>IF(J262="巻足し",VLOOKUP(F262&amp;K262&amp;M262,製品マスタ!$M$5:$AK$1005,IF(S262/N262&gt;=3,25,22),FALSE),IF(J262="巻返し",VLOOKUP(F262&amp;K262&amp;M262,製品マスタ!$M$5:$AE$1005,19,FALSE),IF(J262="リード付け","-",IF(J262="スリット",VLOOKUP(F262&amp;K262&amp;Q262,製品マスタ!$N$5:$AE$1005,18,FALSE),""))))</f>
        <v/>
      </c>
      <c r="X262" s="40" t="str">
        <f>IF(D262="","",IF(D261&lt;&gt;"","",VLOOKUP(D262,契約台帳!$A$3:$X$700,17,FALSE)))</f>
        <v/>
      </c>
      <c r="Y262" s="35" t="str">
        <f>IF(D262="","",IF(D261&lt;&gt;"","",VLOOKUP(D262,契約台帳!$A$3:$X$700,5,FALSE)))</f>
        <v/>
      </c>
      <c r="Z262" s="74"/>
      <c r="AA262" s="266" t="str">
        <f>IFERROR(VLOOKUP(F262&amp;K262&amp;M262,製品マスタ!$M$5:$AM$1003,27,FALSE),"")</f>
        <v/>
      </c>
      <c r="AB262" s="41"/>
      <c r="AC262" s="244"/>
      <c r="AD262" s="67"/>
      <c r="AE262" s="71"/>
      <c r="AF262" s="60"/>
      <c r="AG262" s="34"/>
      <c r="AH262" s="34"/>
      <c r="AI262" s="34"/>
      <c r="AJ262" s="34"/>
      <c r="AK262" s="13"/>
      <c r="AL262" s="13"/>
      <c r="AM262" s="13"/>
      <c r="AN262" s="13"/>
      <c r="AO262" s="13"/>
      <c r="AP262" s="14"/>
      <c r="AQ262" s="15"/>
    </row>
    <row r="263" spans="1:43" s="17" customFormat="1" ht="30.95" customHeight="1" x14ac:dyDescent="0.2">
      <c r="A263" s="47"/>
      <c r="B263" s="48"/>
      <c r="C263" s="56"/>
      <c r="D263" s="35"/>
      <c r="E263" s="35"/>
      <c r="F263" s="36" t="str">
        <f>IF(D263="","",VLOOKUP(D263,契約台帳!$A$3:$X$9998,6,FALSE))&amp;IF(D263="","",VLOOKUP(D263,契約台帳!$A$3:$X$9998,7,FALSE))&amp;IF(D263="","",VLOOKUP(D263,契約台帳!$A$3:$X$9998,8,FALSE))&amp;IF(D263="","",VLOOKUP(D263,契約台帳!$A$3:$X$9998,9,FALSE))&amp;IF(D263="","",VLOOKUP(D263,契約台帳!$A$3:$X$9998,11,FALSE))</f>
        <v/>
      </c>
      <c r="G263" s="35" t="str">
        <f>IF(D263="","",IF(D262&lt;&gt;"","",VLOOKUP(F263,製品マスタ!$G$5:$H$1005,2,FALSE)))</f>
        <v/>
      </c>
      <c r="H263" s="35" t="str">
        <f>IF(D263="","",IF(D262&lt;&gt;"","",VLOOKUP(F263,製品マスタ!$G$5:$K$1005,5,FALSE)))</f>
        <v/>
      </c>
      <c r="I263" s="37" t="str">
        <f>IF(D263="","",IF(D262&lt;&gt;"","",VLOOKUP(F263,製品マスタ!$G$5:$L$1005,6,FALSE)))</f>
        <v/>
      </c>
      <c r="J263" s="38"/>
      <c r="K263" s="37" t="str">
        <f>IF(D263="","",IF(D262&lt;&gt;"","",VLOOKUP(D263,契約台帳!$A$3:$X$700,12,FALSE)))</f>
        <v/>
      </c>
      <c r="L263" s="37" t="str">
        <f>IF(D263="","",IF(D262&lt;&gt;"","",VLOOKUP(F263,製品マスタ!$G$5:$Q$1005,11,FALSE)))</f>
        <v/>
      </c>
      <c r="M263" s="49"/>
      <c r="N263" s="49"/>
      <c r="O263" s="60"/>
      <c r="P263" s="74"/>
      <c r="Q263" s="54" t="str">
        <f>IF(D263="","",IF(D262&lt;&gt;"","",IF(J263="リード付け",M263,VLOOKUP(D263,契約台帳!$A$3:$X$700,14,FALSE))))</f>
        <v/>
      </c>
      <c r="R263" s="50" t="str">
        <f>IF(D263="","",IF(D262&lt;&gt;"","",IF(J263="リード付け",M263,VLOOKUP(D263,契約台帳!$A$3:$X$700,15,FALSE))))</f>
        <v/>
      </c>
      <c r="S263" s="50" t="str">
        <f>IF(D263="","",IF(D262&lt;&gt;"","",IF(J263="リード付け",N263,VLOOKUP(D263,契約台帳!$A$3:$X$700,16,FALSE))))</f>
        <v/>
      </c>
      <c r="T263" s="50"/>
      <c r="U263" s="227" t="str">
        <f>IF(D263="","",IF(D261=D263,"",VLOOKUP(D263,契約台帳!$A$2:$X$700,18,FALSE)))</f>
        <v/>
      </c>
      <c r="V263" s="35" t="str">
        <f>IF(J263="巻足し",VLOOKUP(F263&amp;K263&amp;M263,製品マスタ!$M$5:$AK$1005,IF(S263/N263&gt;=3,24,21),FALSE),IF(J263="巻返し",VLOOKUP(F263&amp;K263&amp;M263,製品マスタ!$M$5:$AE$1005,18,FALSE),IF(J263="リード付け","原反コア",IF(J263="スリット",VLOOKUP(F263&amp;K263&amp;Q263,製品マスタ!$N$5:$AE$1005,17,FALSE),""))))</f>
        <v/>
      </c>
      <c r="W263" s="35" t="str">
        <f>IF(J263="巻足し",VLOOKUP(F263&amp;K263&amp;M263,製品マスタ!$M$5:$AK$1005,IF(S263/N263&gt;=3,25,22),FALSE),IF(J263="巻返し",VLOOKUP(F263&amp;K263&amp;M263,製品マスタ!$M$5:$AE$1005,19,FALSE),IF(J263="リード付け","-",IF(J263="スリット",VLOOKUP(F263&amp;K263&amp;Q263,製品マスタ!$N$5:$AE$1005,18,FALSE),""))))</f>
        <v/>
      </c>
      <c r="X263" s="40" t="str">
        <f>IF(D263="","",IF(D262&lt;&gt;"","",VLOOKUP(D263,契約台帳!$A$3:$X$700,17,FALSE)))</f>
        <v/>
      </c>
      <c r="Y263" s="35" t="str">
        <f>IF(D263="","",IF(D262&lt;&gt;"","",VLOOKUP(D263,契約台帳!$A$3:$X$700,5,FALSE)))</f>
        <v/>
      </c>
      <c r="Z263" s="74"/>
      <c r="AA263" s="266" t="str">
        <f>IFERROR(VLOOKUP(F263&amp;K263&amp;M263,製品マスタ!$M$5:$AM$1003,27,FALSE),"")</f>
        <v/>
      </c>
      <c r="AB263" s="41"/>
      <c r="AC263" s="244"/>
      <c r="AD263" s="67"/>
      <c r="AE263" s="71"/>
      <c r="AF263" s="60"/>
      <c r="AG263" s="34"/>
      <c r="AH263" s="34"/>
      <c r="AI263" s="34"/>
      <c r="AJ263" s="34"/>
      <c r="AK263" s="13"/>
      <c r="AL263" s="13"/>
      <c r="AM263" s="13"/>
      <c r="AN263" s="13"/>
      <c r="AO263" s="13"/>
      <c r="AP263" s="14"/>
      <c r="AQ263" s="15"/>
    </row>
    <row r="264" spans="1:43" s="17" customFormat="1" ht="30.95" customHeight="1" x14ac:dyDescent="0.2">
      <c r="A264" s="47"/>
      <c r="B264" s="48"/>
      <c r="C264" s="56"/>
      <c r="D264" s="35"/>
      <c r="E264" s="35"/>
      <c r="F264" s="36" t="str">
        <f>IF(D264="","",VLOOKUP(D264,契約台帳!$A$3:$X$9998,6,FALSE))&amp;IF(D264="","",VLOOKUP(D264,契約台帳!$A$3:$X$9998,7,FALSE))&amp;IF(D264="","",VLOOKUP(D264,契約台帳!$A$3:$X$9998,8,FALSE))&amp;IF(D264="","",VLOOKUP(D264,契約台帳!$A$3:$X$9998,9,FALSE))&amp;IF(D264="","",VLOOKUP(D264,契約台帳!$A$3:$X$9998,11,FALSE))</f>
        <v/>
      </c>
      <c r="G264" s="35" t="str">
        <f>IF(D264="","",IF(D263&lt;&gt;"","",VLOOKUP(F264,製品マスタ!$G$5:$H$1005,2,FALSE)))</f>
        <v/>
      </c>
      <c r="H264" s="35" t="str">
        <f>IF(D264="","",IF(D263&lt;&gt;"","",VLOOKUP(F264,製品マスタ!$G$5:$K$1005,5,FALSE)))</f>
        <v/>
      </c>
      <c r="I264" s="37" t="str">
        <f>IF(D264="","",IF(D263&lt;&gt;"","",VLOOKUP(F264,製品マスタ!$G$5:$L$1005,6,FALSE)))</f>
        <v/>
      </c>
      <c r="J264" s="38"/>
      <c r="K264" s="37" t="str">
        <f>IF(D264="","",IF(D263&lt;&gt;"","",VLOOKUP(D264,契約台帳!$A$3:$X$700,12,FALSE)))</f>
        <v/>
      </c>
      <c r="L264" s="37" t="str">
        <f>IF(D264="","",IF(D263&lt;&gt;"","",VLOOKUP(F264,製品マスタ!$G$5:$Q$1005,11,FALSE)))</f>
        <v/>
      </c>
      <c r="M264" s="49"/>
      <c r="N264" s="49"/>
      <c r="O264" s="60"/>
      <c r="P264" s="74"/>
      <c r="Q264" s="54" t="str">
        <f>IF(D264="","",IF(D263&lt;&gt;"","",IF(J264="リード付け",M264,VLOOKUP(D264,契約台帳!$A$3:$X$700,14,FALSE))))</f>
        <v/>
      </c>
      <c r="R264" s="50" t="str">
        <f>IF(D264="","",IF(D263&lt;&gt;"","",IF(J264="リード付け",M264,VLOOKUP(D264,契約台帳!$A$3:$X$700,15,FALSE))))</f>
        <v/>
      </c>
      <c r="S264" s="50" t="str">
        <f>IF(D264="","",IF(D263&lt;&gt;"","",IF(J264="リード付け",N264,VLOOKUP(D264,契約台帳!$A$3:$X$700,16,FALSE))))</f>
        <v/>
      </c>
      <c r="T264" s="50"/>
      <c r="U264" s="227" t="str">
        <f>IF(D264="","",IF(D262=D264,"",VLOOKUP(D264,契約台帳!$A$2:$X$700,18,FALSE)))</f>
        <v/>
      </c>
      <c r="V264" s="35" t="str">
        <f>IF(J264="巻足し",VLOOKUP(F264&amp;K264&amp;M264,製品マスタ!$M$5:$AK$1005,IF(S264/N264&gt;=3,24,21),FALSE),IF(J264="巻返し",VLOOKUP(F264&amp;K264&amp;M264,製品マスタ!$M$5:$AE$1005,18,FALSE),IF(J264="リード付け","原反コア",IF(J264="スリット",VLOOKUP(F264&amp;K264&amp;Q264,製品マスタ!$N$5:$AE$1005,17,FALSE),""))))</f>
        <v/>
      </c>
      <c r="W264" s="35" t="str">
        <f>IF(J264="巻足し",VLOOKUP(F264&amp;K264&amp;M264,製品マスタ!$M$5:$AK$1005,IF(S264/N264&gt;=3,25,22),FALSE),IF(J264="巻返し",VLOOKUP(F264&amp;K264&amp;M264,製品マスタ!$M$5:$AE$1005,19,FALSE),IF(J264="リード付け","-",IF(J264="スリット",VLOOKUP(F264&amp;K264&amp;Q264,製品マスタ!$N$5:$AE$1005,18,FALSE),""))))</f>
        <v/>
      </c>
      <c r="X264" s="40" t="str">
        <f>IF(D264="","",IF(D263&lt;&gt;"","",VLOOKUP(D264,契約台帳!$A$3:$X$700,17,FALSE)))</f>
        <v/>
      </c>
      <c r="Y264" s="35" t="str">
        <f>IF(D264="","",IF(D263&lt;&gt;"","",VLOOKUP(D264,契約台帳!$A$3:$X$700,5,FALSE)))</f>
        <v/>
      </c>
      <c r="Z264" s="74"/>
      <c r="AA264" s="266" t="str">
        <f>IFERROR(VLOOKUP(F264&amp;K264&amp;M264,製品マスタ!$M$5:$AM$1003,27,FALSE),"")</f>
        <v/>
      </c>
      <c r="AB264" s="41"/>
      <c r="AC264" s="244"/>
      <c r="AD264" s="67"/>
      <c r="AE264" s="71"/>
      <c r="AF264" s="60"/>
      <c r="AG264" s="34"/>
      <c r="AH264" s="34"/>
      <c r="AI264" s="34"/>
      <c r="AJ264" s="34"/>
      <c r="AK264" s="13"/>
      <c r="AL264" s="13"/>
      <c r="AM264" s="13"/>
      <c r="AN264" s="13"/>
      <c r="AO264" s="13"/>
      <c r="AP264" s="14"/>
      <c r="AQ264" s="15"/>
    </row>
    <row r="265" spans="1:43" s="17" customFormat="1" ht="30.95" customHeight="1" x14ac:dyDescent="0.2">
      <c r="A265" s="47"/>
      <c r="B265" s="48"/>
      <c r="C265" s="56"/>
      <c r="D265" s="35"/>
      <c r="E265" s="35"/>
      <c r="F265" s="36" t="str">
        <f>IF(D265="","",VLOOKUP(D265,契約台帳!$A$3:$X$9998,6,FALSE))&amp;IF(D265="","",VLOOKUP(D265,契約台帳!$A$3:$X$9998,7,FALSE))&amp;IF(D265="","",VLOOKUP(D265,契約台帳!$A$3:$X$9998,8,FALSE))&amp;IF(D265="","",VLOOKUP(D265,契約台帳!$A$3:$X$9998,9,FALSE))&amp;IF(D265="","",VLOOKUP(D265,契約台帳!$A$3:$X$9998,11,FALSE))</f>
        <v/>
      </c>
      <c r="G265" s="35" t="str">
        <f>IF(D265="","",IF(D264&lt;&gt;"","",VLOOKUP(F265,製品マスタ!$G$5:$H$1005,2,FALSE)))</f>
        <v/>
      </c>
      <c r="H265" s="35" t="str">
        <f>IF(D265="","",IF(D264&lt;&gt;"","",VLOOKUP(F265,製品マスタ!$G$5:$K$1005,5,FALSE)))</f>
        <v/>
      </c>
      <c r="I265" s="37" t="str">
        <f>IF(D265="","",IF(D264&lt;&gt;"","",VLOOKUP(F265,製品マスタ!$G$5:$L$1005,6,FALSE)))</f>
        <v/>
      </c>
      <c r="J265" s="38"/>
      <c r="K265" s="37" t="str">
        <f>IF(D265="","",IF(D264&lt;&gt;"","",VLOOKUP(D265,契約台帳!$A$3:$X$700,12,FALSE)))</f>
        <v/>
      </c>
      <c r="L265" s="37" t="str">
        <f>IF(D265="","",IF(D264&lt;&gt;"","",VLOOKUP(F265,製品マスタ!$G$5:$Q$1005,11,FALSE)))</f>
        <v/>
      </c>
      <c r="M265" s="49"/>
      <c r="N265" s="49"/>
      <c r="O265" s="60"/>
      <c r="P265" s="74"/>
      <c r="Q265" s="54" t="str">
        <f>IF(D265="","",IF(D264&lt;&gt;"","",IF(J265="リード付け",M265,VLOOKUP(D265,契約台帳!$A$3:$X$700,14,FALSE))))</f>
        <v/>
      </c>
      <c r="R265" s="50" t="str">
        <f>IF(D265="","",IF(D264&lt;&gt;"","",IF(J265="リード付け",M265,VLOOKUP(D265,契約台帳!$A$3:$X$700,15,FALSE))))</f>
        <v/>
      </c>
      <c r="S265" s="50" t="str">
        <f>IF(D265="","",IF(D264&lt;&gt;"","",IF(J265="リード付け",N265,VLOOKUP(D265,契約台帳!$A$3:$X$700,16,FALSE))))</f>
        <v/>
      </c>
      <c r="T265" s="50"/>
      <c r="U265" s="227" t="str">
        <f>IF(D265="","",IF(D263=D265,"",VLOOKUP(D265,契約台帳!$A$2:$X$700,18,FALSE)))</f>
        <v/>
      </c>
      <c r="V265" s="35" t="str">
        <f>IF(J265="巻足し",VLOOKUP(F265&amp;K265&amp;M265,製品マスタ!$M$5:$AK$1005,IF(S265/N265&gt;=3,24,21),FALSE),IF(J265="巻返し",VLOOKUP(F265&amp;K265&amp;M265,製品マスタ!$M$5:$AE$1005,18,FALSE),IF(J265="リード付け","原反コア",IF(J265="スリット",VLOOKUP(F265&amp;K265&amp;Q265,製品マスタ!$N$5:$AE$1005,17,FALSE),""))))</f>
        <v/>
      </c>
      <c r="W265" s="35" t="str">
        <f>IF(J265="巻足し",VLOOKUP(F265&amp;K265&amp;M265,製品マスタ!$M$5:$AK$1005,IF(S265/N265&gt;=3,25,22),FALSE),IF(J265="巻返し",VLOOKUP(F265&amp;K265&amp;M265,製品マスタ!$M$5:$AE$1005,19,FALSE),IF(J265="リード付け","-",IF(J265="スリット",VLOOKUP(F265&amp;K265&amp;Q265,製品マスタ!$N$5:$AE$1005,18,FALSE),""))))</f>
        <v/>
      </c>
      <c r="X265" s="40" t="str">
        <f>IF(D265="","",IF(D264&lt;&gt;"","",VLOOKUP(D265,契約台帳!$A$3:$X$700,17,FALSE)))</f>
        <v/>
      </c>
      <c r="Y265" s="35" t="str">
        <f>IF(D265="","",IF(D264&lt;&gt;"","",VLOOKUP(D265,契約台帳!$A$3:$X$700,5,FALSE)))</f>
        <v/>
      </c>
      <c r="Z265" s="74"/>
      <c r="AA265" s="266" t="str">
        <f>IFERROR(VLOOKUP(F265&amp;K265&amp;M265,製品マスタ!$M$5:$AM$1003,27,FALSE),"")</f>
        <v/>
      </c>
      <c r="AB265" s="41"/>
      <c r="AC265" s="244"/>
      <c r="AD265" s="67"/>
      <c r="AE265" s="71"/>
      <c r="AF265" s="60"/>
      <c r="AG265" s="34"/>
      <c r="AH265" s="34"/>
      <c r="AI265" s="34"/>
      <c r="AJ265" s="34"/>
      <c r="AK265" s="13"/>
      <c r="AL265" s="13"/>
      <c r="AM265" s="13"/>
      <c r="AN265" s="13"/>
      <c r="AO265" s="13"/>
      <c r="AP265" s="14"/>
      <c r="AQ265" s="15"/>
    </row>
    <row r="266" spans="1:43" s="17" customFormat="1" ht="30.95" customHeight="1" x14ac:dyDescent="0.2">
      <c r="A266" s="47"/>
      <c r="B266" s="48"/>
      <c r="C266" s="56"/>
      <c r="D266" s="35"/>
      <c r="E266" s="35"/>
      <c r="F266" s="36" t="str">
        <f>IF(D266="","",VLOOKUP(D266,契約台帳!$A$3:$X$9998,6,FALSE))&amp;IF(D266="","",VLOOKUP(D266,契約台帳!$A$3:$X$9998,7,FALSE))&amp;IF(D266="","",VLOOKUP(D266,契約台帳!$A$3:$X$9998,8,FALSE))&amp;IF(D266="","",VLOOKUP(D266,契約台帳!$A$3:$X$9998,9,FALSE))&amp;IF(D266="","",VLOOKUP(D266,契約台帳!$A$3:$X$9998,11,FALSE))</f>
        <v/>
      </c>
      <c r="G266" s="35" t="str">
        <f>IF(D266="","",IF(D265&lt;&gt;"","",VLOOKUP(F266,製品マスタ!$G$5:$H$1005,2,FALSE)))</f>
        <v/>
      </c>
      <c r="H266" s="35" t="str">
        <f>IF(D266="","",IF(D265&lt;&gt;"","",VLOOKUP(F266,製品マスタ!$G$5:$K$1005,5,FALSE)))</f>
        <v/>
      </c>
      <c r="I266" s="37" t="str">
        <f>IF(D266="","",IF(D265&lt;&gt;"","",VLOOKUP(F266,製品マスタ!$G$5:$L$1005,6,FALSE)))</f>
        <v/>
      </c>
      <c r="J266" s="38"/>
      <c r="K266" s="37" t="str">
        <f>IF(D266="","",IF(D265&lt;&gt;"","",VLOOKUP(D266,契約台帳!$A$3:$X$700,12,FALSE)))</f>
        <v/>
      </c>
      <c r="L266" s="37" t="str">
        <f>IF(D266="","",IF(D265&lt;&gt;"","",VLOOKUP(F266,製品マスタ!$G$5:$Q$1005,11,FALSE)))</f>
        <v/>
      </c>
      <c r="M266" s="49"/>
      <c r="N266" s="49"/>
      <c r="O266" s="60"/>
      <c r="P266" s="74"/>
      <c r="Q266" s="54" t="str">
        <f>IF(D266="","",IF(D265&lt;&gt;"","",IF(J266="リード付け",M266,VLOOKUP(D266,契約台帳!$A$3:$X$700,14,FALSE))))</f>
        <v/>
      </c>
      <c r="R266" s="50" t="str">
        <f>IF(D266="","",IF(D265&lt;&gt;"","",IF(J266="リード付け",M266,VLOOKUP(D266,契約台帳!$A$3:$X$700,15,FALSE))))</f>
        <v/>
      </c>
      <c r="S266" s="50" t="str">
        <f>IF(D266="","",IF(D265&lt;&gt;"","",IF(J266="リード付け",N266,VLOOKUP(D266,契約台帳!$A$3:$X$700,16,FALSE))))</f>
        <v/>
      </c>
      <c r="T266" s="50"/>
      <c r="U266" s="227" t="str">
        <f>IF(D266="","",IF(D264=D266,"",VLOOKUP(D266,契約台帳!$A$2:$X$700,18,FALSE)))</f>
        <v/>
      </c>
      <c r="V266" s="35" t="str">
        <f>IF(J266="巻足し",VLOOKUP(F266&amp;K266&amp;M266,製品マスタ!$M$5:$AK$1005,IF(S266/N266&gt;=3,24,21),FALSE),IF(J266="巻返し",VLOOKUP(F266&amp;K266&amp;M266,製品マスタ!$M$5:$AE$1005,18,FALSE),IF(J266="リード付け","原反コア",IF(J266="スリット",VLOOKUP(F266&amp;K266&amp;Q266,製品マスタ!$N$5:$AE$1005,17,FALSE),""))))</f>
        <v/>
      </c>
      <c r="W266" s="35" t="str">
        <f>IF(J266="巻足し",VLOOKUP(F266&amp;K266&amp;M266,製品マスタ!$M$5:$AK$1005,IF(S266/N266&gt;=3,25,22),FALSE),IF(J266="巻返し",VLOOKUP(F266&amp;K266&amp;M266,製品マスタ!$M$5:$AE$1005,19,FALSE),IF(J266="リード付け","-",IF(J266="スリット",VLOOKUP(F266&amp;K266&amp;Q266,製品マスタ!$N$5:$AE$1005,18,FALSE),""))))</f>
        <v/>
      </c>
      <c r="X266" s="40" t="str">
        <f>IF(D266="","",IF(D265&lt;&gt;"","",VLOOKUP(D266,契約台帳!$A$3:$X$700,17,FALSE)))</f>
        <v/>
      </c>
      <c r="Y266" s="35" t="str">
        <f>IF(D266="","",IF(D265&lt;&gt;"","",VLOOKUP(D266,契約台帳!$A$3:$X$700,5,FALSE)))</f>
        <v/>
      </c>
      <c r="Z266" s="74"/>
      <c r="AA266" s="266" t="str">
        <f>IFERROR(VLOOKUP(F266&amp;K266&amp;M266,製品マスタ!$M$5:$AM$1003,27,FALSE),"")</f>
        <v/>
      </c>
      <c r="AB266" s="41"/>
      <c r="AC266" s="244"/>
      <c r="AD266" s="67"/>
      <c r="AE266" s="71"/>
      <c r="AF266" s="60"/>
      <c r="AG266" s="34"/>
      <c r="AH266" s="34"/>
      <c r="AI266" s="34"/>
      <c r="AJ266" s="34"/>
      <c r="AK266" s="13"/>
      <c r="AL266" s="13"/>
      <c r="AM266" s="13"/>
      <c r="AN266" s="13"/>
      <c r="AO266" s="13"/>
      <c r="AP266" s="14"/>
      <c r="AQ266" s="15"/>
    </row>
    <row r="267" spans="1:43" s="17" customFormat="1" ht="30.95" customHeight="1" x14ac:dyDescent="0.2">
      <c r="A267" s="47"/>
      <c r="B267" s="48"/>
      <c r="C267" s="56"/>
      <c r="D267" s="35"/>
      <c r="E267" s="35"/>
      <c r="F267" s="36" t="str">
        <f>IF(D267="","",VLOOKUP(D267,契約台帳!$A$3:$X$9998,6,FALSE))&amp;IF(D267="","",VLOOKUP(D267,契約台帳!$A$3:$X$9998,7,FALSE))&amp;IF(D267="","",VLOOKUP(D267,契約台帳!$A$3:$X$9998,8,FALSE))&amp;IF(D267="","",VLOOKUP(D267,契約台帳!$A$3:$X$9998,9,FALSE))&amp;IF(D267="","",VLOOKUP(D267,契約台帳!$A$3:$X$9998,11,FALSE))</f>
        <v/>
      </c>
      <c r="G267" s="35" t="str">
        <f>IF(D267="","",IF(D266&lt;&gt;"","",VLOOKUP(F267,製品マスタ!$G$5:$H$1005,2,FALSE)))</f>
        <v/>
      </c>
      <c r="H267" s="35" t="str">
        <f>IF(D267="","",IF(D266&lt;&gt;"","",VLOOKUP(F267,製品マスタ!$G$5:$K$1005,5,FALSE)))</f>
        <v/>
      </c>
      <c r="I267" s="37" t="str">
        <f>IF(D267="","",IF(D266&lt;&gt;"","",VLOOKUP(F267,製品マスタ!$G$5:$L$1005,6,FALSE)))</f>
        <v/>
      </c>
      <c r="J267" s="38"/>
      <c r="K267" s="37" t="str">
        <f>IF(D267="","",IF(D266&lt;&gt;"","",VLOOKUP(D267,契約台帳!$A$3:$X$700,12,FALSE)))</f>
        <v/>
      </c>
      <c r="L267" s="37" t="str">
        <f>IF(D267="","",IF(D266&lt;&gt;"","",VLOOKUP(F267,製品マスタ!$G$5:$Q$1005,11,FALSE)))</f>
        <v/>
      </c>
      <c r="M267" s="49"/>
      <c r="N267" s="49"/>
      <c r="O267" s="60"/>
      <c r="P267" s="74"/>
      <c r="Q267" s="54" t="str">
        <f>IF(D267="","",IF(D266&lt;&gt;"","",IF(J267="リード付け",M267,VLOOKUP(D267,契約台帳!$A$3:$X$700,14,FALSE))))</f>
        <v/>
      </c>
      <c r="R267" s="50" t="str">
        <f>IF(D267="","",IF(D266&lt;&gt;"","",IF(J267="リード付け",M267,VLOOKUP(D267,契約台帳!$A$3:$X$700,15,FALSE))))</f>
        <v/>
      </c>
      <c r="S267" s="50" t="str">
        <f>IF(D267="","",IF(D266&lt;&gt;"","",IF(J267="リード付け",N267,VLOOKUP(D267,契約台帳!$A$3:$X$700,16,FALSE))))</f>
        <v/>
      </c>
      <c r="T267" s="50"/>
      <c r="U267" s="227" t="str">
        <f>IF(D267="","",IF(D265=D267,"",VLOOKUP(D267,契約台帳!$A$2:$X$700,18,FALSE)))</f>
        <v/>
      </c>
      <c r="V267" s="35" t="str">
        <f>IF(J267="巻足し",VLOOKUP(F267&amp;K267&amp;M267,製品マスタ!$M$5:$AK$1005,IF(S267/N267&gt;=3,24,21),FALSE),IF(J267="巻返し",VLOOKUP(F267&amp;K267&amp;M267,製品マスタ!$M$5:$AE$1005,18,FALSE),IF(J267="リード付け","原反コア",IF(J267="スリット",VLOOKUP(F267&amp;K267&amp;Q267,製品マスタ!$N$5:$AE$1005,17,FALSE),""))))</f>
        <v/>
      </c>
      <c r="W267" s="35" t="str">
        <f>IF(J267="巻足し",VLOOKUP(F267&amp;K267&amp;M267,製品マスタ!$M$5:$AK$1005,IF(S267/N267&gt;=3,25,22),FALSE),IF(J267="巻返し",VLOOKUP(F267&amp;K267&amp;M267,製品マスタ!$M$5:$AE$1005,19,FALSE),IF(J267="リード付け","-",IF(J267="スリット",VLOOKUP(F267&amp;K267&amp;Q267,製品マスタ!$N$5:$AE$1005,18,FALSE),""))))</f>
        <v/>
      </c>
      <c r="X267" s="40" t="str">
        <f>IF(D267="","",IF(D266&lt;&gt;"","",VLOOKUP(D267,契約台帳!$A$3:$X$700,17,FALSE)))</f>
        <v/>
      </c>
      <c r="Y267" s="35" t="str">
        <f>IF(D267="","",IF(D266&lt;&gt;"","",VLOOKUP(D267,契約台帳!$A$3:$X$700,5,FALSE)))</f>
        <v/>
      </c>
      <c r="Z267" s="74"/>
      <c r="AA267" s="266" t="str">
        <f>IFERROR(VLOOKUP(F267&amp;K267&amp;M267,製品マスタ!$M$5:$AM$1003,27,FALSE),"")</f>
        <v/>
      </c>
      <c r="AB267" s="41"/>
      <c r="AC267" s="244"/>
      <c r="AD267" s="67"/>
      <c r="AE267" s="71"/>
      <c r="AF267" s="60"/>
      <c r="AG267" s="34"/>
      <c r="AH267" s="34"/>
      <c r="AI267" s="34"/>
      <c r="AJ267" s="34"/>
      <c r="AK267" s="13"/>
      <c r="AL267" s="13"/>
      <c r="AM267" s="13"/>
      <c r="AN267" s="13"/>
      <c r="AO267" s="13"/>
      <c r="AP267" s="14"/>
      <c r="AQ267" s="15"/>
    </row>
    <row r="268" spans="1:43" s="17" customFormat="1" ht="30.95" customHeight="1" x14ac:dyDescent="0.2">
      <c r="A268" s="47"/>
      <c r="B268" s="48"/>
      <c r="C268" s="56"/>
      <c r="D268" s="35"/>
      <c r="E268" s="35"/>
      <c r="F268" s="36" t="str">
        <f>IF(D268="","",VLOOKUP(D268,契約台帳!$A$3:$X$9998,6,FALSE))&amp;IF(D268="","",VLOOKUP(D268,契約台帳!$A$3:$X$9998,7,FALSE))&amp;IF(D268="","",VLOOKUP(D268,契約台帳!$A$3:$X$9998,8,FALSE))&amp;IF(D268="","",VLOOKUP(D268,契約台帳!$A$3:$X$9998,9,FALSE))&amp;IF(D268="","",VLOOKUP(D268,契約台帳!$A$3:$X$9998,11,FALSE))</f>
        <v/>
      </c>
      <c r="G268" s="35" t="str">
        <f>IF(D268="","",IF(D267&lt;&gt;"","",VLOOKUP(F268,製品マスタ!$G$5:$H$1005,2,FALSE)))</f>
        <v/>
      </c>
      <c r="H268" s="35" t="str">
        <f>IF(D268="","",IF(D267&lt;&gt;"","",VLOOKUP(F268,製品マスタ!$G$5:$K$1005,5,FALSE)))</f>
        <v/>
      </c>
      <c r="I268" s="37" t="str">
        <f>IF(D268="","",IF(D267&lt;&gt;"","",VLOOKUP(F268,製品マスタ!$G$5:$L$1005,6,FALSE)))</f>
        <v/>
      </c>
      <c r="J268" s="38"/>
      <c r="K268" s="37" t="str">
        <f>IF(D268="","",IF(D267&lt;&gt;"","",VLOOKUP(D268,契約台帳!$A$3:$X$700,12,FALSE)))</f>
        <v/>
      </c>
      <c r="L268" s="37" t="str">
        <f>IF(D268="","",IF(D267&lt;&gt;"","",VLOOKUP(F268,製品マスタ!$G$5:$Q$1005,11,FALSE)))</f>
        <v/>
      </c>
      <c r="M268" s="49"/>
      <c r="N268" s="49"/>
      <c r="O268" s="60"/>
      <c r="P268" s="74"/>
      <c r="Q268" s="54" t="str">
        <f>IF(D268="","",IF(D267&lt;&gt;"","",IF(J268="リード付け",M268,VLOOKUP(D268,契約台帳!$A$3:$X$700,14,FALSE))))</f>
        <v/>
      </c>
      <c r="R268" s="50" t="str">
        <f>IF(D268="","",IF(D267&lt;&gt;"","",IF(J268="リード付け",M268,VLOOKUP(D268,契約台帳!$A$3:$X$700,15,FALSE))))</f>
        <v/>
      </c>
      <c r="S268" s="50" t="str">
        <f>IF(D268="","",IF(D267&lt;&gt;"","",IF(J268="リード付け",N268,VLOOKUP(D268,契約台帳!$A$3:$X$700,16,FALSE))))</f>
        <v/>
      </c>
      <c r="T268" s="50"/>
      <c r="U268" s="227" t="str">
        <f>IF(D268="","",IF(D266=D268,"",VLOOKUP(D268,契約台帳!$A$2:$X$700,18,FALSE)))</f>
        <v/>
      </c>
      <c r="V268" s="35" t="str">
        <f>IF(J268="巻足し",VLOOKUP(F268&amp;K268&amp;M268,製品マスタ!$M$5:$AK$1005,IF(S268/N268&gt;=3,24,21),FALSE),IF(J268="巻返し",VLOOKUP(F268&amp;K268&amp;M268,製品マスタ!$M$5:$AE$1005,18,FALSE),IF(J268="リード付け","原反コア",IF(J268="スリット",VLOOKUP(F268&amp;K268&amp;Q268,製品マスタ!$N$5:$AE$1005,17,FALSE),""))))</f>
        <v/>
      </c>
      <c r="W268" s="35" t="str">
        <f>IF(J268="巻足し",VLOOKUP(F268&amp;K268&amp;M268,製品マスタ!$M$5:$AK$1005,IF(S268/N268&gt;=3,25,22),FALSE),IF(J268="巻返し",VLOOKUP(F268&amp;K268&amp;M268,製品マスタ!$M$5:$AE$1005,19,FALSE),IF(J268="リード付け","-",IF(J268="スリット",VLOOKUP(F268&amp;K268&amp;Q268,製品マスタ!$N$5:$AE$1005,18,FALSE),""))))</f>
        <v/>
      </c>
      <c r="X268" s="40" t="str">
        <f>IF(D268="","",IF(D267&lt;&gt;"","",VLOOKUP(D268,契約台帳!$A$3:$X$700,17,FALSE)))</f>
        <v/>
      </c>
      <c r="Y268" s="35" t="str">
        <f>IF(D268="","",IF(D267&lt;&gt;"","",VLOOKUP(D268,契約台帳!$A$3:$X$700,5,FALSE)))</f>
        <v/>
      </c>
      <c r="Z268" s="74"/>
      <c r="AA268" s="266" t="str">
        <f>IFERROR(VLOOKUP(F268&amp;K268&amp;M268,製品マスタ!$M$5:$AM$1003,27,FALSE),"")</f>
        <v/>
      </c>
      <c r="AB268" s="41"/>
      <c r="AC268" s="244"/>
      <c r="AD268" s="67"/>
      <c r="AE268" s="71"/>
      <c r="AF268" s="60"/>
      <c r="AG268" s="34"/>
      <c r="AH268" s="34"/>
      <c r="AI268" s="34"/>
      <c r="AJ268" s="34"/>
      <c r="AK268" s="13"/>
      <c r="AL268" s="13"/>
      <c r="AM268" s="13"/>
      <c r="AN268" s="13"/>
      <c r="AO268" s="13"/>
      <c r="AP268" s="14"/>
      <c r="AQ268" s="15"/>
    </row>
    <row r="269" spans="1:43" s="17" customFormat="1" ht="30.95" customHeight="1" x14ac:dyDescent="0.2">
      <c r="A269" s="47"/>
      <c r="B269" s="48"/>
      <c r="C269" s="56"/>
      <c r="D269" s="35"/>
      <c r="E269" s="35"/>
      <c r="F269" s="36" t="str">
        <f>IF(D269="","",VLOOKUP(D269,契約台帳!$A$3:$X$9998,6,FALSE))&amp;IF(D269="","",VLOOKUP(D269,契約台帳!$A$3:$X$9998,7,FALSE))&amp;IF(D269="","",VLOOKUP(D269,契約台帳!$A$3:$X$9998,8,FALSE))&amp;IF(D269="","",VLOOKUP(D269,契約台帳!$A$3:$X$9998,9,FALSE))&amp;IF(D269="","",VLOOKUP(D269,契約台帳!$A$3:$X$9998,11,FALSE))</f>
        <v/>
      </c>
      <c r="G269" s="35" t="str">
        <f>IF(D269="","",IF(D268&lt;&gt;"","",VLOOKUP(F269,製品マスタ!$G$5:$H$1005,2,FALSE)))</f>
        <v/>
      </c>
      <c r="H269" s="35" t="str">
        <f>IF(D269="","",IF(D268&lt;&gt;"","",VLOOKUP(F269,製品マスタ!$G$5:$K$1005,5,FALSE)))</f>
        <v/>
      </c>
      <c r="I269" s="37" t="str">
        <f>IF(D269="","",IF(D268&lt;&gt;"","",VLOOKUP(F269,製品マスタ!$G$5:$L$1005,6,FALSE)))</f>
        <v/>
      </c>
      <c r="J269" s="38"/>
      <c r="K269" s="37" t="str">
        <f>IF(D269="","",IF(D268&lt;&gt;"","",VLOOKUP(D269,契約台帳!$A$3:$X$700,12,FALSE)))</f>
        <v/>
      </c>
      <c r="L269" s="37" t="str">
        <f>IF(D269="","",IF(D268&lt;&gt;"","",VLOOKUP(F269,製品マスタ!$G$5:$Q$1005,11,FALSE)))</f>
        <v/>
      </c>
      <c r="M269" s="49"/>
      <c r="N269" s="49"/>
      <c r="O269" s="60"/>
      <c r="P269" s="74"/>
      <c r="Q269" s="54" t="str">
        <f>IF(D269="","",IF(D268&lt;&gt;"","",IF(J269="リード付け",M269,VLOOKUP(D269,契約台帳!$A$3:$X$700,14,FALSE))))</f>
        <v/>
      </c>
      <c r="R269" s="50" t="str">
        <f>IF(D269="","",IF(D268&lt;&gt;"","",IF(J269="リード付け",M269,VLOOKUP(D269,契約台帳!$A$3:$X$700,15,FALSE))))</f>
        <v/>
      </c>
      <c r="S269" s="50" t="str">
        <f>IF(D269="","",IF(D268&lt;&gt;"","",IF(J269="リード付け",N269,VLOOKUP(D269,契約台帳!$A$3:$X$700,16,FALSE))))</f>
        <v/>
      </c>
      <c r="T269" s="50"/>
      <c r="U269" s="227" t="str">
        <f>IF(D269="","",IF(D267=D269,"",VLOOKUP(D269,契約台帳!$A$2:$X$700,18,FALSE)))</f>
        <v/>
      </c>
      <c r="V269" s="35" t="str">
        <f>IF(J269="巻足し",VLOOKUP(F269&amp;K269&amp;M269,製品マスタ!$M$5:$AK$1005,IF(S269/N269&gt;=3,24,21),FALSE),IF(J269="巻返し",VLOOKUP(F269&amp;K269&amp;M269,製品マスタ!$M$5:$AE$1005,18,FALSE),IF(J269="リード付け","原反コア",IF(J269="スリット",VLOOKUP(F269&amp;K269&amp;Q269,製品マスタ!$N$5:$AE$1005,17,FALSE),""))))</f>
        <v/>
      </c>
      <c r="W269" s="35" t="str">
        <f>IF(J269="巻足し",VLOOKUP(F269&amp;K269&amp;M269,製品マスタ!$M$5:$AK$1005,IF(S269/N269&gt;=3,25,22),FALSE),IF(J269="巻返し",VLOOKUP(F269&amp;K269&amp;M269,製品マスタ!$M$5:$AE$1005,19,FALSE),IF(J269="リード付け","-",IF(J269="スリット",VLOOKUP(F269&amp;K269&amp;Q269,製品マスタ!$N$5:$AE$1005,18,FALSE),""))))</f>
        <v/>
      </c>
      <c r="X269" s="40" t="str">
        <f>IF(D269="","",IF(D268&lt;&gt;"","",VLOOKUP(D269,契約台帳!$A$3:$X$700,17,FALSE)))</f>
        <v/>
      </c>
      <c r="Y269" s="35" t="str">
        <f>IF(D269="","",IF(D268&lt;&gt;"","",VLOOKUP(D269,契約台帳!$A$3:$X$700,5,FALSE)))</f>
        <v/>
      </c>
      <c r="Z269" s="74"/>
      <c r="AA269" s="266" t="str">
        <f>IFERROR(VLOOKUP(F269&amp;K269&amp;M269,製品マスタ!$M$5:$AM$1003,27,FALSE),"")</f>
        <v/>
      </c>
      <c r="AB269" s="41"/>
      <c r="AC269" s="244"/>
      <c r="AD269" s="67"/>
      <c r="AE269" s="71"/>
      <c r="AF269" s="60"/>
      <c r="AG269" s="34"/>
      <c r="AH269" s="34"/>
      <c r="AI269" s="34"/>
      <c r="AJ269" s="34"/>
      <c r="AK269" s="13"/>
      <c r="AL269" s="13"/>
      <c r="AM269" s="13"/>
      <c r="AN269" s="13"/>
      <c r="AO269" s="13"/>
      <c r="AP269" s="14"/>
      <c r="AQ269" s="15"/>
    </row>
    <row r="270" spans="1:43" s="17" customFormat="1" ht="30.95" customHeight="1" x14ac:dyDescent="0.2">
      <c r="A270" s="47"/>
      <c r="B270" s="48"/>
      <c r="C270" s="56"/>
      <c r="D270" s="35"/>
      <c r="E270" s="35"/>
      <c r="F270" s="36" t="str">
        <f>IF(D270="","",VLOOKUP(D270,契約台帳!$A$3:$X$9998,6,FALSE))&amp;IF(D270="","",VLOOKUP(D270,契約台帳!$A$3:$X$9998,7,FALSE))&amp;IF(D270="","",VLOOKUP(D270,契約台帳!$A$3:$X$9998,8,FALSE))&amp;IF(D270="","",VLOOKUP(D270,契約台帳!$A$3:$X$9998,9,FALSE))&amp;IF(D270="","",VLOOKUP(D270,契約台帳!$A$3:$X$9998,11,FALSE))</f>
        <v/>
      </c>
      <c r="G270" s="35" t="str">
        <f>IF(D270="","",IF(D269&lt;&gt;"","",VLOOKUP(F270,製品マスタ!$G$5:$H$1005,2,FALSE)))</f>
        <v/>
      </c>
      <c r="H270" s="35" t="str">
        <f>IF(D270="","",IF(D269&lt;&gt;"","",VLOOKUP(F270,製品マスタ!$G$5:$K$1005,5,FALSE)))</f>
        <v/>
      </c>
      <c r="I270" s="37" t="str">
        <f>IF(D270="","",IF(D269&lt;&gt;"","",VLOOKUP(F270,製品マスタ!$G$5:$L$1005,6,FALSE)))</f>
        <v/>
      </c>
      <c r="J270" s="38"/>
      <c r="K270" s="37" t="str">
        <f>IF(D270="","",IF(D269&lt;&gt;"","",VLOOKUP(D270,契約台帳!$A$3:$X$700,12,FALSE)))</f>
        <v/>
      </c>
      <c r="L270" s="37" t="str">
        <f>IF(D270="","",IF(D269&lt;&gt;"","",VLOOKUP(F270,製品マスタ!$G$5:$Q$1005,11,FALSE)))</f>
        <v/>
      </c>
      <c r="M270" s="49"/>
      <c r="N270" s="49"/>
      <c r="O270" s="60"/>
      <c r="P270" s="74"/>
      <c r="Q270" s="54" t="str">
        <f>IF(D270="","",IF(D269&lt;&gt;"","",IF(J270="リード付け",M270,VLOOKUP(D270,契約台帳!$A$3:$X$700,14,FALSE))))</f>
        <v/>
      </c>
      <c r="R270" s="50" t="str">
        <f>IF(D270="","",IF(D269&lt;&gt;"","",IF(J270="リード付け",M270,VLOOKUP(D270,契約台帳!$A$3:$X$700,15,FALSE))))</f>
        <v/>
      </c>
      <c r="S270" s="50" t="str">
        <f>IF(D270="","",IF(D269&lt;&gt;"","",IF(J270="リード付け",N270,VLOOKUP(D270,契約台帳!$A$3:$X$700,16,FALSE))))</f>
        <v/>
      </c>
      <c r="T270" s="50"/>
      <c r="U270" s="227" t="str">
        <f>IF(D270="","",IF(D268=D270,"",VLOOKUP(D270,契約台帳!$A$2:$X$700,18,FALSE)))</f>
        <v/>
      </c>
      <c r="V270" s="35" t="str">
        <f>IF(J270="巻足し",VLOOKUP(F270&amp;K270&amp;M270,製品マスタ!$M$5:$AK$1005,IF(S270/N270&gt;=3,24,21),FALSE),IF(J270="巻返し",VLOOKUP(F270&amp;K270&amp;M270,製品マスタ!$M$5:$AE$1005,18,FALSE),IF(J270="リード付け","原反コア",IF(J270="スリット",VLOOKUP(F270&amp;K270&amp;Q270,製品マスタ!$N$5:$AE$1005,17,FALSE),""))))</f>
        <v/>
      </c>
      <c r="W270" s="35" t="str">
        <f>IF(J270="巻足し",VLOOKUP(F270&amp;K270&amp;M270,製品マスタ!$M$5:$AK$1005,IF(S270/N270&gt;=3,25,22),FALSE),IF(J270="巻返し",VLOOKUP(F270&amp;K270&amp;M270,製品マスタ!$M$5:$AE$1005,19,FALSE),IF(J270="リード付け","-",IF(J270="スリット",VLOOKUP(F270&amp;K270&amp;Q270,製品マスタ!$N$5:$AE$1005,18,FALSE),""))))</f>
        <v/>
      </c>
      <c r="X270" s="40" t="str">
        <f>IF(D270="","",IF(D269&lt;&gt;"","",VLOOKUP(D270,契約台帳!$A$3:$X$700,17,FALSE)))</f>
        <v/>
      </c>
      <c r="Y270" s="35" t="str">
        <f>IF(D270="","",IF(D269&lt;&gt;"","",VLOOKUP(D270,契約台帳!$A$3:$X$700,5,FALSE)))</f>
        <v/>
      </c>
      <c r="Z270" s="74"/>
      <c r="AA270" s="266" t="str">
        <f>IFERROR(VLOOKUP(F270&amp;K270&amp;M270,製品マスタ!$M$5:$AM$1003,27,FALSE),"")</f>
        <v/>
      </c>
      <c r="AB270" s="41"/>
      <c r="AC270" s="244"/>
      <c r="AD270" s="67"/>
      <c r="AE270" s="71"/>
      <c r="AF270" s="60"/>
      <c r="AG270" s="34"/>
      <c r="AH270" s="34"/>
      <c r="AI270" s="34"/>
      <c r="AJ270" s="34"/>
      <c r="AK270" s="13"/>
      <c r="AL270" s="13"/>
      <c r="AM270" s="13"/>
      <c r="AN270" s="13"/>
      <c r="AO270" s="13"/>
      <c r="AP270" s="14"/>
      <c r="AQ270" s="15"/>
    </row>
    <row r="271" spans="1:43" s="17" customFormat="1" ht="30.95" customHeight="1" x14ac:dyDescent="0.2">
      <c r="A271" s="47"/>
      <c r="B271" s="48"/>
      <c r="C271" s="56"/>
      <c r="D271" s="35"/>
      <c r="E271" s="35"/>
      <c r="F271" s="36" t="str">
        <f>IF(D271="","",VLOOKUP(D271,契約台帳!$A$3:$X$9998,6,FALSE))&amp;IF(D271="","",VLOOKUP(D271,契約台帳!$A$3:$X$9998,7,FALSE))&amp;IF(D271="","",VLOOKUP(D271,契約台帳!$A$3:$X$9998,8,FALSE))&amp;IF(D271="","",VLOOKUP(D271,契約台帳!$A$3:$X$9998,9,FALSE))&amp;IF(D271="","",VLOOKUP(D271,契約台帳!$A$3:$X$9998,11,FALSE))</f>
        <v/>
      </c>
      <c r="G271" s="35" t="str">
        <f>IF(D271="","",IF(D270&lt;&gt;"","",VLOOKUP(F271,製品マスタ!$G$5:$H$1005,2,FALSE)))</f>
        <v/>
      </c>
      <c r="H271" s="35" t="str">
        <f>IF(D271="","",IF(D270&lt;&gt;"","",VLOOKUP(F271,製品マスタ!$G$5:$K$1005,5,FALSE)))</f>
        <v/>
      </c>
      <c r="I271" s="37" t="str">
        <f>IF(D271="","",IF(D270&lt;&gt;"","",VLOOKUP(F271,製品マスタ!$G$5:$L$1005,6,FALSE)))</f>
        <v/>
      </c>
      <c r="J271" s="38"/>
      <c r="K271" s="37" t="str">
        <f>IF(D271="","",IF(D270&lt;&gt;"","",VLOOKUP(D271,契約台帳!$A$3:$X$700,12,FALSE)))</f>
        <v/>
      </c>
      <c r="L271" s="37" t="str">
        <f>IF(D271="","",IF(D270&lt;&gt;"","",VLOOKUP(F271,製品マスタ!$G$5:$Q$1005,11,FALSE)))</f>
        <v/>
      </c>
      <c r="M271" s="49"/>
      <c r="N271" s="49"/>
      <c r="O271" s="60"/>
      <c r="P271" s="74"/>
      <c r="Q271" s="54" t="str">
        <f>IF(D271="","",IF(D270&lt;&gt;"","",IF(J271="リード付け",M271,VLOOKUP(D271,契約台帳!$A$3:$X$700,14,FALSE))))</f>
        <v/>
      </c>
      <c r="R271" s="50" t="str">
        <f>IF(D271="","",IF(D270&lt;&gt;"","",IF(J271="リード付け",M271,VLOOKUP(D271,契約台帳!$A$3:$X$700,15,FALSE))))</f>
        <v/>
      </c>
      <c r="S271" s="50" t="str">
        <f>IF(D271="","",IF(D270&lt;&gt;"","",IF(J271="リード付け",N271,VLOOKUP(D271,契約台帳!$A$3:$X$700,16,FALSE))))</f>
        <v/>
      </c>
      <c r="T271" s="50"/>
      <c r="U271" s="227" t="str">
        <f>IF(D271="","",IF(D269=D271,"",VLOOKUP(D271,契約台帳!$A$2:$X$700,18,FALSE)))</f>
        <v/>
      </c>
      <c r="V271" s="35" t="str">
        <f>IF(J271="巻足し",VLOOKUP(F271&amp;K271&amp;M271,製品マスタ!$M$5:$AK$1005,IF(S271/N271&gt;=3,24,21),FALSE),IF(J271="巻返し",VLOOKUP(F271&amp;K271&amp;M271,製品マスタ!$M$5:$AE$1005,18,FALSE),IF(J271="リード付け","原反コア",IF(J271="スリット",VLOOKUP(F271&amp;K271&amp;Q271,製品マスタ!$N$5:$AE$1005,17,FALSE),""))))</f>
        <v/>
      </c>
      <c r="W271" s="35" t="str">
        <f>IF(J271="巻足し",VLOOKUP(F271&amp;K271&amp;M271,製品マスタ!$M$5:$AK$1005,IF(S271/N271&gt;=3,25,22),FALSE),IF(J271="巻返し",VLOOKUP(F271&amp;K271&amp;M271,製品マスタ!$M$5:$AE$1005,19,FALSE),IF(J271="リード付け","-",IF(J271="スリット",VLOOKUP(F271&amp;K271&amp;Q271,製品マスタ!$N$5:$AE$1005,18,FALSE),""))))</f>
        <v/>
      </c>
      <c r="X271" s="40" t="str">
        <f>IF(D271="","",IF(D270&lt;&gt;"","",VLOOKUP(D271,契約台帳!$A$3:$X$700,17,FALSE)))</f>
        <v/>
      </c>
      <c r="Y271" s="35" t="str">
        <f>IF(D271="","",IF(D270&lt;&gt;"","",VLOOKUP(D271,契約台帳!$A$3:$X$700,5,FALSE)))</f>
        <v/>
      </c>
      <c r="Z271" s="74"/>
      <c r="AA271" s="266" t="str">
        <f>IFERROR(VLOOKUP(F271&amp;K271&amp;M271,製品マスタ!$M$5:$AM$1003,27,FALSE),"")</f>
        <v/>
      </c>
      <c r="AB271" s="41"/>
      <c r="AC271" s="244"/>
      <c r="AD271" s="67"/>
      <c r="AE271" s="71"/>
      <c r="AF271" s="60"/>
      <c r="AG271" s="34"/>
      <c r="AH271" s="34"/>
      <c r="AI271" s="34"/>
      <c r="AJ271" s="34"/>
      <c r="AK271" s="13"/>
      <c r="AL271" s="13"/>
      <c r="AM271" s="13"/>
      <c r="AN271" s="13"/>
      <c r="AO271" s="13"/>
      <c r="AP271" s="14"/>
      <c r="AQ271" s="15"/>
    </row>
    <row r="272" spans="1:43" s="17" customFormat="1" ht="30.95" customHeight="1" x14ac:dyDescent="0.2">
      <c r="A272" s="47"/>
      <c r="B272" s="48"/>
      <c r="C272" s="56"/>
      <c r="D272" s="35"/>
      <c r="E272" s="35"/>
      <c r="F272" s="36" t="str">
        <f>IF(D272="","",VLOOKUP(D272,契約台帳!$A$3:$X$9998,6,FALSE))&amp;IF(D272="","",VLOOKUP(D272,契約台帳!$A$3:$X$9998,7,FALSE))&amp;IF(D272="","",VLOOKUP(D272,契約台帳!$A$3:$X$9998,8,FALSE))&amp;IF(D272="","",VLOOKUP(D272,契約台帳!$A$3:$X$9998,9,FALSE))&amp;IF(D272="","",VLOOKUP(D272,契約台帳!$A$3:$X$9998,11,FALSE))</f>
        <v/>
      </c>
      <c r="G272" s="35" t="str">
        <f>IF(D272="","",IF(D271&lt;&gt;"","",VLOOKUP(F272,製品マスタ!$G$5:$H$1005,2,FALSE)))</f>
        <v/>
      </c>
      <c r="H272" s="35" t="str">
        <f>IF(D272="","",IF(D271&lt;&gt;"","",VLOOKUP(F272,製品マスタ!$G$5:$K$1005,5,FALSE)))</f>
        <v/>
      </c>
      <c r="I272" s="37" t="str">
        <f>IF(D272="","",IF(D271&lt;&gt;"","",VLOOKUP(F272,製品マスタ!$G$5:$L$1005,6,FALSE)))</f>
        <v/>
      </c>
      <c r="J272" s="38"/>
      <c r="K272" s="37" t="str">
        <f>IF(D272="","",IF(D271&lt;&gt;"","",VLOOKUP(D272,契約台帳!$A$3:$X$700,12,FALSE)))</f>
        <v/>
      </c>
      <c r="L272" s="37" t="str">
        <f>IF(D272="","",IF(D271&lt;&gt;"","",VLOOKUP(F272,製品マスタ!$G$5:$Q$1005,11,FALSE)))</f>
        <v/>
      </c>
      <c r="M272" s="49"/>
      <c r="N272" s="49"/>
      <c r="O272" s="60"/>
      <c r="P272" s="74"/>
      <c r="Q272" s="54" t="str">
        <f>IF(D272="","",IF(D271&lt;&gt;"","",IF(J272="リード付け",M272,VLOOKUP(D272,契約台帳!$A$3:$X$700,14,FALSE))))</f>
        <v/>
      </c>
      <c r="R272" s="50" t="str">
        <f>IF(D272="","",IF(D271&lt;&gt;"","",IF(J272="リード付け",M272,VLOOKUP(D272,契約台帳!$A$3:$X$700,15,FALSE))))</f>
        <v/>
      </c>
      <c r="S272" s="50" t="str">
        <f>IF(D272="","",IF(D271&lt;&gt;"","",IF(J272="リード付け",N272,VLOOKUP(D272,契約台帳!$A$3:$X$700,16,FALSE))))</f>
        <v/>
      </c>
      <c r="T272" s="50"/>
      <c r="U272" s="227" t="str">
        <f>IF(D272="","",IF(D270=D272,"",VLOOKUP(D272,契約台帳!$A$2:$X$700,18,FALSE)))</f>
        <v/>
      </c>
      <c r="V272" s="35" t="str">
        <f>IF(J272="巻足し",VLOOKUP(F272&amp;K272&amp;M272,製品マスタ!$M$5:$AK$1005,IF(S272/N272&gt;=3,24,21),FALSE),IF(J272="巻返し",VLOOKUP(F272&amp;K272&amp;M272,製品マスタ!$M$5:$AE$1005,18,FALSE),IF(J272="リード付け","原反コア",IF(J272="スリット",VLOOKUP(F272&amp;K272&amp;Q272,製品マスタ!$N$5:$AE$1005,17,FALSE),""))))</f>
        <v/>
      </c>
      <c r="W272" s="35" t="str">
        <f>IF(J272="巻足し",VLOOKUP(F272&amp;K272&amp;M272,製品マスタ!$M$5:$AK$1005,IF(S272/N272&gt;=3,25,22),FALSE),IF(J272="巻返し",VLOOKUP(F272&amp;K272&amp;M272,製品マスタ!$M$5:$AE$1005,19,FALSE),IF(J272="リード付け","-",IF(J272="スリット",VLOOKUP(F272&amp;K272&amp;Q272,製品マスタ!$N$5:$AE$1005,18,FALSE),""))))</f>
        <v/>
      </c>
      <c r="X272" s="40" t="str">
        <f>IF(D272="","",IF(D271&lt;&gt;"","",VLOOKUP(D272,契約台帳!$A$3:$X$700,17,FALSE)))</f>
        <v/>
      </c>
      <c r="Y272" s="35" t="str">
        <f>IF(D272="","",IF(D271&lt;&gt;"","",VLOOKUP(D272,契約台帳!$A$3:$X$700,5,FALSE)))</f>
        <v/>
      </c>
      <c r="Z272" s="74"/>
      <c r="AA272" s="266" t="str">
        <f>IFERROR(VLOOKUP(F272&amp;K272&amp;M272,製品マスタ!$M$5:$AM$1003,27,FALSE),"")</f>
        <v/>
      </c>
      <c r="AB272" s="41"/>
      <c r="AC272" s="244"/>
      <c r="AD272" s="67"/>
      <c r="AE272" s="71"/>
      <c r="AF272" s="60"/>
      <c r="AG272" s="34"/>
      <c r="AH272" s="34"/>
      <c r="AI272" s="34"/>
      <c r="AJ272" s="34"/>
      <c r="AK272" s="13"/>
      <c r="AL272" s="13"/>
      <c r="AM272" s="13"/>
      <c r="AN272" s="13"/>
      <c r="AO272" s="13"/>
      <c r="AP272" s="14"/>
      <c r="AQ272" s="15"/>
    </row>
    <row r="273" spans="1:43" s="17" customFormat="1" ht="30.95" customHeight="1" x14ac:dyDescent="0.2">
      <c r="A273" s="47"/>
      <c r="B273" s="48"/>
      <c r="C273" s="56"/>
      <c r="D273" s="35"/>
      <c r="E273" s="35"/>
      <c r="F273" s="36" t="str">
        <f>IF(D273="","",VLOOKUP(D273,契約台帳!$A$3:$X$9998,6,FALSE))&amp;IF(D273="","",VLOOKUP(D273,契約台帳!$A$3:$X$9998,7,FALSE))&amp;IF(D273="","",VLOOKUP(D273,契約台帳!$A$3:$X$9998,8,FALSE))&amp;IF(D273="","",VLOOKUP(D273,契約台帳!$A$3:$X$9998,9,FALSE))&amp;IF(D273="","",VLOOKUP(D273,契約台帳!$A$3:$X$9998,11,FALSE))</f>
        <v/>
      </c>
      <c r="G273" s="35" t="str">
        <f>IF(D273="","",IF(D272&lt;&gt;"","",VLOOKUP(F273,製品マスタ!$G$5:$H$1005,2,FALSE)))</f>
        <v/>
      </c>
      <c r="H273" s="35" t="str">
        <f>IF(D273="","",IF(D272&lt;&gt;"","",VLOOKUP(F273,製品マスタ!$G$5:$K$1005,5,FALSE)))</f>
        <v/>
      </c>
      <c r="I273" s="37" t="str">
        <f>IF(D273="","",IF(D272&lt;&gt;"","",VLOOKUP(F273,製品マスタ!$G$5:$L$1005,6,FALSE)))</f>
        <v/>
      </c>
      <c r="J273" s="38"/>
      <c r="K273" s="37" t="str">
        <f>IF(D273="","",IF(D272&lt;&gt;"","",VLOOKUP(D273,契約台帳!$A$3:$X$700,12,FALSE)))</f>
        <v/>
      </c>
      <c r="L273" s="37" t="str">
        <f>IF(D273="","",IF(D272&lt;&gt;"","",VLOOKUP(F273,製品マスタ!$G$5:$Q$1005,11,FALSE)))</f>
        <v/>
      </c>
      <c r="M273" s="49"/>
      <c r="N273" s="49"/>
      <c r="O273" s="60"/>
      <c r="P273" s="74"/>
      <c r="Q273" s="54" t="str">
        <f>IF(D273="","",IF(D272&lt;&gt;"","",IF(J273="リード付け",M273,VLOOKUP(D273,契約台帳!$A$3:$X$700,14,FALSE))))</f>
        <v/>
      </c>
      <c r="R273" s="50" t="str">
        <f>IF(D273="","",IF(D272&lt;&gt;"","",IF(J273="リード付け",M273,VLOOKUP(D273,契約台帳!$A$3:$X$700,15,FALSE))))</f>
        <v/>
      </c>
      <c r="S273" s="50" t="str">
        <f>IF(D273="","",IF(D272&lt;&gt;"","",IF(J273="リード付け",N273,VLOOKUP(D273,契約台帳!$A$3:$X$700,16,FALSE))))</f>
        <v/>
      </c>
      <c r="T273" s="50"/>
      <c r="U273" s="227" t="str">
        <f>IF(D273="","",IF(D271=D273,"",VLOOKUP(D273,契約台帳!$A$2:$X$700,18,FALSE)))</f>
        <v/>
      </c>
      <c r="V273" s="35" t="str">
        <f>IF(J273="巻足し",VLOOKUP(F273&amp;K273&amp;M273,製品マスタ!$M$5:$AK$1005,IF(S273/N273&gt;=3,24,21),FALSE),IF(J273="巻返し",VLOOKUP(F273&amp;K273&amp;M273,製品マスタ!$M$5:$AE$1005,18,FALSE),IF(J273="リード付け","原反コア",IF(J273="スリット",VLOOKUP(F273&amp;K273&amp;Q273,製品マスタ!$N$5:$AE$1005,17,FALSE),""))))</f>
        <v/>
      </c>
      <c r="W273" s="35" t="str">
        <f>IF(J273="巻足し",VLOOKUP(F273&amp;K273&amp;M273,製品マスタ!$M$5:$AK$1005,IF(S273/N273&gt;=3,25,22),FALSE),IF(J273="巻返し",VLOOKUP(F273&amp;K273&amp;M273,製品マスタ!$M$5:$AE$1005,19,FALSE),IF(J273="リード付け","-",IF(J273="スリット",VLOOKUP(F273&amp;K273&amp;Q273,製品マスタ!$N$5:$AE$1005,18,FALSE),""))))</f>
        <v/>
      </c>
      <c r="X273" s="40" t="str">
        <f>IF(D273="","",IF(D272&lt;&gt;"","",VLOOKUP(D273,契約台帳!$A$3:$X$700,17,FALSE)))</f>
        <v/>
      </c>
      <c r="Y273" s="35" t="str">
        <f>IF(D273="","",IF(D272&lt;&gt;"","",VLOOKUP(D273,契約台帳!$A$3:$X$700,5,FALSE)))</f>
        <v/>
      </c>
      <c r="Z273" s="74"/>
      <c r="AA273" s="266" t="str">
        <f>IFERROR(VLOOKUP(F273&amp;K273&amp;M273,製品マスタ!$M$5:$AM$1003,27,FALSE),"")</f>
        <v/>
      </c>
      <c r="AB273" s="41"/>
      <c r="AC273" s="244"/>
      <c r="AD273" s="67"/>
      <c r="AE273" s="71"/>
      <c r="AF273" s="60"/>
      <c r="AG273" s="34"/>
      <c r="AH273" s="34"/>
      <c r="AI273" s="34"/>
      <c r="AJ273" s="34"/>
      <c r="AK273" s="13"/>
      <c r="AL273" s="13"/>
      <c r="AM273" s="13"/>
      <c r="AN273" s="13"/>
      <c r="AO273" s="13"/>
      <c r="AP273" s="14"/>
      <c r="AQ273" s="15"/>
    </row>
    <row r="274" spans="1:43" s="17" customFormat="1" ht="30.95" customHeight="1" x14ac:dyDescent="0.2">
      <c r="A274" s="47"/>
      <c r="B274" s="48"/>
      <c r="C274" s="56"/>
      <c r="D274" s="35"/>
      <c r="E274" s="35"/>
      <c r="F274" s="36" t="str">
        <f>IF(D274="","",VLOOKUP(D274,契約台帳!$A$3:$X$9998,6,FALSE))&amp;IF(D274="","",VLOOKUP(D274,契約台帳!$A$3:$X$9998,7,FALSE))&amp;IF(D274="","",VLOOKUP(D274,契約台帳!$A$3:$X$9998,8,FALSE))&amp;IF(D274="","",VLOOKUP(D274,契約台帳!$A$3:$X$9998,9,FALSE))&amp;IF(D274="","",VLOOKUP(D274,契約台帳!$A$3:$X$9998,11,FALSE))</f>
        <v/>
      </c>
      <c r="G274" s="35" t="str">
        <f>IF(D274="","",IF(D273&lt;&gt;"","",VLOOKUP(F274,製品マスタ!$G$5:$H$1005,2,FALSE)))</f>
        <v/>
      </c>
      <c r="H274" s="35" t="str">
        <f>IF(D274="","",IF(D273&lt;&gt;"","",VLOOKUP(F274,製品マスタ!$G$5:$K$1005,5,FALSE)))</f>
        <v/>
      </c>
      <c r="I274" s="37" t="str">
        <f>IF(D274="","",IF(D273&lt;&gt;"","",VLOOKUP(F274,製品マスタ!$G$5:$L$1005,6,FALSE)))</f>
        <v/>
      </c>
      <c r="J274" s="38"/>
      <c r="K274" s="37" t="str">
        <f>IF(D274="","",IF(D273&lt;&gt;"","",VLOOKUP(D274,契約台帳!$A$3:$X$700,12,FALSE)))</f>
        <v/>
      </c>
      <c r="L274" s="37" t="str">
        <f>IF(D274="","",IF(D273&lt;&gt;"","",VLOOKUP(F274,製品マスタ!$G$5:$Q$1005,11,FALSE)))</f>
        <v/>
      </c>
      <c r="M274" s="49"/>
      <c r="N274" s="49"/>
      <c r="O274" s="60"/>
      <c r="P274" s="74"/>
      <c r="Q274" s="54" t="str">
        <f>IF(D274="","",IF(D273&lt;&gt;"","",IF(J274="リード付け",M274,VLOOKUP(D274,契約台帳!$A$3:$X$700,14,FALSE))))</f>
        <v/>
      </c>
      <c r="R274" s="50" t="str">
        <f>IF(D274="","",IF(D273&lt;&gt;"","",IF(J274="リード付け",M274,VLOOKUP(D274,契約台帳!$A$3:$X$700,15,FALSE))))</f>
        <v/>
      </c>
      <c r="S274" s="50" t="str">
        <f>IF(D274="","",IF(D273&lt;&gt;"","",IF(J274="リード付け",N274,VLOOKUP(D274,契約台帳!$A$3:$X$700,16,FALSE))))</f>
        <v/>
      </c>
      <c r="T274" s="50"/>
      <c r="U274" s="227" t="str">
        <f>IF(D274="","",IF(D272=D274,"",VLOOKUP(D274,契約台帳!$A$2:$X$700,18,FALSE)))</f>
        <v/>
      </c>
      <c r="V274" s="35" t="str">
        <f>IF(J274="巻足し",VLOOKUP(F274&amp;K274&amp;M274,製品マスタ!$M$5:$AK$1005,IF(S274/N274&gt;=3,24,21),FALSE),IF(J274="巻返し",VLOOKUP(F274&amp;K274&amp;M274,製品マスタ!$M$5:$AE$1005,18,FALSE),IF(J274="リード付け","原反コア",IF(J274="スリット",VLOOKUP(F274&amp;K274&amp;Q274,製品マスタ!$N$5:$AE$1005,17,FALSE),""))))</f>
        <v/>
      </c>
      <c r="W274" s="35" t="str">
        <f>IF(J274="巻足し",VLOOKUP(F274&amp;K274&amp;M274,製品マスタ!$M$5:$AK$1005,IF(S274/N274&gt;=3,25,22),FALSE),IF(J274="巻返し",VLOOKUP(F274&amp;K274&amp;M274,製品マスタ!$M$5:$AE$1005,19,FALSE),IF(J274="リード付け","-",IF(J274="スリット",VLOOKUP(F274&amp;K274&amp;Q274,製品マスタ!$N$5:$AE$1005,18,FALSE),""))))</f>
        <v/>
      </c>
      <c r="X274" s="40" t="str">
        <f>IF(D274="","",IF(D273&lt;&gt;"","",VLOOKUP(D274,契約台帳!$A$3:$X$700,17,FALSE)))</f>
        <v/>
      </c>
      <c r="Y274" s="35" t="str">
        <f>IF(D274="","",IF(D273&lt;&gt;"","",VLOOKUP(D274,契約台帳!$A$3:$X$700,5,FALSE)))</f>
        <v/>
      </c>
      <c r="Z274" s="74"/>
      <c r="AA274" s="266" t="str">
        <f>IFERROR(VLOOKUP(F274&amp;K274&amp;M274,製品マスタ!$M$5:$AM$1003,27,FALSE),"")</f>
        <v/>
      </c>
      <c r="AB274" s="41"/>
      <c r="AC274" s="244"/>
      <c r="AD274" s="67"/>
      <c r="AE274" s="71"/>
      <c r="AF274" s="60"/>
      <c r="AG274" s="34"/>
      <c r="AH274" s="34"/>
      <c r="AI274" s="34"/>
      <c r="AJ274" s="34"/>
      <c r="AK274" s="13"/>
      <c r="AL274" s="13"/>
      <c r="AM274" s="13"/>
      <c r="AN274" s="13"/>
      <c r="AO274" s="13"/>
      <c r="AP274" s="14"/>
      <c r="AQ274" s="15"/>
    </row>
    <row r="275" spans="1:43" s="17" customFormat="1" ht="30.95" customHeight="1" x14ac:dyDescent="0.2">
      <c r="A275" s="47"/>
      <c r="B275" s="48"/>
      <c r="C275" s="56"/>
      <c r="D275" s="35"/>
      <c r="E275" s="35"/>
      <c r="F275" s="36" t="str">
        <f>IF(D275="","",VLOOKUP(D275,契約台帳!$A$3:$X$9998,6,FALSE))&amp;IF(D275="","",VLOOKUP(D275,契約台帳!$A$3:$X$9998,7,FALSE))&amp;IF(D275="","",VLOOKUP(D275,契約台帳!$A$3:$X$9998,8,FALSE))&amp;IF(D275="","",VLOOKUP(D275,契約台帳!$A$3:$X$9998,9,FALSE))&amp;IF(D275="","",VLOOKUP(D275,契約台帳!$A$3:$X$9998,11,FALSE))</f>
        <v/>
      </c>
      <c r="G275" s="35" t="str">
        <f>IF(D275="","",IF(D274&lt;&gt;"","",VLOOKUP(F275,製品マスタ!$G$5:$H$1005,2,FALSE)))</f>
        <v/>
      </c>
      <c r="H275" s="35" t="str">
        <f>IF(D275="","",IF(D274&lt;&gt;"","",VLOOKUP(F275,製品マスタ!$G$5:$K$1005,5,FALSE)))</f>
        <v/>
      </c>
      <c r="I275" s="37" t="str">
        <f>IF(D275="","",IF(D274&lt;&gt;"","",VLOOKUP(F275,製品マスタ!$G$5:$L$1005,6,FALSE)))</f>
        <v/>
      </c>
      <c r="J275" s="38"/>
      <c r="K275" s="37" t="str">
        <f>IF(D275="","",IF(D274&lt;&gt;"","",VLOOKUP(D275,契約台帳!$A$3:$X$700,12,FALSE)))</f>
        <v/>
      </c>
      <c r="L275" s="37" t="str">
        <f>IF(D275="","",IF(D274&lt;&gt;"","",VLOOKUP(F275,製品マスタ!$G$5:$Q$1005,11,FALSE)))</f>
        <v/>
      </c>
      <c r="M275" s="49"/>
      <c r="N275" s="49"/>
      <c r="O275" s="60"/>
      <c r="P275" s="74"/>
      <c r="Q275" s="54" t="str">
        <f>IF(D275="","",IF(D274&lt;&gt;"","",IF(J275="リード付け",M275,VLOOKUP(D275,契約台帳!$A$3:$X$700,14,FALSE))))</f>
        <v/>
      </c>
      <c r="R275" s="50" t="str">
        <f>IF(D275="","",IF(D274&lt;&gt;"","",IF(J275="リード付け",M275,VLOOKUP(D275,契約台帳!$A$3:$X$700,15,FALSE))))</f>
        <v/>
      </c>
      <c r="S275" s="50" t="str">
        <f>IF(D275="","",IF(D274&lt;&gt;"","",IF(J275="リード付け",N275,VLOOKUP(D275,契約台帳!$A$3:$X$700,16,FALSE))))</f>
        <v/>
      </c>
      <c r="T275" s="50"/>
      <c r="U275" s="227" t="str">
        <f>IF(D275="","",IF(D273=D275,"",VLOOKUP(D275,契約台帳!$A$2:$X$700,18,FALSE)))</f>
        <v/>
      </c>
      <c r="V275" s="35" t="str">
        <f>IF(J275="巻足し",VLOOKUP(F275&amp;K275&amp;M275,製品マスタ!$M$5:$AK$1005,IF(S275/N275&gt;=3,24,21),FALSE),IF(J275="巻返し",VLOOKUP(F275&amp;K275&amp;M275,製品マスタ!$M$5:$AE$1005,18,FALSE),IF(J275="リード付け","原反コア",IF(J275="スリット",VLOOKUP(F275&amp;K275&amp;Q275,製品マスタ!$N$5:$AE$1005,17,FALSE),""))))</f>
        <v/>
      </c>
      <c r="W275" s="35" t="str">
        <f>IF(J275="巻足し",VLOOKUP(F275&amp;K275&amp;M275,製品マスタ!$M$5:$AK$1005,IF(S275/N275&gt;=3,25,22),FALSE),IF(J275="巻返し",VLOOKUP(F275&amp;K275&amp;M275,製品マスタ!$M$5:$AE$1005,19,FALSE),IF(J275="リード付け","-",IF(J275="スリット",VLOOKUP(F275&amp;K275&amp;Q275,製品マスタ!$N$5:$AE$1005,18,FALSE),""))))</f>
        <v/>
      </c>
      <c r="X275" s="40" t="str">
        <f>IF(D275="","",IF(D274&lt;&gt;"","",VLOOKUP(D275,契約台帳!$A$3:$X$700,17,FALSE)))</f>
        <v/>
      </c>
      <c r="Y275" s="35" t="str">
        <f>IF(D275="","",IF(D274&lt;&gt;"","",VLOOKUP(D275,契約台帳!$A$3:$X$700,5,FALSE)))</f>
        <v/>
      </c>
      <c r="Z275" s="74"/>
      <c r="AA275" s="266" t="str">
        <f>IFERROR(VLOOKUP(F275&amp;K275&amp;M275,製品マスタ!$M$5:$AM$1003,27,FALSE),"")</f>
        <v/>
      </c>
      <c r="AB275" s="41"/>
      <c r="AC275" s="244"/>
      <c r="AD275" s="67"/>
      <c r="AE275" s="71"/>
      <c r="AF275" s="60"/>
      <c r="AG275" s="34"/>
      <c r="AH275" s="34"/>
      <c r="AI275" s="34"/>
      <c r="AJ275" s="34"/>
      <c r="AK275" s="13"/>
      <c r="AL275" s="13"/>
      <c r="AM275" s="13"/>
      <c r="AN275" s="13"/>
      <c r="AO275" s="13"/>
      <c r="AP275" s="14"/>
      <c r="AQ275" s="15"/>
    </row>
    <row r="276" spans="1:43" s="17" customFormat="1" ht="30.95" customHeight="1" x14ac:dyDescent="0.2">
      <c r="A276" s="47"/>
      <c r="B276" s="48"/>
      <c r="C276" s="56"/>
      <c r="D276" s="35"/>
      <c r="E276" s="35"/>
      <c r="F276" s="36" t="str">
        <f>IF(D276="","",VLOOKUP(D276,契約台帳!$A$3:$X$9998,6,FALSE))&amp;IF(D276="","",VLOOKUP(D276,契約台帳!$A$3:$X$9998,7,FALSE))&amp;IF(D276="","",VLOOKUP(D276,契約台帳!$A$3:$X$9998,8,FALSE))&amp;IF(D276="","",VLOOKUP(D276,契約台帳!$A$3:$X$9998,9,FALSE))&amp;IF(D276="","",VLOOKUP(D276,契約台帳!$A$3:$X$9998,11,FALSE))</f>
        <v/>
      </c>
      <c r="G276" s="35" t="str">
        <f>IF(D276="","",IF(D275&lt;&gt;"","",VLOOKUP(F276,製品マスタ!$G$5:$H$1005,2,FALSE)))</f>
        <v/>
      </c>
      <c r="H276" s="35" t="str">
        <f>IF(D276="","",IF(D275&lt;&gt;"","",VLOOKUP(F276,製品マスタ!$G$5:$K$1005,5,FALSE)))</f>
        <v/>
      </c>
      <c r="I276" s="37" t="str">
        <f>IF(D276="","",IF(D275&lt;&gt;"","",VLOOKUP(F276,製品マスタ!$G$5:$L$1005,6,FALSE)))</f>
        <v/>
      </c>
      <c r="J276" s="38"/>
      <c r="K276" s="37" t="str">
        <f>IF(D276="","",IF(D275&lt;&gt;"","",VLOOKUP(D276,契約台帳!$A$3:$X$700,12,FALSE)))</f>
        <v/>
      </c>
      <c r="L276" s="37" t="str">
        <f>IF(D276="","",IF(D275&lt;&gt;"","",VLOOKUP(F276,製品マスタ!$G$5:$Q$1005,11,FALSE)))</f>
        <v/>
      </c>
      <c r="M276" s="49"/>
      <c r="N276" s="49"/>
      <c r="O276" s="60"/>
      <c r="P276" s="74"/>
      <c r="Q276" s="54" t="str">
        <f>IF(D276="","",IF(D275&lt;&gt;"","",IF(J276="リード付け",M276,VLOOKUP(D276,契約台帳!$A$3:$X$700,14,FALSE))))</f>
        <v/>
      </c>
      <c r="R276" s="50" t="str">
        <f>IF(D276="","",IF(D275&lt;&gt;"","",IF(J276="リード付け",M276,VLOOKUP(D276,契約台帳!$A$3:$X$700,15,FALSE))))</f>
        <v/>
      </c>
      <c r="S276" s="50" t="str">
        <f>IF(D276="","",IF(D275&lt;&gt;"","",IF(J276="リード付け",N276,VLOOKUP(D276,契約台帳!$A$3:$X$700,16,FALSE))))</f>
        <v/>
      </c>
      <c r="T276" s="50"/>
      <c r="U276" s="227" t="str">
        <f>IF(D276="","",IF(D274=D276,"",VLOOKUP(D276,契約台帳!$A$2:$X$700,18,FALSE)))</f>
        <v/>
      </c>
      <c r="V276" s="35" t="str">
        <f>IF(J276="巻足し",VLOOKUP(F276&amp;K276&amp;M276,製品マスタ!$M$5:$AK$1005,IF(S276/N276&gt;=3,24,21),FALSE),IF(J276="巻返し",VLOOKUP(F276&amp;K276&amp;M276,製品マスタ!$M$5:$AE$1005,18,FALSE),IF(J276="リード付け","原反コア",IF(J276="スリット",VLOOKUP(F276&amp;K276&amp;Q276,製品マスタ!$N$5:$AE$1005,17,FALSE),""))))</f>
        <v/>
      </c>
      <c r="W276" s="35" t="str">
        <f>IF(J276="巻足し",VLOOKUP(F276&amp;K276&amp;M276,製品マスタ!$M$5:$AK$1005,IF(S276/N276&gt;=3,25,22),FALSE),IF(J276="巻返し",VLOOKUP(F276&amp;K276&amp;M276,製品マスタ!$M$5:$AE$1005,19,FALSE),IF(J276="リード付け","-",IF(J276="スリット",VLOOKUP(F276&amp;K276&amp;Q276,製品マスタ!$N$5:$AE$1005,18,FALSE),""))))</f>
        <v/>
      </c>
      <c r="X276" s="40" t="str">
        <f>IF(D276="","",IF(D275&lt;&gt;"","",VLOOKUP(D276,契約台帳!$A$3:$X$700,17,FALSE)))</f>
        <v/>
      </c>
      <c r="Y276" s="35" t="str">
        <f>IF(D276="","",IF(D275&lt;&gt;"","",VLOOKUP(D276,契約台帳!$A$3:$X$700,5,FALSE)))</f>
        <v/>
      </c>
      <c r="Z276" s="74"/>
      <c r="AA276" s="266" t="str">
        <f>IFERROR(VLOOKUP(F276&amp;K276&amp;M276,製品マスタ!$M$5:$AM$1003,27,FALSE),"")</f>
        <v/>
      </c>
      <c r="AB276" s="41"/>
      <c r="AC276" s="244"/>
      <c r="AD276" s="67"/>
      <c r="AE276" s="71"/>
      <c r="AF276" s="60"/>
      <c r="AG276" s="34"/>
      <c r="AH276" s="34"/>
      <c r="AI276" s="34"/>
      <c r="AJ276" s="34"/>
      <c r="AK276" s="13"/>
      <c r="AL276" s="13"/>
      <c r="AM276" s="13"/>
      <c r="AN276" s="13"/>
      <c r="AO276" s="13"/>
      <c r="AP276" s="14"/>
      <c r="AQ276" s="15"/>
    </row>
    <row r="277" spans="1:43" s="17" customFormat="1" ht="30.95" customHeight="1" x14ac:dyDescent="0.2">
      <c r="A277" s="47"/>
      <c r="B277" s="48"/>
      <c r="C277" s="56"/>
      <c r="D277" s="35"/>
      <c r="E277" s="35"/>
      <c r="F277" s="36" t="str">
        <f>IF(D277="","",VLOOKUP(D277,契約台帳!$A$3:$X$9998,6,FALSE))&amp;IF(D277="","",VLOOKUP(D277,契約台帳!$A$3:$X$9998,7,FALSE))&amp;IF(D277="","",VLOOKUP(D277,契約台帳!$A$3:$X$9998,8,FALSE))&amp;IF(D277="","",VLOOKUP(D277,契約台帳!$A$3:$X$9998,9,FALSE))&amp;IF(D277="","",VLOOKUP(D277,契約台帳!$A$3:$X$9998,11,FALSE))</f>
        <v/>
      </c>
      <c r="G277" s="35" t="str">
        <f>IF(D277="","",IF(D276&lt;&gt;"","",VLOOKUP(F277,製品マスタ!$G$5:$H$1005,2,FALSE)))</f>
        <v/>
      </c>
      <c r="H277" s="35" t="str">
        <f>IF(D277="","",IF(D276&lt;&gt;"","",VLOOKUP(F277,製品マスタ!$G$5:$K$1005,5,FALSE)))</f>
        <v/>
      </c>
      <c r="I277" s="37" t="str">
        <f>IF(D277="","",IF(D276&lt;&gt;"","",VLOOKUP(F277,製品マスタ!$G$5:$L$1005,6,FALSE)))</f>
        <v/>
      </c>
      <c r="J277" s="38"/>
      <c r="K277" s="37" t="str">
        <f>IF(D277="","",IF(D276&lt;&gt;"","",VLOOKUP(D277,契約台帳!$A$3:$X$700,12,FALSE)))</f>
        <v/>
      </c>
      <c r="L277" s="37" t="str">
        <f>IF(D277="","",IF(D276&lt;&gt;"","",VLOOKUP(F277,製品マスタ!$G$5:$Q$1005,11,FALSE)))</f>
        <v/>
      </c>
      <c r="M277" s="49"/>
      <c r="N277" s="49"/>
      <c r="O277" s="60"/>
      <c r="P277" s="74"/>
      <c r="Q277" s="54" t="str">
        <f>IF(D277="","",IF(D276&lt;&gt;"","",IF(J277="リード付け",M277,VLOOKUP(D277,契約台帳!$A$3:$X$700,14,FALSE))))</f>
        <v/>
      </c>
      <c r="R277" s="50" t="str">
        <f>IF(D277="","",IF(D276&lt;&gt;"","",IF(J277="リード付け",M277,VLOOKUP(D277,契約台帳!$A$3:$X$700,15,FALSE))))</f>
        <v/>
      </c>
      <c r="S277" s="50" t="str">
        <f>IF(D277="","",IF(D276&lt;&gt;"","",IF(J277="リード付け",N277,VLOOKUP(D277,契約台帳!$A$3:$X$700,16,FALSE))))</f>
        <v/>
      </c>
      <c r="T277" s="50"/>
      <c r="U277" s="227" t="str">
        <f>IF(D277="","",IF(D275=D277,"",VLOOKUP(D277,契約台帳!$A$2:$X$700,18,FALSE)))</f>
        <v/>
      </c>
      <c r="V277" s="35" t="str">
        <f>IF(J277="巻足し",VLOOKUP(F277&amp;K277&amp;M277,製品マスタ!$M$5:$AK$1005,IF(S277/N277&gt;=3,24,21),FALSE),IF(J277="巻返し",VLOOKUP(F277&amp;K277&amp;M277,製品マスタ!$M$5:$AE$1005,18,FALSE),IF(J277="リード付け","原反コア",IF(J277="スリット",VLOOKUP(F277&amp;K277&amp;Q277,製品マスタ!$N$5:$AE$1005,17,FALSE),""))))</f>
        <v/>
      </c>
      <c r="W277" s="35" t="str">
        <f>IF(J277="巻足し",VLOOKUP(F277&amp;K277&amp;M277,製品マスタ!$M$5:$AK$1005,IF(S277/N277&gt;=3,25,22),FALSE),IF(J277="巻返し",VLOOKUP(F277&amp;K277&amp;M277,製品マスタ!$M$5:$AE$1005,19,FALSE),IF(J277="リード付け","-",IF(J277="スリット",VLOOKUP(F277&amp;K277&amp;Q277,製品マスタ!$N$5:$AE$1005,18,FALSE),""))))</f>
        <v/>
      </c>
      <c r="X277" s="40" t="str">
        <f>IF(D277="","",IF(D276&lt;&gt;"","",VLOOKUP(D277,契約台帳!$A$3:$X$700,17,FALSE)))</f>
        <v/>
      </c>
      <c r="Y277" s="35" t="str">
        <f>IF(D277="","",IF(D276&lt;&gt;"","",VLOOKUP(D277,契約台帳!$A$3:$X$700,5,FALSE)))</f>
        <v/>
      </c>
      <c r="Z277" s="74"/>
      <c r="AA277" s="266" t="str">
        <f>IFERROR(VLOOKUP(F277&amp;K277&amp;M277,製品マスタ!$M$5:$AM$1003,27,FALSE),"")</f>
        <v/>
      </c>
      <c r="AB277" s="41"/>
      <c r="AC277" s="244"/>
      <c r="AD277" s="67"/>
      <c r="AE277" s="71"/>
      <c r="AF277" s="60"/>
      <c r="AG277" s="34"/>
      <c r="AH277" s="34"/>
      <c r="AI277" s="34"/>
      <c r="AJ277" s="34"/>
      <c r="AK277" s="13"/>
      <c r="AL277" s="13"/>
      <c r="AM277" s="13"/>
      <c r="AN277" s="13"/>
      <c r="AO277" s="13"/>
      <c r="AP277" s="14"/>
      <c r="AQ277" s="15"/>
    </row>
    <row r="278" spans="1:43" s="17" customFormat="1" ht="30.95" customHeight="1" x14ac:dyDescent="0.2">
      <c r="A278" s="47"/>
      <c r="B278" s="48"/>
      <c r="C278" s="56"/>
      <c r="D278" s="35"/>
      <c r="E278" s="35"/>
      <c r="F278" s="36" t="str">
        <f>IF(D278="","",VLOOKUP(D278,契約台帳!$A$3:$X$9998,6,FALSE))&amp;IF(D278="","",VLOOKUP(D278,契約台帳!$A$3:$X$9998,7,FALSE))&amp;IF(D278="","",VLOOKUP(D278,契約台帳!$A$3:$X$9998,8,FALSE))&amp;IF(D278="","",VLOOKUP(D278,契約台帳!$A$3:$X$9998,9,FALSE))&amp;IF(D278="","",VLOOKUP(D278,契約台帳!$A$3:$X$9998,11,FALSE))</f>
        <v/>
      </c>
      <c r="G278" s="35" t="str">
        <f>IF(D278="","",IF(D277&lt;&gt;"","",VLOOKUP(F278,製品マスタ!$G$5:$H$1005,2,FALSE)))</f>
        <v/>
      </c>
      <c r="H278" s="35" t="str">
        <f>IF(D278="","",IF(D277&lt;&gt;"","",VLOOKUP(F278,製品マスタ!$G$5:$K$1005,5,FALSE)))</f>
        <v/>
      </c>
      <c r="I278" s="37" t="str">
        <f>IF(D278="","",IF(D277&lt;&gt;"","",VLOOKUP(F278,製品マスタ!$G$5:$L$1005,6,FALSE)))</f>
        <v/>
      </c>
      <c r="J278" s="38"/>
      <c r="K278" s="37" t="str">
        <f>IF(D278="","",IF(D277&lt;&gt;"","",VLOOKUP(D278,契約台帳!$A$3:$X$700,12,FALSE)))</f>
        <v/>
      </c>
      <c r="L278" s="37" t="str">
        <f>IF(D278="","",IF(D277&lt;&gt;"","",VLOOKUP(F278,製品マスタ!$G$5:$Q$1005,11,FALSE)))</f>
        <v/>
      </c>
      <c r="M278" s="49"/>
      <c r="N278" s="49"/>
      <c r="O278" s="60"/>
      <c r="P278" s="74"/>
      <c r="Q278" s="54" t="str">
        <f>IF(D278="","",IF(D277&lt;&gt;"","",IF(J278="リード付け",M278,VLOOKUP(D278,契約台帳!$A$3:$X$700,14,FALSE))))</f>
        <v/>
      </c>
      <c r="R278" s="50" t="str">
        <f>IF(D278="","",IF(D277&lt;&gt;"","",IF(J278="リード付け",M278,VLOOKUP(D278,契約台帳!$A$3:$X$700,15,FALSE))))</f>
        <v/>
      </c>
      <c r="S278" s="50" t="str">
        <f>IF(D278="","",IF(D277&lt;&gt;"","",IF(J278="リード付け",N278,VLOOKUP(D278,契約台帳!$A$3:$X$700,16,FALSE))))</f>
        <v/>
      </c>
      <c r="T278" s="50"/>
      <c r="U278" s="227" t="str">
        <f>IF(D278="","",IF(D276=D278,"",VLOOKUP(D278,契約台帳!$A$2:$X$700,18,FALSE)))</f>
        <v/>
      </c>
      <c r="V278" s="35" t="str">
        <f>IF(J278="巻足し",VLOOKUP(F278&amp;K278&amp;M278,製品マスタ!$M$5:$AK$1005,IF(S278/N278&gt;=3,24,21),FALSE),IF(J278="巻返し",VLOOKUP(F278&amp;K278&amp;M278,製品マスタ!$M$5:$AE$1005,18,FALSE),IF(J278="リード付け","原反コア",IF(J278="スリット",VLOOKUP(F278&amp;K278&amp;Q278,製品マスタ!$N$5:$AE$1005,17,FALSE),""))))</f>
        <v/>
      </c>
      <c r="W278" s="35" t="str">
        <f>IF(J278="巻足し",VLOOKUP(F278&amp;K278&amp;M278,製品マスタ!$M$5:$AK$1005,IF(S278/N278&gt;=3,25,22),FALSE),IF(J278="巻返し",VLOOKUP(F278&amp;K278&amp;M278,製品マスタ!$M$5:$AE$1005,19,FALSE),IF(J278="リード付け","-",IF(J278="スリット",VLOOKUP(F278&amp;K278&amp;Q278,製品マスタ!$N$5:$AE$1005,18,FALSE),""))))</f>
        <v/>
      </c>
      <c r="X278" s="40" t="str">
        <f>IF(D278="","",IF(D277&lt;&gt;"","",VLOOKUP(D278,契約台帳!$A$3:$X$700,17,FALSE)))</f>
        <v/>
      </c>
      <c r="Y278" s="35" t="str">
        <f>IF(D278="","",IF(D277&lt;&gt;"","",VLOOKUP(D278,契約台帳!$A$3:$X$700,5,FALSE)))</f>
        <v/>
      </c>
      <c r="Z278" s="74"/>
      <c r="AA278" s="266" t="str">
        <f>IFERROR(VLOOKUP(F278&amp;K278&amp;M278,製品マスタ!$M$5:$AM$1003,27,FALSE),"")</f>
        <v/>
      </c>
      <c r="AB278" s="41"/>
      <c r="AC278" s="244"/>
      <c r="AD278" s="67"/>
      <c r="AE278" s="71"/>
      <c r="AF278" s="60"/>
      <c r="AG278" s="34"/>
      <c r="AH278" s="34"/>
      <c r="AI278" s="34"/>
      <c r="AJ278" s="34"/>
      <c r="AK278" s="13"/>
      <c r="AL278" s="13"/>
      <c r="AM278" s="13"/>
      <c r="AN278" s="13"/>
      <c r="AO278" s="13"/>
      <c r="AP278" s="14"/>
      <c r="AQ278" s="15"/>
    </row>
    <row r="279" spans="1:43" s="17" customFormat="1" ht="30.95" customHeight="1" x14ac:dyDescent="0.2">
      <c r="A279" s="47"/>
      <c r="B279" s="48"/>
      <c r="C279" s="56"/>
      <c r="D279" s="35"/>
      <c r="E279" s="35"/>
      <c r="F279" s="36" t="str">
        <f>IF(D279="","",VLOOKUP(D279,契約台帳!$A$3:$X$9998,6,FALSE))&amp;IF(D279="","",VLOOKUP(D279,契約台帳!$A$3:$X$9998,7,FALSE))&amp;IF(D279="","",VLOOKUP(D279,契約台帳!$A$3:$X$9998,8,FALSE))&amp;IF(D279="","",VLOOKUP(D279,契約台帳!$A$3:$X$9998,9,FALSE))&amp;IF(D279="","",VLOOKUP(D279,契約台帳!$A$3:$X$9998,11,FALSE))</f>
        <v/>
      </c>
      <c r="G279" s="35" t="str">
        <f>IF(D279="","",IF(D278&lt;&gt;"","",VLOOKUP(F279,製品マスタ!$G$5:$H$1005,2,FALSE)))</f>
        <v/>
      </c>
      <c r="H279" s="35" t="str">
        <f>IF(D279="","",IF(D278&lt;&gt;"","",VLOOKUP(F279,製品マスタ!$G$5:$K$1005,5,FALSE)))</f>
        <v/>
      </c>
      <c r="I279" s="37" t="str">
        <f>IF(D279="","",IF(D278&lt;&gt;"","",VLOOKUP(F279,製品マスタ!$G$5:$L$1005,6,FALSE)))</f>
        <v/>
      </c>
      <c r="J279" s="38"/>
      <c r="K279" s="37" t="str">
        <f>IF(D279="","",IF(D278&lt;&gt;"","",VLOOKUP(D279,契約台帳!$A$3:$X$700,12,FALSE)))</f>
        <v/>
      </c>
      <c r="L279" s="37" t="str">
        <f>IF(D279="","",IF(D278&lt;&gt;"","",VLOOKUP(F279,製品マスタ!$G$5:$Q$1005,11,FALSE)))</f>
        <v/>
      </c>
      <c r="M279" s="49"/>
      <c r="N279" s="49"/>
      <c r="O279" s="60"/>
      <c r="P279" s="74"/>
      <c r="Q279" s="54" t="str">
        <f>IF(D279="","",IF(D278&lt;&gt;"","",IF(J279="リード付け",M279,VLOOKUP(D279,契約台帳!$A$3:$X$700,14,FALSE))))</f>
        <v/>
      </c>
      <c r="R279" s="50" t="str">
        <f>IF(D279="","",IF(D278&lt;&gt;"","",IF(J279="リード付け",M279,VLOOKUP(D279,契約台帳!$A$3:$X$700,15,FALSE))))</f>
        <v/>
      </c>
      <c r="S279" s="50" t="str">
        <f>IF(D279="","",IF(D278&lt;&gt;"","",IF(J279="リード付け",N279,VLOOKUP(D279,契約台帳!$A$3:$X$700,16,FALSE))))</f>
        <v/>
      </c>
      <c r="T279" s="50"/>
      <c r="U279" s="227" t="str">
        <f>IF(D279="","",IF(D277=D279,"",VLOOKUP(D279,契約台帳!$A$2:$X$700,18,FALSE)))</f>
        <v/>
      </c>
      <c r="V279" s="35" t="str">
        <f>IF(J279="巻足し",VLOOKUP(F279&amp;K279&amp;M279,製品マスタ!$M$5:$AK$1005,IF(S279/N279&gt;=3,24,21),FALSE),IF(J279="巻返し",VLOOKUP(F279&amp;K279&amp;M279,製品マスタ!$M$5:$AE$1005,18,FALSE),IF(J279="リード付け","原反コア",IF(J279="スリット",VLOOKUP(F279&amp;K279&amp;Q279,製品マスタ!$N$5:$AE$1005,17,FALSE),""))))</f>
        <v/>
      </c>
      <c r="W279" s="35" t="str">
        <f>IF(J279="巻足し",VLOOKUP(F279&amp;K279&amp;M279,製品マスタ!$M$5:$AK$1005,IF(S279/N279&gt;=3,25,22),FALSE),IF(J279="巻返し",VLOOKUP(F279&amp;K279&amp;M279,製品マスタ!$M$5:$AE$1005,19,FALSE),IF(J279="リード付け","-",IF(J279="スリット",VLOOKUP(F279&amp;K279&amp;Q279,製品マスタ!$N$5:$AE$1005,18,FALSE),""))))</f>
        <v/>
      </c>
      <c r="X279" s="40" t="str">
        <f>IF(D279="","",IF(D278&lt;&gt;"","",VLOOKUP(D279,契約台帳!$A$3:$X$700,17,FALSE)))</f>
        <v/>
      </c>
      <c r="Y279" s="35" t="str">
        <f>IF(D279="","",IF(D278&lt;&gt;"","",VLOOKUP(D279,契約台帳!$A$3:$X$700,5,FALSE)))</f>
        <v/>
      </c>
      <c r="Z279" s="74"/>
      <c r="AA279" s="266" t="str">
        <f>IFERROR(VLOOKUP(F279&amp;K279&amp;M279,製品マスタ!$M$5:$AM$1003,27,FALSE),"")</f>
        <v/>
      </c>
      <c r="AB279" s="41"/>
      <c r="AC279" s="244"/>
      <c r="AD279" s="67"/>
      <c r="AE279" s="71"/>
      <c r="AF279" s="60"/>
      <c r="AG279" s="34"/>
      <c r="AH279" s="34"/>
      <c r="AI279" s="34"/>
      <c r="AJ279" s="34"/>
      <c r="AK279" s="13"/>
      <c r="AL279" s="13"/>
      <c r="AM279" s="13"/>
      <c r="AN279" s="13"/>
      <c r="AO279" s="13"/>
      <c r="AP279" s="14"/>
      <c r="AQ279" s="15"/>
    </row>
    <row r="280" spans="1:43" s="17" customFormat="1" ht="30.95" customHeight="1" x14ac:dyDescent="0.2">
      <c r="A280" s="47"/>
      <c r="B280" s="48"/>
      <c r="C280" s="56"/>
      <c r="D280" s="35"/>
      <c r="E280" s="35"/>
      <c r="F280" s="36" t="str">
        <f>IF(D280="","",VLOOKUP(D280,契約台帳!$A$3:$X$9998,6,FALSE))&amp;IF(D280="","",VLOOKUP(D280,契約台帳!$A$3:$X$9998,7,FALSE))&amp;IF(D280="","",VLOOKUP(D280,契約台帳!$A$3:$X$9998,8,FALSE))&amp;IF(D280="","",VLOOKUP(D280,契約台帳!$A$3:$X$9998,9,FALSE))&amp;IF(D280="","",VLOOKUP(D280,契約台帳!$A$3:$X$9998,11,FALSE))</f>
        <v/>
      </c>
      <c r="G280" s="35" t="str">
        <f>IF(D280="","",IF(D279&lt;&gt;"","",VLOOKUP(F280,製品マスタ!$G$5:$H$1005,2,FALSE)))</f>
        <v/>
      </c>
      <c r="H280" s="35" t="str">
        <f>IF(D280="","",IF(D279&lt;&gt;"","",VLOOKUP(F280,製品マスタ!$G$5:$K$1005,5,FALSE)))</f>
        <v/>
      </c>
      <c r="I280" s="37" t="str">
        <f>IF(D280="","",IF(D279&lt;&gt;"","",VLOOKUP(F280,製品マスタ!$G$5:$L$1005,6,FALSE)))</f>
        <v/>
      </c>
      <c r="J280" s="38"/>
      <c r="K280" s="37" t="str">
        <f>IF(D280="","",IF(D279&lt;&gt;"","",VLOOKUP(D280,契約台帳!$A$3:$X$700,12,FALSE)))</f>
        <v/>
      </c>
      <c r="L280" s="37" t="str">
        <f>IF(D280="","",IF(D279&lt;&gt;"","",VLOOKUP(F280,製品マスタ!$G$5:$Q$1005,11,FALSE)))</f>
        <v/>
      </c>
      <c r="M280" s="49"/>
      <c r="N280" s="49"/>
      <c r="O280" s="60"/>
      <c r="P280" s="74"/>
      <c r="Q280" s="54" t="str">
        <f>IF(D280="","",IF(D279&lt;&gt;"","",IF(J280="リード付け",M280,VLOOKUP(D280,契約台帳!$A$3:$X$700,14,FALSE))))</f>
        <v/>
      </c>
      <c r="R280" s="50" t="str">
        <f>IF(D280="","",IF(D279&lt;&gt;"","",IF(J280="リード付け",M280,VLOOKUP(D280,契約台帳!$A$3:$X$700,15,FALSE))))</f>
        <v/>
      </c>
      <c r="S280" s="50" t="str">
        <f>IF(D280="","",IF(D279&lt;&gt;"","",IF(J280="リード付け",N280,VLOOKUP(D280,契約台帳!$A$3:$X$700,16,FALSE))))</f>
        <v/>
      </c>
      <c r="T280" s="50"/>
      <c r="U280" s="227" t="str">
        <f>IF(D280="","",IF(D278=D280,"",VLOOKUP(D280,契約台帳!$A$2:$X$700,18,FALSE)))</f>
        <v/>
      </c>
      <c r="V280" s="35" t="str">
        <f>IF(J280="巻足し",VLOOKUP(F280&amp;K280&amp;M280,製品マスタ!$M$5:$AK$1005,IF(S280/N280&gt;=3,24,21),FALSE),IF(J280="巻返し",VLOOKUP(F280&amp;K280&amp;M280,製品マスタ!$M$5:$AE$1005,18,FALSE),IF(J280="リード付け","原反コア",IF(J280="スリット",VLOOKUP(F280&amp;K280&amp;Q280,製品マスタ!$N$5:$AE$1005,17,FALSE),""))))</f>
        <v/>
      </c>
      <c r="W280" s="35" t="str">
        <f>IF(J280="巻足し",VLOOKUP(F280&amp;K280&amp;M280,製品マスタ!$M$5:$AK$1005,IF(S280/N280&gt;=3,25,22),FALSE),IF(J280="巻返し",VLOOKUP(F280&amp;K280&amp;M280,製品マスタ!$M$5:$AE$1005,19,FALSE),IF(J280="リード付け","-",IF(J280="スリット",VLOOKUP(F280&amp;K280&amp;Q280,製品マスタ!$N$5:$AE$1005,18,FALSE),""))))</f>
        <v/>
      </c>
      <c r="X280" s="40" t="str">
        <f>IF(D280="","",IF(D279&lt;&gt;"","",VLOOKUP(D280,契約台帳!$A$3:$X$700,17,FALSE)))</f>
        <v/>
      </c>
      <c r="Y280" s="35" t="str">
        <f>IF(D280="","",IF(D279&lt;&gt;"","",VLOOKUP(D280,契約台帳!$A$3:$X$700,5,FALSE)))</f>
        <v/>
      </c>
      <c r="Z280" s="74"/>
      <c r="AA280" s="266" t="str">
        <f>IFERROR(VLOOKUP(F280&amp;K280&amp;M280,製品マスタ!$M$5:$AM$1003,27,FALSE),"")</f>
        <v/>
      </c>
      <c r="AB280" s="41"/>
      <c r="AC280" s="244"/>
      <c r="AD280" s="67"/>
      <c r="AE280" s="71"/>
      <c r="AF280" s="60"/>
      <c r="AG280" s="34"/>
      <c r="AH280" s="34"/>
      <c r="AI280" s="34"/>
      <c r="AJ280" s="34"/>
      <c r="AK280" s="13"/>
      <c r="AL280" s="13"/>
      <c r="AM280" s="13"/>
      <c r="AN280" s="13"/>
      <c r="AO280" s="13"/>
      <c r="AP280" s="14"/>
      <c r="AQ280" s="15"/>
    </row>
    <row r="281" spans="1:43" s="17" customFormat="1" ht="30.95" customHeight="1" x14ac:dyDescent="0.2">
      <c r="A281" s="47"/>
      <c r="B281" s="48"/>
      <c r="C281" s="56"/>
      <c r="D281" s="35"/>
      <c r="E281" s="35"/>
      <c r="F281" s="36" t="str">
        <f>IF(D281="","",VLOOKUP(D281,契約台帳!$A$3:$X$9998,6,FALSE))&amp;IF(D281="","",VLOOKUP(D281,契約台帳!$A$3:$X$9998,7,FALSE))&amp;IF(D281="","",VLOOKUP(D281,契約台帳!$A$3:$X$9998,8,FALSE))&amp;IF(D281="","",VLOOKUP(D281,契約台帳!$A$3:$X$9998,9,FALSE))&amp;IF(D281="","",VLOOKUP(D281,契約台帳!$A$3:$X$9998,11,FALSE))</f>
        <v/>
      </c>
      <c r="G281" s="35" t="str">
        <f>IF(D281="","",IF(D280&lt;&gt;"","",VLOOKUP(F281,製品マスタ!$G$5:$H$1005,2,FALSE)))</f>
        <v/>
      </c>
      <c r="H281" s="35" t="str">
        <f>IF(D281="","",IF(D280&lt;&gt;"","",VLOOKUP(F281,製品マスタ!$G$5:$K$1005,5,FALSE)))</f>
        <v/>
      </c>
      <c r="I281" s="37" t="str">
        <f>IF(D281="","",IF(D280&lt;&gt;"","",VLOOKUP(F281,製品マスタ!$G$5:$L$1005,6,FALSE)))</f>
        <v/>
      </c>
      <c r="J281" s="38"/>
      <c r="K281" s="37" t="str">
        <f>IF(D281="","",IF(D280&lt;&gt;"","",VLOOKUP(D281,契約台帳!$A$3:$X$700,12,FALSE)))</f>
        <v/>
      </c>
      <c r="L281" s="37" t="str">
        <f>IF(D281="","",IF(D280&lt;&gt;"","",VLOOKUP(F281,製品マスタ!$G$5:$Q$1005,11,FALSE)))</f>
        <v/>
      </c>
      <c r="M281" s="49"/>
      <c r="N281" s="49"/>
      <c r="O281" s="60"/>
      <c r="P281" s="74"/>
      <c r="Q281" s="54" t="str">
        <f>IF(D281="","",IF(D280&lt;&gt;"","",IF(J281="リード付け",M281,VLOOKUP(D281,契約台帳!$A$3:$X$700,14,FALSE))))</f>
        <v/>
      </c>
      <c r="R281" s="50" t="str">
        <f>IF(D281="","",IF(D280&lt;&gt;"","",IF(J281="リード付け",M281,VLOOKUP(D281,契約台帳!$A$3:$X$700,15,FALSE))))</f>
        <v/>
      </c>
      <c r="S281" s="50" t="str">
        <f>IF(D281="","",IF(D280&lt;&gt;"","",IF(J281="リード付け",N281,VLOOKUP(D281,契約台帳!$A$3:$X$700,16,FALSE))))</f>
        <v/>
      </c>
      <c r="T281" s="50"/>
      <c r="U281" s="227" t="str">
        <f>IF(D281="","",IF(D279=D281,"",VLOOKUP(D281,契約台帳!$A$2:$X$700,18,FALSE)))</f>
        <v/>
      </c>
      <c r="V281" s="35" t="str">
        <f>IF(J281="巻足し",VLOOKUP(F281&amp;K281&amp;M281,製品マスタ!$M$5:$AK$1005,IF(S281/N281&gt;=3,24,21),FALSE),IF(J281="巻返し",VLOOKUP(F281&amp;K281&amp;M281,製品マスタ!$M$5:$AE$1005,18,FALSE),IF(J281="リード付け","原反コア",IF(J281="スリット",VLOOKUP(F281&amp;K281&amp;Q281,製品マスタ!$N$5:$AE$1005,17,FALSE),""))))</f>
        <v/>
      </c>
      <c r="W281" s="35" t="str">
        <f>IF(J281="巻足し",VLOOKUP(F281&amp;K281&amp;M281,製品マスタ!$M$5:$AK$1005,IF(S281/N281&gt;=3,25,22),FALSE),IF(J281="巻返し",VLOOKUP(F281&amp;K281&amp;M281,製品マスタ!$M$5:$AE$1005,19,FALSE),IF(J281="リード付け","-",IF(J281="スリット",VLOOKUP(F281&amp;K281&amp;Q281,製品マスタ!$N$5:$AE$1005,18,FALSE),""))))</f>
        <v/>
      </c>
      <c r="X281" s="40" t="str">
        <f>IF(D281="","",IF(D280&lt;&gt;"","",VLOOKUP(D281,契約台帳!$A$3:$X$700,17,FALSE)))</f>
        <v/>
      </c>
      <c r="Y281" s="35" t="str">
        <f>IF(D281="","",IF(D280&lt;&gt;"","",VLOOKUP(D281,契約台帳!$A$3:$X$700,5,FALSE)))</f>
        <v/>
      </c>
      <c r="Z281" s="74"/>
      <c r="AA281" s="266" t="str">
        <f>IFERROR(VLOOKUP(F281&amp;K281&amp;M281,製品マスタ!$M$5:$AM$1003,27,FALSE),"")</f>
        <v/>
      </c>
      <c r="AB281" s="41"/>
      <c r="AC281" s="244"/>
      <c r="AD281" s="67"/>
      <c r="AE281" s="71"/>
      <c r="AF281" s="60"/>
      <c r="AG281" s="34"/>
      <c r="AH281" s="34"/>
      <c r="AI281" s="34"/>
      <c r="AJ281" s="34"/>
      <c r="AK281" s="13"/>
      <c r="AL281" s="13"/>
      <c r="AM281" s="13"/>
      <c r="AN281" s="13"/>
      <c r="AO281" s="13"/>
      <c r="AP281" s="14"/>
      <c r="AQ281" s="15"/>
    </row>
    <row r="282" spans="1:43" s="17" customFormat="1" ht="30.95" customHeight="1" x14ac:dyDescent="0.2">
      <c r="A282" s="47"/>
      <c r="B282" s="48"/>
      <c r="C282" s="56"/>
      <c r="D282" s="35"/>
      <c r="E282" s="35"/>
      <c r="F282" s="36" t="str">
        <f>IF(D282="","",VLOOKUP(D282,契約台帳!$A$3:$X$9998,6,FALSE))&amp;IF(D282="","",VLOOKUP(D282,契約台帳!$A$3:$X$9998,7,FALSE))&amp;IF(D282="","",VLOOKUP(D282,契約台帳!$A$3:$X$9998,8,FALSE))&amp;IF(D282="","",VLOOKUP(D282,契約台帳!$A$3:$X$9998,9,FALSE))&amp;IF(D282="","",VLOOKUP(D282,契約台帳!$A$3:$X$9998,11,FALSE))</f>
        <v/>
      </c>
      <c r="G282" s="35" t="str">
        <f>IF(D282="","",IF(D281&lt;&gt;"","",VLOOKUP(F282,製品マスタ!$G$5:$H$1005,2,FALSE)))</f>
        <v/>
      </c>
      <c r="H282" s="35" t="str">
        <f>IF(D282="","",IF(D281&lt;&gt;"","",VLOOKUP(F282,製品マスタ!$G$5:$K$1005,5,FALSE)))</f>
        <v/>
      </c>
      <c r="I282" s="37" t="str">
        <f>IF(D282="","",IF(D281&lt;&gt;"","",VLOOKUP(F282,製品マスタ!$G$5:$L$1005,6,FALSE)))</f>
        <v/>
      </c>
      <c r="J282" s="38"/>
      <c r="K282" s="37" t="str">
        <f>IF(D282="","",IF(D281&lt;&gt;"","",VLOOKUP(D282,契約台帳!$A$3:$X$700,12,FALSE)))</f>
        <v/>
      </c>
      <c r="L282" s="37" t="str">
        <f>IF(D282="","",IF(D281&lt;&gt;"","",VLOOKUP(F282,製品マスタ!$G$5:$Q$1005,11,FALSE)))</f>
        <v/>
      </c>
      <c r="M282" s="49"/>
      <c r="N282" s="49"/>
      <c r="O282" s="60"/>
      <c r="P282" s="74"/>
      <c r="Q282" s="54" t="str">
        <f>IF(D282="","",IF(D281&lt;&gt;"","",IF(J282="リード付け",M282,VLOOKUP(D282,契約台帳!$A$3:$X$700,14,FALSE))))</f>
        <v/>
      </c>
      <c r="R282" s="50" t="str">
        <f>IF(D282="","",IF(D281&lt;&gt;"","",IF(J282="リード付け",M282,VLOOKUP(D282,契約台帳!$A$3:$X$700,15,FALSE))))</f>
        <v/>
      </c>
      <c r="S282" s="50" t="str">
        <f>IF(D282="","",IF(D281&lt;&gt;"","",IF(J282="リード付け",N282,VLOOKUP(D282,契約台帳!$A$3:$X$700,16,FALSE))))</f>
        <v/>
      </c>
      <c r="T282" s="50"/>
      <c r="U282" s="227" t="str">
        <f>IF(D282="","",IF(D280=D282,"",VLOOKUP(D282,契約台帳!$A$2:$X$700,18,FALSE)))</f>
        <v/>
      </c>
      <c r="V282" s="35" t="str">
        <f>IF(J282="巻足し",VLOOKUP(F282&amp;K282&amp;M282,製品マスタ!$M$5:$AK$1005,IF(S282/N282&gt;=3,24,21),FALSE),IF(J282="巻返し",VLOOKUP(F282&amp;K282&amp;M282,製品マスタ!$M$5:$AE$1005,18,FALSE),IF(J282="リード付け","原反コア",IF(J282="スリット",VLOOKUP(F282&amp;K282&amp;Q282,製品マスタ!$N$5:$AE$1005,17,FALSE),""))))</f>
        <v/>
      </c>
      <c r="W282" s="35" t="str">
        <f>IF(J282="巻足し",VLOOKUP(F282&amp;K282&amp;M282,製品マスタ!$M$5:$AK$1005,IF(S282/N282&gt;=3,25,22),FALSE),IF(J282="巻返し",VLOOKUP(F282&amp;K282&amp;M282,製品マスタ!$M$5:$AE$1005,19,FALSE),IF(J282="リード付け","-",IF(J282="スリット",VLOOKUP(F282&amp;K282&amp;Q282,製品マスタ!$N$5:$AE$1005,18,FALSE),""))))</f>
        <v/>
      </c>
      <c r="X282" s="40" t="str">
        <f>IF(D282="","",IF(D281&lt;&gt;"","",VLOOKUP(D282,契約台帳!$A$3:$X$700,17,FALSE)))</f>
        <v/>
      </c>
      <c r="Y282" s="35" t="str">
        <f>IF(D282="","",IF(D281&lt;&gt;"","",VLOOKUP(D282,契約台帳!$A$3:$X$700,5,FALSE)))</f>
        <v/>
      </c>
      <c r="Z282" s="74"/>
      <c r="AA282" s="266" t="str">
        <f>IFERROR(VLOOKUP(F282&amp;K282&amp;M282,製品マスタ!$M$5:$AM$1003,27,FALSE),"")</f>
        <v/>
      </c>
      <c r="AB282" s="41"/>
      <c r="AC282" s="244"/>
      <c r="AD282" s="67"/>
      <c r="AE282" s="71"/>
      <c r="AF282" s="60"/>
      <c r="AG282" s="34"/>
      <c r="AH282" s="34"/>
      <c r="AI282" s="34"/>
      <c r="AJ282" s="34"/>
      <c r="AK282" s="13"/>
      <c r="AL282" s="13"/>
      <c r="AM282" s="13"/>
      <c r="AN282" s="13"/>
      <c r="AO282" s="13"/>
      <c r="AP282" s="14"/>
      <c r="AQ282" s="15"/>
    </row>
    <row r="283" spans="1:43" s="17" customFormat="1" ht="30.95" customHeight="1" x14ac:dyDescent="0.2">
      <c r="A283" s="47"/>
      <c r="B283" s="48"/>
      <c r="C283" s="56"/>
      <c r="D283" s="35"/>
      <c r="E283" s="35"/>
      <c r="F283" s="36" t="str">
        <f>IF(D283="","",VLOOKUP(D283,契約台帳!$A$3:$X$9998,6,FALSE))&amp;IF(D283="","",VLOOKUP(D283,契約台帳!$A$3:$X$9998,7,FALSE))&amp;IF(D283="","",VLOOKUP(D283,契約台帳!$A$3:$X$9998,8,FALSE))&amp;IF(D283="","",VLOOKUP(D283,契約台帳!$A$3:$X$9998,9,FALSE))&amp;IF(D283="","",VLOOKUP(D283,契約台帳!$A$3:$X$9998,11,FALSE))</f>
        <v/>
      </c>
      <c r="G283" s="35" t="str">
        <f>IF(D283="","",IF(D282&lt;&gt;"","",VLOOKUP(F283,製品マスタ!$G$5:$H$1005,2,FALSE)))</f>
        <v/>
      </c>
      <c r="H283" s="35" t="str">
        <f>IF(D283="","",IF(D282&lt;&gt;"","",VLOOKUP(F283,製品マスタ!$G$5:$K$1005,5,FALSE)))</f>
        <v/>
      </c>
      <c r="I283" s="37" t="str">
        <f>IF(D283="","",IF(D282&lt;&gt;"","",VLOOKUP(F283,製品マスタ!$G$5:$L$1005,6,FALSE)))</f>
        <v/>
      </c>
      <c r="J283" s="38"/>
      <c r="K283" s="37" t="str">
        <f>IF(D283="","",IF(D282&lt;&gt;"","",VLOOKUP(D283,契約台帳!$A$3:$X$700,12,FALSE)))</f>
        <v/>
      </c>
      <c r="L283" s="37" t="str">
        <f>IF(D283="","",IF(D282&lt;&gt;"","",VLOOKUP(F283,製品マスタ!$G$5:$Q$1005,11,FALSE)))</f>
        <v/>
      </c>
      <c r="M283" s="49"/>
      <c r="N283" s="49"/>
      <c r="O283" s="60"/>
      <c r="P283" s="74"/>
      <c r="Q283" s="54" t="str">
        <f>IF(D283="","",IF(D282&lt;&gt;"","",IF(J283="リード付け",M283,VLOOKUP(D283,契約台帳!$A$3:$X$700,14,FALSE))))</f>
        <v/>
      </c>
      <c r="R283" s="50" t="str">
        <f>IF(D283="","",IF(D282&lt;&gt;"","",IF(J283="リード付け",M283,VLOOKUP(D283,契約台帳!$A$3:$X$700,15,FALSE))))</f>
        <v/>
      </c>
      <c r="S283" s="50" t="str">
        <f>IF(D283="","",IF(D282&lt;&gt;"","",IF(J283="リード付け",N283,VLOOKUP(D283,契約台帳!$A$3:$X$700,16,FALSE))))</f>
        <v/>
      </c>
      <c r="T283" s="50"/>
      <c r="U283" s="227" t="str">
        <f>IF(D283="","",IF(D281=D283,"",VLOOKUP(D283,契約台帳!$A$2:$X$700,18,FALSE)))</f>
        <v/>
      </c>
      <c r="V283" s="35" t="str">
        <f>IF(J283="巻足し",VLOOKUP(F283&amp;K283&amp;M283,製品マスタ!$M$5:$AK$1005,IF(S283/N283&gt;=3,24,21),FALSE),IF(J283="巻返し",VLOOKUP(F283&amp;K283&amp;M283,製品マスタ!$M$5:$AE$1005,18,FALSE),IF(J283="リード付け","原反コア",IF(J283="スリット",VLOOKUP(F283&amp;K283&amp;Q283,製品マスタ!$N$5:$AE$1005,17,FALSE),""))))</f>
        <v/>
      </c>
      <c r="W283" s="35" t="str">
        <f>IF(J283="巻足し",VLOOKUP(F283&amp;K283&amp;M283,製品マスタ!$M$5:$AK$1005,IF(S283/N283&gt;=3,25,22),FALSE),IF(J283="巻返し",VLOOKUP(F283&amp;K283&amp;M283,製品マスタ!$M$5:$AE$1005,19,FALSE),IF(J283="リード付け","-",IF(J283="スリット",VLOOKUP(F283&amp;K283&amp;Q283,製品マスタ!$N$5:$AE$1005,18,FALSE),""))))</f>
        <v/>
      </c>
      <c r="X283" s="40" t="str">
        <f>IF(D283="","",IF(D282&lt;&gt;"","",VLOOKUP(D283,契約台帳!$A$3:$X$700,17,FALSE)))</f>
        <v/>
      </c>
      <c r="Y283" s="35" t="str">
        <f>IF(D283="","",IF(D282&lt;&gt;"","",VLOOKUP(D283,契約台帳!$A$3:$X$700,5,FALSE)))</f>
        <v/>
      </c>
      <c r="Z283" s="74"/>
      <c r="AA283" s="266" t="str">
        <f>IFERROR(VLOOKUP(F283&amp;K283&amp;M283,製品マスタ!$M$5:$AM$1003,27,FALSE),"")</f>
        <v/>
      </c>
      <c r="AB283" s="41"/>
      <c r="AC283" s="244"/>
      <c r="AD283" s="67"/>
      <c r="AE283" s="71"/>
      <c r="AF283" s="60"/>
      <c r="AG283" s="34"/>
      <c r="AH283" s="34"/>
      <c r="AI283" s="34"/>
      <c r="AJ283" s="34"/>
      <c r="AK283" s="13"/>
      <c r="AL283" s="13"/>
      <c r="AM283" s="13"/>
      <c r="AN283" s="13"/>
      <c r="AO283" s="13"/>
      <c r="AP283" s="14"/>
      <c r="AQ283" s="15"/>
    </row>
    <row r="284" spans="1:43" s="17" customFormat="1" ht="30.95" customHeight="1" x14ac:dyDescent="0.2">
      <c r="A284" s="47"/>
      <c r="B284" s="48"/>
      <c r="C284" s="56"/>
      <c r="D284" s="35"/>
      <c r="E284" s="35"/>
      <c r="F284" s="36" t="str">
        <f>IF(D284="","",VLOOKUP(D284,契約台帳!$A$3:$X$9998,6,FALSE))&amp;IF(D284="","",VLOOKUP(D284,契約台帳!$A$3:$X$9998,7,FALSE))&amp;IF(D284="","",VLOOKUP(D284,契約台帳!$A$3:$X$9998,8,FALSE))&amp;IF(D284="","",VLOOKUP(D284,契約台帳!$A$3:$X$9998,9,FALSE))&amp;IF(D284="","",VLOOKUP(D284,契約台帳!$A$3:$X$9998,11,FALSE))</f>
        <v/>
      </c>
      <c r="G284" s="35" t="str">
        <f>IF(D284="","",IF(D283&lt;&gt;"","",VLOOKUP(F284,製品マスタ!$G$5:$H$1005,2,FALSE)))</f>
        <v/>
      </c>
      <c r="H284" s="35" t="str">
        <f>IF(D284="","",IF(D283&lt;&gt;"","",VLOOKUP(F284,製品マスタ!$G$5:$K$1005,5,FALSE)))</f>
        <v/>
      </c>
      <c r="I284" s="37" t="str">
        <f>IF(D284="","",IF(D283&lt;&gt;"","",VLOOKUP(F284,製品マスタ!$G$5:$L$1005,6,FALSE)))</f>
        <v/>
      </c>
      <c r="J284" s="38"/>
      <c r="K284" s="37" t="str">
        <f>IF(D284="","",IF(D283&lt;&gt;"","",VLOOKUP(D284,契約台帳!$A$3:$X$700,12,FALSE)))</f>
        <v/>
      </c>
      <c r="L284" s="37" t="str">
        <f>IF(D284="","",IF(D283&lt;&gt;"","",VLOOKUP(F284,製品マスタ!$G$5:$Q$1005,11,FALSE)))</f>
        <v/>
      </c>
      <c r="M284" s="49"/>
      <c r="N284" s="49"/>
      <c r="O284" s="60"/>
      <c r="P284" s="74"/>
      <c r="Q284" s="54" t="str">
        <f>IF(D284="","",IF(D283&lt;&gt;"","",IF(J284="リード付け",M284,VLOOKUP(D284,契約台帳!$A$3:$X$700,14,FALSE))))</f>
        <v/>
      </c>
      <c r="R284" s="50" t="str">
        <f>IF(D284="","",IF(D283&lt;&gt;"","",IF(J284="リード付け",M284,VLOOKUP(D284,契約台帳!$A$3:$X$700,15,FALSE))))</f>
        <v/>
      </c>
      <c r="S284" s="50" t="str">
        <f>IF(D284="","",IF(D283&lt;&gt;"","",IF(J284="リード付け",N284,VLOOKUP(D284,契約台帳!$A$3:$X$700,16,FALSE))))</f>
        <v/>
      </c>
      <c r="T284" s="50"/>
      <c r="U284" s="227" t="str">
        <f>IF(D284="","",IF(D282=D284,"",VLOOKUP(D284,契約台帳!$A$2:$X$700,18,FALSE)))</f>
        <v/>
      </c>
      <c r="V284" s="35" t="str">
        <f>IF(J284="巻足し",VLOOKUP(F284&amp;K284&amp;M284,製品マスタ!$M$5:$AK$1005,IF(S284/N284&gt;=3,24,21),FALSE),IF(J284="巻返し",VLOOKUP(F284&amp;K284&amp;M284,製品マスタ!$M$5:$AE$1005,18,FALSE),IF(J284="リード付け","原反コア",IF(J284="スリット",VLOOKUP(F284&amp;K284&amp;Q284,製品マスタ!$N$5:$AE$1005,17,FALSE),""))))</f>
        <v/>
      </c>
      <c r="W284" s="35" t="str">
        <f>IF(J284="巻足し",VLOOKUP(F284&amp;K284&amp;M284,製品マスタ!$M$5:$AK$1005,IF(S284/N284&gt;=3,25,22),FALSE),IF(J284="巻返し",VLOOKUP(F284&amp;K284&amp;M284,製品マスタ!$M$5:$AE$1005,19,FALSE),IF(J284="リード付け","-",IF(J284="スリット",VLOOKUP(F284&amp;K284&amp;Q284,製品マスタ!$N$5:$AE$1005,18,FALSE),""))))</f>
        <v/>
      </c>
      <c r="X284" s="40" t="str">
        <f>IF(D284="","",IF(D283&lt;&gt;"","",VLOOKUP(D284,契約台帳!$A$3:$X$700,17,FALSE)))</f>
        <v/>
      </c>
      <c r="Y284" s="35" t="str">
        <f>IF(D284="","",IF(D283&lt;&gt;"","",VLOOKUP(D284,契約台帳!$A$3:$X$700,5,FALSE)))</f>
        <v/>
      </c>
      <c r="Z284" s="74"/>
      <c r="AA284" s="266" t="str">
        <f>IFERROR(VLOOKUP(F284&amp;K284&amp;M284,製品マスタ!$M$5:$AM$1003,27,FALSE),"")</f>
        <v/>
      </c>
      <c r="AB284" s="41"/>
      <c r="AC284" s="244"/>
      <c r="AD284" s="67"/>
      <c r="AE284" s="71"/>
      <c r="AF284" s="60"/>
      <c r="AG284" s="34"/>
      <c r="AH284" s="34"/>
      <c r="AI284" s="34"/>
      <c r="AJ284" s="34"/>
      <c r="AK284" s="13"/>
      <c r="AL284" s="13"/>
      <c r="AM284" s="13"/>
      <c r="AN284" s="13"/>
      <c r="AO284" s="13"/>
      <c r="AP284" s="14"/>
      <c r="AQ284" s="15"/>
    </row>
    <row r="285" spans="1:43" s="17" customFormat="1" ht="30.95" customHeight="1" x14ac:dyDescent="0.2">
      <c r="A285" s="47"/>
      <c r="B285" s="48"/>
      <c r="C285" s="56"/>
      <c r="D285" s="35"/>
      <c r="E285" s="35"/>
      <c r="F285" s="36" t="str">
        <f>IF(D285="","",VLOOKUP(D285,契約台帳!$A$3:$X$9998,6,FALSE))&amp;IF(D285="","",VLOOKUP(D285,契約台帳!$A$3:$X$9998,7,FALSE))&amp;IF(D285="","",VLOOKUP(D285,契約台帳!$A$3:$X$9998,8,FALSE))&amp;IF(D285="","",VLOOKUP(D285,契約台帳!$A$3:$X$9998,9,FALSE))&amp;IF(D285="","",VLOOKUP(D285,契約台帳!$A$3:$X$9998,11,FALSE))</f>
        <v/>
      </c>
      <c r="G285" s="35" t="str">
        <f>IF(D285="","",IF(D284&lt;&gt;"","",VLOOKUP(F285,製品マスタ!$G$5:$H$1005,2,FALSE)))</f>
        <v/>
      </c>
      <c r="H285" s="35" t="str">
        <f>IF(D285="","",IF(D284&lt;&gt;"","",VLOOKUP(F285,製品マスタ!$G$5:$K$1005,5,FALSE)))</f>
        <v/>
      </c>
      <c r="I285" s="37" t="str">
        <f>IF(D285="","",IF(D284&lt;&gt;"","",VLOOKUP(F285,製品マスタ!$G$5:$L$1005,6,FALSE)))</f>
        <v/>
      </c>
      <c r="J285" s="38"/>
      <c r="K285" s="37" t="str">
        <f>IF(D285="","",IF(D284&lt;&gt;"","",VLOOKUP(D285,契約台帳!$A$3:$X$700,12,FALSE)))</f>
        <v/>
      </c>
      <c r="L285" s="37" t="str">
        <f>IF(D285="","",IF(D284&lt;&gt;"","",VLOOKUP(F285,製品マスタ!$G$5:$Q$1005,11,FALSE)))</f>
        <v/>
      </c>
      <c r="M285" s="49"/>
      <c r="N285" s="49"/>
      <c r="O285" s="60"/>
      <c r="P285" s="74"/>
      <c r="Q285" s="54" t="str">
        <f>IF(D285="","",IF(D284&lt;&gt;"","",IF(J285="リード付け",M285,VLOOKUP(D285,契約台帳!$A$3:$X$700,14,FALSE))))</f>
        <v/>
      </c>
      <c r="R285" s="50" t="str">
        <f>IF(D285="","",IF(D284&lt;&gt;"","",IF(J285="リード付け",M285,VLOOKUP(D285,契約台帳!$A$3:$X$700,15,FALSE))))</f>
        <v/>
      </c>
      <c r="S285" s="50" t="str">
        <f>IF(D285="","",IF(D284&lt;&gt;"","",IF(J285="リード付け",N285,VLOOKUP(D285,契約台帳!$A$3:$X$700,16,FALSE))))</f>
        <v/>
      </c>
      <c r="T285" s="50"/>
      <c r="U285" s="227" t="str">
        <f>IF(D285="","",IF(D283=D285,"",VLOOKUP(D285,契約台帳!$A$2:$X$700,18,FALSE)))</f>
        <v/>
      </c>
      <c r="V285" s="35" t="str">
        <f>IF(J285="巻足し",VLOOKUP(F285&amp;K285&amp;M285,製品マスタ!$M$5:$AK$1005,IF(S285/N285&gt;=3,24,21),FALSE),IF(J285="巻返し",VLOOKUP(F285&amp;K285&amp;M285,製品マスタ!$M$5:$AE$1005,18,FALSE),IF(J285="リード付け","原反コア",IF(J285="スリット",VLOOKUP(F285&amp;K285&amp;Q285,製品マスタ!$N$5:$AE$1005,17,FALSE),""))))</f>
        <v/>
      </c>
      <c r="W285" s="35" t="str">
        <f>IF(J285="巻足し",VLOOKUP(F285&amp;K285&amp;M285,製品マスタ!$M$5:$AK$1005,IF(S285/N285&gt;=3,25,22),FALSE),IF(J285="巻返し",VLOOKUP(F285&amp;K285&amp;M285,製品マスタ!$M$5:$AE$1005,19,FALSE),IF(J285="リード付け","-",IF(J285="スリット",VLOOKUP(F285&amp;K285&amp;Q285,製品マスタ!$N$5:$AE$1005,18,FALSE),""))))</f>
        <v/>
      </c>
      <c r="X285" s="40" t="str">
        <f>IF(D285="","",IF(D284&lt;&gt;"","",VLOOKUP(D285,契約台帳!$A$3:$X$700,17,FALSE)))</f>
        <v/>
      </c>
      <c r="Y285" s="35" t="str">
        <f>IF(D285="","",IF(D284&lt;&gt;"","",VLOOKUP(D285,契約台帳!$A$3:$X$700,5,FALSE)))</f>
        <v/>
      </c>
      <c r="Z285" s="74"/>
      <c r="AA285" s="266" t="str">
        <f>IFERROR(VLOOKUP(F285&amp;K285&amp;M285,製品マスタ!$M$5:$AM$1003,27,FALSE),"")</f>
        <v/>
      </c>
      <c r="AB285" s="41"/>
      <c r="AC285" s="244"/>
      <c r="AD285" s="67"/>
      <c r="AE285" s="71"/>
      <c r="AF285" s="60"/>
      <c r="AG285" s="34"/>
      <c r="AH285" s="34"/>
      <c r="AI285" s="34"/>
      <c r="AJ285" s="34"/>
      <c r="AK285" s="13"/>
      <c r="AL285" s="13"/>
      <c r="AM285" s="13"/>
      <c r="AN285" s="13"/>
      <c r="AO285" s="13"/>
      <c r="AP285" s="14"/>
      <c r="AQ285" s="15"/>
    </row>
    <row r="286" spans="1:43" s="17" customFormat="1" ht="30.95" customHeight="1" x14ac:dyDescent="0.2">
      <c r="A286" s="47"/>
      <c r="B286" s="48"/>
      <c r="C286" s="56"/>
      <c r="D286" s="35"/>
      <c r="E286" s="35"/>
      <c r="F286" s="36" t="str">
        <f>IF(D286="","",VLOOKUP(D286,契約台帳!$A$3:$X$9998,6,FALSE))&amp;IF(D286="","",VLOOKUP(D286,契約台帳!$A$3:$X$9998,7,FALSE))&amp;IF(D286="","",VLOOKUP(D286,契約台帳!$A$3:$X$9998,8,FALSE))&amp;IF(D286="","",VLOOKUP(D286,契約台帳!$A$3:$X$9998,9,FALSE))&amp;IF(D286="","",VLOOKUP(D286,契約台帳!$A$3:$X$9998,11,FALSE))</f>
        <v/>
      </c>
      <c r="G286" s="35" t="str">
        <f>IF(D286="","",IF(D285&lt;&gt;"","",VLOOKUP(F286,製品マスタ!$G$5:$H$1005,2,FALSE)))</f>
        <v/>
      </c>
      <c r="H286" s="35" t="str">
        <f>IF(D286="","",IF(D285&lt;&gt;"","",VLOOKUP(F286,製品マスタ!$G$5:$K$1005,5,FALSE)))</f>
        <v/>
      </c>
      <c r="I286" s="37" t="str">
        <f>IF(D286="","",IF(D285&lt;&gt;"","",VLOOKUP(F286,製品マスタ!$G$5:$L$1005,6,FALSE)))</f>
        <v/>
      </c>
      <c r="J286" s="38"/>
      <c r="K286" s="37" t="str">
        <f>IF(D286="","",IF(D285&lt;&gt;"","",VLOOKUP(D286,契約台帳!$A$3:$X$700,12,FALSE)))</f>
        <v/>
      </c>
      <c r="L286" s="37" t="str">
        <f>IF(D286="","",IF(D285&lt;&gt;"","",VLOOKUP(F286,製品マスタ!$G$5:$Q$1005,11,FALSE)))</f>
        <v/>
      </c>
      <c r="M286" s="49"/>
      <c r="N286" s="49"/>
      <c r="O286" s="60"/>
      <c r="P286" s="74"/>
      <c r="Q286" s="54" t="str">
        <f>IF(D286="","",IF(D285&lt;&gt;"","",IF(J286="リード付け",M286,VLOOKUP(D286,契約台帳!$A$3:$X$700,14,FALSE))))</f>
        <v/>
      </c>
      <c r="R286" s="50" t="str">
        <f>IF(D286="","",IF(D285&lt;&gt;"","",IF(J286="リード付け",M286,VLOOKUP(D286,契約台帳!$A$3:$X$700,15,FALSE))))</f>
        <v/>
      </c>
      <c r="S286" s="50" t="str">
        <f>IF(D286="","",IF(D285&lt;&gt;"","",IF(J286="リード付け",N286,VLOOKUP(D286,契約台帳!$A$3:$X$700,16,FALSE))))</f>
        <v/>
      </c>
      <c r="T286" s="50"/>
      <c r="U286" s="227" t="str">
        <f>IF(D286="","",IF(D284=D286,"",VLOOKUP(D286,契約台帳!$A$2:$X$700,18,FALSE)))</f>
        <v/>
      </c>
      <c r="V286" s="35" t="str">
        <f>IF(J286="巻足し",VLOOKUP(F286&amp;K286&amp;M286,製品マスタ!$M$5:$AK$1005,IF(S286/N286&gt;=3,24,21),FALSE),IF(J286="巻返し",VLOOKUP(F286&amp;K286&amp;M286,製品マスタ!$M$5:$AE$1005,18,FALSE),IF(J286="リード付け","原反コア",IF(J286="スリット",VLOOKUP(F286&amp;K286&amp;Q286,製品マスタ!$N$5:$AE$1005,17,FALSE),""))))</f>
        <v/>
      </c>
      <c r="W286" s="35" t="str">
        <f>IF(J286="巻足し",VLOOKUP(F286&amp;K286&amp;M286,製品マスタ!$M$5:$AK$1005,IF(S286/N286&gt;=3,25,22),FALSE),IF(J286="巻返し",VLOOKUP(F286&amp;K286&amp;M286,製品マスタ!$M$5:$AE$1005,19,FALSE),IF(J286="リード付け","-",IF(J286="スリット",VLOOKUP(F286&amp;K286&amp;Q286,製品マスタ!$N$5:$AE$1005,18,FALSE),""))))</f>
        <v/>
      </c>
      <c r="X286" s="40" t="str">
        <f>IF(D286="","",IF(D285&lt;&gt;"","",VLOOKUP(D286,契約台帳!$A$3:$X$700,17,FALSE)))</f>
        <v/>
      </c>
      <c r="Y286" s="35" t="str">
        <f>IF(D286="","",IF(D285&lt;&gt;"","",VLOOKUP(D286,契約台帳!$A$3:$X$700,5,FALSE)))</f>
        <v/>
      </c>
      <c r="Z286" s="74"/>
      <c r="AA286" s="266" t="str">
        <f>IFERROR(VLOOKUP(F286&amp;K286&amp;M286,製品マスタ!$M$5:$AM$1003,27,FALSE),"")</f>
        <v/>
      </c>
      <c r="AB286" s="41"/>
      <c r="AC286" s="244"/>
      <c r="AD286" s="67"/>
      <c r="AE286" s="71"/>
      <c r="AF286" s="60"/>
      <c r="AG286" s="34"/>
      <c r="AH286" s="34"/>
      <c r="AI286" s="34"/>
      <c r="AJ286" s="34"/>
      <c r="AK286" s="13"/>
      <c r="AL286" s="13"/>
      <c r="AM286" s="13"/>
      <c r="AN286" s="13"/>
      <c r="AO286" s="13"/>
      <c r="AP286" s="14"/>
      <c r="AQ286" s="15"/>
    </row>
    <row r="287" spans="1:43" s="17" customFormat="1" ht="30.95" customHeight="1" x14ac:dyDescent="0.2">
      <c r="A287" s="47"/>
      <c r="B287" s="48"/>
      <c r="C287" s="56"/>
      <c r="D287" s="35"/>
      <c r="E287" s="35"/>
      <c r="F287" s="36" t="str">
        <f>IF(D287="","",VLOOKUP(D287,契約台帳!$A$3:$X$9998,6,FALSE))&amp;IF(D287="","",VLOOKUP(D287,契約台帳!$A$3:$X$9998,7,FALSE))&amp;IF(D287="","",VLOOKUP(D287,契約台帳!$A$3:$X$9998,8,FALSE))&amp;IF(D287="","",VLOOKUP(D287,契約台帳!$A$3:$X$9998,9,FALSE))&amp;IF(D287="","",VLOOKUP(D287,契約台帳!$A$3:$X$9998,11,FALSE))</f>
        <v/>
      </c>
      <c r="G287" s="35" t="str">
        <f>IF(D287="","",IF(D286&lt;&gt;"","",VLOOKUP(F287,製品マスタ!$G$5:$H$1005,2,FALSE)))</f>
        <v/>
      </c>
      <c r="H287" s="35" t="str">
        <f>IF(D287="","",IF(D286&lt;&gt;"","",VLOOKUP(F287,製品マスタ!$G$5:$K$1005,5,FALSE)))</f>
        <v/>
      </c>
      <c r="I287" s="37" t="str">
        <f>IF(D287="","",IF(D286&lt;&gt;"","",VLOOKUP(F287,製品マスタ!$G$5:$L$1005,6,FALSE)))</f>
        <v/>
      </c>
      <c r="J287" s="38"/>
      <c r="K287" s="37" t="str">
        <f>IF(D287="","",IF(D286&lt;&gt;"","",VLOOKUP(D287,契約台帳!$A$3:$X$700,12,FALSE)))</f>
        <v/>
      </c>
      <c r="L287" s="37" t="str">
        <f>IF(D287="","",IF(D286&lt;&gt;"","",VLOOKUP(F287,製品マスタ!$G$5:$Q$1005,11,FALSE)))</f>
        <v/>
      </c>
      <c r="M287" s="49"/>
      <c r="N287" s="49"/>
      <c r="O287" s="60"/>
      <c r="P287" s="74"/>
      <c r="Q287" s="54" t="str">
        <f>IF(D287="","",IF(D286&lt;&gt;"","",IF(J287="リード付け",M287,VLOOKUP(D287,契約台帳!$A$3:$X$700,14,FALSE))))</f>
        <v/>
      </c>
      <c r="R287" s="50" t="str">
        <f>IF(D287="","",IF(D286&lt;&gt;"","",IF(J287="リード付け",M287,VLOOKUP(D287,契約台帳!$A$3:$X$700,15,FALSE))))</f>
        <v/>
      </c>
      <c r="S287" s="50" t="str">
        <f>IF(D287="","",IF(D286&lt;&gt;"","",IF(J287="リード付け",N287,VLOOKUP(D287,契約台帳!$A$3:$X$700,16,FALSE))))</f>
        <v/>
      </c>
      <c r="T287" s="50"/>
      <c r="U287" s="227" t="str">
        <f>IF(D287="","",IF(D285=D287,"",VLOOKUP(D287,契約台帳!$A$2:$X$700,18,FALSE)))</f>
        <v/>
      </c>
      <c r="V287" s="35" t="str">
        <f>IF(J287="巻足し",VLOOKUP(F287&amp;K287&amp;M287,製品マスタ!$M$5:$AK$1005,IF(S287/N287&gt;=3,24,21),FALSE),IF(J287="巻返し",VLOOKUP(F287&amp;K287&amp;M287,製品マスタ!$M$5:$AE$1005,18,FALSE),IF(J287="リード付け","原反コア",IF(J287="スリット",VLOOKUP(F287&amp;K287&amp;Q287,製品マスタ!$N$5:$AE$1005,17,FALSE),""))))</f>
        <v/>
      </c>
      <c r="W287" s="35" t="str">
        <f>IF(J287="巻足し",VLOOKUP(F287&amp;K287&amp;M287,製品マスタ!$M$5:$AK$1005,IF(S287/N287&gt;=3,25,22),FALSE),IF(J287="巻返し",VLOOKUP(F287&amp;K287&amp;M287,製品マスタ!$M$5:$AE$1005,19,FALSE),IF(J287="リード付け","-",IF(J287="スリット",VLOOKUP(F287&amp;K287&amp;Q287,製品マスタ!$N$5:$AE$1005,18,FALSE),""))))</f>
        <v/>
      </c>
      <c r="X287" s="40" t="str">
        <f>IF(D287="","",IF(D286&lt;&gt;"","",VLOOKUP(D287,契約台帳!$A$3:$X$700,17,FALSE)))</f>
        <v/>
      </c>
      <c r="Y287" s="35" t="str">
        <f>IF(D287="","",IF(D286&lt;&gt;"","",VLOOKUP(D287,契約台帳!$A$3:$X$700,5,FALSE)))</f>
        <v/>
      </c>
      <c r="Z287" s="74"/>
      <c r="AA287" s="266" t="str">
        <f>IFERROR(VLOOKUP(F287&amp;K287&amp;M287,製品マスタ!$M$5:$AM$1003,27,FALSE),"")</f>
        <v/>
      </c>
      <c r="AB287" s="41"/>
      <c r="AC287" s="244"/>
      <c r="AD287" s="67"/>
      <c r="AE287" s="71"/>
      <c r="AF287" s="60"/>
      <c r="AG287" s="34"/>
      <c r="AH287" s="34"/>
      <c r="AI287" s="34"/>
      <c r="AJ287" s="34"/>
      <c r="AK287" s="13"/>
      <c r="AL287" s="13"/>
      <c r="AM287" s="13"/>
      <c r="AN287" s="13"/>
      <c r="AO287" s="13"/>
      <c r="AP287" s="14"/>
      <c r="AQ287" s="15"/>
    </row>
    <row r="288" spans="1:43" s="17" customFormat="1" ht="30.95" customHeight="1" x14ac:dyDescent="0.2">
      <c r="A288" s="47"/>
      <c r="B288" s="48"/>
      <c r="C288" s="56"/>
      <c r="D288" s="35"/>
      <c r="E288" s="35"/>
      <c r="F288" s="36" t="str">
        <f>IF(D288="","",VLOOKUP(D288,契約台帳!$A$3:$X$9998,6,FALSE))&amp;IF(D288="","",VLOOKUP(D288,契約台帳!$A$3:$X$9998,7,FALSE))&amp;IF(D288="","",VLOOKUP(D288,契約台帳!$A$3:$X$9998,8,FALSE))&amp;IF(D288="","",VLOOKUP(D288,契約台帳!$A$3:$X$9998,9,FALSE))&amp;IF(D288="","",VLOOKUP(D288,契約台帳!$A$3:$X$9998,11,FALSE))</f>
        <v/>
      </c>
      <c r="G288" s="35" t="str">
        <f>IF(D288="","",IF(D287&lt;&gt;"","",VLOOKUP(F288,製品マスタ!$G$5:$H$1005,2,FALSE)))</f>
        <v/>
      </c>
      <c r="H288" s="35" t="str">
        <f>IF(D288="","",IF(D287&lt;&gt;"","",VLOOKUP(F288,製品マスタ!$G$5:$K$1005,5,FALSE)))</f>
        <v/>
      </c>
      <c r="I288" s="37" t="str">
        <f>IF(D288="","",IF(D287&lt;&gt;"","",VLOOKUP(F288,製品マスタ!$G$5:$L$1005,6,FALSE)))</f>
        <v/>
      </c>
      <c r="J288" s="38"/>
      <c r="K288" s="37" t="str">
        <f>IF(D288="","",IF(D287&lt;&gt;"","",VLOOKUP(D288,契約台帳!$A$3:$X$700,12,FALSE)))</f>
        <v/>
      </c>
      <c r="L288" s="37" t="str">
        <f>IF(D288="","",IF(D287&lt;&gt;"","",VLOOKUP(F288,製品マスタ!$G$5:$Q$1005,11,FALSE)))</f>
        <v/>
      </c>
      <c r="M288" s="49"/>
      <c r="N288" s="49"/>
      <c r="O288" s="60"/>
      <c r="P288" s="74"/>
      <c r="Q288" s="54" t="str">
        <f>IF(D288="","",IF(D287&lt;&gt;"","",IF(J288="リード付け",M288,VLOOKUP(D288,契約台帳!$A$3:$X$700,14,FALSE))))</f>
        <v/>
      </c>
      <c r="R288" s="50" t="str">
        <f>IF(D288="","",IF(D287&lt;&gt;"","",IF(J288="リード付け",M288,VLOOKUP(D288,契約台帳!$A$3:$X$700,15,FALSE))))</f>
        <v/>
      </c>
      <c r="S288" s="50" t="str">
        <f>IF(D288="","",IF(D287&lt;&gt;"","",IF(J288="リード付け",N288,VLOOKUP(D288,契約台帳!$A$3:$X$700,16,FALSE))))</f>
        <v/>
      </c>
      <c r="T288" s="50"/>
      <c r="U288" s="227" t="str">
        <f>IF(D288="","",IF(D286=D288,"",VLOOKUP(D288,契約台帳!$A$2:$X$700,18,FALSE)))</f>
        <v/>
      </c>
      <c r="V288" s="35" t="str">
        <f>IF(J288="巻足し",VLOOKUP(F288&amp;K288&amp;M288,製品マスタ!$M$5:$AK$1005,IF(S288/N288&gt;=3,24,21),FALSE),IF(J288="巻返し",VLOOKUP(F288&amp;K288&amp;M288,製品マスタ!$M$5:$AE$1005,18,FALSE),IF(J288="リード付け","原反コア",IF(J288="スリット",VLOOKUP(F288&amp;K288&amp;Q288,製品マスタ!$N$5:$AE$1005,17,FALSE),""))))</f>
        <v/>
      </c>
      <c r="W288" s="35" t="str">
        <f>IF(J288="巻足し",VLOOKUP(F288&amp;K288&amp;M288,製品マスタ!$M$5:$AK$1005,IF(S288/N288&gt;=3,25,22),FALSE),IF(J288="巻返し",VLOOKUP(F288&amp;K288&amp;M288,製品マスタ!$M$5:$AE$1005,19,FALSE),IF(J288="リード付け","-",IF(J288="スリット",VLOOKUP(F288&amp;K288&amp;Q288,製品マスタ!$N$5:$AE$1005,18,FALSE),""))))</f>
        <v/>
      </c>
      <c r="X288" s="40" t="str">
        <f>IF(D288="","",IF(D287&lt;&gt;"","",VLOOKUP(D288,契約台帳!$A$3:$X$700,17,FALSE)))</f>
        <v/>
      </c>
      <c r="Y288" s="35" t="str">
        <f>IF(D288="","",IF(D287&lt;&gt;"","",VLOOKUP(D288,契約台帳!$A$3:$X$700,5,FALSE)))</f>
        <v/>
      </c>
      <c r="Z288" s="74"/>
      <c r="AA288" s="266" t="str">
        <f>IFERROR(VLOOKUP(F288&amp;K288&amp;M288,製品マスタ!$M$5:$AM$1003,27,FALSE),"")</f>
        <v/>
      </c>
      <c r="AB288" s="41"/>
      <c r="AC288" s="244"/>
      <c r="AD288" s="67"/>
      <c r="AE288" s="71"/>
      <c r="AF288" s="60"/>
      <c r="AG288" s="34"/>
      <c r="AH288" s="34"/>
      <c r="AI288" s="34"/>
      <c r="AJ288" s="34"/>
      <c r="AK288" s="13"/>
      <c r="AL288" s="13"/>
      <c r="AM288" s="13"/>
      <c r="AN288" s="13"/>
      <c r="AO288" s="13"/>
      <c r="AP288" s="14"/>
      <c r="AQ288" s="15"/>
    </row>
    <row r="289" spans="1:43" s="17" customFormat="1" ht="30.95" customHeight="1" x14ac:dyDescent="0.2">
      <c r="A289" s="47"/>
      <c r="B289" s="48"/>
      <c r="C289" s="56"/>
      <c r="D289" s="35"/>
      <c r="E289" s="35"/>
      <c r="F289" s="36" t="str">
        <f>IF(D289="","",VLOOKUP(D289,契約台帳!$A$3:$X$9998,6,FALSE))&amp;IF(D289="","",VLOOKUP(D289,契約台帳!$A$3:$X$9998,7,FALSE))&amp;IF(D289="","",VLOOKUP(D289,契約台帳!$A$3:$X$9998,8,FALSE))&amp;IF(D289="","",VLOOKUP(D289,契約台帳!$A$3:$X$9998,9,FALSE))&amp;IF(D289="","",VLOOKUP(D289,契約台帳!$A$3:$X$9998,11,FALSE))</f>
        <v/>
      </c>
      <c r="G289" s="35" t="str">
        <f>IF(D289="","",IF(D288&lt;&gt;"","",VLOOKUP(F289,製品マスタ!$G$5:$H$1005,2,FALSE)))</f>
        <v/>
      </c>
      <c r="H289" s="35" t="str">
        <f>IF(D289="","",IF(D288&lt;&gt;"","",VLOOKUP(F289,製品マスタ!$G$5:$K$1005,5,FALSE)))</f>
        <v/>
      </c>
      <c r="I289" s="37" t="str">
        <f>IF(D289="","",IF(D288&lt;&gt;"","",VLOOKUP(F289,製品マスタ!$G$5:$L$1005,6,FALSE)))</f>
        <v/>
      </c>
      <c r="J289" s="38"/>
      <c r="K289" s="37" t="str">
        <f>IF(D289="","",IF(D288&lt;&gt;"","",VLOOKUP(D289,契約台帳!$A$3:$X$700,12,FALSE)))</f>
        <v/>
      </c>
      <c r="L289" s="37" t="str">
        <f>IF(D289="","",IF(D288&lt;&gt;"","",VLOOKUP(F289,製品マスタ!$G$5:$Q$1005,11,FALSE)))</f>
        <v/>
      </c>
      <c r="M289" s="49"/>
      <c r="N289" s="49"/>
      <c r="O289" s="60"/>
      <c r="P289" s="74"/>
      <c r="Q289" s="54" t="str">
        <f>IF(D289="","",IF(D288&lt;&gt;"","",IF(J289="リード付け",M289,VLOOKUP(D289,契約台帳!$A$3:$X$700,14,FALSE))))</f>
        <v/>
      </c>
      <c r="R289" s="50" t="str">
        <f>IF(D289="","",IF(D288&lt;&gt;"","",IF(J289="リード付け",M289,VLOOKUP(D289,契約台帳!$A$3:$X$700,15,FALSE))))</f>
        <v/>
      </c>
      <c r="S289" s="50" t="str">
        <f>IF(D289="","",IF(D288&lt;&gt;"","",IF(J289="リード付け",N289,VLOOKUP(D289,契約台帳!$A$3:$X$700,16,FALSE))))</f>
        <v/>
      </c>
      <c r="T289" s="50"/>
      <c r="U289" s="227" t="str">
        <f>IF(D289="","",IF(D287=D289,"",VLOOKUP(D289,契約台帳!$A$2:$X$700,18,FALSE)))</f>
        <v/>
      </c>
      <c r="V289" s="35" t="str">
        <f>IF(J289="巻足し",VLOOKUP(F289&amp;K289&amp;M289,製品マスタ!$M$5:$AK$1005,IF(S289/N289&gt;=3,24,21),FALSE),IF(J289="巻返し",VLOOKUP(F289&amp;K289&amp;M289,製品マスタ!$M$5:$AE$1005,18,FALSE),IF(J289="リード付け","原反コア",IF(J289="スリット",VLOOKUP(F289&amp;K289&amp;Q289,製品マスタ!$N$5:$AE$1005,17,FALSE),""))))</f>
        <v/>
      </c>
      <c r="W289" s="35" t="str">
        <f>IF(J289="巻足し",VLOOKUP(F289&amp;K289&amp;M289,製品マスタ!$M$5:$AK$1005,IF(S289/N289&gt;=3,25,22),FALSE),IF(J289="巻返し",VLOOKUP(F289&amp;K289&amp;M289,製品マスタ!$M$5:$AE$1005,19,FALSE),IF(J289="リード付け","-",IF(J289="スリット",VLOOKUP(F289&amp;K289&amp;Q289,製品マスタ!$N$5:$AE$1005,18,FALSE),""))))</f>
        <v/>
      </c>
      <c r="X289" s="40" t="str">
        <f>IF(D289="","",IF(D288&lt;&gt;"","",VLOOKUP(D289,契約台帳!$A$3:$X$700,17,FALSE)))</f>
        <v/>
      </c>
      <c r="Y289" s="35" t="str">
        <f>IF(D289="","",IF(D288&lt;&gt;"","",VLOOKUP(D289,契約台帳!$A$3:$X$700,5,FALSE)))</f>
        <v/>
      </c>
      <c r="Z289" s="74"/>
      <c r="AA289" s="266" t="str">
        <f>IFERROR(VLOOKUP(F289&amp;K289&amp;M289,製品マスタ!$M$5:$AM$1003,27,FALSE),"")</f>
        <v/>
      </c>
      <c r="AB289" s="41"/>
      <c r="AC289" s="244"/>
      <c r="AD289" s="67"/>
      <c r="AE289" s="71"/>
      <c r="AF289" s="60"/>
      <c r="AG289" s="34"/>
      <c r="AH289" s="34"/>
      <c r="AI289" s="34"/>
      <c r="AJ289" s="34"/>
      <c r="AK289" s="13"/>
      <c r="AL289" s="13"/>
      <c r="AM289" s="13"/>
      <c r="AN289" s="13"/>
      <c r="AO289" s="13"/>
      <c r="AP289" s="14"/>
      <c r="AQ289" s="15"/>
    </row>
    <row r="290" spans="1:43" s="17" customFormat="1" ht="30.95" customHeight="1" x14ac:dyDescent="0.2">
      <c r="A290" s="47"/>
      <c r="B290" s="48"/>
      <c r="C290" s="56"/>
      <c r="D290" s="35"/>
      <c r="E290" s="35"/>
      <c r="F290" s="36" t="str">
        <f>IF(D290="","",VLOOKUP(D290,契約台帳!$A$3:$X$9998,6,FALSE))&amp;IF(D290="","",VLOOKUP(D290,契約台帳!$A$3:$X$9998,7,FALSE))&amp;IF(D290="","",VLOOKUP(D290,契約台帳!$A$3:$X$9998,8,FALSE))&amp;IF(D290="","",VLOOKUP(D290,契約台帳!$A$3:$X$9998,9,FALSE))&amp;IF(D290="","",VLOOKUP(D290,契約台帳!$A$3:$X$9998,11,FALSE))</f>
        <v/>
      </c>
      <c r="G290" s="35" t="str">
        <f>IF(D290="","",IF(D289&lt;&gt;"","",VLOOKUP(F290,製品マスタ!$G$5:$H$1005,2,FALSE)))</f>
        <v/>
      </c>
      <c r="H290" s="35" t="str">
        <f>IF(D290="","",IF(D289&lt;&gt;"","",VLOOKUP(F290,製品マスタ!$G$5:$K$1005,5,FALSE)))</f>
        <v/>
      </c>
      <c r="I290" s="37" t="str">
        <f>IF(D290="","",IF(D289&lt;&gt;"","",VLOOKUP(F290,製品マスタ!$G$5:$L$1005,6,FALSE)))</f>
        <v/>
      </c>
      <c r="J290" s="38"/>
      <c r="K290" s="37" t="str">
        <f>IF(D290="","",IF(D289&lt;&gt;"","",VLOOKUP(D290,契約台帳!$A$3:$X$700,12,FALSE)))</f>
        <v/>
      </c>
      <c r="L290" s="37" t="str">
        <f>IF(D290="","",IF(D289&lt;&gt;"","",VLOOKUP(F290,製品マスタ!$G$5:$Q$1005,11,FALSE)))</f>
        <v/>
      </c>
      <c r="M290" s="49"/>
      <c r="N290" s="49"/>
      <c r="O290" s="60"/>
      <c r="P290" s="74"/>
      <c r="Q290" s="54" t="str">
        <f>IF(D290="","",IF(D289&lt;&gt;"","",IF(J290="リード付け",M290,VLOOKUP(D290,契約台帳!$A$3:$X$700,14,FALSE))))</f>
        <v/>
      </c>
      <c r="R290" s="50" t="str">
        <f>IF(D290="","",IF(D289&lt;&gt;"","",IF(J290="リード付け",M290,VLOOKUP(D290,契約台帳!$A$3:$X$700,15,FALSE))))</f>
        <v/>
      </c>
      <c r="S290" s="50" t="str">
        <f>IF(D290="","",IF(D289&lt;&gt;"","",IF(J290="リード付け",N290,VLOOKUP(D290,契約台帳!$A$3:$X$700,16,FALSE))))</f>
        <v/>
      </c>
      <c r="T290" s="50"/>
      <c r="U290" s="227" t="str">
        <f>IF(D290="","",IF(D288=D290,"",VLOOKUP(D290,契約台帳!$A$2:$X$700,18,FALSE)))</f>
        <v/>
      </c>
      <c r="V290" s="35" t="str">
        <f>IF(J290="巻足し",VLOOKUP(F290&amp;K290&amp;M290,製品マスタ!$M$5:$AK$1005,IF(S290/N290&gt;=3,24,21),FALSE),IF(J290="巻返し",VLOOKUP(F290&amp;K290&amp;M290,製品マスタ!$M$5:$AE$1005,18,FALSE),IF(J290="リード付け","原反コア",IF(J290="スリット",VLOOKUP(F290&amp;K290&amp;Q290,製品マスタ!$N$5:$AE$1005,17,FALSE),""))))</f>
        <v/>
      </c>
      <c r="W290" s="35" t="str">
        <f>IF(J290="巻足し",VLOOKUP(F290&amp;K290&amp;M290,製品マスタ!$M$5:$AK$1005,IF(S290/N290&gt;=3,25,22),FALSE),IF(J290="巻返し",VLOOKUP(F290&amp;K290&amp;M290,製品マスタ!$M$5:$AE$1005,19,FALSE),IF(J290="リード付け","-",IF(J290="スリット",VLOOKUP(F290&amp;K290&amp;Q290,製品マスタ!$N$5:$AE$1005,18,FALSE),""))))</f>
        <v/>
      </c>
      <c r="X290" s="40" t="str">
        <f>IF(D290="","",IF(D289&lt;&gt;"","",VLOOKUP(D290,契約台帳!$A$3:$X$700,17,FALSE)))</f>
        <v/>
      </c>
      <c r="Y290" s="35" t="str">
        <f>IF(D290="","",IF(D289&lt;&gt;"","",VLOOKUP(D290,契約台帳!$A$3:$X$700,5,FALSE)))</f>
        <v/>
      </c>
      <c r="Z290" s="74"/>
      <c r="AA290" s="266" t="str">
        <f>IFERROR(VLOOKUP(F290&amp;K290&amp;M290,製品マスタ!$M$5:$AM$1003,27,FALSE),"")</f>
        <v/>
      </c>
      <c r="AB290" s="41"/>
      <c r="AC290" s="244"/>
      <c r="AD290" s="67"/>
      <c r="AE290" s="71"/>
      <c r="AF290" s="60"/>
      <c r="AG290" s="34"/>
      <c r="AH290" s="34"/>
      <c r="AI290" s="34"/>
      <c r="AJ290" s="34"/>
      <c r="AK290" s="13"/>
      <c r="AL290" s="13"/>
      <c r="AM290" s="13"/>
      <c r="AN290" s="13"/>
      <c r="AO290" s="13"/>
      <c r="AP290" s="14"/>
      <c r="AQ290" s="15"/>
    </row>
    <row r="291" spans="1:43" s="17" customFormat="1" ht="30.95" customHeight="1" x14ac:dyDescent="0.2">
      <c r="A291" s="47"/>
      <c r="B291" s="48"/>
      <c r="C291" s="56"/>
      <c r="D291" s="35"/>
      <c r="E291" s="35"/>
      <c r="F291" s="36" t="str">
        <f>IF(D291="","",VLOOKUP(D291,契約台帳!$A$3:$X$9998,6,FALSE))&amp;IF(D291="","",VLOOKUP(D291,契約台帳!$A$3:$X$9998,7,FALSE))&amp;IF(D291="","",VLOOKUP(D291,契約台帳!$A$3:$X$9998,8,FALSE))&amp;IF(D291="","",VLOOKUP(D291,契約台帳!$A$3:$X$9998,9,FALSE))&amp;IF(D291="","",VLOOKUP(D291,契約台帳!$A$3:$X$9998,11,FALSE))</f>
        <v/>
      </c>
      <c r="G291" s="35" t="str">
        <f>IF(D291="","",IF(D290&lt;&gt;"","",VLOOKUP(F291,製品マスタ!$G$5:$H$1005,2,FALSE)))</f>
        <v/>
      </c>
      <c r="H291" s="35" t="str">
        <f>IF(D291="","",IF(D290&lt;&gt;"","",VLOOKUP(F291,製品マスタ!$G$5:$K$1005,5,FALSE)))</f>
        <v/>
      </c>
      <c r="I291" s="37" t="str">
        <f>IF(D291="","",IF(D290&lt;&gt;"","",VLOOKUP(F291,製品マスタ!$G$5:$L$1005,6,FALSE)))</f>
        <v/>
      </c>
      <c r="J291" s="38"/>
      <c r="K291" s="37" t="str">
        <f>IF(D291="","",IF(D290&lt;&gt;"","",VLOOKUP(D291,契約台帳!$A$3:$X$700,12,FALSE)))</f>
        <v/>
      </c>
      <c r="L291" s="37" t="str">
        <f>IF(D291="","",IF(D290&lt;&gt;"","",VLOOKUP(F291,製品マスタ!$G$5:$Q$1005,11,FALSE)))</f>
        <v/>
      </c>
      <c r="M291" s="49"/>
      <c r="N291" s="49"/>
      <c r="O291" s="60"/>
      <c r="P291" s="74"/>
      <c r="Q291" s="54" t="str">
        <f>IF(D291="","",IF(D290&lt;&gt;"","",IF(J291="リード付け",M291,VLOOKUP(D291,契約台帳!$A$3:$X$700,14,FALSE))))</f>
        <v/>
      </c>
      <c r="R291" s="50" t="str">
        <f>IF(D291="","",IF(D290&lt;&gt;"","",IF(J291="リード付け",M291,VLOOKUP(D291,契約台帳!$A$3:$X$700,15,FALSE))))</f>
        <v/>
      </c>
      <c r="S291" s="50" t="str">
        <f>IF(D291="","",IF(D290&lt;&gt;"","",IF(J291="リード付け",N291,VLOOKUP(D291,契約台帳!$A$3:$X$700,16,FALSE))))</f>
        <v/>
      </c>
      <c r="T291" s="50"/>
      <c r="U291" s="227" t="str">
        <f>IF(D291="","",IF(D289=D291,"",VLOOKUP(D291,契約台帳!$A$2:$X$700,18,FALSE)))</f>
        <v/>
      </c>
      <c r="V291" s="35" t="str">
        <f>IF(J291="巻足し",VLOOKUP(F291&amp;K291&amp;M291,製品マスタ!$M$5:$AK$1005,IF(S291/N291&gt;=3,24,21),FALSE),IF(J291="巻返し",VLOOKUP(F291&amp;K291&amp;M291,製品マスタ!$M$5:$AE$1005,18,FALSE),IF(J291="リード付け","原反コア",IF(J291="スリット",VLOOKUP(F291&amp;K291&amp;Q291,製品マスタ!$N$5:$AE$1005,17,FALSE),""))))</f>
        <v/>
      </c>
      <c r="W291" s="35" t="str">
        <f>IF(J291="巻足し",VLOOKUP(F291&amp;K291&amp;M291,製品マスタ!$M$5:$AK$1005,IF(S291/N291&gt;=3,25,22),FALSE),IF(J291="巻返し",VLOOKUP(F291&amp;K291&amp;M291,製品マスタ!$M$5:$AE$1005,19,FALSE),IF(J291="リード付け","-",IF(J291="スリット",VLOOKUP(F291&amp;K291&amp;Q291,製品マスタ!$N$5:$AE$1005,18,FALSE),""))))</f>
        <v/>
      </c>
      <c r="X291" s="40" t="str">
        <f>IF(D291="","",IF(D290&lt;&gt;"","",VLOOKUP(D291,契約台帳!$A$3:$X$700,17,FALSE)))</f>
        <v/>
      </c>
      <c r="Y291" s="35" t="str">
        <f>IF(D291="","",IF(D290&lt;&gt;"","",VLOOKUP(D291,契約台帳!$A$3:$X$700,5,FALSE)))</f>
        <v/>
      </c>
      <c r="Z291" s="74"/>
      <c r="AA291" s="266" t="str">
        <f>IFERROR(VLOOKUP(F291&amp;K291&amp;M291,製品マスタ!$M$5:$AM$1003,27,FALSE),"")</f>
        <v/>
      </c>
      <c r="AB291" s="41"/>
      <c r="AC291" s="244"/>
      <c r="AD291" s="67"/>
      <c r="AE291" s="71"/>
      <c r="AF291" s="60"/>
      <c r="AG291" s="34"/>
      <c r="AH291" s="34"/>
      <c r="AI291" s="34"/>
      <c r="AJ291" s="34"/>
      <c r="AK291" s="13"/>
      <c r="AL291" s="13"/>
      <c r="AM291" s="13"/>
      <c r="AN291" s="13"/>
      <c r="AO291" s="13"/>
      <c r="AP291" s="14"/>
      <c r="AQ291" s="15"/>
    </row>
    <row r="292" spans="1:43" s="17" customFormat="1" ht="30.95" customHeight="1" x14ac:dyDescent="0.2">
      <c r="A292" s="47"/>
      <c r="B292" s="48"/>
      <c r="C292" s="56"/>
      <c r="D292" s="35"/>
      <c r="E292" s="35"/>
      <c r="F292" s="36" t="str">
        <f>IF(D292="","",VLOOKUP(D292,契約台帳!$A$3:$X$9998,6,FALSE))&amp;IF(D292="","",VLOOKUP(D292,契約台帳!$A$3:$X$9998,7,FALSE))&amp;IF(D292="","",VLOOKUP(D292,契約台帳!$A$3:$X$9998,8,FALSE))&amp;IF(D292="","",VLOOKUP(D292,契約台帳!$A$3:$X$9998,9,FALSE))&amp;IF(D292="","",VLOOKUP(D292,契約台帳!$A$3:$X$9998,11,FALSE))</f>
        <v/>
      </c>
      <c r="G292" s="35" t="str">
        <f>IF(D292="","",IF(D291&lt;&gt;"","",VLOOKUP(F292,製品マスタ!$G$5:$H$1005,2,FALSE)))</f>
        <v/>
      </c>
      <c r="H292" s="35" t="str">
        <f>IF(D292="","",IF(D291&lt;&gt;"","",VLOOKUP(F292,製品マスタ!$G$5:$K$1005,5,FALSE)))</f>
        <v/>
      </c>
      <c r="I292" s="37" t="str">
        <f>IF(D292="","",IF(D291&lt;&gt;"","",VLOOKUP(F292,製品マスタ!$G$5:$L$1005,6,FALSE)))</f>
        <v/>
      </c>
      <c r="J292" s="38"/>
      <c r="K292" s="37" t="str">
        <f>IF(D292="","",IF(D291&lt;&gt;"","",VLOOKUP(D292,契約台帳!$A$3:$X$700,12,FALSE)))</f>
        <v/>
      </c>
      <c r="L292" s="37" t="str">
        <f>IF(D292="","",IF(D291&lt;&gt;"","",VLOOKUP(F292,製品マスタ!$G$5:$Q$1005,11,FALSE)))</f>
        <v/>
      </c>
      <c r="M292" s="49"/>
      <c r="N292" s="49"/>
      <c r="O292" s="60"/>
      <c r="P292" s="74"/>
      <c r="Q292" s="54" t="str">
        <f>IF(D292="","",IF(D291&lt;&gt;"","",IF(J292="リード付け",M292,VLOOKUP(D292,契約台帳!$A$3:$X$700,14,FALSE))))</f>
        <v/>
      </c>
      <c r="R292" s="50" t="str">
        <f>IF(D292="","",IF(D291&lt;&gt;"","",IF(J292="リード付け",M292,VLOOKUP(D292,契約台帳!$A$3:$X$700,15,FALSE))))</f>
        <v/>
      </c>
      <c r="S292" s="50" t="str">
        <f>IF(D292="","",IF(D291&lt;&gt;"","",IF(J292="リード付け",N292,VLOOKUP(D292,契約台帳!$A$3:$X$700,16,FALSE))))</f>
        <v/>
      </c>
      <c r="T292" s="50"/>
      <c r="U292" s="227" t="str">
        <f>IF(D292="","",IF(D290=D292,"",VLOOKUP(D292,契約台帳!$A$2:$X$700,18,FALSE)))</f>
        <v/>
      </c>
      <c r="V292" s="35" t="str">
        <f>IF(J292="巻足し",VLOOKUP(F292&amp;K292&amp;M292,製品マスタ!$M$5:$AK$1005,IF(S292/N292&gt;=3,24,21),FALSE),IF(J292="巻返し",VLOOKUP(F292&amp;K292&amp;M292,製品マスタ!$M$5:$AE$1005,18,FALSE),IF(J292="リード付け","原反コア",IF(J292="スリット",VLOOKUP(F292&amp;K292&amp;Q292,製品マスタ!$N$5:$AE$1005,17,FALSE),""))))</f>
        <v/>
      </c>
      <c r="W292" s="35" t="str">
        <f>IF(J292="巻足し",VLOOKUP(F292&amp;K292&amp;M292,製品マスタ!$M$5:$AK$1005,IF(S292/N292&gt;=3,25,22),FALSE),IF(J292="巻返し",VLOOKUP(F292&amp;K292&amp;M292,製品マスタ!$M$5:$AE$1005,19,FALSE),IF(J292="リード付け","-",IF(J292="スリット",VLOOKUP(F292&amp;K292&amp;Q292,製品マスタ!$N$5:$AE$1005,18,FALSE),""))))</f>
        <v/>
      </c>
      <c r="X292" s="40" t="str">
        <f>IF(D292="","",IF(D291&lt;&gt;"","",VLOOKUP(D292,契約台帳!$A$3:$X$700,17,FALSE)))</f>
        <v/>
      </c>
      <c r="Y292" s="35" t="str">
        <f>IF(D292="","",IF(D291&lt;&gt;"","",VLOOKUP(D292,契約台帳!$A$3:$X$700,5,FALSE)))</f>
        <v/>
      </c>
      <c r="Z292" s="74"/>
      <c r="AA292" s="266" t="str">
        <f>IFERROR(VLOOKUP(F292&amp;K292&amp;M292,製品マスタ!$M$5:$AM$1003,27,FALSE),"")</f>
        <v/>
      </c>
      <c r="AB292" s="41"/>
      <c r="AC292" s="244"/>
      <c r="AD292" s="67"/>
      <c r="AE292" s="71"/>
      <c r="AF292" s="60"/>
      <c r="AG292" s="34"/>
      <c r="AH292" s="34"/>
      <c r="AI292" s="34"/>
      <c r="AJ292" s="34"/>
      <c r="AK292" s="13"/>
      <c r="AL292" s="13"/>
      <c r="AM292" s="13"/>
      <c r="AN292" s="13"/>
      <c r="AO292" s="13"/>
      <c r="AP292" s="14"/>
      <c r="AQ292" s="15"/>
    </row>
    <row r="293" spans="1:43" s="17" customFormat="1" ht="30.95" customHeight="1" x14ac:dyDescent="0.2">
      <c r="A293" s="47"/>
      <c r="B293" s="48"/>
      <c r="C293" s="56"/>
      <c r="D293" s="35"/>
      <c r="E293" s="35"/>
      <c r="F293" s="36" t="str">
        <f>IF(D293="","",VLOOKUP(D293,契約台帳!$A$3:$X$9998,6,FALSE))&amp;IF(D293="","",VLOOKUP(D293,契約台帳!$A$3:$X$9998,7,FALSE))&amp;IF(D293="","",VLOOKUP(D293,契約台帳!$A$3:$X$9998,8,FALSE))&amp;IF(D293="","",VLOOKUP(D293,契約台帳!$A$3:$X$9998,9,FALSE))&amp;IF(D293="","",VLOOKUP(D293,契約台帳!$A$3:$X$9998,11,FALSE))</f>
        <v/>
      </c>
      <c r="G293" s="35" t="str">
        <f>IF(D293="","",IF(D292&lt;&gt;"","",VLOOKUP(F293,製品マスタ!$G$5:$H$1005,2,FALSE)))</f>
        <v/>
      </c>
      <c r="H293" s="35" t="str">
        <f>IF(D293="","",IF(D292&lt;&gt;"","",VLOOKUP(F293,製品マスタ!$G$5:$K$1005,5,FALSE)))</f>
        <v/>
      </c>
      <c r="I293" s="37" t="str">
        <f>IF(D293="","",IF(D292&lt;&gt;"","",VLOOKUP(F293,製品マスタ!$G$5:$L$1005,6,FALSE)))</f>
        <v/>
      </c>
      <c r="J293" s="38"/>
      <c r="K293" s="37" t="str">
        <f>IF(D293="","",IF(D292&lt;&gt;"","",VLOOKUP(D293,契約台帳!$A$3:$X$700,12,FALSE)))</f>
        <v/>
      </c>
      <c r="L293" s="37" t="str">
        <f>IF(D293="","",IF(D292&lt;&gt;"","",VLOOKUP(F293,製品マスタ!$G$5:$Q$1005,11,FALSE)))</f>
        <v/>
      </c>
      <c r="M293" s="49"/>
      <c r="N293" s="49"/>
      <c r="O293" s="60"/>
      <c r="P293" s="74"/>
      <c r="Q293" s="54" t="str">
        <f>IF(D293="","",IF(D292&lt;&gt;"","",IF(J293="リード付け",M293,VLOOKUP(D293,契約台帳!$A$3:$X$700,14,FALSE))))</f>
        <v/>
      </c>
      <c r="R293" s="50" t="str">
        <f>IF(D293="","",IF(D292&lt;&gt;"","",IF(J293="リード付け",M293,VLOOKUP(D293,契約台帳!$A$3:$X$700,15,FALSE))))</f>
        <v/>
      </c>
      <c r="S293" s="50" t="str">
        <f>IF(D293="","",IF(D292&lt;&gt;"","",IF(J293="リード付け",N293,VLOOKUP(D293,契約台帳!$A$3:$X$700,16,FALSE))))</f>
        <v/>
      </c>
      <c r="T293" s="50"/>
      <c r="U293" s="227" t="str">
        <f>IF(D293="","",IF(D291=D293,"",VLOOKUP(D293,契約台帳!$A$2:$X$700,18,FALSE)))</f>
        <v/>
      </c>
      <c r="V293" s="35" t="str">
        <f>IF(J293="巻足し",VLOOKUP(F293&amp;K293&amp;M293,製品マスタ!$M$5:$AK$1005,IF(S293/N293&gt;=3,24,21),FALSE),IF(J293="巻返し",VLOOKUP(F293&amp;K293&amp;M293,製品マスタ!$M$5:$AE$1005,18,FALSE),IF(J293="リード付け","原反コア",IF(J293="スリット",VLOOKUP(F293&amp;K293&amp;Q293,製品マスタ!$N$5:$AE$1005,17,FALSE),""))))</f>
        <v/>
      </c>
      <c r="W293" s="35" t="str">
        <f>IF(J293="巻足し",VLOOKUP(F293&amp;K293&amp;M293,製品マスタ!$M$5:$AK$1005,IF(S293/N293&gt;=3,25,22),FALSE),IF(J293="巻返し",VLOOKUP(F293&amp;K293&amp;M293,製品マスタ!$M$5:$AE$1005,19,FALSE),IF(J293="リード付け","-",IF(J293="スリット",VLOOKUP(F293&amp;K293&amp;Q293,製品マスタ!$N$5:$AE$1005,18,FALSE),""))))</f>
        <v/>
      </c>
      <c r="X293" s="40" t="str">
        <f>IF(D293="","",IF(D292&lt;&gt;"","",VLOOKUP(D293,契約台帳!$A$3:$X$700,17,FALSE)))</f>
        <v/>
      </c>
      <c r="Y293" s="35" t="str">
        <f>IF(D293="","",IF(D292&lt;&gt;"","",VLOOKUP(D293,契約台帳!$A$3:$X$700,5,FALSE)))</f>
        <v/>
      </c>
      <c r="Z293" s="74"/>
      <c r="AA293" s="266" t="str">
        <f>IFERROR(VLOOKUP(F293&amp;K293&amp;M293,製品マスタ!$M$5:$AM$1003,27,FALSE),"")</f>
        <v/>
      </c>
      <c r="AB293" s="41"/>
      <c r="AC293" s="244"/>
      <c r="AD293" s="67"/>
      <c r="AE293" s="71"/>
      <c r="AF293" s="60"/>
      <c r="AG293" s="34"/>
      <c r="AH293" s="34"/>
      <c r="AI293" s="34"/>
      <c r="AJ293" s="34"/>
      <c r="AK293" s="13"/>
      <c r="AL293" s="13"/>
      <c r="AM293" s="13"/>
      <c r="AN293" s="13"/>
      <c r="AO293" s="13"/>
      <c r="AP293" s="14"/>
      <c r="AQ293" s="15"/>
    </row>
    <row r="294" spans="1:43" s="17" customFormat="1" ht="30.95" customHeight="1" x14ac:dyDescent="0.2">
      <c r="A294" s="47"/>
      <c r="B294" s="48"/>
      <c r="C294" s="56"/>
      <c r="D294" s="35"/>
      <c r="E294" s="35"/>
      <c r="F294" s="36" t="str">
        <f>IF(D294="","",VLOOKUP(D294,契約台帳!$A$3:$X$9998,6,FALSE))&amp;IF(D294="","",VLOOKUP(D294,契約台帳!$A$3:$X$9998,7,FALSE))&amp;IF(D294="","",VLOOKUP(D294,契約台帳!$A$3:$X$9998,8,FALSE))&amp;IF(D294="","",VLOOKUP(D294,契約台帳!$A$3:$X$9998,9,FALSE))&amp;IF(D294="","",VLOOKUP(D294,契約台帳!$A$3:$X$9998,11,FALSE))</f>
        <v/>
      </c>
      <c r="G294" s="35" t="str">
        <f>IF(D294="","",IF(D293&lt;&gt;"","",VLOOKUP(F294,製品マスタ!$G$5:$H$1005,2,FALSE)))</f>
        <v/>
      </c>
      <c r="H294" s="35" t="str">
        <f>IF(D294="","",IF(D293&lt;&gt;"","",VLOOKUP(F294,製品マスタ!$G$5:$K$1005,5,FALSE)))</f>
        <v/>
      </c>
      <c r="I294" s="37" t="str">
        <f>IF(D294="","",IF(D293&lt;&gt;"","",VLOOKUP(F294,製品マスタ!$G$5:$L$1005,6,FALSE)))</f>
        <v/>
      </c>
      <c r="J294" s="38"/>
      <c r="K294" s="37" t="str">
        <f>IF(D294="","",IF(D293&lt;&gt;"","",VLOOKUP(D294,契約台帳!$A$3:$X$700,12,FALSE)))</f>
        <v/>
      </c>
      <c r="L294" s="37" t="str">
        <f>IF(D294="","",IF(D293&lt;&gt;"","",VLOOKUP(F294,製品マスタ!$G$5:$Q$1005,11,FALSE)))</f>
        <v/>
      </c>
      <c r="M294" s="49"/>
      <c r="N294" s="49"/>
      <c r="O294" s="60"/>
      <c r="P294" s="74"/>
      <c r="Q294" s="54" t="str">
        <f>IF(D294="","",IF(D293&lt;&gt;"","",IF(J294="リード付け",M294,VLOOKUP(D294,契約台帳!$A$3:$X$700,14,FALSE))))</f>
        <v/>
      </c>
      <c r="R294" s="50" t="str">
        <f>IF(D294="","",IF(D293&lt;&gt;"","",IF(J294="リード付け",M294,VLOOKUP(D294,契約台帳!$A$3:$X$700,15,FALSE))))</f>
        <v/>
      </c>
      <c r="S294" s="50" t="str">
        <f>IF(D294="","",IF(D293&lt;&gt;"","",IF(J294="リード付け",N294,VLOOKUP(D294,契約台帳!$A$3:$X$700,16,FALSE))))</f>
        <v/>
      </c>
      <c r="T294" s="50"/>
      <c r="U294" s="227" t="str">
        <f>IF(D294="","",IF(D292=D294,"",VLOOKUP(D294,契約台帳!$A$2:$X$700,18,FALSE)))</f>
        <v/>
      </c>
      <c r="V294" s="35" t="str">
        <f>IF(J294="巻足し",VLOOKUP(F294&amp;K294&amp;M294,製品マスタ!$M$5:$AK$1005,IF(S294/N294&gt;=3,24,21),FALSE),IF(J294="巻返し",VLOOKUP(F294&amp;K294&amp;M294,製品マスタ!$M$5:$AE$1005,18,FALSE),IF(J294="リード付け","原反コア",IF(J294="スリット",VLOOKUP(F294&amp;K294&amp;Q294,製品マスタ!$N$5:$AE$1005,17,FALSE),""))))</f>
        <v/>
      </c>
      <c r="W294" s="35" t="str">
        <f>IF(J294="巻足し",VLOOKUP(F294&amp;K294&amp;M294,製品マスタ!$M$5:$AK$1005,IF(S294/N294&gt;=3,25,22),FALSE),IF(J294="巻返し",VLOOKUP(F294&amp;K294&amp;M294,製品マスタ!$M$5:$AE$1005,19,FALSE),IF(J294="リード付け","-",IF(J294="スリット",VLOOKUP(F294&amp;K294&amp;Q294,製品マスタ!$N$5:$AE$1005,18,FALSE),""))))</f>
        <v/>
      </c>
      <c r="X294" s="40" t="str">
        <f>IF(D294="","",IF(D293&lt;&gt;"","",VLOOKUP(D294,契約台帳!$A$3:$X$700,17,FALSE)))</f>
        <v/>
      </c>
      <c r="Y294" s="35" t="str">
        <f>IF(D294="","",IF(D293&lt;&gt;"","",VLOOKUP(D294,契約台帳!$A$3:$X$700,5,FALSE)))</f>
        <v/>
      </c>
      <c r="Z294" s="74"/>
      <c r="AA294" s="266" t="str">
        <f>IFERROR(VLOOKUP(F294&amp;K294&amp;M294,製品マスタ!$M$5:$AM$1003,27,FALSE),"")</f>
        <v/>
      </c>
      <c r="AB294" s="41"/>
      <c r="AC294" s="244"/>
      <c r="AD294" s="67"/>
      <c r="AE294" s="71"/>
      <c r="AF294" s="60"/>
      <c r="AG294" s="34"/>
      <c r="AH294" s="34"/>
      <c r="AI294" s="34"/>
      <c r="AJ294" s="34"/>
      <c r="AK294" s="13"/>
      <c r="AL294" s="13"/>
      <c r="AM294" s="13"/>
      <c r="AN294" s="13"/>
      <c r="AO294" s="13"/>
      <c r="AP294" s="14"/>
      <c r="AQ294" s="15"/>
    </row>
    <row r="295" spans="1:43" s="17" customFormat="1" ht="30.95" customHeight="1" x14ac:dyDescent="0.2">
      <c r="A295" s="47"/>
      <c r="B295" s="48"/>
      <c r="C295" s="56"/>
      <c r="D295" s="35"/>
      <c r="E295" s="35"/>
      <c r="F295" s="36" t="str">
        <f>IF(D295="","",VLOOKUP(D295,契約台帳!$A$3:$X$9998,6,FALSE))&amp;IF(D295="","",VLOOKUP(D295,契約台帳!$A$3:$X$9998,7,FALSE))&amp;IF(D295="","",VLOOKUP(D295,契約台帳!$A$3:$X$9998,8,FALSE))&amp;IF(D295="","",VLOOKUP(D295,契約台帳!$A$3:$X$9998,9,FALSE))&amp;IF(D295="","",VLOOKUP(D295,契約台帳!$A$3:$X$9998,11,FALSE))</f>
        <v/>
      </c>
      <c r="G295" s="35" t="str">
        <f>IF(D295="","",IF(D294&lt;&gt;"","",VLOOKUP(F295,製品マスタ!$G$5:$H$1005,2,FALSE)))</f>
        <v/>
      </c>
      <c r="H295" s="35" t="str">
        <f>IF(D295="","",IF(D294&lt;&gt;"","",VLOOKUP(F295,製品マスタ!$G$5:$K$1005,5,FALSE)))</f>
        <v/>
      </c>
      <c r="I295" s="37" t="str">
        <f>IF(D295="","",IF(D294&lt;&gt;"","",VLOOKUP(F295,製品マスタ!$G$5:$L$1005,6,FALSE)))</f>
        <v/>
      </c>
      <c r="J295" s="38"/>
      <c r="K295" s="37" t="str">
        <f>IF(D295="","",IF(D294&lt;&gt;"","",VLOOKUP(D295,契約台帳!$A$3:$X$700,12,FALSE)))</f>
        <v/>
      </c>
      <c r="L295" s="37" t="str">
        <f>IF(D295="","",IF(D294&lt;&gt;"","",VLOOKUP(F295,製品マスタ!$G$5:$Q$1005,11,FALSE)))</f>
        <v/>
      </c>
      <c r="M295" s="49"/>
      <c r="N295" s="49"/>
      <c r="O295" s="60"/>
      <c r="P295" s="74"/>
      <c r="Q295" s="54" t="str">
        <f>IF(D295="","",IF(D294&lt;&gt;"","",IF(J295="リード付け",M295,VLOOKUP(D295,契約台帳!$A$3:$X$700,14,FALSE))))</f>
        <v/>
      </c>
      <c r="R295" s="50" t="str">
        <f>IF(D295="","",IF(D294&lt;&gt;"","",IF(J295="リード付け",M295,VLOOKUP(D295,契約台帳!$A$3:$X$700,15,FALSE))))</f>
        <v/>
      </c>
      <c r="S295" s="50" t="str">
        <f>IF(D295="","",IF(D294&lt;&gt;"","",IF(J295="リード付け",N295,VLOOKUP(D295,契約台帳!$A$3:$X$700,16,FALSE))))</f>
        <v/>
      </c>
      <c r="T295" s="50"/>
      <c r="U295" s="227" t="str">
        <f>IF(D295="","",IF(D293=D295,"",VLOOKUP(D295,契約台帳!$A$2:$X$700,18,FALSE)))</f>
        <v/>
      </c>
      <c r="V295" s="35" t="str">
        <f>IF(J295="巻足し",VLOOKUP(F295&amp;K295&amp;M295,製品マスタ!$M$5:$AK$1005,IF(S295/N295&gt;=3,24,21),FALSE),IF(J295="巻返し",VLOOKUP(F295&amp;K295&amp;M295,製品マスタ!$M$5:$AE$1005,18,FALSE),IF(J295="リード付け","原反コア",IF(J295="スリット",VLOOKUP(F295&amp;K295&amp;Q295,製品マスタ!$N$5:$AE$1005,17,FALSE),""))))</f>
        <v/>
      </c>
      <c r="W295" s="35" t="str">
        <f>IF(J295="巻足し",VLOOKUP(F295&amp;K295&amp;M295,製品マスタ!$M$5:$AK$1005,IF(S295/N295&gt;=3,25,22),FALSE),IF(J295="巻返し",VLOOKUP(F295&amp;K295&amp;M295,製品マスタ!$M$5:$AE$1005,19,FALSE),IF(J295="リード付け","-",IF(J295="スリット",VLOOKUP(F295&amp;K295&amp;Q295,製品マスタ!$N$5:$AE$1005,18,FALSE),""))))</f>
        <v/>
      </c>
      <c r="X295" s="40" t="str">
        <f>IF(D295="","",IF(D294&lt;&gt;"","",VLOOKUP(D295,契約台帳!$A$3:$X$700,17,FALSE)))</f>
        <v/>
      </c>
      <c r="Y295" s="35" t="str">
        <f>IF(D295="","",IF(D294&lt;&gt;"","",VLOOKUP(D295,契約台帳!$A$3:$X$700,5,FALSE)))</f>
        <v/>
      </c>
      <c r="Z295" s="74"/>
      <c r="AA295" s="266" t="str">
        <f>IFERROR(VLOOKUP(F295&amp;K295&amp;M295,製品マスタ!$M$5:$AM$1003,27,FALSE),"")</f>
        <v/>
      </c>
      <c r="AB295" s="41"/>
      <c r="AC295" s="244"/>
      <c r="AD295" s="67"/>
      <c r="AE295" s="71"/>
      <c r="AF295" s="60"/>
      <c r="AG295" s="34"/>
      <c r="AH295" s="34"/>
      <c r="AI295" s="34"/>
      <c r="AJ295" s="34"/>
      <c r="AK295" s="13"/>
      <c r="AL295" s="13"/>
      <c r="AM295" s="13"/>
      <c r="AN295" s="13"/>
      <c r="AO295" s="13"/>
      <c r="AP295" s="14"/>
      <c r="AQ295" s="15"/>
    </row>
    <row r="296" spans="1:43" s="17" customFormat="1" ht="30.95" customHeight="1" x14ac:dyDescent="0.2">
      <c r="A296" s="47"/>
      <c r="B296" s="48"/>
      <c r="C296" s="56"/>
      <c r="D296" s="35"/>
      <c r="E296" s="35"/>
      <c r="F296" s="36" t="str">
        <f>IF(D296="","",VLOOKUP(D296,契約台帳!$A$3:$X$9998,6,FALSE))&amp;IF(D296="","",VLOOKUP(D296,契約台帳!$A$3:$X$9998,7,FALSE))&amp;IF(D296="","",VLOOKUP(D296,契約台帳!$A$3:$X$9998,8,FALSE))&amp;IF(D296="","",VLOOKUP(D296,契約台帳!$A$3:$X$9998,9,FALSE))&amp;IF(D296="","",VLOOKUP(D296,契約台帳!$A$3:$X$9998,11,FALSE))</f>
        <v/>
      </c>
      <c r="G296" s="35" t="str">
        <f>IF(D296="","",IF(D295&lt;&gt;"","",VLOOKUP(F296,製品マスタ!$G$5:$H$1005,2,FALSE)))</f>
        <v/>
      </c>
      <c r="H296" s="35" t="str">
        <f>IF(D296="","",IF(D295&lt;&gt;"","",VLOOKUP(F296,製品マスタ!$G$5:$K$1005,5,FALSE)))</f>
        <v/>
      </c>
      <c r="I296" s="37" t="str">
        <f>IF(D296="","",IF(D295&lt;&gt;"","",VLOOKUP(F296,製品マスタ!$G$5:$L$1005,6,FALSE)))</f>
        <v/>
      </c>
      <c r="J296" s="38"/>
      <c r="K296" s="37" t="str">
        <f>IF(D296="","",IF(D295&lt;&gt;"","",VLOOKUP(D296,契約台帳!$A$3:$X$700,12,FALSE)))</f>
        <v/>
      </c>
      <c r="L296" s="37" t="str">
        <f>IF(D296="","",IF(D295&lt;&gt;"","",VLOOKUP(F296,製品マスタ!$G$5:$Q$1005,11,FALSE)))</f>
        <v/>
      </c>
      <c r="M296" s="49"/>
      <c r="N296" s="49"/>
      <c r="O296" s="60"/>
      <c r="P296" s="74"/>
      <c r="Q296" s="54" t="str">
        <f>IF(D296="","",IF(D295&lt;&gt;"","",IF(J296="リード付け",M296,VLOOKUP(D296,契約台帳!$A$3:$X$700,14,FALSE))))</f>
        <v/>
      </c>
      <c r="R296" s="50" t="str">
        <f>IF(D296="","",IF(D295&lt;&gt;"","",IF(J296="リード付け",M296,VLOOKUP(D296,契約台帳!$A$3:$X$700,15,FALSE))))</f>
        <v/>
      </c>
      <c r="S296" s="50" t="str">
        <f>IF(D296="","",IF(D295&lt;&gt;"","",IF(J296="リード付け",N296,VLOOKUP(D296,契約台帳!$A$3:$X$700,16,FALSE))))</f>
        <v/>
      </c>
      <c r="T296" s="50"/>
      <c r="U296" s="227" t="str">
        <f>IF(D296="","",IF(D294=D296,"",VLOOKUP(D296,契約台帳!$A$2:$X$700,18,FALSE)))</f>
        <v/>
      </c>
      <c r="V296" s="35" t="str">
        <f>IF(J296="巻足し",VLOOKUP(F296&amp;K296&amp;M296,製品マスタ!$M$5:$AK$1005,IF(S296/N296&gt;=3,24,21),FALSE),IF(J296="巻返し",VLOOKUP(F296&amp;K296&amp;M296,製品マスタ!$M$5:$AE$1005,18,FALSE),IF(J296="リード付け","原反コア",IF(J296="スリット",VLOOKUP(F296&amp;K296&amp;Q296,製品マスタ!$N$5:$AE$1005,17,FALSE),""))))</f>
        <v/>
      </c>
      <c r="W296" s="35" t="str">
        <f>IF(J296="巻足し",VLOOKUP(F296&amp;K296&amp;M296,製品マスタ!$M$5:$AK$1005,IF(S296/N296&gt;=3,25,22),FALSE),IF(J296="巻返し",VLOOKUP(F296&amp;K296&amp;M296,製品マスタ!$M$5:$AE$1005,19,FALSE),IF(J296="リード付け","-",IF(J296="スリット",VLOOKUP(F296&amp;K296&amp;Q296,製品マスタ!$N$5:$AE$1005,18,FALSE),""))))</f>
        <v/>
      </c>
      <c r="X296" s="40" t="str">
        <f>IF(D296="","",IF(D295&lt;&gt;"","",VLOOKUP(D296,契約台帳!$A$3:$X$700,17,FALSE)))</f>
        <v/>
      </c>
      <c r="Y296" s="35" t="str">
        <f>IF(D296="","",IF(D295&lt;&gt;"","",VLOOKUP(D296,契約台帳!$A$3:$X$700,5,FALSE)))</f>
        <v/>
      </c>
      <c r="Z296" s="74"/>
      <c r="AA296" s="266" t="str">
        <f>IFERROR(VLOOKUP(F296&amp;K296&amp;M296,製品マスタ!$M$5:$AM$1003,27,FALSE),"")</f>
        <v/>
      </c>
      <c r="AB296" s="41"/>
      <c r="AC296" s="244"/>
      <c r="AD296" s="67"/>
      <c r="AE296" s="71"/>
      <c r="AF296" s="60"/>
      <c r="AG296" s="34"/>
      <c r="AH296" s="34"/>
      <c r="AI296" s="34"/>
      <c r="AJ296" s="34"/>
      <c r="AK296" s="13"/>
      <c r="AL296" s="13"/>
      <c r="AM296" s="13"/>
      <c r="AN296" s="13"/>
      <c r="AO296" s="13"/>
      <c r="AP296" s="14"/>
      <c r="AQ296" s="15"/>
    </row>
    <row r="297" spans="1:43" s="17" customFormat="1" ht="30.95" customHeight="1" x14ac:dyDescent="0.2">
      <c r="A297" s="47"/>
      <c r="B297" s="48"/>
      <c r="C297" s="56"/>
      <c r="D297" s="35"/>
      <c r="E297" s="35"/>
      <c r="F297" s="36" t="str">
        <f>IF(D297="","",VLOOKUP(D297,契約台帳!$A$3:$X$9998,6,FALSE))&amp;IF(D297="","",VLOOKUP(D297,契約台帳!$A$3:$X$9998,7,FALSE))&amp;IF(D297="","",VLOOKUP(D297,契約台帳!$A$3:$X$9998,8,FALSE))&amp;IF(D297="","",VLOOKUP(D297,契約台帳!$A$3:$X$9998,9,FALSE))&amp;IF(D297="","",VLOOKUP(D297,契約台帳!$A$3:$X$9998,11,FALSE))</f>
        <v/>
      </c>
      <c r="G297" s="35" t="str">
        <f>IF(D297="","",IF(D296&lt;&gt;"","",VLOOKUP(F297,製品マスタ!$G$5:$H$1005,2,FALSE)))</f>
        <v/>
      </c>
      <c r="H297" s="35" t="str">
        <f>IF(D297="","",IF(D296&lt;&gt;"","",VLOOKUP(F297,製品マスタ!$G$5:$K$1005,5,FALSE)))</f>
        <v/>
      </c>
      <c r="I297" s="37" t="str">
        <f>IF(D297="","",IF(D296&lt;&gt;"","",VLOOKUP(F297,製品マスタ!$G$5:$L$1005,6,FALSE)))</f>
        <v/>
      </c>
      <c r="J297" s="38"/>
      <c r="K297" s="37" t="str">
        <f>IF(D297="","",IF(D296&lt;&gt;"","",VLOOKUP(D297,契約台帳!$A$3:$X$700,12,FALSE)))</f>
        <v/>
      </c>
      <c r="L297" s="37" t="str">
        <f>IF(D297="","",IF(D296&lt;&gt;"","",VLOOKUP(F297,製品マスタ!$G$5:$Q$1005,11,FALSE)))</f>
        <v/>
      </c>
      <c r="M297" s="49"/>
      <c r="N297" s="49"/>
      <c r="O297" s="60"/>
      <c r="P297" s="74"/>
      <c r="Q297" s="54" t="str">
        <f>IF(D297="","",IF(D296&lt;&gt;"","",IF(J297="リード付け",M297,VLOOKUP(D297,契約台帳!$A$3:$X$700,14,FALSE))))</f>
        <v/>
      </c>
      <c r="R297" s="50" t="str">
        <f>IF(D297="","",IF(D296&lt;&gt;"","",IF(J297="リード付け",M297,VLOOKUP(D297,契約台帳!$A$3:$X$700,15,FALSE))))</f>
        <v/>
      </c>
      <c r="S297" s="50" t="str">
        <f>IF(D297="","",IF(D296&lt;&gt;"","",IF(J297="リード付け",N297,VLOOKUP(D297,契約台帳!$A$3:$X$700,16,FALSE))))</f>
        <v/>
      </c>
      <c r="T297" s="50"/>
      <c r="U297" s="227" t="str">
        <f>IF(D297="","",IF(D295=D297,"",VLOOKUP(D297,契約台帳!$A$2:$X$700,18,FALSE)))</f>
        <v/>
      </c>
      <c r="V297" s="35" t="str">
        <f>IF(J297="巻足し",VLOOKUP(F297&amp;K297&amp;M297,製品マスタ!$M$5:$AK$1005,IF(S297/N297&gt;=3,24,21),FALSE),IF(J297="巻返し",VLOOKUP(F297&amp;K297&amp;M297,製品マスタ!$M$5:$AE$1005,18,FALSE),IF(J297="リード付け","原反コア",IF(J297="スリット",VLOOKUP(F297&amp;K297&amp;Q297,製品マスタ!$N$5:$AE$1005,17,FALSE),""))))</f>
        <v/>
      </c>
      <c r="W297" s="35" t="str">
        <f>IF(J297="巻足し",VLOOKUP(F297&amp;K297&amp;M297,製品マスタ!$M$5:$AK$1005,IF(S297/N297&gt;=3,25,22),FALSE),IF(J297="巻返し",VLOOKUP(F297&amp;K297&amp;M297,製品マスタ!$M$5:$AE$1005,19,FALSE),IF(J297="リード付け","-",IF(J297="スリット",VLOOKUP(F297&amp;K297&amp;Q297,製品マスタ!$N$5:$AE$1005,18,FALSE),""))))</f>
        <v/>
      </c>
      <c r="X297" s="40" t="str">
        <f>IF(D297="","",IF(D296&lt;&gt;"","",VLOOKUP(D297,契約台帳!$A$3:$X$700,17,FALSE)))</f>
        <v/>
      </c>
      <c r="Y297" s="35" t="str">
        <f>IF(D297="","",IF(D296&lt;&gt;"","",VLOOKUP(D297,契約台帳!$A$3:$X$700,5,FALSE)))</f>
        <v/>
      </c>
      <c r="Z297" s="74"/>
      <c r="AA297" s="266" t="str">
        <f>IFERROR(VLOOKUP(F297&amp;K297&amp;M297,製品マスタ!$M$5:$AM$1003,27,FALSE),"")</f>
        <v/>
      </c>
      <c r="AB297" s="41"/>
      <c r="AC297" s="244"/>
      <c r="AD297" s="67"/>
      <c r="AE297" s="71"/>
      <c r="AF297" s="60"/>
      <c r="AG297" s="34"/>
      <c r="AH297" s="34"/>
      <c r="AI297" s="34"/>
      <c r="AJ297" s="34"/>
      <c r="AK297" s="13"/>
      <c r="AL297" s="13"/>
      <c r="AM297" s="13"/>
      <c r="AN297" s="13"/>
      <c r="AO297" s="13"/>
      <c r="AP297" s="14"/>
      <c r="AQ297" s="15"/>
    </row>
    <row r="298" spans="1:43" s="17" customFormat="1" ht="30.95" customHeight="1" x14ac:dyDescent="0.2">
      <c r="A298" s="47"/>
      <c r="B298" s="48"/>
      <c r="C298" s="56"/>
      <c r="D298" s="35"/>
      <c r="E298" s="35"/>
      <c r="F298" s="36" t="str">
        <f>IF(D298="","",VLOOKUP(D298,契約台帳!$A$3:$X$9998,6,FALSE))&amp;IF(D298="","",VLOOKUP(D298,契約台帳!$A$3:$X$9998,7,FALSE))&amp;IF(D298="","",VLOOKUP(D298,契約台帳!$A$3:$X$9998,8,FALSE))&amp;IF(D298="","",VLOOKUP(D298,契約台帳!$A$3:$X$9998,9,FALSE))&amp;IF(D298="","",VLOOKUP(D298,契約台帳!$A$3:$X$9998,11,FALSE))</f>
        <v/>
      </c>
      <c r="G298" s="35" t="str">
        <f>IF(D298="","",IF(D297&lt;&gt;"","",VLOOKUP(F298,製品マスタ!$G$5:$H$1005,2,FALSE)))</f>
        <v/>
      </c>
      <c r="H298" s="35" t="str">
        <f>IF(D298="","",IF(D297&lt;&gt;"","",VLOOKUP(F298,製品マスタ!$G$5:$K$1005,5,FALSE)))</f>
        <v/>
      </c>
      <c r="I298" s="37" t="str">
        <f>IF(D298="","",IF(D297&lt;&gt;"","",VLOOKUP(F298,製品マスタ!$G$5:$L$1005,6,FALSE)))</f>
        <v/>
      </c>
      <c r="J298" s="38"/>
      <c r="K298" s="37" t="str">
        <f>IF(D298="","",IF(D297&lt;&gt;"","",VLOOKUP(D298,契約台帳!$A$3:$X$700,12,FALSE)))</f>
        <v/>
      </c>
      <c r="L298" s="37" t="str">
        <f>IF(D298="","",IF(D297&lt;&gt;"","",VLOOKUP(F298,製品マスタ!$G$5:$Q$1005,11,FALSE)))</f>
        <v/>
      </c>
      <c r="M298" s="49"/>
      <c r="N298" s="49"/>
      <c r="O298" s="60"/>
      <c r="P298" s="74"/>
      <c r="Q298" s="54" t="str">
        <f>IF(D298="","",IF(D297&lt;&gt;"","",IF(J298="リード付け",M298,VLOOKUP(D298,契約台帳!$A$3:$X$700,14,FALSE))))</f>
        <v/>
      </c>
      <c r="R298" s="50" t="str">
        <f>IF(D298="","",IF(D297&lt;&gt;"","",IF(J298="リード付け",M298,VLOOKUP(D298,契約台帳!$A$3:$X$700,15,FALSE))))</f>
        <v/>
      </c>
      <c r="S298" s="50" t="str">
        <f>IF(D298="","",IF(D297&lt;&gt;"","",IF(J298="リード付け",N298,VLOOKUP(D298,契約台帳!$A$3:$X$700,16,FALSE))))</f>
        <v/>
      </c>
      <c r="T298" s="50"/>
      <c r="U298" s="227" t="str">
        <f>IF(D298="","",IF(D296=D298,"",VLOOKUP(D298,契約台帳!$A$2:$X$700,18,FALSE)))</f>
        <v/>
      </c>
      <c r="V298" s="35" t="str">
        <f>IF(J298="巻足し",VLOOKUP(F298&amp;K298&amp;M298,製品マスタ!$M$5:$AK$1005,IF(S298/N298&gt;=3,24,21),FALSE),IF(J298="巻返し",VLOOKUP(F298&amp;K298&amp;M298,製品マスタ!$M$5:$AE$1005,18,FALSE),IF(J298="リード付け","原反コア",IF(J298="スリット",VLOOKUP(F298&amp;K298&amp;Q298,製品マスタ!$N$5:$AE$1005,17,FALSE),""))))</f>
        <v/>
      </c>
      <c r="W298" s="35" t="str">
        <f>IF(J298="巻足し",VLOOKUP(F298&amp;K298&amp;M298,製品マスタ!$M$5:$AK$1005,IF(S298/N298&gt;=3,25,22),FALSE),IF(J298="巻返し",VLOOKUP(F298&amp;K298&amp;M298,製品マスタ!$M$5:$AE$1005,19,FALSE),IF(J298="リード付け","-",IF(J298="スリット",VLOOKUP(F298&amp;K298&amp;Q298,製品マスタ!$N$5:$AE$1005,18,FALSE),""))))</f>
        <v/>
      </c>
      <c r="X298" s="40" t="str">
        <f>IF(D298="","",IF(D297&lt;&gt;"","",VLOOKUP(D298,契約台帳!$A$3:$X$700,17,FALSE)))</f>
        <v/>
      </c>
      <c r="Y298" s="35" t="str">
        <f>IF(D298="","",IF(D297&lt;&gt;"","",VLOOKUP(D298,契約台帳!$A$3:$X$700,5,FALSE)))</f>
        <v/>
      </c>
      <c r="Z298" s="74"/>
      <c r="AA298" s="266" t="str">
        <f>IFERROR(VLOOKUP(F298&amp;K298&amp;M298,製品マスタ!$M$5:$AM$1003,27,FALSE),"")</f>
        <v/>
      </c>
      <c r="AB298" s="41"/>
      <c r="AC298" s="244"/>
      <c r="AD298" s="67"/>
      <c r="AE298" s="71"/>
      <c r="AF298" s="60"/>
      <c r="AG298" s="34"/>
      <c r="AH298" s="34"/>
      <c r="AI298" s="34"/>
      <c r="AJ298" s="34"/>
      <c r="AK298" s="13"/>
      <c r="AL298" s="13"/>
      <c r="AM298" s="13"/>
      <c r="AN298" s="13"/>
      <c r="AO298" s="13"/>
      <c r="AP298" s="14"/>
      <c r="AQ298" s="15"/>
    </row>
    <row r="299" spans="1:43" s="17" customFormat="1" ht="30.95" customHeight="1" x14ac:dyDescent="0.2">
      <c r="A299" s="47"/>
      <c r="B299" s="48"/>
      <c r="C299" s="56"/>
      <c r="D299" s="35"/>
      <c r="E299" s="35"/>
      <c r="F299" s="36" t="str">
        <f>IF(D299="","",VLOOKUP(D299,契約台帳!$A$3:$X$9998,6,FALSE))&amp;IF(D299="","",VLOOKUP(D299,契約台帳!$A$3:$X$9998,7,FALSE))&amp;IF(D299="","",VLOOKUP(D299,契約台帳!$A$3:$X$9998,8,FALSE))&amp;IF(D299="","",VLOOKUP(D299,契約台帳!$A$3:$X$9998,9,FALSE))&amp;IF(D299="","",VLOOKUP(D299,契約台帳!$A$3:$X$9998,11,FALSE))</f>
        <v/>
      </c>
      <c r="G299" s="35" t="str">
        <f>IF(D299="","",IF(D298&lt;&gt;"","",VLOOKUP(F299,製品マスタ!$G$5:$H$1005,2,FALSE)))</f>
        <v/>
      </c>
      <c r="H299" s="35" t="str">
        <f>IF(D299="","",IF(D298&lt;&gt;"","",VLOOKUP(F299,製品マスタ!$G$5:$K$1005,5,FALSE)))</f>
        <v/>
      </c>
      <c r="I299" s="37" t="str">
        <f>IF(D299="","",IF(D298&lt;&gt;"","",VLOOKUP(F299,製品マスタ!$G$5:$L$1005,6,FALSE)))</f>
        <v/>
      </c>
      <c r="J299" s="38"/>
      <c r="K299" s="37" t="str">
        <f>IF(D299="","",IF(D298&lt;&gt;"","",VLOOKUP(D299,契約台帳!$A$3:$X$700,12,FALSE)))</f>
        <v/>
      </c>
      <c r="L299" s="37" t="str">
        <f>IF(D299="","",IF(D298&lt;&gt;"","",VLOOKUP(F299,製品マスタ!$G$5:$Q$1005,11,FALSE)))</f>
        <v/>
      </c>
      <c r="M299" s="49"/>
      <c r="N299" s="49"/>
      <c r="O299" s="60"/>
      <c r="P299" s="74"/>
      <c r="Q299" s="54" t="str">
        <f>IF(D299="","",IF(D298&lt;&gt;"","",IF(J299="リード付け",M299,VLOOKUP(D299,契約台帳!$A$3:$X$700,14,FALSE))))</f>
        <v/>
      </c>
      <c r="R299" s="50" t="str">
        <f>IF(D299="","",IF(D298&lt;&gt;"","",IF(J299="リード付け",M299,VLOOKUP(D299,契約台帳!$A$3:$X$700,15,FALSE))))</f>
        <v/>
      </c>
      <c r="S299" s="50" t="str">
        <f>IF(D299="","",IF(D298&lt;&gt;"","",IF(J299="リード付け",N299,VLOOKUP(D299,契約台帳!$A$3:$X$700,16,FALSE))))</f>
        <v/>
      </c>
      <c r="T299" s="50"/>
      <c r="U299" s="227" t="str">
        <f>IF(D299="","",IF(D297=D299,"",VLOOKUP(D299,契約台帳!$A$2:$X$700,18,FALSE)))</f>
        <v/>
      </c>
      <c r="V299" s="35" t="str">
        <f>IF(J299="巻足し",VLOOKUP(F299&amp;K299&amp;M299,製品マスタ!$M$5:$AK$1005,IF(S299/N299&gt;=3,24,21),FALSE),IF(J299="巻返し",VLOOKUP(F299&amp;K299&amp;M299,製品マスタ!$M$5:$AE$1005,18,FALSE),IF(J299="リード付け","原反コア",IF(J299="スリット",VLOOKUP(F299&amp;K299&amp;Q299,製品マスタ!$N$5:$AE$1005,17,FALSE),""))))</f>
        <v/>
      </c>
      <c r="W299" s="35" t="str">
        <f>IF(J299="巻足し",VLOOKUP(F299&amp;K299&amp;M299,製品マスタ!$M$5:$AK$1005,IF(S299/N299&gt;=3,25,22),FALSE),IF(J299="巻返し",VLOOKUP(F299&amp;K299&amp;M299,製品マスタ!$M$5:$AE$1005,19,FALSE),IF(J299="リード付け","-",IF(J299="スリット",VLOOKUP(F299&amp;K299&amp;Q299,製品マスタ!$N$5:$AE$1005,18,FALSE),""))))</f>
        <v/>
      </c>
      <c r="X299" s="40" t="str">
        <f>IF(D299="","",IF(D298&lt;&gt;"","",VLOOKUP(D299,契約台帳!$A$3:$X$700,17,FALSE)))</f>
        <v/>
      </c>
      <c r="Y299" s="35" t="str">
        <f>IF(D299="","",IF(D298&lt;&gt;"","",VLOOKUP(D299,契約台帳!$A$3:$X$700,5,FALSE)))</f>
        <v/>
      </c>
      <c r="Z299" s="74"/>
      <c r="AA299" s="266" t="str">
        <f>IFERROR(VLOOKUP(F299&amp;K299&amp;M299,製品マスタ!$M$5:$AM$1003,27,FALSE),"")</f>
        <v/>
      </c>
      <c r="AB299" s="41"/>
      <c r="AC299" s="244"/>
      <c r="AD299" s="67"/>
      <c r="AE299" s="71"/>
      <c r="AF299" s="60"/>
      <c r="AG299" s="34"/>
      <c r="AH299" s="34"/>
      <c r="AI299" s="34"/>
      <c r="AJ299" s="34"/>
      <c r="AK299" s="13"/>
      <c r="AL299" s="13"/>
      <c r="AM299" s="13"/>
      <c r="AN299" s="13"/>
      <c r="AO299" s="13"/>
      <c r="AP299" s="14"/>
      <c r="AQ299" s="15"/>
    </row>
    <row r="300" spans="1:43" s="17" customFormat="1" ht="30.95" customHeight="1" x14ac:dyDescent="0.2">
      <c r="A300" s="47"/>
      <c r="B300" s="48"/>
      <c r="C300" s="56"/>
      <c r="D300" s="35"/>
      <c r="E300" s="35"/>
      <c r="F300" s="36" t="str">
        <f>IF(D300="","",VLOOKUP(D300,契約台帳!$A$3:$X$9998,6,FALSE))&amp;IF(D300="","",VLOOKUP(D300,契約台帳!$A$3:$X$9998,7,FALSE))&amp;IF(D300="","",VLOOKUP(D300,契約台帳!$A$3:$X$9998,8,FALSE))&amp;IF(D300="","",VLOOKUP(D300,契約台帳!$A$3:$X$9998,9,FALSE))&amp;IF(D300="","",VLOOKUP(D300,契約台帳!$A$3:$X$9998,11,FALSE))</f>
        <v/>
      </c>
      <c r="G300" s="35" t="str">
        <f>IF(D300="","",IF(D299&lt;&gt;"","",VLOOKUP(F300,製品マスタ!$G$5:$H$1005,2,FALSE)))</f>
        <v/>
      </c>
      <c r="H300" s="35" t="str">
        <f>IF(D300="","",IF(D299&lt;&gt;"","",VLOOKUP(F300,製品マスタ!$G$5:$K$1005,5,FALSE)))</f>
        <v/>
      </c>
      <c r="I300" s="37" t="str">
        <f>IF(D300="","",IF(D299&lt;&gt;"","",VLOOKUP(F300,製品マスタ!$G$5:$L$1005,6,FALSE)))</f>
        <v/>
      </c>
      <c r="J300" s="38"/>
      <c r="K300" s="37" t="str">
        <f>IF(D300="","",IF(D299&lt;&gt;"","",VLOOKUP(D300,契約台帳!$A$3:$X$700,12,FALSE)))</f>
        <v/>
      </c>
      <c r="L300" s="37" t="str">
        <f>IF(D300="","",IF(D299&lt;&gt;"","",VLOOKUP(F300,製品マスタ!$G$5:$Q$1005,11,FALSE)))</f>
        <v/>
      </c>
      <c r="M300" s="49"/>
      <c r="N300" s="49"/>
      <c r="O300" s="60"/>
      <c r="P300" s="74"/>
      <c r="Q300" s="54" t="str">
        <f>IF(D300="","",IF(D299&lt;&gt;"","",IF(J300="リード付け",M300,VLOOKUP(D300,契約台帳!$A$3:$X$700,14,FALSE))))</f>
        <v/>
      </c>
      <c r="R300" s="50" t="str">
        <f>IF(D300="","",IF(D299&lt;&gt;"","",IF(J300="リード付け",M300,VLOOKUP(D300,契約台帳!$A$3:$X$700,15,FALSE))))</f>
        <v/>
      </c>
      <c r="S300" s="50" t="str">
        <f>IF(D300="","",IF(D299&lt;&gt;"","",IF(J300="リード付け",N300,VLOOKUP(D300,契約台帳!$A$3:$X$700,16,FALSE))))</f>
        <v/>
      </c>
      <c r="T300" s="50"/>
      <c r="U300" s="227" t="str">
        <f>IF(D300="","",IF(D298=D300,"",VLOOKUP(D300,契約台帳!$A$2:$X$700,18,FALSE)))</f>
        <v/>
      </c>
      <c r="V300" s="35" t="str">
        <f>IF(J300="巻足し",VLOOKUP(F300&amp;K300&amp;M300,製品マスタ!$M$5:$AK$1005,IF(S300/N300&gt;=3,24,21),FALSE),IF(J300="巻返し",VLOOKUP(F300&amp;K300&amp;M300,製品マスタ!$M$5:$AE$1005,18,FALSE),IF(J300="リード付け","原反コア",IF(J300="スリット",VLOOKUP(F300&amp;K300&amp;Q300,製品マスタ!$N$5:$AE$1005,17,FALSE),""))))</f>
        <v/>
      </c>
      <c r="W300" s="35" t="str">
        <f>IF(J300="巻足し",VLOOKUP(F300&amp;K300&amp;M300,製品マスタ!$M$5:$AK$1005,IF(S300/N300&gt;=3,25,22),FALSE),IF(J300="巻返し",VLOOKUP(F300&amp;K300&amp;M300,製品マスタ!$M$5:$AE$1005,19,FALSE),IF(J300="リード付け","-",IF(J300="スリット",VLOOKUP(F300&amp;K300&amp;Q300,製品マスタ!$N$5:$AE$1005,18,FALSE),""))))</f>
        <v/>
      </c>
      <c r="X300" s="40" t="str">
        <f>IF(D300="","",IF(D299&lt;&gt;"","",VLOOKUP(D300,契約台帳!$A$3:$X$700,17,FALSE)))</f>
        <v/>
      </c>
      <c r="Y300" s="35" t="str">
        <f>IF(D300="","",IF(D299&lt;&gt;"","",VLOOKUP(D300,契約台帳!$A$3:$X$700,5,FALSE)))</f>
        <v/>
      </c>
      <c r="Z300" s="74"/>
      <c r="AA300" s="266" t="str">
        <f>IFERROR(VLOOKUP(F300&amp;K300&amp;M300,製品マスタ!$M$5:$AM$1003,27,FALSE),"")</f>
        <v/>
      </c>
      <c r="AB300" s="41"/>
      <c r="AC300" s="244"/>
      <c r="AD300" s="67"/>
      <c r="AE300" s="71"/>
      <c r="AF300" s="60"/>
      <c r="AG300" s="34"/>
      <c r="AH300" s="34"/>
      <c r="AI300" s="34"/>
      <c r="AJ300" s="34"/>
      <c r="AK300" s="13"/>
      <c r="AL300" s="13"/>
      <c r="AM300" s="13"/>
      <c r="AN300" s="13"/>
      <c r="AO300" s="13"/>
      <c r="AP300" s="14"/>
      <c r="AQ300" s="15"/>
    </row>
    <row r="301" spans="1:43" s="17" customFormat="1" ht="30.95" customHeight="1" x14ac:dyDescent="0.2">
      <c r="A301" s="47"/>
      <c r="B301" s="48"/>
      <c r="C301" s="56"/>
      <c r="D301" s="35"/>
      <c r="E301" s="35"/>
      <c r="F301" s="36" t="str">
        <f>IF(D301="","",VLOOKUP(D301,契約台帳!$A$3:$X$9998,6,FALSE))&amp;IF(D301="","",VLOOKUP(D301,契約台帳!$A$3:$X$9998,7,FALSE))&amp;IF(D301="","",VLOOKUP(D301,契約台帳!$A$3:$X$9998,8,FALSE))&amp;IF(D301="","",VLOOKUP(D301,契約台帳!$A$3:$X$9998,9,FALSE))&amp;IF(D301="","",VLOOKUP(D301,契約台帳!$A$3:$X$9998,11,FALSE))</f>
        <v/>
      </c>
      <c r="G301" s="35" t="str">
        <f>IF(D301="","",IF(D300&lt;&gt;"","",VLOOKUP(F301,製品マスタ!$G$5:$H$1005,2,FALSE)))</f>
        <v/>
      </c>
      <c r="H301" s="35" t="str">
        <f>IF(D301="","",IF(D300&lt;&gt;"","",VLOOKUP(F301,製品マスタ!$G$5:$K$1005,5,FALSE)))</f>
        <v/>
      </c>
      <c r="I301" s="37" t="str">
        <f>IF(D301="","",IF(D300&lt;&gt;"","",VLOOKUP(F301,製品マスタ!$G$5:$L$1005,6,FALSE)))</f>
        <v/>
      </c>
      <c r="J301" s="38"/>
      <c r="K301" s="37" t="str">
        <f>IF(D301="","",IF(D300&lt;&gt;"","",VLOOKUP(D301,契約台帳!$A$3:$X$700,12,FALSE)))</f>
        <v/>
      </c>
      <c r="L301" s="37" t="str">
        <f>IF(D301="","",IF(D300&lt;&gt;"","",VLOOKUP(F301,製品マスタ!$G$5:$Q$1005,11,FALSE)))</f>
        <v/>
      </c>
      <c r="M301" s="49"/>
      <c r="N301" s="49"/>
      <c r="O301" s="60"/>
      <c r="P301" s="74"/>
      <c r="Q301" s="54" t="str">
        <f>IF(D301="","",IF(D300&lt;&gt;"","",IF(J301="リード付け",M301,VLOOKUP(D301,契約台帳!$A$3:$X$700,14,FALSE))))</f>
        <v/>
      </c>
      <c r="R301" s="50" t="str">
        <f>IF(D301="","",IF(D300&lt;&gt;"","",IF(J301="リード付け",M301,VLOOKUP(D301,契約台帳!$A$3:$X$700,15,FALSE))))</f>
        <v/>
      </c>
      <c r="S301" s="50" t="str">
        <f>IF(D301="","",IF(D300&lt;&gt;"","",IF(J301="リード付け",N301,VLOOKUP(D301,契約台帳!$A$3:$X$700,16,FALSE))))</f>
        <v/>
      </c>
      <c r="T301" s="50"/>
      <c r="U301" s="227" t="str">
        <f>IF(D301="","",IF(D299=D301,"",VLOOKUP(D301,契約台帳!$A$2:$X$700,18,FALSE)))</f>
        <v/>
      </c>
      <c r="V301" s="35" t="str">
        <f>IF(J301="巻足し",VLOOKUP(F301&amp;K301&amp;M301,製品マスタ!$M$5:$AK$1005,IF(S301/N301&gt;=3,24,21),FALSE),IF(J301="巻返し",VLOOKUP(F301&amp;K301&amp;M301,製品マスタ!$M$5:$AE$1005,18,FALSE),IF(J301="リード付け","原反コア",IF(J301="スリット",VLOOKUP(F301&amp;K301&amp;Q301,製品マスタ!$N$5:$AE$1005,17,FALSE),""))))</f>
        <v/>
      </c>
      <c r="W301" s="35" t="str">
        <f>IF(J301="巻足し",VLOOKUP(F301&amp;K301&amp;M301,製品マスタ!$M$5:$AK$1005,IF(S301/N301&gt;=3,25,22),FALSE),IF(J301="巻返し",VLOOKUP(F301&amp;K301&amp;M301,製品マスタ!$M$5:$AE$1005,19,FALSE),IF(J301="リード付け","-",IF(J301="スリット",VLOOKUP(F301&amp;K301&amp;Q301,製品マスタ!$N$5:$AE$1005,18,FALSE),""))))</f>
        <v/>
      </c>
      <c r="X301" s="40" t="str">
        <f>IF(D301="","",IF(D300&lt;&gt;"","",VLOOKUP(D301,契約台帳!$A$3:$X$700,17,FALSE)))</f>
        <v/>
      </c>
      <c r="Y301" s="35" t="str">
        <f>IF(D301="","",IF(D300&lt;&gt;"","",VLOOKUP(D301,契約台帳!$A$3:$X$700,5,FALSE)))</f>
        <v/>
      </c>
      <c r="Z301" s="74"/>
      <c r="AA301" s="266" t="str">
        <f>IFERROR(VLOOKUP(F301&amp;K301&amp;M301,製品マスタ!$M$5:$AM$1003,27,FALSE),"")</f>
        <v/>
      </c>
      <c r="AB301" s="41"/>
      <c r="AC301" s="244"/>
      <c r="AD301" s="67"/>
      <c r="AE301" s="71"/>
      <c r="AF301" s="60"/>
      <c r="AG301" s="34"/>
      <c r="AH301" s="34"/>
      <c r="AI301" s="34"/>
      <c r="AJ301" s="34"/>
      <c r="AK301" s="13"/>
      <c r="AL301" s="13"/>
      <c r="AM301" s="13"/>
      <c r="AN301" s="13"/>
      <c r="AO301" s="13"/>
      <c r="AP301" s="14"/>
      <c r="AQ301" s="15"/>
    </row>
    <row r="302" spans="1:43" s="17" customFormat="1" ht="30.95" customHeight="1" x14ac:dyDescent="0.2">
      <c r="A302" s="47"/>
      <c r="B302" s="48"/>
      <c r="C302" s="56"/>
      <c r="D302" s="35"/>
      <c r="E302" s="35"/>
      <c r="F302" s="36" t="str">
        <f>IF(D302="","",VLOOKUP(D302,契約台帳!$A$3:$X$9998,6,FALSE))&amp;IF(D302="","",VLOOKUP(D302,契約台帳!$A$3:$X$9998,7,FALSE))&amp;IF(D302="","",VLOOKUP(D302,契約台帳!$A$3:$X$9998,8,FALSE))&amp;IF(D302="","",VLOOKUP(D302,契約台帳!$A$3:$X$9998,9,FALSE))&amp;IF(D302="","",VLOOKUP(D302,契約台帳!$A$3:$X$9998,11,FALSE))</f>
        <v/>
      </c>
      <c r="G302" s="35" t="str">
        <f>IF(D302="","",IF(D301&lt;&gt;"","",VLOOKUP(F302,製品マスタ!$G$5:$H$1005,2,FALSE)))</f>
        <v/>
      </c>
      <c r="H302" s="35" t="str">
        <f>IF(D302="","",IF(D301&lt;&gt;"","",VLOOKUP(F302,製品マスタ!$G$5:$K$1005,5,FALSE)))</f>
        <v/>
      </c>
      <c r="I302" s="37" t="str">
        <f>IF(D302="","",IF(D301&lt;&gt;"","",VLOOKUP(F302,製品マスタ!$G$5:$L$1005,6,FALSE)))</f>
        <v/>
      </c>
      <c r="J302" s="38"/>
      <c r="K302" s="37" t="str">
        <f>IF(D302="","",IF(D301&lt;&gt;"","",VLOOKUP(D302,契約台帳!$A$3:$X$700,12,FALSE)))</f>
        <v/>
      </c>
      <c r="L302" s="37" t="str">
        <f>IF(D302="","",IF(D301&lt;&gt;"","",VLOOKUP(F302,製品マスタ!$G$5:$Q$1005,11,FALSE)))</f>
        <v/>
      </c>
      <c r="M302" s="49"/>
      <c r="N302" s="49"/>
      <c r="O302" s="60"/>
      <c r="P302" s="74"/>
      <c r="Q302" s="54" t="str">
        <f>IF(D302="","",IF(D301&lt;&gt;"","",IF(J302="リード付け",M302,VLOOKUP(D302,契約台帳!$A$3:$X$700,14,FALSE))))</f>
        <v/>
      </c>
      <c r="R302" s="50" t="str">
        <f>IF(D302="","",IF(D301&lt;&gt;"","",IF(J302="リード付け",M302,VLOOKUP(D302,契約台帳!$A$3:$X$700,15,FALSE))))</f>
        <v/>
      </c>
      <c r="S302" s="50" t="str">
        <f>IF(D302="","",IF(D301&lt;&gt;"","",IF(J302="リード付け",N302,VLOOKUP(D302,契約台帳!$A$3:$X$700,16,FALSE))))</f>
        <v/>
      </c>
      <c r="T302" s="50"/>
      <c r="U302" s="227" t="str">
        <f>IF(D302="","",IF(D300=D302,"",VLOOKUP(D302,契約台帳!$A$2:$X$700,18,FALSE)))</f>
        <v/>
      </c>
      <c r="V302" s="35" t="str">
        <f>IF(J302="巻足し",VLOOKUP(F302&amp;K302&amp;M302,製品マスタ!$M$5:$AK$1005,IF(S302/N302&gt;=3,24,21),FALSE),IF(J302="巻返し",VLOOKUP(F302&amp;K302&amp;M302,製品マスタ!$M$5:$AE$1005,18,FALSE),IF(J302="リード付け","原反コア",IF(J302="スリット",VLOOKUP(F302&amp;K302&amp;Q302,製品マスタ!$N$5:$AE$1005,17,FALSE),""))))</f>
        <v/>
      </c>
      <c r="W302" s="35" t="str">
        <f>IF(J302="巻足し",VLOOKUP(F302&amp;K302&amp;M302,製品マスタ!$M$5:$AK$1005,IF(S302/N302&gt;=3,25,22),FALSE),IF(J302="巻返し",VLOOKUP(F302&amp;K302&amp;M302,製品マスタ!$M$5:$AE$1005,19,FALSE),IF(J302="リード付け","-",IF(J302="スリット",VLOOKUP(F302&amp;K302&amp;Q302,製品マスタ!$N$5:$AE$1005,18,FALSE),""))))</f>
        <v/>
      </c>
      <c r="X302" s="40" t="str">
        <f>IF(D302="","",IF(D301&lt;&gt;"","",VLOOKUP(D302,契約台帳!$A$3:$X$700,17,FALSE)))</f>
        <v/>
      </c>
      <c r="Y302" s="35" t="str">
        <f>IF(D302="","",IF(D301&lt;&gt;"","",VLOOKUP(D302,契約台帳!$A$3:$X$700,5,FALSE)))</f>
        <v/>
      </c>
      <c r="Z302" s="74"/>
      <c r="AA302" s="266" t="str">
        <f>IFERROR(VLOOKUP(F302&amp;K302&amp;M302,製品マスタ!$M$5:$AM$1003,27,FALSE),"")</f>
        <v/>
      </c>
      <c r="AB302" s="41"/>
      <c r="AC302" s="244"/>
      <c r="AD302" s="67"/>
      <c r="AE302" s="71"/>
      <c r="AF302" s="60"/>
      <c r="AG302" s="34"/>
      <c r="AH302" s="34"/>
      <c r="AI302" s="34"/>
      <c r="AJ302" s="34"/>
      <c r="AK302" s="13"/>
      <c r="AL302" s="13"/>
      <c r="AM302" s="13"/>
      <c r="AN302" s="13"/>
      <c r="AO302" s="13"/>
      <c r="AP302" s="14"/>
      <c r="AQ302" s="15"/>
    </row>
    <row r="303" spans="1:43" s="17" customFormat="1" ht="30.95" customHeight="1" x14ac:dyDescent="0.2">
      <c r="A303" s="47"/>
      <c r="B303" s="48"/>
      <c r="C303" s="56"/>
      <c r="D303" s="35"/>
      <c r="E303" s="35"/>
      <c r="F303" s="36" t="str">
        <f>IF(D303="","",VLOOKUP(D303,契約台帳!$A$3:$X$9998,6,FALSE))&amp;IF(D303="","",VLOOKUP(D303,契約台帳!$A$3:$X$9998,7,FALSE))&amp;IF(D303="","",VLOOKUP(D303,契約台帳!$A$3:$X$9998,8,FALSE))&amp;IF(D303="","",VLOOKUP(D303,契約台帳!$A$3:$X$9998,9,FALSE))&amp;IF(D303="","",VLOOKUP(D303,契約台帳!$A$3:$X$9998,11,FALSE))</f>
        <v/>
      </c>
      <c r="G303" s="35" t="str">
        <f>IF(D303="","",IF(D302&lt;&gt;"","",VLOOKUP(F303,製品マスタ!$G$5:$H$1005,2,FALSE)))</f>
        <v/>
      </c>
      <c r="H303" s="35" t="str">
        <f>IF(D303="","",IF(D302&lt;&gt;"","",VLOOKUP(F303,製品マスタ!$G$5:$K$1005,5,FALSE)))</f>
        <v/>
      </c>
      <c r="I303" s="37" t="str">
        <f>IF(D303="","",IF(D302&lt;&gt;"","",VLOOKUP(F303,製品マスタ!$G$5:$L$1005,6,FALSE)))</f>
        <v/>
      </c>
      <c r="J303" s="38"/>
      <c r="K303" s="37" t="str">
        <f>IF(D303="","",IF(D302&lt;&gt;"","",VLOOKUP(D303,契約台帳!$A$3:$X$700,12,FALSE)))</f>
        <v/>
      </c>
      <c r="L303" s="37" t="str">
        <f>IF(D303="","",IF(D302&lt;&gt;"","",VLOOKUP(F303,製品マスタ!$G$5:$Q$1005,11,FALSE)))</f>
        <v/>
      </c>
      <c r="M303" s="49"/>
      <c r="N303" s="49"/>
      <c r="O303" s="60"/>
      <c r="P303" s="74"/>
      <c r="Q303" s="54" t="str">
        <f>IF(D303="","",IF(D302&lt;&gt;"","",IF(J303="リード付け",M303,VLOOKUP(D303,契約台帳!$A$3:$X$700,14,FALSE))))</f>
        <v/>
      </c>
      <c r="R303" s="50" t="str">
        <f>IF(D303="","",IF(D302&lt;&gt;"","",IF(J303="リード付け",M303,VLOOKUP(D303,契約台帳!$A$3:$X$700,15,FALSE))))</f>
        <v/>
      </c>
      <c r="S303" s="50" t="str">
        <f>IF(D303="","",IF(D302&lt;&gt;"","",IF(J303="リード付け",N303,VLOOKUP(D303,契約台帳!$A$3:$X$700,16,FALSE))))</f>
        <v/>
      </c>
      <c r="T303" s="50"/>
      <c r="U303" s="227" t="str">
        <f>IF(D303="","",IF(D301=D303,"",VLOOKUP(D303,契約台帳!$A$2:$X$700,18,FALSE)))</f>
        <v/>
      </c>
      <c r="V303" s="35" t="str">
        <f>IF(J303="巻足し",VLOOKUP(F303&amp;K303&amp;M303,製品マスタ!$M$5:$AK$1005,IF(S303/N303&gt;=3,24,21),FALSE),IF(J303="巻返し",VLOOKUP(F303&amp;K303&amp;M303,製品マスタ!$M$5:$AE$1005,18,FALSE),IF(J303="リード付け","原反コア",IF(J303="スリット",VLOOKUP(F303&amp;K303&amp;Q303,製品マスタ!$N$5:$AE$1005,17,FALSE),""))))</f>
        <v/>
      </c>
      <c r="W303" s="35" t="str">
        <f>IF(J303="巻足し",VLOOKUP(F303&amp;K303&amp;M303,製品マスタ!$M$5:$AK$1005,IF(S303/N303&gt;=3,25,22),FALSE),IF(J303="巻返し",VLOOKUP(F303&amp;K303&amp;M303,製品マスタ!$M$5:$AE$1005,19,FALSE),IF(J303="リード付け","-",IF(J303="スリット",VLOOKUP(F303&amp;K303&amp;Q303,製品マスタ!$N$5:$AE$1005,18,FALSE),""))))</f>
        <v/>
      </c>
      <c r="X303" s="40" t="str">
        <f>IF(D303="","",IF(D302&lt;&gt;"","",VLOOKUP(D303,契約台帳!$A$3:$X$700,17,FALSE)))</f>
        <v/>
      </c>
      <c r="Y303" s="35" t="str">
        <f>IF(D303="","",IF(D302&lt;&gt;"","",VLOOKUP(D303,契約台帳!$A$3:$X$700,5,FALSE)))</f>
        <v/>
      </c>
      <c r="Z303" s="74"/>
      <c r="AA303" s="266" t="str">
        <f>IFERROR(VLOOKUP(F303&amp;K303&amp;M303,製品マスタ!$M$5:$AM$1003,27,FALSE),"")</f>
        <v/>
      </c>
      <c r="AB303" s="41"/>
      <c r="AC303" s="244"/>
      <c r="AD303" s="67"/>
      <c r="AE303" s="71"/>
      <c r="AF303" s="60"/>
      <c r="AG303" s="34"/>
      <c r="AH303" s="34"/>
      <c r="AI303" s="34"/>
      <c r="AJ303" s="34"/>
      <c r="AK303" s="13"/>
      <c r="AL303" s="13"/>
      <c r="AM303" s="13"/>
      <c r="AN303" s="13"/>
      <c r="AO303" s="13"/>
      <c r="AP303" s="14"/>
      <c r="AQ303" s="15"/>
    </row>
    <row r="304" spans="1:43" s="17" customFormat="1" ht="30.95" customHeight="1" x14ac:dyDescent="0.2">
      <c r="A304" s="47"/>
      <c r="B304" s="48"/>
      <c r="C304" s="56"/>
      <c r="D304" s="35"/>
      <c r="E304" s="35"/>
      <c r="F304" s="36" t="str">
        <f>IF(D304="","",VLOOKUP(D304,契約台帳!$A$3:$X$9998,6,FALSE))&amp;IF(D304="","",VLOOKUP(D304,契約台帳!$A$3:$X$9998,7,FALSE))&amp;IF(D304="","",VLOOKUP(D304,契約台帳!$A$3:$X$9998,8,FALSE))&amp;IF(D304="","",VLOOKUP(D304,契約台帳!$A$3:$X$9998,9,FALSE))&amp;IF(D304="","",VLOOKUP(D304,契約台帳!$A$3:$X$9998,11,FALSE))</f>
        <v/>
      </c>
      <c r="G304" s="35" t="str">
        <f>IF(D304="","",IF(D303&lt;&gt;"","",VLOOKUP(F304,製品マスタ!$G$5:$H$1005,2,FALSE)))</f>
        <v/>
      </c>
      <c r="H304" s="35" t="str">
        <f>IF(D304="","",IF(D303&lt;&gt;"","",VLOOKUP(F304,製品マスタ!$G$5:$K$1005,5,FALSE)))</f>
        <v/>
      </c>
      <c r="I304" s="37" t="str">
        <f>IF(D304="","",IF(D303&lt;&gt;"","",VLOOKUP(F304,製品マスタ!$G$5:$L$1005,6,FALSE)))</f>
        <v/>
      </c>
      <c r="J304" s="38"/>
      <c r="K304" s="37" t="str">
        <f>IF(D304="","",IF(D303&lt;&gt;"","",VLOOKUP(D304,契約台帳!$A$3:$X$700,12,FALSE)))</f>
        <v/>
      </c>
      <c r="L304" s="37" t="str">
        <f>IF(D304="","",IF(D303&lt;&gt;"","",VLOOKUP(F304,製品マスタ!$G$5:$Q$1005,11,FALSE)))</f>
        <v/>
      </c>
      <c r="M304" s="49"/>
      <c r="N304" s="49"/>
      <c r="O304" s="60"/>
      <c r="P304" s="74"/>
      <c r="Q304" s="54" t="str">
        <f>IF(D304="","",IF(D303&lt;&gt;"","",IF(J304="リード付け",M304,VLOOKUP(D304,契約台帳!$A$3:$X$700,14,FALSE))))</f>
        <v/>
      </c>
      <c r="R304" s="50" t="str">
        <f>IF(D304="","",IF(D303&lt;&gt;"","",IF(J304="リード付け",M304,VLOOKUP(D304,契約台帳!$A$3:$X$700,15,FALSE))))</f>
        <v/>
      </c>
      <c r="S304" s="50" t="str">
        <f>IF(D304="","",IF(D303&lt;&gt;"","",IF(J304="リード付け",N304,VLOOKUP(D304,契約台帳!$A$3:$X$700,16,FALSE))))</f>
        <v/>
      </c>
      <c r="T304" s="50"/>
      <c r="U304" s="227" t="str">
        <f>IF(D304="","",IF(D302=D304,"",VLOOKUP(D304,契約台帳!$A$2:$X$700,18,FALSE)))</f>
        <v/>
      </c>
      <c r="V304" s="35" t="str">
        <f>IF(J304="巻足し",VLOOKUP(F304&amp;K304&amp;M304,製品マスタ!$M$5:$AK$1005,IF(S304/N304&gt;=3,24,21),FALSE),IF(J304="巻返し",VLOOKUP(F304&amp;K304&amp;M304,製品マスタ!$M$5:$AE$1005,18,FALSE),IF(J304="リード付け","原反コア",IF(J304="スリット",VLOOKUP(F304&amp;K304&amp;Q304,製品マスタ!$N$5:$AE$1005,17,FALSE),""))))</f>
        <v/>
      </c>
      <c r="W304" s="35" t="str">
        <f>IF(J304="巻足し",VLOOKUP(F304&amp;K304&amp;M304,製品マスタ!$M$5:$AK$1005,IF(S304/N304&gt;=3,25,22),FALSE),IF(J304="巻返し",VLOOKUP(F304&amp;K304&amp;M304,製品マスタ!$M$5:$AE$1005,19,FALSE),IF(J304="リード付け","-",IF(J304="スリット",VLOOKUP(F304&amp;K304&amp;Q304,製品マスタ!$N$5:$AE$1005,18,FALSE),""))))</f>
        <v/>
      </c>
      <c r="X304" s="40" t="str">
        <f>IF(D304="","",IF(D303&lt;&gt;"","",VLOOKUP(D304,契約台帳!$A$3:$X$700,17,FALSE)))</f>
        <v/>
      </c>
      <c r="Y304" s="35" t="str">
        <f>IF(D304="","",IF(D303&lt;&gt;"","",VLOOKUP(D304,契約台帳!$A$3:$X$700,5,FALSE)))</f>
        <v/>
      </c>
      <c r="Z304" s="74"/>
      <c r="AA304" s="266" t="str">
        <f>IFERROR(VLOOKUP(F304&amp;K304&amp;M304,製品マスタ!$M$5:$AM$1003,27,FALSE),"")</f>
        <v/>
      </c>
      <c r="AB304" s="41"/>
      <c r="AC304" s="244"/>
      <c r="AD304" s="67"/>
      <c r="AE304" s="71"/>
      <c r="AF304" s="60"/>
      <c r="AG304" s="34"/>
      <c r="AH304" s="34"/>
      <c r="AI304" s="34"/>
      <c r="AJ304" s="34"/>
      <c r="AK304" s="13"/>
      <c r="AL304" s="13"/>
      <c r="AM304" s="13"/>
      <c r="AN304" s="13"/>
      <c r="AO304" s="13"/>
      <c r="AP304" s="14"/>
      <c r="AQ304" s="15"/>
    </row>
    <row r="305" spans="1:43" s="17" customFormat="1" ht="30.95" customHeight="1" x14ac:dyDescent="0.2">
      <c r="A305" s="47"/>
      <c r="B305" s="48"/>
      <c r="C305" s="56"/>
      <c r="D305" s="35"/>
      <c r="E305" s="35"/>
      <c r="F305" s="36" t="str">
        <f>IF(D305="","",VLOOKUP(D305,契約台帳!$A$3:$X$9998,6,FALSE))&amp;IF(D305="","",VLOOKUP(D305,契約台帳!$A$3:$X$9998,7,FALSE))&amp;IF(D305="","",VLOOKUP(D305,契約台帳!$A$3:$X$9998,8,FALSE))&amp;IF(D305="","",VLOOKUP(D305,契約台帳!$A$3:$X$9998,9,FALSE))&amp;IF(D305="","",VLOOKUP(D305,契約台帳!$A$3:$X$9998,11,FALSE))</f>
        <v/>
      </c>
      <c r="G305" s="35" t="str">
        <f>IF(D305="","",IF(D304&lt;&gt;"","",VLOOKUP(F305,製品マスタ!$G$5:$H$1005,2,FALSE)))</f>
        <v/>
      </c>
      <c r="H305" s="35" t="str">
        <f>IF(D305="","",IF(D304&lt;&gt;"","",VLOOKUP(F305,製品マスタ!$G$5:$K$1005,5,FALSE)))</f>
        <v/>
      </c>
      <c r="I305" s="37" t="str">
        <f>IF(D305="","",IF(D304&lt;&gt;"","",VLOOKUP(F305,製品マスタ!$G$5:$L$1005,6,FALSE)))</f>
        <v/>
      </c>
      <c r="J305" s="38"/>
      <c r="K305" s="37" t="str">
        <f>IF(D305="","",IF(D304&lt;&gt;"","",VLOOKUP(D305,契約台帳!$A$3:$X$700,12,FALSE)))</f>
        <v/>
      </c>
      <c r="L305" s="37" t="str">
        <f>IF(D305="","",IF(D304&lt;&gt;"","",VLOOKUP(F305,製品マスタ!$G$5:$Q$1005,11,FALSE)))</f>
        <v/>
      </c>
      <c r="M305" s="49"/>
      <c r="N305" s="49"/>
      <c r="O305" s="60"/>
      <c r="P305" s="74"/>
      <c r="Q305" s="54" t="str">
        <f>IF(D305="","",IF(D304&lt;&gt;"","",IF(J305="リード付け",M305,VLOOKUP(D305,契約台帳!$A$3:$X$700,14,FALSE))))</f>
        <v/>
      </c>
      <c r="R305" s="50" t="str">
        <f>IF(D305="","",IF(D304&lt;&gt;"","",IF(J305="リード付け",M305,VLOOKUP(D305,契約台帳!$A$3:$X$700,15,FALSE))))</f>
        <v/>
      </c>
      <c r="S305" s="50" t="str">
        <f>IF(D305="","",IF(D304&lt;&gt;"","",IF(J305="リード付け",N305,VLOOKUP(D305,契約台帳!$A$3:$X$700,16,FALSE))))</f>
        <v/>
      </c>
      <c r="T305" s="50"/>
      <c r="U305" s="227" t="str">
        <f>IF(D305="","",IF(D303=D305,"",VLOOKUP(D305,契約台帳!$A$2:$X$700,18,FALSE)))</f>
        <v/>
      </c>
      <c r="V305" s="35" t="str">
        <f>IF(J305="巻足し",VLOOKUP(F305&amp;K305&amp;M305,製品マスタ!$M$5:$AK$1005,IF(S305/N305&gt;=3,24,21),FALSE),IF(J305="巻返し",VLOOKUP(F305&amp;K305&amp;M305,製品マスタ!$M$5:$AE$1005,18,FALSE),IF(J305="リード付け","原反コア",IF(J305="スリット",VLOOKUP(F305&amp;K305&amp;Q305,製品マスタ!$N$5:$AE$1005,17,FALSE),""))))</f>
        <v/>
      </c>
      <c r="W305" s="35" t="str">
        <f>IF(J305="巻足し",VLOOKUP(F305&amp;K305&amp;M305,製品マスタ!$M$5:$AK$1005,IF(S305/N305&gt;=3,25,22),FALSE),IF(J305="巻返し",VLOOKUP(F305&amp;K305&amp;M305,製品マスタ!$M$5:$AE$1005,19,FALSE),IF(J305="リード付け","-",IF(J305="スリット",VLOOKUP(F305&amp;K305&amp;Q305,製品マスタ!$N$5:$AE$1005,18,FALSE),""))))</f>
        <v/>
      </c>
      <c r="X305" s="40" t="str">
        <f>IF(D305="","",IF(D304&lt;&gt;"","",VLOOKUP(D305,契約台帳!$A$3:$X$700,17,FALSE)))</f>
        <v/>
      </c>
      <c r="Y305" s="35" t="str">
        <f>IF(D305="","",IF(D304&lt;&gt;"","",VLOOKUP(D305,契約台帳!$A$3:$X$700,5,FALSE)))</f>
        <v/>
      </c>
      <c r="Z305" s="74"/>
      <c r="AA305" s="266" t="str">
        <f>IFERROR(VLOOKUP(F305&amp;K305&amp;M305,製品マスタ!$M$5:$AM$1003,27,FALSE),"")</f>
        <v/>
      </c>
      <c r="AB305" s="41"/>
      <c r="AC305" s="244"/>
      <c r="AD305" s="67"/>
      <c r="AE305" s="71"/>
      <c r="AF305" s="60"/>
      <c r="AG305" s="34"/>
      <c r="AH305" s="34"/>
      <c r="AI305" s="34"/>
      <c r="AJ305" s="34"/>
      <c r="AK305" s="13"/>
      <c r="AL305" s="13"/>
      <c r="AM305" s="13"/>
      <c r="AN305" s="13"/>
      <c r="AO305" s="13"/>
      <c r="AP305" s="14"/>
      <c r="AQ305" s="15"/>
    </row>
    <row r="306" spans="1:43" s="17" customFormat="1" ht="30.95" customHeight="1" x14ac:dyDescent="0.2">
      <c r="A306" s="47"/>
      <c r="B306" s="48"/>
      <c r="C306" s="56"/>
      <c r="D306" s="35"/>
      <c r="E306" s="35"/>
      <c r="F306" s="36" t="str">
        <f>IF(D306="","",VLOOKUP(D306,契約台帳!$A$3:$X$9998,6,FALSE))&amp;IF(D306="","",VLOOKUP(D306,契約台帳!$A$3:$X$9998,7,FALSE))&amp;IF(D306="","",VLOOKUP(D306,契約台帳!$A$3:$X$9998,8,FALSE))&amp;IF(D306="","",VLOOKUP(D306,契約台帳!$A$3:$X$9998,9,FALSE))&amp;IF(D306="","",VLOOKUP(D306,契約台帳!$A$3:$X$9998,11,FALSE))</f>
        <v/>
      </c>
      <c r="G306" s="35" t="str">
        <f>IF(D306="","",IF(D305&lt;&gt;"","",VLOOKUP(F306,製品マスタ!$G$5:$H$1005,2,FALSE)))</f>
        <v/>
      </c>
      <c r="H306" s="35" t="str">
        <f>IF(D306="","",IF(D305&lt;&gt;"","",VLOOKUP(F306,製品マスタ!$G$5:$K$1005,5,FALSE)))</f>
        <v/>
      </c>
      <c r="I306" s="37" t="str">
        <f>IF(D306="","",IF(D305&lt;&gt;"","",VLOOKUP(F306,製品マスタ!$G$5:$L$1005,6,FALSE)))</f>
        <v/>
      </c>
      <c r="J306" s="38"/>
      <c r="K306" s="37" t="str">
        <f>IF(D306="","",IF(D305&lt;&gt;"","",VLOOKUP(D306,契約台帳!$A$3:$X$700,12,FALSE)))</f>
        <v/>
      </c>
      <c r="L306" s="37" t="str">
        <f>IF(D306="","",IF(D305&lt;&gt;"","",VLOOKUP(F306,製品マスタ!$G$5:$Q$1005,11,FALSE)))</f>
        <v/>
      </c>
      <c r="M306" s="49"/>
      <c r="N306" s="49"/>
      <c r="O306" s="60"/>
      <c r="P306" s="74"/>
      <c r="Q306" s="54" t="str">
        <f>IF(D306="","",IF(D305&lt;&gt;"","",IF(J306="リード付け",M306,VLOOKUP(D306,契約台帳!$A$3:$X$700,14,FALSE))))</f>
        <v/>
      </c>
      <c r="R306" s="50" t="str">
        <f>IF(D306="","",IF(D305&lt;&gt;"","",IF(J306="リード付け",M306,VLOOKUP(D306,契約台帳!$A$3:$X$700,15,FALSE))))</f>
        <v/>
      </c>
      <c r="S306" s="50" t="str">
        <f>IF(D306="","",IF(D305&lt;&gt;"","",IF(J306="リード付け",N306,VLOOKUP(D306,契約台帳!$A$3:$X$700,16,FALSE))))</f>
        <v/>
      </c>
      <c r="T306" s="50"/>
      <c r="U306" s="227" t="str">
        <f>IF(D306="","",IF(D304=D306,"",VLOOKUP(D306,契約台帳!$A$2:$X$700,18,FALSE)))</f>
        <v/>
      </c>
      <c r="V306" s="35" t="str">
        <f>IF(J306="巻足し",VLOOKUP(F306&amp;K306&amp;M306,製品マスタ!$M$5:$AK$1005,IF(S306/N306&gt;=3,24,21),FALSE),IF(J306="巻返し",VLOOKUP(F306&amp;K306&amp;M306,製品マスタ!$M$5:$AE$1005,18,FALSE),IF(J306="リード付け","原反コア",IF(J306="スリット",VLOOKUP(F306&amp;K306&amp;Q306,製品マスタ!$N$5:$AE$1005,17,FALSE),""))))</f>
        <v/>
      </c>
      <c r="W306" s="35" t="str">
        <f>IF(J306="巻足し",VLOOKUP(F306&amp;K306&amp;M306,製品マスタ!$M$5:$AK$1005,IF(S306/N306&gt;=3,25,22),FALSE),IF(J306="巻返し",VLOOKUP(F306&amp;K306&amp;M306,製品マスタ!$M$5:$AE$1005,19,FALSE),IF(J306="リード付け","-",IF(J306="スリット",VLOOKUP(F306&amp;K306&amp;Q306,製品マスタ!$N$5:$AE$1005,18,FALSE),""))))</f>
        <v/>
      </c>
      <c r="X306" s="40" t="str">
        <f>IF(D306="","",IF(D305&lt;&gt;"","",VLOOKUP(D306,契約台帳!$A$3:$X$700,17,FALSE)))</f>
        <v/>
      </c>
      <c r="Y306" s="35" t="str">
        <f>IF(D306="","",IF(D305&lt;&gt;"","",VLOOKUP(D306,契約台帳!$A$3:$X$700,5,FALSE)))</f>
        <v/>
      </c>
      <c r="Z306" s="74"/>
      <c r="AA306" s="266" t="str">
        <f>IFERROR(VLOOKUP(F306&amp;K306&amp;M306,製品マスタ!$M$5:$AM$1003,27,FALSE),"")</f>
        <v/>
      </c>
      <c r="AB306" s="41"/>
      <c r="AC306" s="244"/>
      <c r="AD306" s="67"/>
      <c r="AE306" s="71"/>
      <c r="AF306" s="60"/>
      <c r="AG306" s="34"/>
      <c r="AH306" s="34"/>
      <c r="AI306" s="34"/>
      <c r="AJ306" s="34"/>
      <c r="AK306" s="13"/>
      <c r="AL306" s="13"/>
      <c r="AM306" s="13"/>
      <c r="AN306" s="13"/>
      <c r="AO306" s="13"/>
      <c r="AP306" s="14"/>
      <c r="AQ306" s="15"/>
    </row>
    <row r="307" spans="1:43" s="17" customFormat="1" ht="30.95" customHeight="1" x14ac:dyDescent="0.2">
      <c r="A307" s="47"/>
      <c r="B307" s="48"/>
      <c r="C307" s="56"/>
      <c r="D307" s="35"/>
      <c r="E307" s="35"/>
      <c r="F307" s="36" t="str">
        <f>IF(D307="","",VLOOKUP(D307,契約台帳!$A$3:$X$9998,6,FALSE))&amp;IF(D307="","",VLOOKUP(D307,契約台帳!$A$3:$X$9998,7,FALSE))&amp;IF(D307="","",VLOOKUP(D307,契約台帳!$A$3:$X$9998,8,FALSE))&amp;IF(D307="","",VLOOKUP(D307,契約台帳!$A$3:$X$9998,9,FALSE))&amp;IF(D307="","",VLOOKUP(D307,契約台帳!$A$3:$X$9998,11,FALSE))</f>
        <v/>
      </c>
      <c r="G307" s="35" t="str">
        <f>IF(D307="","",IF(D306&lt;&gt;"","",VLOOKUP(F307,製品マスタ!$G$5:$H$1005,2,FALSE)))</f>
        <v/>
      </c>
      <c r="H307" s="35" t="str">
        <f>IF(D307="","",IF(D306&lt;&gt;"","",VLOOKUP(F307,製品マスタ!$G$5:$K$1005,5,FALSE)))</f>
        <v/>
      </c>
      <c r="I307" s="37" t="str">
        <f>IF(D307="","",IF(D306&lt;&gt;"","",VLOOKUP(F307,製品マスタ!$G$5:$L$1005,6,FALSE)))</f>
        <v/>
      </c>
      <c r="J307" s="38"/>
      <c r="K307" s="37" t="str">
        <f>IF(D307="","",IF(D306&lt;&gt;"","",VLOOKUP(D307,契約台帳!$A$3:$X$700,12,FALSE)))</f>
        <v/>
      </c>
      <c r="L307" s="37" t="str">
        <f>IF(D307="","",IF(D306&lt;&gt;"","",VLOOKUP(F307,製品マスタ!$G$5:$Q$1005,11,FALSE)))</f>
        <v/>
      </c>
      <c r="M307" s="49"/>
      <c r="N307" s="49"/>
      <c r="O307" s="60"/>
      <c r="P307" s="74"/>
      <c r="Q307" s="54" t="str">
        <f>IF(D307="","",IF(D306&lt;&gt;"","",IF(J307="リード付け",M307,VLOOKUP(D307,契約台帳!$A$3:$X$700,14,FALSE))))</f>
        <v/>
      </c>
      <c r="R307" s="50" t="str">
        <f>IF(D307="","",IF(D306&lt;&gt;"","",IF(J307="リード付け",M307,VLOOKUP(D307,契約台帳!$A$3:$X$700,15,FALSE))))</f>
        <v/>
      </c>
      <c r="S307" s="50" t="str">
        <f>IF(D307="","",IF(D306&lt;&gt;"","",IF(J307="リード付け",N307,VLOOKUP(D307,契約台帳!$A$3:$X$700,16,FALSE))))</f>
        <v/>
      </c>
      <c r="T307" s="50"/>
      <c r="U307" s="227" t="str">
        <f>IF(D307="","",IF(D305=D307,"",VLOOKUP(D307,契約台帳!$A$2:$X$700,18,FALSE)))</f>
        <v/>
      </c>
      <c r="V307" s="35" t="str">
        <f>IF(J307="巻足し",VLOOKUP(F307&amp;K307&amp;M307,製品マスタ!$M$5:$AK$1005,IF(S307/N307&gt;=3,24,21),FALSE),IF(J307="巻返し",VLOOKUP(F307&amp;K307&amp;M307,製品マスタ!$M$5:$AE$1005,18,FALSE),IF(J307="リード付け","原反コア",IF(J307="スリット",VLOOKUP(F307&amp;K307&amp;Q307,製品マスタ!$N$5:$AE$1005,17,FALSE),""))))</f>
        <v/>
      </c>
      <c r="W307" s="35" t="str">
        <f>IF(J307="巻足し",VLOOKUP(F307&amp;K307&amp;M307,製品マスタ!$M$5:$AK$1005,IF(S307/N307&gt;=3,25,22),FALSE),IF(J307="巻返し",VLOOKUP(F307&amp;K307&amp;M307,製品マスタ!$M$5:$AE$1005,19,FALSE),IF(J307="リード付け","-",IF(J307="スリット",VLOOKUP(F307&amp;K307&amp;Q307,製品マスタ!$N$5:$AE$1005,18,FALSE),""))))</f>
        <v/>
      </c>
      <c r="X307" s="40" t="str">
        <f>IF(D307="","",IF(D306&lt;&gt;"","",VLOOKUP(D307,契約台帳!$A$3:$X$700,17,FALSE)))</f>
        <v/>
      </c>
      <c r="Y307" s="35" t="str">
        <f>IF(D307="","",IF(D306&lt;&gt;"","",VLOOKUP(D307,契約台帳!$A$3:$X$700,5,FALSE)))</f>
        <v/>
      </c>
      <c r="Z307" s="74"/>
      <c r="AA307" s="266" t="str">
        <f>IFERROR(VLOOKUP(F307&amp;K307&amp;M307,製品マスタ!$M$5:$AM$1003,27,FALSE),"")</f>
        <v/>
      </c>
      <c r="AB307" s="41"/>
      <c r="AC307" s="244"/>
      <c r="AD307" s="67"/>
      <c r="AE307" s="71"/>
      <c r="AF307" s="60"/>
      <c r="AG307" s="34"/>
      <c r="AH307" s="34"/>
      <c r="AI307" s="34"/>
      <c r="AJ307" s="34"/>
      <c r="AK307" s="13"/>
      <c r="AL307" s="13"/>
      <c r="AM307" s="13"/>
      <c r="AN307" s="13"/>
      <c r="AO307" s="13"/>
      <c r="AP307" s="14"/>
      <c r="AQ307" s="15"/>
    </row>
    <row r="308" spans="1:43" s="17" customFormat="1" ht="30.95" customHeight="1" x14ac:dyDescent="0.2">
      <c r="A308" s="47"/>
      <c r="B308" s="48"/>
      <c r="C308" s="56"/>
      <c r="D308" s="35"/>
      <c r="E308" s="35"/>
      <c r="F308" s="36" t="str">
        <f>IF(D308="","",VLOOKUP(D308,契約台帳!$A$3:$X$9998,6,FALSE))&amp;IF(D308="","",VLOOKUP(D308,契約台帳!$A$3:$X$9998,7,FALSE))&amp;IF(D308="","",VLOOKUP(D308,契約台帳!$A$3:$X$9998,8,FALSE))&amp;IF(D308="","",VLOOKUP(D308,契約台帳!$A$3:$X$9998,9,FALSE))&amp;IF(D308="","",VLOOKUP(D308,契約台帳!$A$3:$X$9998,11,FALSE))</f>
        <v/>
      </c>
      <c r="G308" s="35" t="str">
        <f>IF(D308="","",IF(D307&lt;&gt;"","",VLOOKUP(F308,製品マスタ!$G$5:$H$1005,2,FALSE)))</f>
        <v/>
      </c>
      <c r="H308" s="35" t="str">
        <f>IF(D308="","",IF(D307&lt;&gt;"","",VLOOKUP(F308,製品マスタ!$G$5:$K$1005,5,FALSE)))</f>
        <v/>
      </c>
      <c r="I308" s="37" t="str">
        <f>IF(D308="","",IF(D307&lt;&gt;"","",VLOOKUP(F308,製品マスタ!$G$5:$L$1005,6,FALSE)))</f>
        <v/>
      </c>
      <c r="J308" s="38"/>
      <c r="K308" s="37" t="str">
        <f>IF(D308="","",IF(D307&lt;&gt;"","",VLOOKUP(D308,契約台帳!$A$3:$X$700,12,FALSE)))</f>
        <v/>
      </c>
      <c r="L308" s="37" t="str">
        <f>IF(D308="","",IF(D307&lt;&gt;"","",VLOOKUP(F308,製品マスタ!$G$5:$Q$1005,11,FALSE)))</f>
        <v/>
      </c>
      <c r="M308" s="49"/>
      <c r="N308" s="49"/>
      <c r="O308" s="60"/>
      <c r="P308" s="74"/>
      <c r="Q308" s="54" t="str">
        <f>IF(D308="","",IF(D307&lt;&gt;"","",IF(J308="リード付け",M308,VLOOKUP(D308,契約台帳!$A$3:$X$700,14,FALSE))))</f>
        <v/>
      </c>
      <c r="R308" s="50" t="str">
        <f>IF(D308="","",IF(D307&lt;&gt;"","",IF(J308="リード付け",M308,VLOOKUP(D308,契約台帳!$A$3:$X$700,15,FALSE))))</f>
        <v/>
      </c>
      <c r="S308" s="50" t="str">
        <f>IF(D308="","",IF(D307&lt;&gt;"","",IF(J308="リード付け",N308,VLOOKUP(D308,契約台帳!$A$3:$X$700,16,FALSE))))</f>
        <v/>
      </c>
      <c r="T308" s="50"/>
      <c r="U308" s="227" t="str">
        <f>IF(D308="","",IF(D306=D308,"",VLOOKUP(D308,契約台帳!$A$2:$X$700,18,FALSE)))</f>
        <v/>
      </c>
      <c r="V308" s="35" t="str">
        <f>IF(J308="巻足し",VLOOKUP(F308&amp;K308&amp;M308,製品マスタ!$M$5:$AK$1005,IF(S308/N308&gt;=3,24,21),FALSE),IF(J308="巻返し",VLOOKUP(F308&amp;K308&amp;M308,製品マスタ!$M$5:$AE$1005,18,FALSE),IF(J308="リード付け","原反コア",IF(J308="スリット",VLOOKUP(F308&amp;K308&amp;Q308,製品マスタ!$N$5:$AE$1005,17,FALSE),""))))</f>
        <v/>
      </c>
      <c r="W308" s="35" t="str">
        <f>IF(J308="巻足し",VLOOKUP(F308&amp;K308&amp;M308,製品マスタ!$M$5:$AK$1005,IF(S308/N308&gt;=3,25,22),FALSE),IF(J308="巻返し",VLOOKUP(F308&amp;K308&amp;M308,製品マスタ!$M$5:$AE$1005,19,FALSE),IF(J308="リード付け","-",IF(J308="スリット",VLOOKUP(F308&amp;K308&amp;Q308,製品マスタ!$N$5:$AE$1005,18,FALSE),""))))</f>
        <v/>
      </c>
      <c r="X308" s="40" t="str">
        <f>IF(D308="","",IF(D307&lt;&gt;"","",VLOOKUP(D308,契約台帳!$A$3:$X$700,17,FALSE)))</f>
        <v/>
      </c>
      <c r="Y308" s="35" t="str">
        <f>IF(D308="","",IF(D307&lt;&gt;"","",VLOOKUP(D308,契約台帳!$A$3:$X$700,5,FALSE)))</f>
        <v/>
      </c>
      <c r="Z308" s="74"/>
      <c r="AA308" s="266" t="str">
        <f>IFERROR(VLOOKUP(F308&amp;K308&amp;M308,製品マスタ!$M$5:$AM$1003,27,FALSE),"")</f>
        <v/>
      </c>
      <c r="AB308" s="41"/>
      <c r="AC308" s="244"/>
      <c r="AD308" s="67"/>
      <c r="AE308" s="71"/>
      <c r="AF308" s="60"/>
      <c r="AG308" s="34"/>
      <c r="AH308" s="34"/>
      <c r="AI308" s="34"/>
      <c r="AJ308" s="34"/>
      <c r="AK308" s="13"/>
      <c r="AL308" s="13"/>
      <c r="AM308" s="13"/>
      <c r="AN308" s="13"/>
      <c r="AO308" s="13"/>
      <c r="AP308" s="14"/>
      <c r="AQ308" s="15"/>
    </row>
    <row r="309" spans="1:43" s="17" customFormat="1" ht="30.95" customHeight="1" x14ac:dyDescent="0.2">
      <c r="A309" s="47"/>
      <c r="B309" s="48"/>
      <c r="C309" s="56"/>
      <c r="D309" s="35"/>
      <c r="E309" s="35"/>
      <c r="F309" s="36" t="str">
        <f>IF(D309="","",VLOOKUP(D309,契約台帳!$A$3:$X$9998,6,FALSE))&amp;IF(D309="","",VLOOKUP(D309,契約台帳!$A$3:$X$9998,7,FALSE))&amp;IF(D309="","",VLOOKUP(D309,契約台帳!$A$3:$X$9998,8,FALSE))&amp;IF(D309="","",VLOOKUP(D309,契約台帳!$A$3:$X$9998,9,FALSE))&amp;IF(D309="","",VLOOKUP(D309,契約台帳!$A$3:$X$9998,11,FALSE))</f>
        <v/>
      </c>
      <c r="G309" s="35" t="str">
        <f>IF(D309="","",IF(D308&lt;&gt;"","",VLOOKUP(F309,製品マスタ!$G$5:$H$1005,2,FALSE)))</f>
        <v/>
      </c>
      <c r="H309" s="35" t="str">
        <f>IF(D309="","",IF(D308&lt;&gt;"","",VLOOKUP(F309,製品マスタ!$G$5:$K$1005,5,FALSE)))</f>
        <v/>
      </c>
      <c r="I309" s="37" t="str">
        <f>IF(D309="","",IF(D308&lt;&gt;"","",VLOOKUP(F309,製品マスタ!$G$5:$L$1005,6,FALSE)))</f>
        <v/>
      </c>
      <c r="J309" s="38"/>
      <c r="K309" s="37" t="str">
        <f>IF(D309="","",IF(D308&lt;&gt;"","",VLOOKUP(D309,契約台帳!$A$3:$X$700,12,FALSE)))</f>
        <v/>
      </c>
      <c r="L309" s="37" t="str">
        <f>IF(D309="","",IF(D308&lt;&gt;"","",VLOOKUP(F309,製品マスタ!$G$5:$Q$1005,11,FALSE)))</f>
        <v/>
      </c>
      <c r="M309" s="49"/>
      <c r="N309" s="49"/>
      <c r="O309" s="60"/>
      <c r="P309" s="74"/>
      <c r="Q309" s="54" t="str">
        <f>IF(D309="","",IF(D308&lt;&gt;"","",IF(J309="リード付け",M309,VLOOKUP(D309,契約台帳!$A$3:$X$700,14,FALSE))))</f>
        <v/>
      </c>
      <c r="R309" s="50" t="str">
        <f>IF(D309="","",IF(D308&lt;&gt;"","",IF(J309="リード付け",M309,VLOOKUP(D309,契約台帳!$A$3:$X$700,15,FALSE))))</f>
        <v/>
      </c>
      <c r="S309" s="50" t="str">
        <f>IF(D309="","",IF(D308&lt;&gt;"","",IF(J309="リード付け",N309,VLOOKUP(D309,契約台帳!$A$3:$X$700,16,FALSE))))</f>
        <v/>
      </c>
      <c r="T309" s="50"/>
      <c r="U309" s="227" t="str">
        <f>IF(D309="","",IF(D307=D309,"",VLOOKUP(D309,契約台帳!$A$2:$X$700,18,FALSE)))</f>
        <v/>
      </c>
      <c r="V309" s="35" t="str">
        <f>IF(J309="巻足し",VLOOKUP(F309&amp;K309&amp;M309,製品マスタ!$M$5:$AK$1005,IF(S309/N309&gt;=3,24,21),FALSE),IF(J309="巻返し",VLOOKUP(F309&amp;K309&amp;M309,製品マスタ!$M$5:$AE$1005,18,FALSE),IF(J309="リード付け","原反コア",IF(J309="スリット",VLOOKUP(F309&amp;K309&amp;Q309,製品マスタ!$N$5:$AE$1005,17,FALSE),""))))</f>
        <v/>
      </c>
      <c r="W309" s="35" t="str">
        <f>IF(J309="巻足し",VLOOKUP(F309&amp;K309&amp;M309,製品マスタ!$M$5:$AK$1005,IF(S309/N309&gt;=3,25,22),FALSE),IF(J309="巻返し",VLOOKUP(F309&amp;K309&amp;M309,製品マスタ!$M$5:$AE$1005,19,FALSE),IF(J309="リード付け","-",IF(J309="スリット",VLOOKUP(F309&amp;K309&amp;Q309,製品マスタ!$N$5:$AE$1005,18,FALSE),""))))</f>
        <v/>
      </c>
      <c r="X309" s="40" t="str">
        <f>IF(D309="","",IF(D308&lt;&gt;"","",VLOOKUP(D309,契約台帳!$A$3:$X$700,17,FALSE)))</f>
        <v/>
      </c>
      <c r="Y309" s="35" t="str">
        <f>IF(D309="","",IF(D308&lt;&gt;"","",VLOOKUP(D309,契約台帳!$A$3:$X$700,5,FALSE)))</f>
        <v/>
      </c>
      <c r="Z309" s="74"/>
      <c r="AA309" s="266" t="str">
        <f>IFERROR(VLOOKUP(F309&amp;K309&amp;M309,製品マスタ!$M$5:$AM$1003,27,FALSE),"")</f>
        <v/>
      </c>
      <c r="AB309" s="41"/>
      <c r="AC309" s="244"/>
      <c r="AD309" s="67"/>
      <c r="AE309" s="71"/>
      <c r="AF309" s="60"/>
      <c r="AG309" s="34"/>
      <c r="AH309" s="34"/>
      <c r="AI309" s="34"/>
      <c r="AJ309" s="34"/>
      <c r="AK309" s="13"/>
      <c r="AL309" s="13"/>
      <c r="AM309" s="13"/>
      <c r="AN309" s="13"/>
      <c r="AO309" s="13"/>
      <c r="AP309" s="14"/>
      <c r="AQ309" s="15"/>
    </row>
    <row r="310" spans="1:43" s="17" customFormat="1" ht="30.95" customHeight="1" x14ac:dyDescent="0.2">
      <c r="A310" s="47"/>
      <c r="B310" s="48"/>
      <c r="C310" s="56"/>
      <c r="D310" s="35"/>
      <c r="E310" s="35"/>
      <c r="F310" s="36" t="str">
        <f>IF(D310="","",VLOOKUP(D310,契約台帳!$A$3:$X$9998,6,FALSE))&amp;IF(D310="","",VLOOKUP(D310,契約台帳!$A$3:$X$9998,7,FALSE))&amp;IF(D310="","",VLOOKUP(D310,契約台帳!$A$3:$X$9998,8,FALSE))&amp;IF(D310="","",VLOOKUP(D310,契約台帳!$A$3:$X$9998,9,FALSE))&amp;IF(D310="","",VLOOKUP(D310,契約台帳!$A$3:$X$9998,11,FALSE))</f>
        <v/>
      </c>
      <c r="G310" s="35" t="str">
        <f>IF(D310="","",IF(D309&lt;&gt;"","",VLOOKUP(F310,製品マスタ!$G$5:$H$1005,2,FALSE)))</f>
        <v/>
      </c>
      <c r="H310" s="35" t="str">
        <f>IF(D310="","",IF(D309&lt;&gt;"","",VLOOKUP(F310,製品マスタ!$G$5:$K$1005,5,FALSE)))</f>
        <v/>
      </c>
      <c r="I310" s="37" t="str">
        <f>IF(D310="","",IF(D309&lt;&gt;"","",VLOOKUP(F310,製品マスタ!$G$5:$L$1005,6,FALSE)))</f>
        <v/>
      </c>
      <c r="J310" s="38"/>
      <c r="K310" s="37" t="str">
        <f>IF(D310="","",IF(D309&lt;&gt;"","",VLOOKUP(D310,契約台帳!$A$3:$X$700,12,FALSE)))</f>
        <v/>
      </c>
      <c r="L310" s="37" t="str">
        <f>IF(D310="","",IF(D309&lt;&gt;"","",VLOOKUP(F310,製品マスタ!$G$5:$Q$1005,11,FALSE)))</f>
        <v/>
      </c>
      <c r="M310" s="49"/>
      <c r="N310" s="49"/>
      <c r="O310" s="60"/>
      <c r="P310" s="74"/>
      <c r="Q310" s="54" t="str">
        <f>IF(D310="","",IF(D309&lt;&gt;"","",IF(J310="リード付け",M310,VLOOKUP(D310,契約台帳!$A$3:$X$700,14,FALSE))))</f>
        <v/>
      </c>
      <c r="R310" s="50" t="str">
        <f>IF(D310="","",IF(D309&lt;&gt;"","",IF(J310="リード付け",M310,VLOOKUP(D310,契約台帳!$A$3:$X$700,15,FALSE))))</f>
        <v/>
      </c>
      <c r="S310" s="50" t="str">
        <f>IF(D310="","",IF(D309&lt;&gt;"","",IF(J310="リード付け",N310,VLOOKUP(D310,契約台帳!$A$3:$X$700,16,FALSE))))</f>
        <v/>
      </c>
      <c r="T310" s="50"/>
      <c r="U310" s="227" t="str">
        <f>IF(D310="","",IF(D308=D310,"",VLOOKUP(D310,契約台帳!$A$2:$X$700,18,FALSE)))</f>
        <v/>
      </c>
      <c r="V310" s="35" t="str">
        <f>IF(J310="巻足し",VLOOKUP(F310&amp;K310&amp;M310,製品マスタ!$M$5:$AK$1005,IF(S310/N310&gt;=3,24,21),FALSE),IF(J310="巻返し",VLOOKUP(F310&amp;K310&amp;M310,製品マスタ!$M$5:$AE$1005,18,FALSE),IF(J310="リード付け","原反コア",IF(J310="スリット",VLOOKUP(F310&amp;K310&amp;Q310,製品マスタ!$N$5:$AE$1005,17,FALSE),""))))</f>
        <v/>
      </c>
      <c r="W310" s="35" t="str">
        <f>IF(J310="巻足し",VLOOKUP(F310&amp;K310&amp;M310,製品マスタ!$M$5:$AK$1005,IF(S310/N310&gt;=3,25,22),FALSE),IF(J310="巻返し",VLOOKUP(F310&amp;K310&amp;M310,製品マスタ!$M$5:$AE$1005,19,FALSE),IF(J310="リード付け","-",IF(J310="スリット",VLOOKUP(F310&amp;K310&amp;Q310,製品マスタ!$N$5:$AE$1005,18,FALSE),""))))</f>
        <v/>
      </c>
      <c r="X310" s="40" t="str">
        <f>IF(D310="","",IF(D309&lt;&gt;"","",VLOOKUP(D310,契約台帳!$A$3:$X$700,17,FALSE)))</f>
        <v/>
      </c>
      <c r="Y310" s="35" t="str">
        <f>IF(D310="","",IF(D309&lt;&gt;"","",VLOOKUP(D310,契約台帳!$A$3:$X$700,5,FALSE)))</f>
        <v/>
      </c>
      <c r="Z310" s="74"/>
      <c r="AA310" s="266" t="str">
        <f>IFERROR(VLOOKUP(F310&amp;K310&amp;M310,製品マスタ!$M$5:$AM$1003,27,FALSE),"")</f>
        <v/>
      </c>
      <c r="AB310" s="41"/>
      <c r="AC310" s="244"/>
      <c r="AD310" s="67"/>
      <c r="AE310" s="71"/>
      <c r="AF310" s="60"/>
      <c r="AG310" s="34"/>
      <c r="AH310" s="34"/>
      <c r="AI310" s="34"/>
      <c r="AJ310" s="34"/>
      <c r="AK310" s="13"/>
      <c r="AL310" s="13"/>
      <c r="AM310" s="13"/>
      <c r="AN310" s="13"/>
      <c r="AO310" s="13"/>
      <c r="AP310" s="14"/>
      <c r="AQ310" s="15"/>
    </row>
    <row r="311" spans="1:43" s="17" customFormat="1" ht="30.95" customHeight="1" x14ac:dyDescent="0.2">
      <c r="A311" s="47"/>
      <c r="B311" s="48"/>
      <c r="C311" s="56"/>
      <c r="D311" s="35"/>
      <c r="E311" s="35"/>
      <c r="F311" s="36" t="str">
        <f>IF(D311="","",VLOOKUP(D311,契約台帳!$A$3:$X$9998,6,FALSE))&amp;IF(D311="","",VLOOKUP(D311,契約台帳!$A$3:$X$9998,7,FALSE))&amp;IF(D311="","",VLOOKUP(D311,契約台帳!$A$3:$X$9998,8,FALSE))&amp;IF(D311="","",VLOOKUP(D311,契約台帳!$A$3:$X$9998,9,FALSE))&amp;IF(D311="","",VLOOKUP(D311,契約台帳!$A$3:$X$9998,11,FALSE))</f>
        <v/>
      </c>
      <c r="G311" s="35" t="str">
        <f>IF(D311="","",IF(D310&lt;&gt;"","",VLOOKUP(F311,製品マスタ!$G$5:$H$1005,2,FALSE)))</f>
        <v/>
      </c>
      <c r="H311" s="35" t="str">
        <f>IF(D311="","",IF(D310&lt;&gt;"","",VLOOKUP(F311,製品マスタ!$G$5:$K$1005,5,FALSE)))</f>
        <v/>
      </c>
      <c r="I311" s="37" t="str">
        <f>IF(D311="","",IF(D310&lt;&gt;"","",VLOOKUP(F311,製品マスタ!$G$5:$L$1005,6,FALSE)))</f>
        <v/>
      </c>
      <c r="J311" s="38"/>
      <c r="K311" s="37" t="str">
        <f>IF(D311="","",IF(D310&lt;&gt;"","",VLOOKUP(D311,契約台帳!$A$3:$X$700,12,FALSE)))</f>
        <v/>
      </c>
      <c r="L311" s="37" t="str">
        <f>IF(D311="","",IF(D310&lt;&gt;"","",VLOOKUP(F311,製品マスタ!$G$5:$Q$1005,11,FALSE)))</f>
        <v/>
      </c>
      <c r="M311" s="49"/>
      <c r="N311" s="49"/>
      <c r="O311" s="60"/>
      <c r="P311" s="74"/>
      <c r="Q311" s="54" t="str">
        <f>IF(D311="","",IF(D310&lt;&gt;"","",IF(J311="リード付け",M311,VLOOKUP(D311,契約台帳!$A$3:$X$700,14,FALSE))))</f>
        <v/>
      </c>
      <c r="R311" s="50" t="str">
        <f>IF(D311="","",IF(D310&lt;&gt;"","",IF(J311="リード付け",M311,VLOOKUP(D311,契約台帳!$A$3:$X$700,15,FALSE))))</f>
        <v/>
      </c>
      <c r="S311" s="50" t="str">
        <f>IF(D311="","",IF(D310&lt;&gt;"","",IF(J311="リード付け",N311,VLOOKUP(D311,契約台帳!$A$3:$X$700,16,FALSE))))</f>
        <v/>
      </c>
      <c r="T311" s="50"/>
      <c r="U311" s="227" t="str">
        <f>IF(D311="","",IF(D309=D311,"",VLOOKUP(D311,契約台帳!$A$2:$X$700,18,FALSE)))</f>
        <v/>
      </c>
      <c r="V311" s="35" t="str">
        <f>IF(J311="巻足し",VLOOKUP(F311&amp;K311&amp;M311,製品マスタ!$M$5:$AK$1005,IF(S311/N311&gt;=3,24,21),FALSE),IF(J311="巻返し",VLOOKUP(F311&amp;K311&amp;M311,製品マスタ!$M$5:$AE$1005,18,FALSE),IF(J311="リード付け","原反コア",IF(J311="スリット",VLOOKUP(F311&amp;K311&amp;Q311,製品マスタ!$N$5:$AE$1005,17,FALSE),""))))</f>
        <v/>
      </c>
      <c r="W311" s="35" t="str">
        <f>IF(J311="巻足し",VLOOKUP(F311&amp;K311&amp;M311,製品マスタ!$M$5:$AK$1005,IF(S311/N311&gt;=3,25,22),FALSE),IF(J311="巻返し",VLOOKUP(F311&amp;K311&amp;M311,製品マスタ!$M$5:$AE$1005,19,FALSE),IF(J311="リード付け","-",IF(J311="スリット",VLOOKUP(F311&amp;K311&amp;Q311,製品マスタ!$N$5:$AE$1005,18,FALSE),""))))</f>
        <v/>
      </c>
      <c r="X311" s="40" t="str">
        <f>IF(D311="","",IF(D310&lt;&gt;"","",VLOOKUP(D311,契約台帳!$A$3:$X$700,17,FALSE)))</f>
        <v/>
      </c>
      <c r="Y311" s="35" t="str">
        <f>IF(D311="","",IF(D310&lt;&gt;"","",VLOOKUP(D311,契約台帳!$A$3:$X$700,5,FALSE)))</f>
        <v/>
      </c>
      <c r="Z311" s="74"/>
      <c r="AA311" s="266" t="str">
        <f>IFERROR(VLOOKUP(F311&amp;K311&amp;M311,製品マスタ!$M$5:$AM$1003,27,FALSE),"")</f>
        <v/>
      </c>
      <c r="AB311" s="41"/>
      <c r="AC311" s="244"/>
      <c r="AD311" s="67"/>
      <c r="AE311" s="71"/>
      <c r="AF311" s="60"/>
      <c r="AG311" s="34"/>
      <c r="AH311" s="34"/>
      <c r="AI311" s="34"/>
      <c r="AJ311" s="34"/>
      <c r="AK311" s="13"/>
      <c r="AL311" s="13"/>
      <c r="AM311" s="13"/>
      <c r="AN311" s="13"/>
      <c r="AO311" s="13"/>
      <c r="AP311" s="14"/>
      <c r="AQ311" s="15"/>
    </row>
    <row r="312" spans="1:43" s="17" customFormat="1" ht="30.95" customHeight="1" x14ac:dyDescent="0.2">
      <c r="A312" s="47"/>
      <c r="B312" s="48"/>
      <c r="C312" s="56"/>
      <c r="D312" s="35"/>
      <c r="E312" s="35"/>
      <c r="F312" s="36" t="str">
        <f>IF(D312="","",VLOOKUP(D312,契約台帳!$A$3:$X$9998,6,FALSE))&amp;IF(D312="","",VLOOKUP(D312,契約台帳!$A$3:$X$9998,7,FALSE))&amp;IF(D312="","",VLOOKUP(D312,契約台帳!$A$3:$X$9998,8,FALSE))&amp;IF(D312="","",VLOOKUP(D312,契約台帳!$A$3:$X$9998,9,FALSE))&amp;IF(D312="","",VLOOKUP(D312,契約台帳!$A$3:$X$9998,11,FALSE))</f>
        <v/>
      </c>
      <c r="G312" s="35" t="str">
        <f>IF(D312="","",IF(D311&lt;&gt;"","",VLOOKUP(F312,製品マスタ!$G$5:$H$1005,2,FALSE)))</f>
        <v/>
      </c>
      <c r="H312" s="35" t="str">
        <f>IF(D312="","",IF(D311&lt;&gt;"","",VLOOKUP(F312,製品マスタ!$G$5:$K$1005,5,FALSE)))</f>
        <v/>
      </c>
      <c r="I312" s="37" t="str">
        <f>IF(D312="","",IF(D311&lt;&gt;"","",VLOOKUP(F312,製品マスタ!$G$5:$L$1005,6,FALSE)))</f>
        <v/>
      </c>
      <c r="J312" s="38"/>
      <c r="K312" s="37" t="str">
        <f>IF(D312="","",IF(D311&lt;&gt;"","",VLOOKUP(D312,契約台帳!$A$3:$X$700,12,FALSE)))</f>
        <v/>
      </c>
      <c r="L312" s="37" t="str">
        <f>IF(D312="","",IF(D311&lt;&gt;"","",VLOOKUP(F312,製品マスタ!$G$5:$Q$1005,11,FALSE)))</f>
        <v/>
      </c>
      <c r="M312" s="49"/>
      <c r="N312" s="49"/>
      <c r="O312" s="60"/>
      <c r="P312" s="74"/>
      <c r="Q312" s="54" t="str">
        <f>IF(D312="","",IF(D311&lt;&gt;"","",IF(J312="リード付け",M312,VLOOKUP(D312,契約台帳!$A$3:$X$700,14,FALSE))))</f>
        <v/>
      </c>
      <c r="R312" s="50" t="str">
        <f>IF(D312="","",IF(D311&lt;&gt;"","",IF(J312="リード付け",M312,VLOOKUP(D312,契約台帳!$A$3:$X$700,15,FALSE))))</f>
        <v/>
      </c>
      <c r="S312" s="50" t="str">
        <f>IF(D312="","",IF(D311&lt;&gt;"","",IF(J312="リード付け",N312,VLOOKUP(D312,契約台帳!$A$3:$X$700,16,FALSE))))</f>
        <v/>
      </c>
      <c r="T312" s="50"/>
      <c r="U312" s="227" t="str">
        <f>IF(D312="","",IF(D310=D312,"",VLOOKUP(D312,契約台帳!$A$2:$X$700,18,FALSE)))</f>
        <v/>
      </c>
      <c r="V312" s="35" t="str">
        <f>IF(J312="巻足し",VLOOKUP(F312&amp;K312&amp;M312,製品マスタ!$M$5:$AK$1005,IF(S312/N312&gt;=3,24,21),FALSE),IF(J312="巻返し",VLOOKUP(F312&amp;K312&amp;M312,製品マスタ!$M$5:$AE$1005,18,FALSE),IF(J312="リード付け","原反コア",IF(J312="スリット",VLOOKUP(F312&amp;K312&amp;Q312,製品マスタ!$N$5:$AE$1005,17,FALSE),""))))</f>
        <v/>
      </c>
      <c r="W312" s="35" t="str">
        <f>IF(J312="巻足し",VLOOKUP(F312&amp;K312&amp;M312,製品マスタ!$M$5:$AK$1005,IF(S312/N312&gt;=3,25,22),FALSE),IF(J312="巻返し",VLOOKUP(F312&amp;K312&amp;M312,製品マスタ!$M$5:$AE$1005,19,FALSE),IF(J312="リード付け","-",IF(J312="スリット",VLOOKUP(F312&amp;K312&amp;Q312,製品マスタ!$N$5:$AE$1005,18,FALSE),""))))</f>
        <v/>
      </c>
      <c r="X312" s="40" t="str">
        <f>IF(D312="","",IF(D311&lt;&gt;"","",VLOOKUP(D312,契約台帳!$A$3:$X$700,17,FALSE)))</f>
        <v/>
      </c>
      <c r="Y312" s="35" t="str">
        <f>IF(D312="","",IF(D311&lt;&gt;"","",VLOOKUP(D312,契約台帳!$A$3:$X$700,5,FALSE)))</f>
        <v/>
      </c>
      <c r="Z312" s="74"/>
      <c r="AA312" s="266" t="str">
        <f>IFERROR(VLOOKUP(F312&amp;K312&amp;M312,製品マスタ!$M$5:$AM$1003,27,FALSE),"")</f>
        <v/>
      </c>
      <c r="AB312" s="41"/>
      <c r="AC312" s="244"/>
      <c r="AD312" s="67"/>
      <c r="AE312" s="71"/>
      <c r="AF312" s="60"/>
      <c r="AG312" s="34"/>
      <c r="AH312" s="34"/>
      <c r="AI312" s="34"/>
      <c r="AJ312" s="34"/>
      <c r="AK312" s="13"/>
      <c r="AL312" s="13"/>
      <c r="AM312" s="13"/>
      <c r="AN312" s="13"/>
      <c r="AO312" s="13"/>
      <c r="AP312" s="14"/>
      <c r="AQ312" s="15"/>
    </row>
    <row r="313" spans="1:43" s="17" customFormat="1" ht="30.95" customHeight="1" x14ac:dyDescent="0.2">
      <c r="A313" s="47"/>
      <c r="B313" s="48"/>
      <c r="C313" s="56"/>
      <c r="D313" s="35"/>
      <c r="E313" s="35"/>
      <c r="F313" s="36" t="str">
        <f>IF(D313="","",VLOOKUP(D313,契約台帳!$A$3:$X$9998,6,FALSE))&amp;IF(D313="","",VLOOKUP(D313,契約台帳!$A$3:$X$9998,7,FALSE))&amp;IF(D313="","",VLOOKUP(D313,契約台帳!$A$3:$X$9998,8,FALSE))&amp;IF(D313="","",VLOOKUP(D313,契約台帳!$A$3:$X$9998,9,FALSE))&amp;IF(D313="","",VLOOKUP(D313,契約台帳!$A$3:$X$9998,11,FALSE))</f>
        <v/>
      </c>
      <c r="G313" s="35" t="str">
        <f>IF(D313="","",IF(D312&lt;&gt;"","",VLOOKUP(F313,製品マスタ!$G$5:$H$1005,2,FALSE)))</f>
        <v/>
      </c>
      <c r="H313" s="35" t="str">
        <f>IF(D313="","",IF(D312&lt;&gt;"","",VLOOKUP(F313,製品マスタ!$G$5:$K$1005,5,FALSE)))</f>
        <v/>
      </c>
      <c r="I313" s="37" t="str">
        <f>IF(D313="","",IF(D312&lt;&gt;"","",VLOOKUP(F313,製品マスタ!$G$5:$L$1005,6,FALSE)))</f>
        <v/>
      </c>
      <c r="J313" s="38"/>
      <c r="K313" s="37" t="str">
        <f>IF(D313="","",IF(D312&lt;&gt;"","",VLOOKUP(D313,契約台帳!$A$3:$X$700,12,FALSE)))</f>
        <v/>
      </c>
      <c r="L313" s="37" t="str">
        <f>IF(D313="","",IF(D312&lt;&gt;"","",VLOOKUP(F313,製品マスタ!$G$5:$Q$1005,11,FALSE)))</f>
        <v/>
      </c>
      <c r="M313" s="49"/>
      <c r="N313" s="49"/>
      <c r="O313" s="60"/>
      <c r="P313" s="74"/>
      <c r="Q313" s="54" t="str">
        <f>IF(D313="","",IF(D312&lt;&gt;"","",IF(J313="リード付け",M313,VLOOKUP(D313,契約台帳!$A$3:$X$700,14,FALSE))))</f>
        <v/>
      </c>
      <c r="R313" s="50" t="str">
        <f>IF(D313="","",IF(D312&lt;&gt;"","",IF(J313="リード付け",M313,VLOOKUP(D313,契約台帳!$A$3:$X$700,15,FALSE))))</f>
        <v/>
      </c>
      <c r="S313" s="50" t="str">
        <f>IF(D313="","",IF(D312&lt;&gt;"","",IF(J313="リード付け",N313,VLOOKUP(D313,契約台帳!$A$3:$X$700,16,FALSE))))</f>
        <v/>
      </c>
      <c r="T313" s="50"/>
      <c r="U313" s="227" t="str">
        <f>IF(D313="","",IF(D311=D313,"",VLOOKUP(D313,契約台帳!$A$2:$X$700,18,FALSE)))</f>
        <v/>
      </c>
      <c r="V313" s="35" t="str">
        <f>IF(J313="巻足し",VLOOKUP(F313&amp;K313&amp;M313,製品マスタ!$M$5:$AK$1005,IF(S313/N313&gt;=3,24,21),FALSE),IF(J313="巻返し",VLOOKUP(F313&amp;K313&amp;M313,製品マスタ!$M$5:$AE$1005,18,FALSE),IF(J313="リード付け","原反コア",IF(J313="スリット",VLOOKUP(F313&amp;K313&amp;Q313,製品マスタ!$N$5:$AE$1005,17,FALSE),""))))</f>
        <v/>
      </c>
      <c r="W313" s="35" t="str">
        <f>IF(J313="巻足し",VLOOKUP(F313&amp;K313&amp;M313,製品マスタ!$M$5:$AK$1005,IF(S313/N313&gt;=3,25,22),FALSE),IF(J313="巻返し",VLOOKUP(F313&amp;K313&amp;M313,製品マスタ!$M$5:$AE$1005,19,FALSE),IF(J313="リード付け","-",IF(J313="スリット",VLOOKUP(F313&amp;K313&amp;Q313,製品マスタ!$N$5:$AE$1005,18,FALSE),""))))</f>
        <v/>
      </c>
      <c r="X313" s="40" t="str">
        <f>IF(D313="","",IF(D312&lt;&gt;"","",VLOOKUP(D313,契約台帳!$A$3:$X$700,17,FALSE)))</f>
        <v/>
      </c>
      <c r="Y313" s="35" t="str">
        <f>IF(D313="","",IF(D312&lt;&gt;"","",VLOOKUP(D313,契約台帳!$A$3:$X$700,5,FALSE)))</f>
        <v/>
      </c>
      <c r="Z313" s="74"/>
      <c r="AA313" s="266" t="str">
        <f>IFERROR(VLOOKUP(F313&amp;K313&amp;M313,製品マスタ!$M$5:$AM$1003,27,FALSE),"")</f>
        <v/>
      </c>
      <c r="AB313" s="41"/>
      <c r="AC313" s="244"/>
      <c r="AD313" s="67"/>
      <c r="AE313" s="71"/>
      <c r="AF313" s="60"/>
      <c r="AG313" s="34"/>
      <c r="AH313" s="34"/>
      <c r="AI313" s="34"/>
      <c r="AJ313" s="34"/>
      <c r="AK313" s="13"/>
      <c r="AL313" s="13"/>
      <c r="AM313" s="13"/>
      <c r="AN313" s="13"/>
      <c r="AO313" s="13"/>
      <c r="AP313" s="14"/>
      <c r="AQ313" s="15"/>
    </row>
    <row r="314" spans="1:43" s="17" customFormat="1" ht="30.95" customHeight="1" x14ac:dyDescent="0.2">
      <c r="A314" s="47"/>
      <c r="B314" s="48"/>
      <c r="C314" s="56"/>
      <c r="D314" s="35"/>
      <c r="E314" s="35"/>
      <c r="F314" s="36" t="str">
        <f>IF(D314="","",VLOOKUP(D314,契約台帳!$A$3:$X$9998,6,FALSE))&amp;IF(D314="","",VLOOKUP(D314,契約台帳!$A$3:$X$9998,7,FALSE))&amp;IF(D314="","",VLOOKUP(D314,契約台帳!$A$3:$X$9998,8,FALSE))&amp;IF(D314="","",VLOOKUP(D314,契約台帳!$A$3:$X$9998,9,FALSE))&amp;IF(D314="","",VLOOKUP(D314,契約台帳!$A$3:$X$9998,11,FALSE))</f>
        <v/>
      </c>
      <c r="G314" s="35" t="str">
        <f>IF(D314="","",IF(D313&lt;&gt;"","",VLOOKUP(F314,製品マスタ!$G$5:$H$1005,2,FALSE)))</f>
        <v/>
      </c>
      <c r="H314" s="35" t="str">
        <f>IF(D314="","",IF(D313&lt;&gt;"","",VLOOKUP(F314,製品マスタ!$G$5:$K$1005,5,FALSE)))</f>
        <v/>
      </c>
      <c r="I314" s="37" t="str">
        <f>IF(D314="","",IF(D313&lt;&gt;"","",VLOOKUP(F314,製品マスタ!$G$5:$L$1005,6,FALSE)))</f>
        <v/>
      </c>
      <c r="J314" s="38"/>
      <c r="K314" s="37" t="str">
        <f>IF(D314="","",IF(D313&lt;&gt;"","",VLOOKUP(D314,契約台帳!$A$3:$X$700,12,FALSE)))</f>
        <v/>
      </c>
      <c r="L314" s="37" t="str">
        <f>IF(D314="","",IF(D313&lt;&gt;"","",VLOOKUP(F314,製品マスタ!$G$5:$Q$1005,11,FALSE)))</f>
        <v/>
      </c>
      <c r="M314" s="49"/>
      <c r="N314" s="49"/>
      <c r="O314" s="60"/>
      <c r="P314" s="74"/>
      <c r="Q314" s="54" t="str">
        <f>IF(D314="","",IF(D313&lt;&gt;"","",IF(J314="リード付け",M314,VLOOKUP(D314,契約台帳!$A$3:$X$700,14,FALSE))))</f>
        <v/>
      </c>
      <c r="R314" s="50" t="str">
        <f>IF(D314="","",IF(D313&lt;&gt;"","",IF(J314="リード付け",M314,VLOOKUP(D314,契約台帳!$A$3:$X$700,15,FALSE))))</f>
        <v/>
      </c>
      <c r="S314" s="50" t="str">
        <f>IF(D314="","",IF(D313&lt;&gt;"","",IF(J314="リード付け",N314,VLOOKUP(D314,契約台帳!$A$3:$X$700,16,FALSE))))</f>
        <v/>
      </c>
      <c r="T314" s="50"/>
      <c r="U314" s="227" t="str">
        <f>IF(D314="","",IF(D312=D314,"",VLOOKUP(D314,契約台帳!$A$2:$X$700,18,FALSE)))</f>
        <v/>
      </c>
      <c r="V314" s="35" t="str">
        <f>IF(J314="巻足し",VLOOKUP(F314&amp;K314&amp;M314,製品マスタ!$M$5:$AK$1005,IF(S314/N314&gt;=3,24,21),FALSE),IF(J314="巻返し",VLOOKUP(F314&amp;K314&amp;M314,製品マスタ!$M$5:$AE$1005,18,FALSE),IF(J314="リード付け","原反コア",IF(J314="スリット",VLOOKUP(F314&amp;K314&amp;Q314,製品マスタ!$N$5:$AE$1005,17,FALSE),""))))</f>
        <v/>
      </c>
      <c r="W314" s="35" t="str">
        <f>IF(J314="巻足し",VLOOKUP(F314&amp;K314&amp;M314,製品マスタ!$M$5:$AK$1005,IF(S314/N314&gt;=3,25,22),FALSE),IF(J314="巻返し",VLOOKUP(F314&amp;K314&amp;M314,製品マスタ!$M$5:$AE$1005,19,FALSE),IF(J314="リード付け","-",IF(J314="スリット",VLOOKUP(F314&amp;K314&amp;Q314,製品マスタ!$N$5:$AE$1005,18,FALSE),""))))</f>
        <v/>
      </c>
      <c r="X314" s="40" t="str">
        <f>IF(D314="","",IF(D313&lt;&gt;"","",VLOOKUP(D314,契約台帳!$A$3:$X$700,17,FALSE)))</f>
        <v/>
      </c>
      <c r="Y314" s="35" t="str">
        <f>IF(D314="","",IF(D313&lt;&gt;"","",VLOOKUP(D314,契約台帳!$A$3:$X$700,5,FALSE)))</f>
        <v/>
      </c>
      <c r="Z314" s="74"/>
      <c r="AA314" s="266" t="str">
        <f>IFERROR(VLOOKUP(F314&amp;K314&amp;M314,製品マスタ!$M$5:$AM$1003,27,FALSE),"")</f>
        <v/>
      </c>
      <c r="AB314" s="41"/>
      <c r="AC314" s="244"/>
      <c r="AD314" s="67"/>
      <c r="AE314" s="71"/>
      <c r="AF314" s="60"/>
      <c r="AG314" s="34"/>
      <c r="AH314" s="34"/>
      <c r="AI314" s="34"/>
      <c r="AJ314" s="34"/>
      <c r="AK314" s="13"/>
      <c r="AL314" s="13"/>
      <c r="AM314" s="13"/>
      <c r="AN314" s="13"/>
      <c r="AO314" s="13"/>
      <c r="AP314" s="14"/>
      <c r="AQ314" s="15"/>
    </row>
    <row r="315" spans="1:43" s="17" customFormat="1" ht="30.95" customHeight="1" x14ac:dyDescent="0.2">
      <c r="A315" s="47"/>
      <c r="B315" s="48"/>
      <c r="C315" s="56"/>
      <c r="D315" s="35"/>
      <c r="E315" s="35"/>
      <c r="F315" s="36" t="str">
        <f>IF(D315="","",VLOOKUP(D315,契約台帳!$A$3:$X$9998,6,FALSE))&amp;IF(D315="","",VLOOKUP(D315,契約台帳!$A$3:$X$9998,7,FALSE))&amp;IF(D315="","",VLOOKUP(D315,契約台帳!$A$3:$X$9998,8,FALSE))&amp;IF(D315="","",VLOOKUP(D315,契約台帳!$A$3:$X$9998,9,FALSE))&amp;IF(D315="","",VLOOKUP(D315,契約台帳!$A$3:$X$9998,11,FALSE))</f>
        <v/>
      </c>
      <c r="G315" s="35" t="str">
        <f>IF(D315="","",IF(D314&lt;&gt;"","",VLOOKUP(F315,製品マスタ!$G$5:$H$1005,2,FALSE)))</f>
        <v/>
      </c>
      <c r="H315" s="35" t="str">
        <f>IF(D315="","",IF(D314&lt;&gt;"","",VLOOKUP(F315,製品マスタ!$G$5:$K$1005,5,FALSE)))</f>
        <v/>
      </c>
      <c r="I315" s="37" t="str">
        <f>IF(D315="","",IF(D314&lt;&gt;"","",VLOOKUP(F315,製品マスタ!$G$5:$L$1005,6,FALSE)))</f>
        <v/>
      </c>
      <c r="J315" s="38"/>
      <c r="K315" s="37" t="str">
        <f>IF(D315="","",IF(D314&lt;&gt;"","",VLOOKUP(D315,契約台帳!$A$3:$X$700,12,FALSE)))</f>
        <v/>
      </c>
      <c r="L315" s="37" t="str">
        <f>IF(D315="","",IF(D314&lt;&gt;"","",VLOOKUP(F315,製品マスタ!$G$5:$Q$1005,11,FALSE)))</f>
        <v/>
      </c>
      <c r="M315" s="49"/>
      <c r="N315" s="49"/>
      <c r="O315" s="60"/>
      <c r="P315" s="74"/>
      <c r="Q315" s="54" t="str">
        <f>IF(D315="","",IF(D314&lt;&gt;"","",IF(J315="リード付け",M315,VLOOKUP(D315,契約台帳!$A$3:$X$700,14,FALSE))))</f>
        <v/>
      </c>
      <c r="R315" s="50" t="str">
        <f>IF(D315="","",IF(D314&lt;&gt;"","",IF(J315="リード付け",M315,VLOOKUP(D315,契約台帳!$A$3:$X$700,15,FALSE))))</f>
        <v/>
      </c>
      <c r="S315" s="50" t="str">
        <f>IF(D315="","",IF(D314&lt;&gt;"","",IF(J315="リード付け",N315,VLOOKUP(D315,契約台帳!$A$3:$X$700,16,FALSE))))</f>
        <v/>
      </c>
      <c r="T315" s="50"/>
      <c r="U315" s="227" t="str">
        <f>IF(D315="","",IF(D313=D315,"",VLOOKUP(D315,契約台帳!$A$2:$X$700,18,FALSE)))</f>
        <v/>
      </c>
      <c r="V315" s="35" t="str">
        <f>IF(J315="巻足し",VLOOKUP(F315&amp;K315&amp;M315,製品マスタ!$M$5:$AK$1005,IF(S315/N315&gt;=3,24,21),FALSE),IF(J315="巻返し",VLOOKUP(F315&amp;K315&amp;M315,製品マスタ!$M$5:$AE$1005,18,FALSE),IF(J315="リード付け","原反コア",IF(J315="スリット",VLOOKUP(F315&amp;K315&amp;Q315,製品マスタ!$N$5:$AE$1005,17,FALSE),""))))</f>
        <v/>
      </c>
      <c r="W315" s="35" t="str">
        <f>IF(J315="巻足し",VLOOKUP(F315&amp;K315&amp;M315,製品マスタ!$M$5:$AK$1005,IF(S315/N315&gt;=3,25,22),FALSE),IF(J315="巻返し",VLOOKUP(F315&amp;K315&amp;M315,製品マスタ!$M$5:$AE$1005,19,FALSE),IF(J315="リード付け","-",IF(J315="スリット",VLOOKUP(F315&amp;K315&amp;Q315,製品マスタ!$N$5:$AE$1005,18,FALSE),""))))</f>
        <v/>
      </c>
      <c r="X315" s="40" t="str">
        <f>IF(D315="","",IF(D314&lt;&gt;"","",VLOOKUP(D315,契約台帳!$A$3:$X$700,17,FALSE)))</f>
        <v/>
      </c>
      <c r="Y315" s="35" t="str">
        <f>IF(D315="","",IF(D314&lt;&gt;"","",VLOOKUP(D315,契約台帳!$A$3:$X$700,5,FALSE)))</f>
        <v/>
      </c>
      <c r="Z315" s="74"/>
      <c r="AA315" s="266" t="str">
        <f>IFERROR(VLOOKUP(F315&amp;K315&amp;M315,製品マスタ!$M$5:$AM$1003,27,FALSE),"")</f>
        <v/>
      </c>
      <c r="AB315" s="41"/>
      <c r="AC315" s="244"/>
      <c r="AD315" s="67"/>
      <c r="AE315" s="71"/>
      <c r="AF315" s="60"/>
      <c r="AG315" s="34"/>
      <c r="AH315" s="34"/>
      <c r="AI315" s="34"/>
      <c r="AJ315" s="34"/>
      <c r="AK315" s="13"/>
      <c r="AL315" s="13"/>
      <c r="AM315" s="13"/>
      <c r="AN315" s="13"/>
      <c r="AO315" s="13"/>
      <c r="AP315" s="14"/>
      <c r="AQ315" s="15"/>
    </row>
    <row r="316" spans="1:43" s="17" customFormat="1" ht="30.95" customHeight="1" x14ac:dyDescent="0.2">
      <c r="A316" s="47"/>
      <c r="B316" s="48"/>
      <c r="C316" s="56"/>
      <c r="D316" s="35"/>
      <c r="E316" s="35"/>
      <c r="F316" s="36" t="str">
        <f>IF(D316="","",VLOOKUP(D316,契約台帳!$A$3:$X$9998,6,FALSE))&amp;IF(D316="","",VLOOKUP(D316,契約台帳!$A$3:$X$9998,7,FALSE))&amp;IF(D316="","",VLOOKUP(D316,契約台帳!$A$3:$X$9998,8,FALSE))&amp;IF(D316="","",VLOOKUP(D316,契約台帳!$A$3:$X$9998,9,FALSE))&amp;IF(D316="","",VLOOKUP(D316,契約台帳!$A$3:$X$9998,11,FALSE))</f>
        <v/>
      </c>
      <c r="G316" s="35" t="str">
        <f>IF(D316="","",IF(D315&lt;&gt;"","",VLOOKUP(F316,製品マスタ!$G$5:$H$1005,2,FALSE)))</f>
        <v/>
      </c>
      <c r="H316" s="35" t="str">
        <f>IF(D316="","",IF(D315&lt;&gt;"","",VLOOKUP(F316,製品マスタ!$G$5:$K$1005,5,FALSE)))</f>
        <v/>
      </c>
      <c r="I316" s="37" t="str">
        <f>IF(D316="","",IF(D315&lt;&gt;"","",VLOOKUP(F316,製品マスタ!$G$5:$L$1005,6,FALSE)))</f>
        <v/>
      </c>
      <c r="J316" s="38"/>
      <c r="K316" s="37" t="str">
        <f>IF(D316="","",IF(D315&lt;&gt;"","",VLOOKUP(D316,契約台帳!$A$3:$X$700,12,FALSE)))</f>
        <v/>
      </c>
      <c r="L316" s="37" t="str">
        <f>IF(D316="","",IF(D315&lt;&gt;"","",VLOOKUP(F316,製品マスタ!$G$5:$Q$1005,11,FALSE)))</f>
        <v/>
      </c>
      <c r="M316" s="49"/>
      <c r="N316" s="49"/>
      <c r="O316" s="60"/>
      <c r="P316" s="74"/>
      <c r="Q316" s="54" t="str">
        <f>IF(D316="","",IF(D315&lt;&gt;"","",IF(J316="リード付け",M316,VLOOKUP(D316,契約台帳!$A$3:$X$700,14,FALSE))))</f>
        <v/>
      </c>
      <c r="R316" s="50" t="str">
        <f>IF(D316="","",IF(D315&lt;&gt;"","",IF(J316="リード付け",M316,VLOOKUP(D316,契約台帳!$A$3:$X$700,15,FALSE))))</f>
        <v/>
      </c>
      <c r="S316" s="50" t="str">
        <f>IF(D316="","",IF(D315&lt;&gt;"","",IF(J316="リード付け",N316,VLOOKUP(D316,契約台帳!$A$3:$X$700,16,FALSE))))</f>
        <v/>
      </c>
      <c r="T316" s="50"/>
      <c r="U316" s="227" t="str">
        <f>IF(D316="","",IF(D314=D316,"",VLOOKUP(D316,契約台帳!$A$2:$X$700,18,FALSE)))</f>
        <v/>
      </c>
      <c r="V316" s="35" t="str">
        <f>IF(J316="巻足し",VLOOKUP(F316&amp;K316&amp;M316,製品マスタ!$M$5:$AK$1005,IF(S316/N316&gt;=3,24,21),FALSE),IF(J316="巻返し",VLOOKUP(F316&amp;K316&amp;M316,製品マスタ!$M$5:$AE$1005,18,FALSE),IF(J316="リード付け","原反コア",IF(J316="スリット",VLOOKUP(F316&amp;K316&amp;Q316,製品マスタ!$N$5:$AE$1005,17,FALSE),""))))</f>
        <v/>
      </c>
      <c r="W316" s="35" t="str">
        <f>IF(J316="巻足し",VLOOKUP(F316&amp;K316&amp;M316,製品マスタ!$M$5:$AK$1005,IF(S316/N316&gt;=3,25,22),FALSE),IF(J316="巻返し",VLOOKUP(F316&amp;K316&amp;M316,製品マスタ!$M$5:$AE$1005,19,FALSE),IF(J316="リード付け","-",IF(J316="スリット",VLOOKUP(F316&amp;K316&amp;Q316,製品マスタ!$N$5:$AE$1005,18,FALSE),""))))</f>
        <v/>
      </c>
      <c r="X316" s="40" t="str">
        <f>IF(D316="","",IF(D315&lt;&gt;"","",VLOOKUP(D316,契約台帳!$A$3:$X$700,17,FALSE)))</f>
        <v/>
      </c>
      <c r="Y316" s="35" t="str">
        <f>IF(D316="","",IF(D315&lt;&gt;"","",VLOOKUP(D316,契約台帳!$A$3:$X$700,5,FALSE)))</f>
        <v/>
      </c>
      <c r="Z316" s="74"/>
      <c r="AA316" s="266" t="str">
        <f>IFERROR(VLOOKUP(F316&amp;K316&amp;M316,製品マスタ!$M$5:$AM$1003,27,FALSE),"")</f>
        <v/>
      </c>
      <c r="AB316" s="41"/>
      <c r="AC316" s="244"/>
      <c r="AD316" s="67"/>
      <c r="AE316" s="71"/>
      <c r="AF316" s="60"/>
      <c r="AG316" s="34"/>
      <c r="AH316" s="34"/>
      <c r="AI316" s="34"/>
      <c r="AJ316" s="34"/>
      <c r="AK316" s="13"/>
      <c r="AL316" s="13"/>
      <c r="AM316" s="13"/>
      <c r="AN316" s="13"/>
      <c r="AO316" s="13"/>
      <c r="AP316" s="14"/>
      <c r="AQ316" s="15"/>
    </row>
    <row r="317" spans="1:43" s="17" customFormat="1" ht="30.95" customHeight="1" x14ac:dyDescent="0.2">
      <c r="A317" s="47"/>
      <c r="B317" s="48"/>
      <c r="C317" s="56"/>
      <c r="D317" s="35"/>
      <c r="E317" s="35"/>
      <c r="F317" s="36" t="str">
        <f>IF(D317="","",VLOOKUP(D317,契約台帳!$A$3:$X$9998,6,FALSE))&amp;IF(D317="","",VLOOKUP(D317,契約台帳!$A$3:$X$9998,7,FALSE))&amp;IF(D317="","",VLOOKUP(D317,契約台帳!$A$3:$X$9998,8,FALSE))&amp;IF(D317="","",VLOOKUP(D317,契約台帳!$A$3:$X$9998,9,FALSE))&amp;IF(D317="","",VLOOKUP(D317,契約台帳!$A$3:$X$9998,11,FALSE))</f>
        <v/>
      </c>
      <c r="G317" s="35" t="str">
        <f>IF(D317="","",IF(D316&lt;&gt;"","",VLOOKUP(F317,製品マスタ!$G$5:$H$1005,2,FALSE)))</f>
        <v/>
      </c>
      <c r="H317" s="35" t="str">
        <f>IF(D317="","",IF(D316&lt;&gt;"","",VLOOKUP(F317,製品マスタ!$G$5:$K$1005,5,FALSE)))</f>
        <v/>
      </c>
      <c r="I317" s="37" t="str">
        <f>IF(D317="","",IF(D316&lt;&gt;"","",VLOOKUP(F317,製品マスタ!$G$5:$L$1005,6,FALSE)))</f>
        <v/>
      </c>
      <c r="J317" s="38"/>
      <c r="K317" s="37" t="str">
        <f>IF(D317="","",IF(D316&lt;&gt;"","",VLOOKUP(D317,契約台帳!$A$3:$X$700,12,FALSE)))</f>
        <v/>
      </c>
      <c r="L317" s="37" t="str">
        <f>IF(D317="","",IF(D316&lt;&gt;"","",VLOOKUP(F317,製品マスタ!$G$5:$Q$1005,11,FALSE)))</f>
        <v/>
      </c>
      <c r="M317" s="49"/>
      <c r="N317" s="49"/>
      <c r="O317" s="60"/>
      <c r="P317" s="74"/>
      <c r="Q317" s="54" t="str">
        <f>IF(D317="","",IF(D316&lt;&gt;"","",IF(J317="リード付け",M317,VLOOKUP(D317,契約台帳!$A$3:$X$700,14,FALSE))))</f>
        <v/>
      </c>
      <c r="R317" s="50" t="str">
        <f>IF(D317="","",IF(D316&lt;&gt;"","",IF(J317="リード付け",M317,VLOOKUP(D317,契約台帳!$A$3:$X$700,15,FALSE))))</f>
        <v/>
      </c>
      <c r="S317" s="50" t="str">
        <f>IF(D317="","",IF(D316&lt;&gt;"","",IF(J317="リード付け",N317,VLOOKUP(D317,契約台帳!$A$3:$X$700,16,FALSE))))</f>
        <v/>
      </c>
      <c r="T317" s="50"/>
      <c r="U317" s="227" t="str">
        <f>IF(D317="","",IF(D315=D317,"",VLOOKUP(D317,契約台帳!$A$2:$X$700,18,FALSE)))</f>
        <v/>
      </c>
      <c r="V317" s="35" t="str">
        <f>IF(J317="巻足し",VLOOKUP(F317&amp;K317&amp;M317,製品マスタ!$M$5:$AK$1005,IF(S317/N317&gt;=3,24,21),FALSE),IF(J317="巻返し",VLOOKUP(F317&amp;K317&amp;M317,製品マスタ!$M$5:$AE$1005,18,FALSE),IF(J317="リード付け","原反コア",IF(J317="スリット",VLOOKUP(F317&amp;K317&amp;Q317,製品マスタ!$N$5:$AE$1005,17,FALSE),""))))</f>
        <v/>
      </c>
      <c r="W317" s="35" t="str">
        <f>IF(J317="巻足し",VLOOKUP(F317&amp;K317&amp;M317,製品マスタ!$M$5:$AK$1005,IF(S317/N317&gt;=3,25,22),FALSE),IF(J317="巻返し",VLOOKUP(F317&amp;K317&amp;M317,製品マスタ!$M$5:$AE$1005,19,FALSE),IF(J317="リード付け","-",IF(J317="スリット",VLOOKUP(F317&amp;K317&amp;Q317,製品マスタ!$N$5:$AE$1005,18,FALSE),""))))</f>
        <v/>
      </c>
      <c r="X317" s="40" t="str">
        <f>IF(D317="","",IF(D316&lt;&gt;"","",VLOOKUP(D317,契約台帳!$A$3:$X$700,17,FALSE)))</f>
        <v/>
      </c>
      <c r="Y317" s="35" t="str">
        <f>IF(D317="","",IF(D316&lt;&gt;"","",VLOOKUP(D317,契約台帳!$A$3:$X$700,5,FALSE)))</f>
        <v/>
      </c>
      <c r="Z317" s="74"/>
      <c r="AA317" s="266" t="str">
        <f>IFERROR(VLOOKUP(F317&amp;K317&amp;M317,製品マスタ!$M$5:$AM$1003,27,FALSE),"")</f>
        <v/>
      </c>
      <c r="AB317" s="41"/>
      <c r="AC317" s="244"/>
      <c r="AD317" s="67"/>
      <c r="AE317" s="71"/>
      <c r="AF317" s="60"/>
      <c r="AG317" s="34"/>
      <c r="AH317" s="34"/>
      <c r="AI317" s="34"/>
      <c r="AJ317" s="34"/>
      <c r="AK317" s="13"/>
      <c r="AL317" s="13"/>
      <c r="AM317" s="13"/>
      <c r="AN317" s="13"/>
      <c r="AO317" s="13"/>
      <c r="AP317" s="14"/>
      <c r="AQ317" s="15"/>
    </row>
    <row r="318" spans="1:43" s="17" customFormat="1" ht="30.95" customHeight="1" x14ac:dyDescent="0.2">
      <c r="A318" s="47"/>
      <c r="B318" s="48"/>
      <c r="C318" s="56"/>
      <c r="D318" s="35"/>
      <c r="E318" s="35"/>
      <c r="F318" s="36" t="str">
        <f>IF(D318="","",VLOOKUP(D318,契約台帳!$A$3:$X$9998,6,FALSE))&amp;IF(D318="","",VLOOKUP(D318,契約台帳!$A$3:$X$9998,7,FALSE))&amp;IF(D318="","",VLOOKUP(D318,契約台帳!$A$3:$X$9998,8,FALSE))&amp;IF(D318="","",VLOOKUP(D318,契約台帳!$A$3:$X$9998,9,FALSE))&amp;IF(D318="","",VLOOKUP(D318,契約台帳!$A$3:$X$9998,11,FALSE))</f>
        <v/>
      </c>
      <c r="G318" s="35" t="str">
        <f>IF(D318="","",IF(D317&lt;&gt;"","",VLOOKUP(F318,製品マスタ!$G$5:$H$1005,2,FALSE)))</f>
        <v/>
      </c>
      <c r="H318" s="35" t="str">
        <f>IF(D318="","",IF(D317&lt;&gt;"","",VLOOKUP(F318,製品マスタ!$G$5:$K$1005,5,FALSE)))</f>
        <v/>
      </c>
      <c r="I318" s="37" t="str">
        <f>IF(D318="","",IF(D317&lt;&gt;"","",VLOOKUP(F318,製品マスタ!$G$5:$L$1005,6,FALSE)))</f>
        <v/>
      </c>
      <c r="J318" s="38"/>
      <c r="K318" s="37" t="str">
        <f>IF(D318="","",IF(D317&lt;&gt;"","",VLOOKUP(D318,契約台帳!$A$3:$X$700,12,FALSE)))</f>
        <v/>
      </c>
      <c r="L318" s="37" t="str">
        <f>IF(D318="","",IF(D317&lt;&gt;"","",VLOOKUP(F318,製品マスタ!$G$5:$Q$1005,11,FALSE)))</f>
        <v/>
      </c>
      <c r="M318" s="49"/>
      <c r="N318" s="49"/>
      <c r="O318" s="60"/>
      <c r="P318" s="74"/>
      <c r="Q318" s="54" t="str">
        <f>IF(D318="","",IF(D317&lt;&gt;"","",IF(J318="リード付け",M318,VLOOKUP(D318,契約台帳!$A$3:$X$700,14,FALSE))))</f>
        <v/>
      </c>
      <c r="R318" s="50" t="str">
        <f>IF(D318="","",IF(D317&lt;&gt;"","",IF(J318="リード付け",M318,VLOOKUP(D318,契約台帳!$A$3:$X$700,15,FALSE))))</f>
        <v/>
      </c>
      <c r="S318" s="50" t="str">
        <f>IF(D318="","",IF(D317&lt;&gt;"","",IF(J318="リード付け",N318,VLOOKUP(D318,契約台帳!$A$3:$X$700,16,FALSE))))</f>
        <v/>
      </c>
      <c r="T318" s="50"/>
      <c r="U318" s="227" t="str">
        <f>IF(D318="","",IF(D316=D318,"",VLOOKUP(D318,契約台帳!$A$2:$X$700,18,FALSE)))</f>
        <v/>
      </c>
      <c r="V318" s="35" t="str">
        <f>IF(J318="巻足し",VLOOKUP(F318&amp;K318&amp;M318,製品マスタ!$M$5:$AK$1005,IF(S318/N318&gt;=3,24,21),FALSE),IF(J318="巻返し",VLOOKUP(F318&amp;K318&amp;M318,製品マスタ!$M$5:$AE$1005,18,FALSE),IF(J318="リード付け","原反コア",IF(J318="スリット",VLOOKUP(F318&amp;K318&amp;Q318,製品マスタ!$N$5:$AE$1005,17,FALSE),""))))</f>
        <v/>
      </c>
      <c r="W318" s="35" t="str">
        <f>IF(J318="巻足し",VLOOKUP(F318&amp;K318&amp;M318,製品マスタ!$M$5:$AK$1005,IF(S318/N318&gt;=3,25,22),FALSE),IF(J318="巻返し",VLOOKUP(F318&amp;K318&amp;M318,製品マスタ!$M$5:$AE$1005,19,FALSE),IF(J318="リード付け","-",IF(J318="スリット",VLOOKUP(F318&amp;K318&amp;Q318,製品マスタ!$N$5:$AE$1005,18,FALSE),""))))</f>
        <v/>
      </c>
      <c r="X318" s="40" t="str">
        <f>IF(D318="","",IF(D317&lt;&gt;"","",VLOOKUP(D318,契約台帳!$A$3:$X$700,17,FALSE)))</f>
        <v/>
      </c>
      <c r="Y318" s="35" t="str">
        <f>IF(D318="","",IF(D317&lt;&gt;"","",VLOOKUP(D318,契約台帳!$A$3:$X$700,5,FALSE)))</f>
        <v/>
      </c>
      <c r="Z318" s="74"/>
      <c r="AA318" s="266" t="str">
        <f>IFERROR(VLOOKUP(F318&amp;K318&amp;M318,製品マスタ!$M$5:$AM$1003,27,FALSE),"")</f>
        <v/>
      </c>
      <c r="AB318" s="41"/>
      <c r="AC318" s="244"/>
      <c r="AD318" s="67"/>
      <c r="AE318" s="71"/>
      <c r="AF318" s="60"/>
      <c r="AG318" s="34"/>
      <c r="AH318" s="34"/>
      <c r="AI318" s="34"/>
      <c r="AJ318" s="34"/>
      <c r="AK318" s="13"/>
      <c r="AL318" s="13"/>
      <c r="AM318" s="13"/>
      <c r="AN318" s="13"/>
      <c r="AO318" s="13"/>
      <c r="AP318" s="14"/>
      <c r="AQ318" s="15"/>
    </row>
    <row r="319" spans="1:43" s="17" customFormat="1" ht="30.95" customHeight="1" x14ac:dyDescent="0.2">
      <c r="A319" s="47"/>
      <c r="B319" s="48"/>
      <c r="C319" s="56"/>
      <c r="D319" s="35"/>
      <c r="E319" s="35"/>
      <c r="F319" s="36" t="str">
        <f>IF(D319="","",VLOOKUP(D319,契約台帳!$A$3:$X$9998,6,FALSE))&amp;IF(D319="","",VLOOKUP(D319,契約台帳!$A$3:$X$9998,7,FALSE))&amp;IF(D319="","",VLOOKUP(D319,契約台帳!$A$3:$X$9998,8,FALSE))&amp;IF(D319="","",VLOOKUP(D319,契約台帳!$A$3:$X$9998,9,FALSE))&amp;IF(D319="","",VLOOKUP(D319,契約台帳!$A$3:$X$9998,11,FALSE))</f>
        <v/>
      </c>
      <c r="G319" s="35" t="str">
        <f>IF(D319="","",IF(D318&lt;&gt;"","",VLOOKUP(F319,製品マスタ!$G$5:$H$1005,2,FALSE)))</f>
        <v/>
      </c>
      <c r="H319" s="35" t="str">
        <f>IF(D319="","",IF(D318&lt;&gt;"","",VLOOKUP(F319,製品マスタ!$G$5:$K$1005,5,FALSE)))</f>
        <v/>
      </c>
      <c r="I319" s="37" t="str">
        <f>IF(D319="","",IF(D318&lt;&gt;"","",VLOOKUP(F319,製品マスタ!$G$5:$L$1005,6,FALSE)))</f>
        <v/>
      </c>
      <c r="J319" s="38"/>
      <c r="K319" s="37" t="str">
        <f>IF(D319="","",IF(D318&lt;&gt;"","",VLOOKUP(D319,契約台帳!$A$3:$X$700,12,FALSE)))</f>
        <v/>
      </c>
      <c r="L319" s="37" t="str">
        <f>IF(D319="","",IF(D318&lt;&gt;"","",VLOOKUP(F319,製品マスタ!$G$5:$Q$1005,11,FALSE)))</f>
        <v/>
      </c>
      <c r="M319" s="49"/>
      <c r="N319" s="49"/>
      <c r="O319" s="60"/>
      <c r="P319" s="74"/>
      <c r="Q319" s="54" t="str">
        <f>IF(D319="","",IF(D318&lt;&gt;"","",IF(J319="リード付け",M319,VLOOKUP(D319,契約台帳!$A$3:$X$700,14,FALSE))))</f>
        <v/>
      </c>
      <c r="R319" s="50" t="str">
        <f>IF(D319="","",IF(D318&lt;&gt;"","",IF(J319="リード付け",M319,VLOOKUP(D319,契約台帳!$A$3:$X$700,15,FALSE))))</f>
        <v/>
      </c>
      <c r="S319" s="50" t="str">
        <f>IF(D319="","",IF(D318&lt;&gt;"","",IF(J319="リード付け",N319,VLOOKUP(D319,契約台帳!$A$3:$X$700,16,FALSE))))</f>
        <v/>
      </c>
      <c r="T319" s="50"/>
      <c r="U319" s="227" t="str">
        <f>IF(D319="","",IF(D317=D319,"",VLOOKUP(D319,契約台帳!$A$2:$X$700,18,FALSE)))</f>
        <v/>
      </c>
      <c r="V319" s="35" t="str">
        <f>IF(J319="巻足し",VLOOKUP(F319&amp;K319&amp;M319,製品マスタ!$M$5:$AK$1005,IF(S319/N319&gt;=3,24,21),FALSE),IF(J319="巻返し",VLOOKUP(F319&amp;K319&amp;M319,製品マスタ!$M$5:$AE$1005,18,FALSE),IF(J319="リード付け","原反コア",IF(J319="スリット",VLOOKUP(F319&amp;K319&amp;Q319,製品マスタ!$N$5:$AE$1005,17,FALSE),""))))</f>
        <v/>
      </c>
      <c r="W319" s="35" t="str">
        <f>IF(J319="巻足し",VLOOKUP(F319&amp;K319&amp;M319,製品マスタ!$M$5:$AK$1005,IF(S319/N319&gt;=3,25,22),FALSE),IF(J319="巻返し",VLOOKUP(F319&amp;K319&amp;M319,製品マスタ!$M$5:$AE$1005,19,FALSE),IF(J319="リード付け","-",IF(J319="スリット",VLOOKUP(F319&amp;K319&amp;Q319,製品マスタ!$N$5:$AE$1005,18,FALSE),""))))</f>
        <v/>
      </c>
      <c r="X319" s="40" t="str">
        <f>IF(D319="","",IF(D318&lt;&gt;"","",VLOOKUP(D319,契約台帳!$A$3:$X$700,17,FALSE)))</f>
        <v/>
      </c>
      <c r="Y319" s="35" t="str">
        <f>IF(D319="","",IF(D318&lt;&gt;"","",VLOOKUP(D319,契約台帳!$A$3:$X$700,5,FALSE)))</f>
        <v/>
      </c>
      <c r="Z319" s="74"/>
      <c r="AA319" s="266" t="str">
        <f>IFERROR(VLOOKUP(F319&amp;K319&amp;M319,製品マスタ!$M$5:$AM$1003,27,FALSE),"")</f>
        <v/>
      </c>
      <c r="AB319" s="41"/>
      <c r="AC319" s="244"/>
      <c r="AD319" s="67"/>
      <c r="AE319" s="71"/>
      <c r="AF319" s="60"/>
      <c r="AG319" s="34"/>
      <c r="AH319" s="34"/>
      <c r="AI319" s="34"/>
      <c r="AJ319" s="34"/>
      <c r="AK319" s="13"/>
      <c r="AL319" s="13"/>
      <c r="AM319" s="13"/>
      <c r="AN319" s="13"/>
      <c r="AO319" s="13"/>
      <c r="AP319" s="14"/>
      <c r="AQ319" s="15"/>
    </row>
    <row r="320" spans="1:43" s="17" customFormat="1" ht="30.95" customHeight="1" x14ac:dyDescent="0.2">
      <c r="A320" s="47"/>
      <c r="B320" s="48"/>
      <c r="C320" s="56"/>
      <c r="D320" s="35"/>
      <c r="E320" s="35"/>
      <c r="F320" s="36" t="str">
        <f>IF(D320="","",VLOOKUP(D320,契約台帳!$A$3:$X$9998,6,FALSE))&amp;IF(D320="","",VLOOKUP(D320,契約台帳!$A$3:$X$9998,7,FALSE))&amp;IF(D320="","",VLOOKUP(D320,契約台帳!$A$3:$X$9998,8,FALSE))&amp;IF(D320="","",VLOOKUP(D320,契約台帳!$A$3:$X$9998,9,FALSE))&amp;IF(D320="","",VLOOKUP(D320,契約台帳!$A$3:$X$9998,11,FALSE))</f>
        <v/>
      </c>
      <c r="G320" s="35" t="str">
        <f>IF(D320="","",IF(D319&lt;&gt;"","",VLOOKUP(F320,製品マスタ!$G$5:$H$1005,2,FALSE)))</f>
        <v/>
      </c>
      <c r="H320" s="35" t="str">
        <f>IF(D320="","",IF(D319&lt;&gt;"","",VLOOKUP(F320,製品マスタ!$G$5:$K$1005,5,FALSE)))</f>
        <v/>
      </c>
      <c r="I320" s="37" t="str">
        <f>IF(D320="","",IF(D319&lt;&gt;"","",VLOOKUP(F320,製品マスタ!$G$5:$L$1005,6,FALSE)))</f>
        <v/>
      </c>
      <c r="J320" s="38"/>
      <c r="K320" s="37" t="str">
        <f>IF(D320="","",IF(D319&lt;&gt;"","",VLOOKUP(D320,契約台帳!$A$3:$X$700,12,FALSE)))</f>
        <v/>
      </c>
      <c r="L320" s="37" t="str">
        <f>IF(D320="","",IF(D319&lt;&gt;"","",VLOOKUP(F320,製品マスタ!$G$5:$Q$1005,11,FALSE)))</f>
        <v/>
      </c>
      <c r="M320" s="49"/>
      <c r="N320" s="49"/>
      <c r="O320" s="60"/>
      <c r="P320" s="74"/>
      <c r="Q320" s="54" t="str">
        <f>IF(D320="","",IF(D319&lt;&gt;"","",IF(J320="リード付け",M320,VLOOKUP(D320,契約台帳!$A$3:$X$700,14,FALSE))))</f>
        <v/>
      </c>
      <c r="R320" s="50" t="str">
        <f>IF(D320="","",IF(D319&lt;&gt;"","",IF(J320="リード付け",M320,VLOOKUP(D320,契約台帳!$A$3:$X$700,15,FALSE))))</f>
        <v/>
      </c>
      <c r="S320" s="50" t="str">
        <f>IF(D320="","",IF(D319&lt;&gt;"","",IF(J320="リード付け",N320,VLOOKUP(D320,契約台帳!$A$3:$X$700,16,FALSE))))</f>
        <v/>
      </c>
      <c r="T320" s="50"/>
      <c r="U320" s="227" t="str">
        <f>IF(D320="","",IF(D318=D320,"",VLOOKUP(D320,契約台帳!$A$2:$X$700,18,FALSE)))</f>
        <v/>
      </c>
      <c r="V320" s="35" t="str">
        <f>IF(J320="巻足し",VLOOKUP(F320&amp;K320&amp;M320,製品マスタ!$M$5:$AK$1005,IF(S320/N320&gt;=3,24,21),FALSE),IF(J320="巻返し",VLOOKUP(F320&amp;K320&amp;M320,製品マスタ!$M$5:$AE$1005,18,FALSE),IF(J320="リード付け","原反コア",IF(J320="スリット",VLOOKUP(F320&amp;K320&amp;Q320,製品マスタ!$N$5:$AE$1005,17,FALSE),""))))</f>
        <v/>
      </c>
      <c r="W320" s="35" t="str">
        <f>IF(J320="巻足し",VLOOKUP(F320&amp;K320&amp;M320,製品マスタ!$M$5:$AK$1005,IF(S320/N320&gt;=3,25,22),FALSE),IF(J320="巻返し",VLOOKUP(F320&amp;K320&amp;M320,製品マスタ!$M$5:$AE$1005,19,FALSE),IF(J320="リード付け","-",IF(J320="スリット",VLOOKUP(F320&amp;K320&amp;Q320,製品マスタ!$N$5:$AE$1005,18,FALSE),""))))</f>
        <v/>
      </c>
      <c r="X320" s="40" t="str">
        <f>IF(D320="","",IF(D319&lt;&gt;"","",VLOOKUP(D320,契約台帳!$A$3:$X$700,17,FALSE)))</f>
        <v/>
      </c>
      <c r="Y320" s="35" t="str">
        <f>IF(D320="","",IF(D319&lt;&gt;"","",VLOOKUP(D320,契約台帳!$A$3:$X$700,5,FALSE)))</f>
        <v/>
      </c>
      <c r="Z320" s="74"/>
      <c r="AA320" s="266" t="str">
        <f>IFERROR(VLOOKUP(F320&amp;K320&amp;M320,製品マスタ!$M$5:$AM$1003,27,FALSE),"")</f>
        <v/>
      </c>
      <c r="AB320" s="41"/>
      <c r="AC320" s="244"/>
      <c r="AD320" s="67"/>
      <c r="AE320" s="71"/>
      <c r="AF320" s="60"/>
      <c r="AG320" s="34"/>
      <c r="AH320" s="34"/>
      <c r="AI320" s="34"/>
      <c r="AJ320" s="34"/>
      <c r="AK320" s="13"/>
      <c r="AL320" s="13"/>
      <c r="AM320" s="13"/>
      <c r="AN320" s="13"/>
      <c r="AO320" s="13"/>
      <c r="AP320" s="14"/>
      <c r="AQ320" s="15"/>
    </row>
    <row r="321" spans="1:43" s="17" customFormat="1" ht="30.95" customHeight="1" x14ac:dyDescent="0.2">
      <c r="A321" s="47"/>
      <c r="B321" s="48"/>
      <c r="C321" s="56"/>
      <c r="D321" s="35"/>
      <c r="E321" s="35"/>
      <c r="F321" s="36" t="str">
        <f>IF(D321="","",VLOOKUP(D321,契約台帳!$A$3:$X$9998,6,FALSE))&amp;IF(D321="","",VLOOKUP(D321,契約台帳!$A$3:$X$9998,7,FALSE))&amp;IF(D321="","",VLOOKUP(D321,契約台帳!$A$3:$X$9998,8,FALSE))&amp;IF(D321="","",VLOOKUP(D321,契約台帳!$A$3:$X$9998,9,FALSE))&amp;IF(D321="","",VLOOKUP(D321,契約台帳!$A$3:$X$9998,11,FALSE))</f>
        <v/>
      </c>
      <c r="G321" s="35" t="str">
        <f>IF(D321="","",IF(D320&lt;&gt;"","",VLOOKUP(F321,製品マスタ!$G$5:$H$1005,2,FALSE)))</f>
        <v/>
      </c>
      <c r="H321" s="35" t="str">
        <f>IF(D321="","",IF(D320&lt;&gt;"","",VLOOKUP(F321,製品マスタ!$G$5:$K$1005,5,FALSE)))</f>
        <v/>
      </c>
      <c r="I321" s="37" t="str">
        <f>IF(D321="","",IF(D320&lt;&gt;"","",VLOOKUP(F321,製品マスタ!$G$5:$L$1005,6,FALSE)))</f>
        <v/>
      </c>
      <c r="J321" s="38"/>
      <c r="K321" s="37" t="str">
        <f>IF(D321="","",IF(D320&lt;&gt;"","",VLOOKUP(D321,契約台帳!$A$3:$X$700,12,FALSE)))</f>
        <v/>
      </c>
      <c r="L321" s="37" t="str">
        <f>IF(D321="","",IF(D320&lt;&gt;"","",VLOOKUP(F321,製品マスタ!$G$5:$Q$1005,11,FALSE)))</f>
        <v/>
      </c>
      <c r="M321" s="49"/>
      <c r="N321" s="49"/>
      <c r="O321" s="60"/>
      <c r="P321" s="74"/>
      <c r="Q321" s="54" t="str">
        <f>IF(D321="","",IF(D320&lt;&gt;"","",IF(J321="リード付け",M321,VLOOKUP(D321,契約台帳!$A$3:$X$700,14,FALSE))))</f>
        <v/>
      </c>
      <c r="R321" s="50" t="str">
        <f>IF(D321="","",IF(D320&lt;&gt;"","",IF(J321="リード付け",M321,VLOOKUP(D321,契約台帳!$A$3:$X$700,15,FALSE))))</f>
        <v/>
      </c>
      <c r="S321" s="50" t="str">
        <f>IF(D321="","",IF(D320&lt;&gt;"","",IF(J321="リード付け",N321,VLOOKUP(D321,契約台帳!$A$3:$X$700,16,FALSE))))</f>
        <v/>
      </c>
      <c r="T321" s="50"/>
      <c r="U321" s="227" t="str">
        <f>IF(D321="","",IF(D319=D321,"",VLOOKUP(D321,契約台帳!$A$2:$X$700,18,FALSE)))</f>
        <v/>
      </c>
      <c r="V321" s="35" t="str">
        <f>IF(J321="巻足し",VLOOKUP(F321&amp;K321&amp;M321,製品マスタ!$M$5:$AK$1005,IF(S321/N321&gt;=3,24,21),FALSE),IF(J321="巻返し",VLOOKUP(F321&amp;K321&amp;M321,製品マスタ!$M$5:$AE$1005,18,FALSE),IF(J321="リード付け","原反コア",IF(J321="スリット",VLOOKUP(F321&amp;K321&amp;Q321,製品マスタ!$N$5:$AE$1005,17,FALSE),""))))</f>
        <v/>
      </c>
      <c r="W321" s="35" t="str">
        <f>IF(J321="巻足し",VLOOKUP(F321&amp;K321&amp;M321,製品マスタ!$M$5:$AK$1005,IF(S321/N321&gt;=3,25,22),FALSE),IF(J321="巻返し",VLOOKUP(F321&amp;K321&amp;M321,製品マスタ!$M$5:$AE$1005,19,FALSE),IF(J321="リード付け","-",IF(J321="スリット",VLOOKUP(F321&amp;K321&amp;Q321,製品マスタ!$N$5:$AE$1005,18,FALSE),""))))</f>
        <v/>
      </c>
      <c r="X321" s="40" t="str">
        <f>IF(D321="","",IF(D320&lt;&gt;"","",VLOOKUP(D321,契約台帳!$A$3:$X$700,17,FALSE)))</f>
        <v/>
      </c>
      <c r="Y321" s="35" t="str">
        <f>IF(D321="","",IF(D320&lt;&gt;"","",VLOOKUP(D321,契約台帳!$A$3:$X$700,5,FALSE)))</f>
        <v/>
      </c>
      <c r="Z321" s="74"/>
      <c r="AA321" s="266" t="str">
        <f>IFERROR(VLOOKUP(F321&amp;K321&amp;M321,製品マスタ!$M$5:$AM$1003,27,FALSE),"")</f>
        <v/>
      </c>
      <c r="AB321" s="41"/>
      <c r="AC321" s="244"/>
      <c r="AD321" s="67"/>
      <c r="AE321" s="71"/>
      <c r="AF321" s="60"/>
      <c r="AG321" s="34"/>
      <c r="AH321" s="34"/>
      <c r="AI321" s="34"/>
      <c r="AJ321" s="34"/>
      <c r="AK321" s="13"/>
      <c r="AL321" s="13"/>
      <c r="AM321" s="13"/>
      <c r="AN321" s="13"/>
      <c r="AO321" s="13"/>
      <c r="AP321" s="14"/>
      <c r="AQ321" s="15"/>
    </row>
    <row r="322" spans="1:43" s="17" customFormat="1" ht="30.95" customHeight="1" x14ac:dyDescent="0.2">
      <c r="A322" s="47"/>
      <c r="B322" s="48"/>
      <c r="C322" s="56"/>
      <c r="D322" s="35"/>
      <c r="E322" s="35"/>
      <c r="F322" s="36" t="str">
        <f>IF(D322="","",VLOOKUP(D322,契約台帳!$A$3:$X$9998,6,FALSE))&amp;IF(D322="","",VLOOKUP(D322,契約台帳!$A$3:$X$9998,7,FALSE))&amp;IF(D322="","",VLOOKUP(D322,契約台帳!$A$3:$X$9998,8,FALSE))&amp;IF(D322="","",VLOOKUP(D322,契約台帳!$A$3:$X$9998,9,FALSE))&amp;IF(D322="","",VLOOKUP(D322,契約台帳!$A$3:$X$9998,11,FALSE))</f>
        <v/>
      </c>
      <c r="G322" s="35" t="str">
        <f>IF(D322="","",IF(D321&lt;&gt;"","",VLOOKUP(F322,製品マスタ!$G$5:$H$1005,2,FALSE)))</f>
        <v/>
      </c>
      <c r="H322" s="35" t="str">
        <f>IF(D322="","",IF(D321&lt;&gt;"","",VLOOKUP(F322,製品マスタ!$G$5:$K$1005,5,FALSE)))</f>
        <v/>
      </c>
      <c r="I322" s="37" t="str">
        <f>IF(D322="","",IF(D321&lt;&gt;"","",VLOOKUP(F322,製品マスタ!$G$5:$L$1005,6,FALSE)))</f>
        <v/>
      </c>
      <c r="J322" s="38"/>
      <c r="K322" s="37" t="str">
        <f>IF(D322="","",IF(D321&lt;&gt;"","",VLOOKUP(D322,契約台帳!$A$3:$X$700,12,FALSE)))</f>
        <v/>
      </c>
      <c r="L322" s="37" t="str">
        <f>IF(D322="","",IF(D321&lt;&gt;"","",VLOOKUP(F322,製品マスタ!$G$5:$Q$1005,11,FALSE)))</f>
        <v/>
      </c>
      <c r="M322" s="49"/>
      <c r="N322" s="49"/>
      <c r="O322" s="60"/>
      <c r="P322" s="74"/>
      <c r="Q322" s="54" t="str">
        <f>IF(D322="","",IF(D321&lt;&gt;"","",IF(J322="リード付け",M322,VLOOKUP(D322,契約台帳!$A$3:$X$700,14,FALSE))))</f>
        <v/>
      </c>
      <c r="R322" s="50" t="str">
        <f>IF(D322="","",IF(D321&lt;&gt;"","",IF(J322="リード付け",M322,VLOOKUP(D322,契約台帳!$A$3:$X$700,15,FALSE))))</f>
        <v/>
      </c>
      <c r="S322" s="50" t="str">
        <f>IF(D322="","",IF(D321&lt;&gt;"","",IF(J322="リード付け",N322,VLOOKUP(D322,契約台帳!$A$3:$X$700,16,FALSE))))</f>
        <v/>
      </c>
      <c r="T322" s="50"/>
      <c r="U322" s="227" t="str">
        <f>IF(D322="","",IF(D320=D322,"",VLOOKUP(D322,契約台帳!$A$2:$X$700,18,FALSE)))</f>
        <v/>
      </c>
      <c r="V322" s="35" t="str">
        <f>IF(J322="巻足し",VLOOKUP(F322&amp;K322&amp;M322,製品マスタ!$M$5:$AK$1005,IF(S322/N322&gt;=3,24,21),FALSE),IF(J322="巻返し",VLOOKUP(F322&amp;K322&amp;M322,製品マスタ!$M$5:$AE$1005,18,FALSE),IF(J322="リード付け","原反コア",IF(J322="スリット",VLOOKUP(F322&amp;K322&amp;Q322,製品マスタ!$N$5:$AE$1005,17,FALSE),""))))</f>
        <v/>
      </c>
      <c r="W322" s="35" t="str">
        <f>IF(J322="巻足し",VLOOKUP(F322&amp;K322&amp;M322,製品マスタ!$M$5:$AK$1005,IF(S322/N322&gt;=3,25,22),FALSE),IF(J322="巻返し",VLOOKUP(F322&amp;K322&amp;M322,製品マスタ!$M$5:$AE$1005,19,FALSE),IF(J322="リード付け","-",IF(J322="スリット",VLOOKUP(F322&amp;K322&amp;Q322,製品マスタ!$N$5:$AE$1005,18,FALSE),""))))</f>
        <v/>
      </c>
      <c r="X322" s="40" t="str">
        <f>IF(D322="","",IF(D321&lt;&gt;"","",VLOOKUP(D322,契約台帳!$A$3:$X$700,17,FALSE)))</f>
        <v/>
      </c>
      <c r="Y322" s="35" t="str">
        <f>IF(D322="","",IF(D321&lt;&gt;"","",VLOOKUP(D322,契約台帳!$A$3:$X$700,5,FALSE)))</f>
        <v/>
      </c>
      <c r="Z322" s="74"/>
      <c r="AA322" s="266" t="str">
        <f>IFERROR(VLOOKUP(F322&amp;K322&amp;M322,製品マスタ!$M$5:$AM$1003,27,FALSE),"")</f>
        <v/>
      </c>
      <c r="AB322" s="41"/>
      <c r="AC322" s="246"/>
      <c r="AD322" s="69"/>
      <c r="AE322" s="71"/>
      <c r="AF322" s="60"/>
      <c r="AG322" s="34"/>
      <c r="AH322" s="34"/>
      <c r="AI322" s="34"/>
      <c r="AJ322" s="34"/>
      <c r="AK322" s="13"/>
      <c r="AL322" s="13"/>
      <c r="AM322" s="13"/>
      <c r="AN322" s="13"/>
      <c r="AO322" s="13"/>
      <c r="AP322" s="14"/>
      <c r="AQ322" s="15"/>
    </row>
    <row r="323" spans="1:43" s="17" customFormat="1" ht="30.95" customHeight="1" x14ac:dyDescent="0.2">
      <c r="A323" s="47"/>
      <c r="B323" s="48"/>
      <c r="C323" s="56"/>
      <c r="D323" s="35"/>
      <c r="E323" s="35"/>
      <c r="F323" s="36" t="str">
        <f>IF(D323="","",VLOOKUP(D323,契約台帳!$A$3:$X$9998,6,FALSE))&amp;IF(D323="","",VLOOKUP(D323,契約台帳!$A$3:$X$9998,7,FALSE))&amp;IF(D323="","",VLOOKUP(D323,契約台帳!$A$3:$X$9998,8,FALSE))&amp;IF(D323="","",VLOOKUP(D323,契約台帳!$A$3:$X$9998,9,FALSE))&amp;IF(D323="","",VLOOKUP(D323,契約台帳!$A$3:$X$9998,11,FALSE))</f>
        <v/>
      </c>
      <c r="G323" s="35" t="str">
        <f>IF(D323="","",IF(D322&lt;&gt;"","",VLOOKUP(F323,製品マスタ!$G$5:$H$1005,2,FALSE)))</f>
        <v/>
      </c>
      <c r="H323" s="35" t="str">
        <f>IF(D323="","",IF(D322&lt;&gt;"","",VLOOKUP(F323,製品マスタ!$G$5:$K$1005,5,FALSE)))</f>
        <v/>
      </c>
      <c r="I323" s="37" t="str">
        <f>IF(D323="","",IF(D322&lt;&gt;"","",VLOOKUP(F323,製品マスタ!$G$5:$L$1005,6,FALSE)))</f>
        <v/>
      </c>
      <c r="J323" s="38"/>
      <c r="K323" s="37" t="str">
        <f>IF(D323="","",IF(D322&lt;&gt;"","",VLOOKUP(D323,契約台帳!$A$3:$X$700,12,FALSE)))</f>
        <v/>
      </c>
      <c r="L323" s="37" t="str">
        <f>IF(D323="","",IF(D322&lt;&gt;"","",VLOOKUP(F323,製品マスタ!$G$5:$Q$1005,11,FALSE)))</f>
        <v/>
      </c>
      <c r="M323" s="49"/>
      <c r="N323" s="49"/>
      <c r="O323" s="60"/>
      <c r="P323" s="74"/>
      <c r="Q323" s="54" t="str">
        <f>IF(D323="","",IF(D322&lt;&gt;"","",IF(J323="リード付け",M323,VLOOKUP(D323,契約台帳!$A$3:$X$700,14,FALSE))))</f>
        <v/>
      </c>
      <c r="R323" s="50" t="str">
        <f>IF(D323="","",IF(D322&lt;&gt;"","",IF(J323="リード付け",M323,VLOOKUP(D323,契約台帳!$A$3:$X$700,15,FALSE))))</f>
        <v/>
      </c>
      <c r="S323" s="50" t="str">
        <f>IF(D323="","",IF(D322&lt;&gt;"","",IF(J323="リード付け",N323,VLOOKUP(D323,契約台帳!$A$3:$X$700,16,FALSE))))</f>
        <v/>
      </c>
      <c r="T323" s="50"/>
      <c r="U323" s="227" t="str">
        <f>IF(D323="","",IF(D321=D323,"",VLOOKUP(D323,契約台帳!$A$2:$X$700,18,FALSE)))</f>
        <v/>
      </c>
      <c r="V323" s="35" t="str">
        <f>IF(J323="巻足し",VLOOKUP(F323&amp;K323&amp;M323,製品マスタ!$M$5:$AK$1005,IF(S323/N323&gt;=3,24,21),FALSE),IF(J323="巻返し",VLOOKUP(F323&amp;K323&amp;M323,製品マスタ!$M$5:$AE$1005,18,FALSE),IF(J323="リード付け","原反コア",IF(J323="スリット",VLOOKUP(F323&amp;K323&amp;Q323,製品マスタ!$N$5:$AE$1005,17,FALSE),""))))</f>
        <v/>
      </c>
      <c r="W323" s="35" t="str">
        <f>IF(J323="巻足し",VLOOKUP(F323&amp;K323&amp;M323,製品マスタ!$M$5:$AK$1005,IF(S323/N323&gt;=3,25,22),FALSE),IF(J323="巻返し",VLOOKUP(F323&amp;K323&amp;M323,製品マスタ!$M$5:$AE$1005,19,FALSE),IF(J323="リード付け","-",IF(J323="スリット",VLOOKUP(F323&amp;K323&amp;Q323,製品マスタ!$N$5:$AE$1005,18,FALSE),""))))</f>
        <v/>
      </c>
      <c r="X323" s="40" t="str">
        <f>IF(D323="","",IF(D322&lt;&gt;"","",VLOOKUP(D323,契約台帳!$A$3:$X$700,17,FALSE)))</f>
        <v/>
      </c>
      <c r="Y323" s="35" t="str">
        <f>IF(D323="","",IF(D322&lt;&gt;"","",VLOOKUP(D323,契約台帳!$A$3:$X$700,5,FALSE)))</f>
        <v/>
      </c>
      <c r="Z323" s="74"/>
      <c r="AA323" s="266" t="str">
        <f>IFERROR(VLOOKUP(F323&amp;K323&amp;M323,製品マスタ!$M$5:$AM$1003,27,FALSE),"")</f>
        <v/>
      </c>
      <c r="AB323" s="41"/>
      <c r="AC323" s="244"/>
      <c r="AD323" s="67"/>
      <c r="AE323" s="71"/>
      <c r="AF323" s="60"/>
      <c r="AG323" s="34"/>
      <c r="AH323" s="34"/>
      <c r="AI323" s="34"/>
      <c r="AJ323" s="34"/>
      <c r="AK323" s="13"/>
      <c r="AL323" s="13"/>
      <c r="AM323" s="13"/>
      <c r="AN323" s="13"/>
      <c r="AO323" s="13"/>
      <c r="AP323" s="14"/>
      <c r="AQ323" s="15"/>
    </row>
    <row r="324" spans="1:43" s="17" customFormat="1" ht="30.95" customHeight="1" x14ac:dyDescent="0.2">
      <c r="A324" s="47"/>
      <c r="B324" s="48"/>
      <c r="C324" s="56"/>
      <c r="D324" s="35"/>
      <c r="E324" s="35"/>
      <c r="F324" s="36" t="str">
        <f>IF(D324="","",VLOOKUP(D324,契約台帳!$A$3:$X$9998,6,FALSE))&amp;IF(D324="","",VLOOKUP(D324,契約台帳!$A$3:$X$9998,7,FALSE))&amp;IF(D324="","",VLOOKUP(D324,契約台帳!$A$3:$X$9998,8,FALSE))&amp;IF(D324="","",VLOOKUP(D324,契約台帳!$A$3:$X$9998,9,FALSE))&amp;IF(D324="","",VLOOKUP(D324,契約台帳!$A$3:$X$9998,11,FALSE))</f>
        <v/>
      </c>
      <c r="G324" s="35" t="str">
        <f>IF(D324="","",IF(D323&lt;&gt;"","",VLOOKUP(F324,製品マスタ!$G$5:$H$1005,2,FALSE)))</f>
        <v/>
      </c>
      <c r="H324" s="35" t="str">
        <f>IF(D324="","",IF(D323&lt;&gt;"","",VLOOKUP(F324,製品マスタ!$G$5:$K$1005,5,FALSE)))</f>
        <v/>
      </c>
      <c r="I324" s="37" t="str">
        <f>IF(D324="","",IF(D323&lt;&gt;"","",VLOOKUP(F324,製品マスタ!$G$5:$L$1005,6,FALSE)))</f>
        <v/>
      </c>
      <c r="J324" s="38"/>
      <c r="K324" s="37" t="str">
        <f>IF(D324="","",IF(D323&lt;&gt;"","",VLOOKUP(D324,契約台帳!$A$3:$X$700,12,FALSE)))</f>
        <v/>
      </c>
      <c r="L324" s="37" t="str">
        <f>IF(D324="","",IF(D323&lt;&gt;"","",VLOOKUP(F324,製品マスタ!$G$5:$Q$1005,11,FALSE)))</f>
        <v/>
      </c>
      <c r="M324" s="49"/>
      <c r="N324" s="49"/>
      <c r="O324" s="60"/>
      <c r="P324" s="74"/>
      <c r="Q324" s="54" t="str">
        <f>IF(D324="","",IF(D323&lt;&gt;"","",IF(J324="リード付け",M324,VLOOKUP(D324,契約台帳!$A$3:$X$700,14,FALSE))))</f>
        <v/>
      </c>
      <c r="R324" s="50" t="str">
        <f>IF(D324="","",IF(D323&lt;&gt;"","",IF(J324="リード付け",M324,VLOOKUP(D324,契約台帳!$A$3:$X$700,15,FALSE))))</f>
        <v/>
      </c>
      <c r="S324" s="50" t="str">
        <f>IF(D324="","",IF(D323&lt;&gt;"","",IF(J324="リード付け",N324,VLOOKUP(D324,契約台帳!$A$3:$X$700,16,FALSE))))</f>
        <v/>
      </c>
      <c r="T324" s="50"/>
      <c r="U324" s="227" t="str">
        <f>IF(D324="","",IF(D322=D324,"",VLOOKUP(D324,契約台帳!$A$2:$X$700,18,FALSE)))</f>
        <v/>
      </c>
      <c r="V324" s="35" t="str">
        <f>IF(J324="巻足し",VLOOKUP(F324&amp;K324&amp;M324,製品マスタ!$M$5:$AK$1005,IF(S324/N324&gt;=3,24,21),FALSE),IF(J324="巻返し",VLOOKUP(F324&amp;K324&amp;M324,製品マスタ!$M$5:$AE$1005,18,FALSE),IF(J324="リード付け","原反コア",IF(J324="スリット",VLOOKUP(F324&amp;K324&amp;Q324,製品マスタ!$N$5:$AE$1005,17,FALSE),""))))</f>
        <v/>
      </c>
      <c r="W324" s="35" t="str">
        <f>IF(J324="巻足し",VLOOKUP(F324&amp;K324&amp;M324,製品マスタ!$M$5:$AK$1005,IF(S324/N324&gt;=3,25,22),FALSE),IF(J324="巻返し",VLOOKUP(F324&amp;K324&amp;M324,製品マスタ!$M$5:$AE$1005,19,FALSE),IF(J324="リード付け","-",IF(J324="スリット",VLOOKUP(F324&amp;K324&amp;Q324,製品マスタ!$N$5:$AE$1005,18,FALSE),""))))</f>
        <v/>
      </c>
      <c r="X324" s="40" t="str">
        <f>IF(D324="","",IF(D323&lt;&gt;"","",VLOOKUP(D324,契約台帳!$A$3:$X$700,17,FALSE)))</f>
        <v/>
      </c>
      <c r="Y324" s="35" t="str">
        <f>IF(D324="","",IF(D323&lt;&gt;"","",VLOOKUP(D324,契約台帳!$A$3:$X$700,5,FALSE)))</f>
        <v/>
      </c>
      <c r="Z324" s="74"/>
      <c r="AA324" s="266" t="str">
        <f>IFERROR(VLOOKUP(F324&amp;K324&amp;M324,製品マスタ!$M$5:$AM$1003,27,FALSE),"")</f>
        <v/>
      </c>
      <c r="AB324" s="41"/>
      <c r="AC324" s="244"/>
      <c r="AD324" s="67"/>
      <c r="AE324" s="71"/>
      <c r="AF324" s="60"/>
      <c r="AG324" s="34"/>
      <c r="AH324" s="34"/>
      <c r="AI324" s="34"/>
      <c r="AJ324" s="34"/>
      <c r="AK324" s="13"/>
      <c r="AL324" s="13"/>
      <c r="AM324" s="13"/>
      <c r="AN324" s="13"/>
      <c r="AO324" s="13"/>
      <c r="AP324" s="14"/>
      <c r="AQ324" s="15"/>
    </row>
    <row r="325" spans="1:43" s="17" customFormat="1" ht="30.95" customHeight="1" x14ac:dyDescent="0.2">
      <c r="A325" s="47"/>
      <c r="B325" s="48"/>
      <c r="C325" s="56"/>
      <c r="D325" s="35"/>
      <c r="E325" s="35"/>
      <c r="F325" s="36" t="str">
        <f>IF(D325="","",VLOOKUP(D325,契約台帳!$A$3:$X$9998,6,FALSE))&amp;IF(D325="","",VLOOKUP(D325,契約台帳!$A$3:$X$9998,7,FALSE))&amp;IF(D325="","",VLOOKUP(D325,契約台帳!$A$3:$X$9998,8,FALSE))&amp;IF(D325="","",VLOOKUP(D325,契約台帳!$A$3:$X$9998,9,FALSE))&amp;IF(D325="","",VLOOKUP(D325,契約台帳!$A$3:$X$9998,11,FALSE))</f>
        <v/>
      </c>
      <c r="G325" s="35" t="str">
        <f>IF(D325="","",IF(D324&lt;&gt;"","",VLOOKUP(F325,製品マスタ!$G$5:$H$1005,2,FALSE)))</f>
        <v/>
      </c>
      <c r="H325" s="35" t="str">
        <f>IF(D325="","",IF(D324&lt;&gt;"","",VLOOKUP(F325,製品マスタ!$G$5:$K$1005,5,FALSE)))</f>
        <v/>
      </c>
      <c r="I325" s="37" t="str">
        <f>IF(D325="","",IF(D324&lt;&gt;"","",VLOOKUP(F325,製品マスタ!$G$5:$L$1005,6,FALSE)))</f>
        <v/>
      </c>
      <c r="J325" s="38"/>
      <c r="K325" s="37" t="str">
        <f>IF(D325="","",IF(D324&lt;&gt;"","",VLOOKUP(D325,契約台帳!$A$3:$X$700,12,FALSE)))</f>
        <v/>
      </c>
      <c r="L325" s="37" t="str">
        <f>IF(D325="","",IF(D324&lt;&gt;"","",VLOOKUP(F325,製品マスタ!$G$5:$Q$1005,11,FALSE)))</f>
        <v/>
      </c>
      <c r="M325" s="49"/>
      <c r="N325" s="49"/>
      <c r="O325" s="60"/>
      <c r="P325" s="74"/>
      <c r="Q325" s="54" t="str">
        <f>IF(D325="","",IF(D324&lt;&gt;"","",IF(J325="リード付け",M325,VLOOKUP(D325,契約台帳!$A$3:$X$700,14,FALSE))))</f>
        <v/>
      </c>
      <c r="R325" s="50" t="str">
        <f>IF(D325="","",IF(D324&lt;&gt;"","",IF(J325="リード付け",M325,VLOOKUP(D325,契約台帳!$A$3:$X$700,15,FALSE))))</f>
        <v/>
      </c>
      <c r="S325" s="50" t="str">
        <f>IF(D325="","",IF(D324&lt;&gt;"","",IF(J325="リード付け",N325,VLOOKUP(D325,契約台帳!$A$3:$X$700,16,FALSE))))</f>
        <v/>
      </c>
      <c r="T325" s="50"/>
      <c r="U325" s="227" t="str">
        <f>IF(D325="","",IF(D323=D325,"",VLOOKUP(D325,契約台帳!$A$2:$X$700,18,FALSE)))</f>
        <v/>
      </c>
      <c r="V325" s="35" t="str">
        <f>IF(J325="巻足し",VLOOKUP(F325&amp;K325&amp;M325,製品マスタ!$M$5:$AK$1005,IF(S325/N325&gt;=3,24,21),FALSE),IF(J325="巻返し",VLOOKUP(F325&amp;K325&amp;M325,製品マスタ!$M$5:$AE$1005,18,FALSE),IF(J325="リード付け","原反コア",IF(J325="スリット",VLOOKUP(F325&amp;K325&amp;Q325,製品マスタ!$N$5:$AE$1005,17,FALSE),""))))</f>
        <v/>
      </c>
      <c r="W325" s="35" t="str">
        <f>IF(J325="巻足し",VLOOKUP(F325&amp;K325&amp;M325,製品マスタ!$M$5:$AK$1005,IF(S325/N325&gt;=3,25,22),FALSE),IF(J325="巻返し",VLOOKUP(F325&amp;K325&amp;M325,製品マスタ!$M$5:$AE$1005,19,FALSE),IF(J325="リード付け","-",IF(J325="スリット",VLOOKUP(F325&amp;K325&amp;Q325,製品マスタ!$N$5:$AE$1005,18,FALSE),""))))</f>
        <v/>
      </c>
      <c r="X325" s="40" t="str">
        <f>IF(D325="","",IF(D324&lt;&gt;"","",VLOOKUP(D325,契約台帳!$A$3:$X$700,17,FALSE)))</f>
        <v/>
      </c>
      <c r="Y325" s="35" t="str">
        <f>IF(D325="","",IF(D324&lt;&gt;"","",VLOOKUP(D325,契約台帳!$A$3:$X$700,5,FALSE)))</f>
        <v/>
      </c>
      <c r="Z325" s="74"/>
      <c r="AA325" s="266" t="str">
        <f>IFERROR(VLOOKUP(F325&amp;K325&amp;M325,製品マスタ!$M$5:$AM$1003,27,FALSE),"")</f>
        <v/>
      </c>
      <c r="AB325" s="41"/>
      <c r="AC325" s="244"/>
      <c r="AD325" s="67"/>
      <c r="AE325" s="71"/>
      <c r="AF325" s="60"/>
      <c r="AG325" s="34"/>
      <c r="AH325" s="34"/>
      <c r="AI325" s="34"/>
      <c r="AJ325" s="34"/>
      <c r="AK325" s="13"/>
      <c r="AL325" s="13"/>
      <c r="AM325" s="13"/>
      <c r="AN325" s="13"/>
      <c r="AO325" s="13"/>
      <c r="AP325" s="14"/>
      <c r="AQ325" s="15"/>
    </row>
    <row r="326" spans="1:43" s="17" customFormat="1" ht="30.95" customHeight="1" x14ac:dyDescent="0.2">
      <c r="A326" s="47"/>
      <c r="B326" s="48"/>
      <c r="C326" s="56"/>
      <c r="D326" s="35"/>
      <c r="E326" s="35"/>
      <c r="F326" s="36" t="str">
        <f>IF(D326="","",VLOOKUP(D326,契約台帳!$A$3:$X$9998,6,FALSE))&amp;IF(D326="","",VLOOKUP(D326,契約台帳!$A$3:$X$9998,7,FALSE))&amp;IF(D326="","",VLOOKUP(D326,契約台帳!$A$3:$X$9998,8,FALSE))&amp;IF(D326="","",VLOOKUP(D326,契約台帳!$A$3:$X$9998,9,FALSE))&amp;IF(D326="","",VLOOKUP(D326,契約台帳!$A$3:$X$9998,11,FALSE))</f>
        <v/>
      </c>
      <c r="G326" s="35" t="str">
        <f>IF(D326="","",IF(D325&lt;&gt;"","",VLOOKUP(F326,製品マスタ!$G$5:$H$1005,2,FALSE)))</f>
        <v/>
      </c>
      <c r="H326" s="35" t="str">
        <f>IF(D326="","",IF(D325&lt;&gt;"","",VLOOKUP(F326,製品マスタ!$G$5:$K$1005,5,FALSE)))</f>
        <v/>
      </c>
      <c r="I326" s="37" t="str">
        <f>IF(D326="","",IF(D325&lt;&gt;"","",VLOOKUP(F326,製品マスタ!$G$5:$L$1005,6,FALSE)))</f>
        <v/>
      </c>
      <c r="J326" s="38"/>
      <c r="K326" s="37" t="str">
        <f>IF(D326="","",IF(D325&lt;&gt;"","",VLOOKUP(D326,契約台帳!$A$3:$X$700,12,FALSE)))</f>
        <v/>
      </c>
      <c r="L326" s="37" t="str">
        <f>IF(D326="","",IF(D325&lt;&gt;"","",VLOOKUP(F326,製品マスタ!$G$5:$Q$1005,11,FALSE)))</f>
        <v/>
      </c>
      <c r="M326" s="49"/>
      <c r="N326" s="49"/>
      <c r="O326" s="60"/>
      <c r="P326" s="74"/>
      <c r="Q326" s="54" t="str">
        <f>IF(D326="","",IF(D325&lt;&gt;"","",IF(J326="リード付け",M326,VLOOKUP(D326,契約台帳!$A$3:$X$700,14,FALSE))))</f>
        <v/>
      </c>
      <c r="R326" s="50" t="str">
        <f>IF(D326="","",IF(D325&lt;&gt;"","",IF(J326="リード付け",M326,VLOOKUP(D326,契約台帳!$A$3:$X$700,15,FALSE))))</f>
        <v/>
      </c>
      <c r="S326" s="50" t="str">
        <f>IF(D326="","",IF(D325&lt;&gt;"","",IF(J326="リード付け",N326,VLOOKUP(D326,契約台帳!$A$3:$X$700,16,FALSE))))</f>
        <v/>
      </c>
      <c r="T326" s="50"/>
      <c r="U326" s="227" t="str">
        <f>IF(D326="","",IF(D324=D326,"",VLOOKUP(D326,契約台帳!$A$2:$X$700,18,FALSE)))</f>
        <v/>
      </c>
      <c r="V326" s="35" t="str">
        <f>IF(J326="巻足し",VLOOKUP(F326&amp;K326&amp;M326,製品マスタ!$M$5:$AK$1005,IF(S326/N326&gt;=3,24,21),FALSE),IF(J326="巻返し",VLOOKUP(F326&amp;K326&amp;M326,製品マスタ!$M$5:$AE$1005,18,FALSE),IF(J326="リード付け","原反コア",IF(J326="スリット",VLOOKUP(F326&amp;K326&amp;Q326,製品マスタ!$N$5:$AE$1005,17,FALSE),""))))</f>
        <v/>
      </c>
      <c r="W326" s="35" t="str">
        <f>IF(J326="巻足し",VLOOKUP(F326&amp;K326&amp;M326,製品マスタ!$M$5:$AK$1005,IF(S326/N326&gt;=3,25,22),FALSE),IF(J326="巻返し",VLOOKUP(F326&amp;K326&amp;M326,製品マスタ!$M$5:$AE$1005,19,FALSE),IF(J326="リード付け","-",IF(J326="スリット",VLOOKUP(F326&amp;K326&amp;Q326,製品マスタ!$N$5:$AE$1005,18,FALSE),""))))</f>
        <v/>
      </c>
      <c r="X326" s="40" t="str">
        <f>IF(D326="","",IF(D325&lt;&gt;"","",VLOOKUP(D326,契約台帳!$A$3:$X$700,17,FALSE)))</f>
        <v/>
      </c>
      <c r="Y326" s="35" t="str">
        <f>IF(D326="","",IF(D325&lt;&gt;"","",VLOOKUP(D326,契約台帳!$A$3:$X$700,5,FALSE)))</f>
        <v/>
      </c>
      <c r="Z326" s="74"/>
      <c r="AA326" s="266" t="str">
        <f>IFERROR(VLOOKUP(F326&amp;K326&amp;M326,製品マスタ!$M$5:$AM$1003,27,FALSE),"")</f>
        <v/>
      </c>
      <c r="AB326" s="41"/>
      <c r="AC326" s="244"/>
      <c r="AD326" s="67"/>
      <c r="AE326" s="71"/>
      <c r="AF326" s="60"/>
      <c r="AG326" s="34"/>
      <c r="AH326" s="34"/>
      <c r="AI326" s="34"/>
      <c r="AJ326" s="34"/>
      <c r="AK326" s="13"/>
      <c r="AL326" s="13"/>
      <c r="AM326" s="13"/>
      <c r="AN326" s="13"/>
      <c r="AO326" s="13"/>
      <c r="AP326" s="14"/>
      <c r="AQ326" s="15"/>
    </row>
    <row r="327" spans="1:43" s="17" customFormat="1" ht="30.95" customHeight="1" x14ac:dyDescent="0.2">
      <c r="A327" s="47"/>
      <c r="B327" s="48"/>
      <c r="C327" s="56"/>
      <c r="D327" s="35"/>
      <c r="E327" s="35"/>
      <c r="F327" s="36" t="str">
        <f>IF(D327="","",VLOOKUP(D327,契約台帳!$A$3:$X$9998,6,FALSE))&amp;IF(D327="","",VLOOKUP(D327,契約台帳!$A$3:$X$9998,7,FALSE))&amp;IF(D327="","",VLOOKUP(D327,契約台帳!$A$3:$X$9998,8,FALSE))&amp;IF(D327="","",VLOOKUP(D327,契約台帳!$A$3:$X$9998,9,FALSE))&amp;IF(D327="","",VLOOKUP(D327,契約台帳!$A$3:$X$9998,11,FALSE))</f>
        <v/>
      </c>
      <c r="G327" s="35" t="str">
        <f>IF(D327="","",IF(D326&lt;&gt;"","",VLOOKUP(F327,製品マスタ!$G$5:$H$1005,2,FALSE)))</f>
        <v/>
      </c>
      <c r="H327" s="35" t="str">
        <f>IF(D327="","",IF(D326&lt;&gt;"","",VLOOKUP(F327,製品マスタ!$G$5:$K$1005,5,FALSE)))</f>
        <v/>
      </c>
      <c r="I327" s="37" t="str">
        <f>IF(D327="","",IF(D326&lt;&gt;"","",VLOOKUP(F327,製品マスタ!$G$5:$L$1005,6,FALSE)))</f>
        <v/>
      </c>
      <c r="J327" s="38"/>
      <c r="K327" s="37" t="str">
        <f>IF(D327="","",IF(D326&lt;&gt;"","",VLOOKUP(D327,契約台帳!$A$3:$X$700,12,FALSE)))</f>
        <v/>
      </c>
      <c r="L327" s="37" t="str">
        <f>IF(D327="","",IF(D326&lt;&gt;"","",VLOOKUP(F327,製品マスタ!$G$5:$Q$1005,11,FALSE)))</f>
        <v/>
      </c>
      <c r="M327" s="49"/>
      <c r="N327" s="49"/>
      <c r="O327" s="60"/>
      <c r="P327" s="74"/>
      <c r="Q327" s="54" t="str">
        <f>IF(D327="","",IF(D326&lt;&gt;"","",IF(J327="リード付け",M327,VLOOKUP(D327,契約台帳!$A$3:$X$700,14,FALSE))))</f>
        <v/>
      </c>
      <c r="R327" s="50" t="str">
        <f>IF(D327="","",IF(D326&lt;&gt;"","",IF(J327="リード付け",M327,VLOOKUP(D327,契約台帳!$A$3:$X$700,15,FALSE))))</f>
        <v/>
      </c>
      <c r="S327" s="50" t="str">
        <f>IF(D327="","",IF(D326&lt;&gt;"","",IF(J327="リード付け",N327,VLOOKUP(D327,契約台帳!$A$3:$X$700,16,FALSE))))</f>
        <v/>
      </c>
      <c r="T327" s="50"/>
      <c r="U327" s="227" t="str">
        <f>IF(D327="","",IF(D325=D327,"",VLOOKUP(D327,契約台帳!$A$2:$X$700,18,FALSE)))</f>
        <v/>
      </c>
      <c r="V327" s="35" t="str">
        <f>IF(J327="巻足し",VLOOKUP(F327&amp;K327&amp;M327,製品マスタ!$M$5:$AK$1005,IF(S327/N327&gt;=3,24,21),FALSE),IF(J327="巻返し",VLOOKUP(F327&amp;K327&amp;M327,製品マスタ!$M$5:$AE$1005,18,FALSE),IF(J327="リード付け","原反コア",IF(J327="スリット",VLOOKUP(F327&amp;K327&amp;Q327,製品マスタ!$N$5:$AE$1005,17,FALSE),""))))</f>
        <v/>
      </c>
      <c r="W327" s="35" t="str">
        <f>IF(J327="巻足し",VLOOKUP(F327&amp;K327&amp;M327,製品マスタ!$M$5:$AK$1005,IF(S327/N327&gt;=3,25,22),FALSE),IF(J327="巻返し",VLOOKUP(F327&amp;K327&amp;M327,製品マスタ!$M$5:$AE$1005,19,FALSE),IF(J327="リード付け","-",IF(J327="スリット",VLOOKUP(F327&amp;K327&amp;Q327,製品マスタ!$N$5:$AE$1005,18,FALSE),""))))</f>
        <v/>
      </c>
      <c r="X327" s="40" t="str">
        <f>IF(D327="","",IF(D326&lt;&gt;"","",VLOOKUP(D327,契約台帳!$A$3:$X$700,17,FALSE)))</f>
        <v/>
      </c>
      <c r="Y327" s="35" t="str">
        <f>IF(D327="","",IF(D326&lt;&gt;"","",VLOOKUP(D327,契約台帳!$A$3:$X$700,5,FALSE)))</f>
        <v/>
      </c>
      <c r="Z327" s="74"/>
      <c r="AA327" s="266" t="str">
        <f>IFERROR(VLOOKUP(F327&amp;K327&amp;M327,製品マスタ!$M$5:$AM$1003,27,FALSE),"")</f>
        <v/>
      </c>
      <c r="AB327" s="41"/>
      <c r="AC327" s="244"/>
      <c r="AD327" s="67"/>
      <c r="AE327" s="71"/>
      <c r="AF327" s="60"/>
      <c r="AG327" s="34"/>
      <c r="AH327" s="34"/>
      <c r="AI327" s="34"/>
      <c r="AJ327" s="34"/>
      <c r="AK327" s="13"/>
      <c r="AL327" s="13"/>
      <c r="AM327" s="13"/>
      <c r="AN327" s="13"/>
      <c r="AO327" s="13"/>
      <c r="AP327" s="14"/>
      <c r="AQ327" s="15"/>
    </row>
    <row r="328" spans="1:43" s="17" customFormat="1" ht="30.95" customHeight="1" x14ac:dyDescent="0.2">
      <c r="A328" s="47"/>
      <c r="B328" s="48"/>
      <c r="C328" s="56"/>
      <c r="D328" s="35"/>
      <c r="E328" s="35"/>
      <c r="F328" s="36" t="str">
        <f>IF(D328="","",VLOOKUP(D328,契約台帳!$A$3:$X$9998,6,FALSE))&amp;IF(D328="","",VLOOKUP(D328,契約台帳!$A$3:$X$9998,7,FALSE))&amp;IF(D328="","",VLOOKUP(D328,契約台帳!$A$3:$X$9998,8,FALSE))&amp;IF(D328="","",VLOOKUP(D328,契約台帳!$A$3:$X$9998,9,FALSE))&amp;IF(D328="","",VLOOKUP(D328,契約台帳!$A$3:$X$9998,11,FALSE))</f>
        <v/>
      </c>
      <c r="G328" s="35" t="str">
        <f>IF(D328="","",IF(D327&lt;&gt;"","",VLOOKUP(F328,製品マスタ!$G$5:$H$1005,2,FALSE)))</f>
        <v/>
      </c>
      <c r="H328" s="35" t="str">
        <f>IF(D328="","",IF(D327&lt;&gt;"","",VLOOKUP(F328,製品マスタ!$G$5:$K$1005,5,FALSE)))</f>
        <v/>
      </c>
      <c r="I328" s="37" t="str">
        <f>IF(D328="","",IF(D327&lt;&gt;"","",VLOOKUP(F328,製品マスタ!$G$5:$L$1005,6,FALSE)))</f>
        <v/>
      </c>
      <c r="J328" s="38"/>
      <c r="K328" s="37" t="str">
        <f>IF(D328="","",IF(D327&lt;&gt;"","",VLOOKUP(D328,契約台帳!$A$3:$X$700,12,FALSE)))</f>
        <v/>
      </c>
      <c r="L328" s="37" t="str">
        <f>IF(D328="","",IF(D327&lt;&gt;"","",VLOOKUP(F328,製品マスタ!$G$5:$Q$1005,11,FALSE)))</f>
        <v/>
      </c>
      <c r="M328" s="49"/>
      <c r="N328" s="49"/>
      <c r="O328" s="60"/>
      <c r="P328" s="74"/>
      <c r="Q328" s="54" t="str">
        <f>IF(D328="","",IF(D327&lt;&gt;"","",IF(J328="リード付け",M328,VLOOKUP(D328,契約台帳!$A$3:$X$700,14,FALSE))))</f>
        <v/>
      </c>
      <c r="R328" s="50" t="str">
        <f>IF(D328="","",IF(D327&lt;&gt;"","",IF(J328="リード付け",M328,VLOOKUP(D328,契約台帳!$A$3:$X$700,15,FALSE))))</f>
        <v/>
      </c>
      <c r="S328" s="50" t="str">
        <f>IF(D328="","",IF(D327&lt;&gt;"","",IF(J328="リード付け",N328,VLOOKUP(D328,契約台帳!$A$3:$X$700,16,FALSE))))</f>
        <v/>
      </c>
      <c r="T328" s="50"/>
      <c r="U328" s="227" t="str">
        <f>IF(D328="","",IF(D326=D328,"",VLOOKUP(D328,契約台帳!$A$2:$X$700,18,FALSE)))</f>
        <v/>
      </c>
      <c r="V328" s="35" t="str">
        <f>IF(J328="巻足し",VLOOKUP(F328&amp;K328&amp;M328,製品マスタ!$M$5:$AK$1005,IF(S328/N328&gt;=3,24,21),FALSE),IF(J328="巻返し",VLOOKUP(F328&amp;K328&amp;M328,製品マスタ!$M$5:$AE$1005,18,FALSE),IF(J328="リード付け","原反コア",IF(J328="スリット",VLOOKUP(F328&amp;K328&amp;Q328,製品マスタ!$N$5:$AE$1005,17,FALSE),""))))</f>
        <v/>
      </c>
      <c r="W328" s="35" t="str">
        <f>IF(J328="巻足し",VLOOKUP(F328&amp;K328&amp;M328,製品マスタ!$M$5:$AK$1005,IF(S328/N328&gt;=3,25,22),FALSE),IF(J328="巻返し",VLOOKUP(F328&amp;K328&amp;M328,製品マスタ!$M$5:$AE$1005,19,FALSE),IF(J328="リード付け","-",IF(J328="スリット",VLOOKUP(F328&amp;K328&amp;Q328,製品マスタ!$N$5:$AE$1005,18,FALSE),""))))</f>
        <v/>
      </c>
      <c r="X328" s="40" t="str">
        <f>IF(D328="","",IF(D327&lt;&gt;"","",VLOOKUP(D328,契約台帳!$A$3:$X$700,17,FALSE)))</f>
        <v/>
      </c>
      <c r="Y328" s="35" t="str">
        <f>IF(D328="","",IF(D327&lt;&gt;"","",VLOOKUP(D328,契約台帳!$A$3:$X$700,5,FALSE)))</f>
        <v/>
      </c>
      <c r="Z328" s="74"/>
      <c r="AA328" s="266" t="str">
        <f>IFERROR(VLOOKUP(F328&amp;K328&amp;M328,製品マスタ!$M$5:$AM$1003,27,FALSE),"")</f>
        <v/>
      </c>
      <c r="AB328" s="41"/>
      <c r="AC328" s="244"/>
      <c r="AD328" s="67"/>
      <c r="AE328" s="71"/>
      <c r="AF328" s="60"/>
      <c r="AG328" s="34"/>
      <c r="AH328" s="34"/>
      <c r="AI328" s="34"/>
      <c r="AJ328" s="34"/>
      <c r="AK328" s="13"/>
      <c r="AL328" s="13"/>
      <c r="AM328" s="13"/>
      <c r="AN328" s="13"/>
      <c r="AO328" s="13"/>
      <c r="AP328" s="14"/>
      <c r="AQ328" s="15"/>
    </row>
    <row r="329" spans="1:43" s="17" customFormat="1" ht="30.95" customHeight="1" x14ac:dyDescent="0.2">
      <c r="A329" s="47"/>
      <c r="B329" s="48"/>
      <c r="C329" s="56"/>
      <c r="D329" s="35"/>
      <c r="E329" s="35"/>
      <c r="F329" s="36" t="str">
        <f>IF(D329="","",VLOOKUP(D329,契約台帳!$A$3:$X$9998,6,FALSE))&amp;IF(D329="","",VLOOKUP(D329,契約台帳!$A$3:$X$9998,7,FALSE))&amp;IF(D329="","",VLOOKUP(D329,契約台帳!$A$3:$X$9998,8,FALSE))&amp;IF(D329="","",VLOOKUP(D329,契約台帳!$A$3:$X$9998,9,FALSE))&amp;IF(D329="","",VLOOKUP(D329,契約台帳!$A$3:$X$9998,11,FALSE))</f>
        <v/>
      </c>
      <c r="G329" s="35" t="str">
        <f>IF(D329="","",IF(D328&lt;&gt;"","",VLOOKUP(F329,製品マスタ!$G$5:$H$1005,2,FALSE)))</f>
        <v/>
      </c>
      <c r="H329" s="35" t="str">
        <f>IF(D329="","",IF(D328&lt;&gt;"","",VLOOKUP(F329,製品マスタ!$G$5:$K$1005,5,FALSE)))</f>
        <v/>
      </c>
      <c r="I329" s="37" t="str">
        <f>IF(D329="","",IF(D328&lt;&gt;"","",VLOOKUP(F329,製品マスタ!$G$5:$L$1005,6,FALSE)))</f>
        <v/>
      </c>
      <c r="J329" s="38"/>
      <c r="K329" s="37" t="str">
        <f>IF(D329="","",IF(D328&lt;&gt;"","",VLOOKUP(D329,契約台帳!$A$3:$X$700,12,FALSE)))</f>
        <v/>
      </c>
      <c r="L329" s="37" t="str">
        <f>IF(D329="","",IF(D328&lt;&gt;"","",VLOOKUP(F329,製品マスタ!$G$5:$Q$1005,11,FALSE)))</f>
        <v/>
      </c>
      <c r="M329" s="49"/>
      <c r="N329" s="49"/>
      <c r="O329" s="60"/>
      <c r="P329" s="74"/>
      <c r="Q329" s="54" t="str">
        <f>IF(D329="","",IF(D328&lt;&gt;"","",IF(J329="リード付け",M329,VLOOKUP(D329,契約台帳!$A$3:$X$700,14,FALSE))))</f>
        <v/>
      </c>
      <c r="R329" s="50" t="str">
        <f>IF(D329="","",IF(D328&lt;&gt;"","",IF(J329="リード付け",M329,VLOOKUP(D329,契約台帳!$A$3:$X$700,15,FALSE))))</f>
        <v/>
      </c>
      <c r="S329" s="50" t="str">
        <f>IF(D329="","",IF(D328&lt;&gt;"","",IF(J329="リード付け",N329,VLOOKUP(D329,契約台帳!$A$3:$X$700,16,FALSE))))</f>
        <v/>
      </c>
      <c r="T329" s="50"/>
      <c r="U329" s="227" t="str">
        <f>IF(D329="","",IF(D327=D329,"",VLOOKUP(D329,契約台帳!$A$2:$X$700,18,FALSE)))</f>
        <v/>
      </c>
      <c r="V329" s="35" t="str">
        <f>IF(J329="巻足し",VLOOKUP(F329&amp;K329&amp;M329,製品マスタ!$M$5:$AK$1005,IF(S329/N329&gt;=3,24,21),FALSE),IF(J329="巻返し",VLOOKUP(F329&amp;K329&amp;M329,製品マスタ!$M$5:$AE$1005,18,FALSE),IF(J329="リード付け","原反コア",IF(J329="スリット",VLOOKUP(F329&amp;K329&amp;Q329,製品マスタ!$N$5:$AE$1005,17,FALSE),""))))</f>
        <v/>
      </c>
      <c r="W329" s="35" t="str">
        <f>IF(J329="巻足し",VLOOKUP(F329&amp;K329&amp;M329,製品マスタ!$M$5:$AK$1005,IF(S329/N329&gt;=3,25,22),FALSE),IF(J329="巻返し",VLOOKUP(F329&amp;K329&amp;M329,製品マスタ!$M$5:$AE$1005,19,FALSE),IF(J329="リード付け","-",IF(J329="スリット",VLOOKUP(F329&amp;K329&amp;Q329,製品マスタ!$N$5:$AE$1005,18,FALSE),""))))</f>
        <v/>
      </c>
      <c r="X329" s="40" t="str">
        <f>IF(D329="","",IF(D328&lt;&gt;"","",VLOOKUP(D329,契約台帳!$A$3:$X$700,17,FALSE)))</f>
        <v/>
      </c>
      <c r="Y329" s="35" t="str">
        <f>IF(D329="","",IF(D328&lt;&gt;"","",VLOOKUP(D329,契約台帳!$A$3:$X$700,5,FALSE)))</f>
        <v/>
      </c>
      <c r="Z329" s="74"/>
      <c r="AA329" s="266" t="str">
        <f>IFERROR(VLOOKUP(F329&amp;K329&amp;M329,製品マスタ!$M$5:$AM$1003,27,FALSE),"")</f>
        <v/>
      </c>
      <c r="AB329" s="41"/>
      <c r="AC329" s="244"/>
      <c r="AD329" s="67"/>
      <c r="AE329" s="71"/>
      <c r="AF329" s="60"/>
      <c r="AG329" s="34"/>
      <c r="AH329" s="34"/>
      <c r="AI329" s="34"/>
      <c r="AJ329" s="34"/>
      <c r="AK329" s="13"/>
      <c r="AL329" s="13"/>
      <c r="AM329" s="13"/>
      <c r="AN329" s="13"/>
      <c r="AO329" s="13"/>
      <c r="AP329" s="14"/>
      <c r="AQ329" s="15"/>
    </row>
    <row r="330" spans="1:43" s="17" customFormat="1" ht="30.95" customHeight="1" x14ac:dyDescent="0.2">
      <c r="A330" s="47"/>
      <c r="B330" s="48"/>
      <c r="C330" s="56"/>
      <c r="D330" s="35"/>
      <c r="E330" s="35"/>
      <c r="F330" s="36" t="str">
        <f>IF(D330="","",VLOOKUP(D330,契約台帳!$A$3:$X$9998,6,FALSE))&amp;IF(D330="","",VLOOKUP(D330,契約台帳!$A$3:$X$9998,7,FALSE))&amp;IF(D330="","",VLOOKUP(D330,契約台帳!$A$3:$X$9998,8,FALSE))&amp;IF(D330="","",VLOOKUP(D330,契約台帳!$A$3:$X$9998,9,FALSE))&amp;IF(D330="","",VLOOKUP(D330,契約台帳!$A$3:$X$9998,11,FALSE))</f>
        <v/>
      </c>
      <c r="G330" s="35" t="str">
        <f>IF(D330="","",IF(D329&lt;&gt;"","",VLOOKUP(F330,製品マスタ!$G$5:$H$1005,2,FALSE)))</f>
        <v/>
      </c>
      <c r="H330" s="35" t="str">
        <f>IF(D330="","",IF(D329&lt;&gt;"","",VLOOKUP(F330,製品マスタ!$G$5:$K$1005,5,FALSE)))</f>
        <v/>
      </c>
      <c r="I330" s="37" t="str">
        <f>IF(D330="","",IF(D329&lt;&gt;"","",VLOOKUP(F330,製品マスタ!$G$5:$L$1005,6,FALSE)))</f>
        <v/>
      </c>
      <c r="J330" s="38"/>
      <c r="K330" s="37" t="str">
        <f>IF(D330="","",IF(D329&lt;&gt;"","",VLOOKUP(D330,契約台帳!$A$3:$X$700,12,FALSE)))</f>
        <v/>
      </c>
      <c r="L330" s="37" t="str">
        <f>IF(D330="","",IF(D329&lt;&gt;"","",VLOOKUP(F330,製品マスタ!$G$5:$Q$1005,11,FALSE)))</f>
        <v/>
      </c>
      <c r="M330" s="49"/>
      <c r="N330" s="49"/>
      <c r="O330" s="60"/>
      <c r="P330" s="74"/>
      <c r="Q330" s="54" t="str">
        <f>IF(D330="","",IF(D329&lt;&gt;"","",IF(J330="リード付け",M330,VLOOKUP(D330,契約台帳!$A$3:$X$700,14,FALSE))))</f>
        <v/>
      </c>
      <c r="R330" s="50" t="str">
        <f>IF(D330="","",IF(D329&lt;&gt;"","",IF(J330="リード付け",M330,VLOOKUP(D330,契約台帳!$A$3:$X$700,15,FALSE))))</f>
        <v/>
      </c>
      <c r="S330" s="50" t="str">
        <f>IF(D330="","",IF(D329&lt;&gt;"","",IF(J330="リード付け",N330,VLOOKUP(D330,契約台帳!$A$3:$X$700,16,FALSE))))</f>
        <v/>
      </c>
      <c r="T330" s="50"/>
      <c r="U330" s="227" t="str">
        <f>IF(D330="","",IF(D328=D330,"",VLOOKUP(D330,契約台帳!$A$2:$X$700,18,FALSE)))</f>
        <v/>
      </c>
      <c r="V330" s="35" t="str">
        <f>IF(J330="巻足し",VLOOKUP(F330&amp;K330&amp;M330,製品マスタ!$M$5:$AK$1005,IF(S330/N330&gt;=3,24,21),FALSE),IF(J330="巻返し",VLOOKUP(F330&amp;K330&amp;M330,製品マスタ!$M$5:$AE$1005,18,FALSE),IF(J330="リード付け","原反コア",IF(J330="スリット",VLOOKUP(F330&amp;K330&amp;Q330,製品マスタ!$N$5:$AE$1005,17,FALSE),""))))</f>
        <v/>
      </c>
      <c r="W330" s="35" t="str">
        <f>IF(J330="巻足し",VLOOKUP(F330&amp;K330&amp;M330,製品マスタ!$M$5:$AK$1005,IF(S330/N330&gt;=3,25,22),FALSE),IF(J330="巻返し",VLOOKUP(F330&amp;K330&amp;M330,製品マスタ!$M$5:$AE$1005,19,FALSE),IF(J330="リード付け","-",IF(J330="スリット",VLOOKUP(F330&amp;K330&amp;Q330,製品マスタ!$N$5:$AE$1005,18,FALSE),""))))</f>
        <v/>
      </c>
      <c r="X330" s="40" t="str">
        <f>IF(D330="","",IF(D329&lt;&gt;"","",VLOOKUP(D330,契約台帳!$A$3:$X$700,17,FALSE)))</f>
        <v/>
      </c>
      <c r="Y330" s="35" t="str">
        <f>IF(D330="","",IF(D329&lt;&gt;"","",VLOOKUP(D330,契約台帳!$A$3:$X$700,5,FALSE)))</f>
        <v/>
      </c>
      <c r="Z330" s="74"/>
      <c r="AA330" s="266" t="str">
        <f>IFERROR(VLOOKUP(F330&amp;K330&amp;M330,製品マスタ!$M$5:$AM$1003,27,FALSE),"")</f>
        <v/>
      </c>
      <c r="AB330" s="41"/>
      <c r="AC330" s="244"/>
      <c r="AD330" s="67"/>
      <c r="AE330" s="71"/>
      <c r="AF330" s="60"/>
      <c r="AG330" s="34"/>
      <c r="AH330" s="34"/>
      <c r="AI330" s="34"/>
      <c r="AJ330" s="34"/>
      <c r="AK330" s="13"/>
      <c r="AL330" s="13"/>
      <c r="AM330" s="13"/>
      <c r="AN330" s="13"/>
      <c r="AO330" s="13"/>
      <c r="AP330" s="14"/>
      <c r="AQ330" s="15"/>
    </row>
    <row r="331" spans="1:43" s="17" customFormat="1" ht="30.95" customHeight="1" x14ac:dyDescent="0.2">
      <c r="A331" s="47"/>
      <c r="B331" s="48"/>
      <c r="C331" s="56"/>
      <c r="D331" s="35"/>
      <c r="E331" s="35"/>
      <c r="F331" s="36" t="str">
        <f>IF(D331="","",VLOOKUP(D331,契約台帳!$A$3:$X$9998,6,FALSE))&amp;IF(D331="","",VLOOKUP(D331,契約台帳!$A$3:$X$9998,7,FALSE))&amp;IF(D331="","",VLOOKUP(D331,契約台帳!$A$3:$X$9998,8,FALSE))&amp;IF(D331="","",VLOOKUP(D331,契約台帳!$A$3:$X$9998,9,FALSE))&amp;IF(D331="","",VLOOKUP(D331,契約台帳!$A$3:$X$9998,11,FALSE))</f>
        <v/>
      </c>
      <c r="G331" s="35" t="str">
        <f>IF(D331="","",IF(D330&lt;&gt;"","",VLOOKUP(F331,製品マスタ!$G$5:$H$1005,2,FALSE)))</f>
        <v/>
      </c>
      <c r="H331" s="35" t="str">
        <f>IF(D331="","",IF(D330&lt;&gt;"","",VLOOKUP(F331,製品マスタ!$G$5:$K$1005,5,FALSE)))</f>
        <v/>
      </c>
      <c r="I331" s="37" t="str">
        <f>IF(D331="","",IF(D330&lt;&gt;"","",VLOOKUP(F331,製品マスタ!$G$5:$L$1005,6,FALSE)))</f>
        <v/>
      </c>
      <c r="J331" s="38"/>
      <c r="K331" s="37" t="str">
        <f>IF(D331="","",IF(D330&lt;&gt;"","",VLOOKUP(D331,契約台帳!$A$3:$X$700,12,FALSE)))</f>
        <v/>
      </c>
      <c r="L331" s="37" t="str">
        <f>IF(D331="","",IF(D330&lt;&gt;"","",VLOOKUP(F331,製品マスタ!$G$5:$Q$1005,11,FALSE)))</f>
        <v/>
      </c>
      <c r="M331" s="49"/>
      <c r="N331" s="49"/>
      <c r="O331" s="60"/>
      <c r="P331" s="74"/>
      <c r="Q331" s="54" t="str">
        <f>IF(D331="","",IF(D330&lt;&gt;"","",IF(J331="リード付け",M331,VLOOKUP(D331,契約台帳!$A$3:$X$700,14,FALSE))))</f>
        <v/>
      </c>
      <c r="R331" s="50" t="str">
        <f>IF(D331="","",IF(D330&lt;&gt;"","",IF(J331="リード付け",M331,VLOOKUP(D331,契約台帳!$A$3:$X$700,15,FALSE))))</f>
        <v/>
      </c>
      <c r="S331" s="50" t="str">
        <f>IF(D331="","",IF(D330&lt;&gt;"","",IF(J331="リード付け",N331,VLOOKUP(D331,契約台帳!$A$3:$X$700,16,FALSE))))</f>
        <v/>
      </c>
      <c r="T331" s="50"/>
      <c r="U331" s="227" t="str">
        <f>IF(D331="","",IF(D329=D331,"",VLOOKUP(D331,契約台帳!$A$2:$X$700,18,FALSE)))</f>
        <v/>
      </c>
      <c r="V331" s="35" t="str">
        <f>IF(J331="巻足し",VLOOKUP(F331&amp;K331&amp;M331,製品マスタ!$M$5:$AK$1005,IF(S331/N331&gt;=3,24,21),FALSE),IF(J331="巻返し",VLOOKUP(F331&amp;K331&amp;M331,製品マスタ!$M$5:$AE$1005,18,FALSE),IF(J331="リード付け","原反コア",IF(J331="スリット",VLOOKUP(F331&amp;K331&amp;Q331,製品マスタ!$N$5:$AE$1005,17,FALSE),""))))</f>
        <v/>
      </c>
      <c r="W331" s="35" t="str">
        <f>IF(J331="巻足し",VLOOKUP(F331&amp;K331&amp;M331,製品マスタ!$M$5:$AK$1005,IF(S331/N331&gt;=3,25,22),FALSE),IF(J331="巻返し",VLOOKUP(F331&amp;K331&amp;M331,製品マスタ!$M$5:$AE$1005,19,FALSE),IF(J331="リード付け","-",IF(J331="スリット",VLOOKUP(F331&amp;K331&amp;Q331,製品マスタ!$N$5:$AE$1005,18,FALSE),""))))</f>
        <v/>
      </c>
      <c r="X331" s="40" t="str">
        <f>IF(D331="","",IF(D330&lt;&gt;"","",VLOOKUP(D331,契約台帳!$A$3:$X$700,17,FALSE)))</f>
        <v/>
      </c>
      <c r="Y331" s="35" t="str">
        <f>IF(D331="","",IF(D330&lt;&gt;"","",VLOOKUP(D331,契約台帳!$A$3:$X$700,5,FALSE)))</f>
        <v/>
      </c>
      <c r="Z331" s="74"/>
      <c r="AA331" s="266" t="str">
        <f>IFERROR(VLOOKUP(F331&amp;K331&amp;M331,製品マスタ!$M$5:$AM$1003,27,FALSE),"")</f>
        <v/>
      </c>
      <c r="AB331" s="41"/>
      <c r="AC331" s="244"/>
      <c r="AD331" s="67"/>
      <c r="AE331" s="71"/>
      <c r="AF331" s="60"/>
      <c r="AG331" s="34"/>
      <c r="AH331" s="34"/>
      <c r="AI331" s="34"/>
      <c r="AJ331" s="34"/>
      <c r="AK331" s="13"/>
      <c r="AL331" s="13"/>
      <c r="AM331" s="13"/>
      <c r="AN331" s="13"/>
      <c r="AO331" s="13"/>
      <c r="AP331" s="14"/>
      <c r="AQ331" s="15"/>
    </row>
    <row r="332" spans="1:43" s="17" customFormat="1" ht="30.95" customHeight="1" x14ac:dyDescent="0.2">
      <c r="A332" s="47"/>
      <c r="B332" s="48"/>
      <c r="C332" s="56"/>
      <c r="D332" s="35"/>
      <c r="E332" s="35"/>
      <c r="F332" s="36" t="str">
        <f>IF(D332="","",VLOOKUP(D332,契約台帳!$A$3:$X$9998,6,FALSE))&amp;IF(D332="","",VLOOKUP(D332,契約台帳!$A$3:$X$9998,7,FALSE))&amp;IF(D332="","",VLOOKUP(D332,契約台帳!$A$3:$X$9998,8,FALSE))&amp;IF(D332="","",VLOOKUP(D332,契約台帳!$A$3:$X$9998,9,FALSE))&amp;IF(D332="","",VLOOKUP(D332,契約台帳!$A$3:$X$9998,11,FALSE))</f>
        <v/>
      </c>
      <c r="G332" s="35" t="str">
        <f>IF(D332="","",IF(D331&lt;&gt;"","",VLOOKUP(F332,製品マスタ!$G$5:$H$1005,2,FALSE)))</f>
        <v/>
      </c>
      <c r="H332" s="35" t="str">
        <f>IF(D332="","",IF(D331&lt;&gt;"","",VLOOKUP(F332,製品マスタ!$G$5:$K$1005,5,FALSE)))</f>
        <v/>
      </c>
      <c r="I332" s="37" t="str">
        <f>IF(D332="","",IF(D331&lt;&gt;"","",VLOOKUP(F332,製品マスタ!$G$5:$L$1005,6,FALSE)))</f>
        <v/>
      </c>
      <c r="J332" s="38"/>
      <c r="K332" s="37" t="str">
        <f>IF(D332="","",IF(D331&lt;&gt;"","",VLOOKUP(D332,契約台帳!$A$3:$X$700,12,FALSE)))</f>
        <v/>
      </c>
      <c r="L332" s="37" t="str">
        <f>IF(D332="","",IF(D331&lt;&gt;"","",VLOOKUP(F332,製品マスタ!$G$5:$Q$1005,11,FALSE)))</f>
        <v/>
      </c>
      <c r="M332" s="49"/>
      <c r="N332" s="49"/>
      <c r="O332" s="60"/>
      <c r="P332" s="74"/>
      <c r="Q332" s="54" t="str">
        <f>IF(D332="","",IF(D331&lt;&gt;"","",IF(J332="リード付け",M332,VLOOKUP(D332,契約台帳!$A$3:$X$700,14,FALSE))))</f>
        <v/>
      </c>
      <c r="R332" s="50" t="str">
        <f>IF(D332="","",IF(D331&lt;&gt;"","",IF(J332="リード付け",M332,VLOOKUP(D332,契約台帳!$A$3:$X$700,15,FALSE))))</f>
        <v/>
      </c>
      <c r="S332" s="50" t="str">
        <f>IF(D332="","",IF(D331&lt;&gt;"","",IF(J332="リード付け",N332,VLOOKUP(D332,契約台帳!$A$3:$X$700,16,FALSE))))</f>
        <v/>
      </c>
      <c r="T332" s="50"/>
      <c r="U332" s="227" t="str">
        <f>IF(D332="","",IF(D330=D332,"",VLOOKUP(D332,契約台帳!$A$2:$X$700,18,FALSE)))</f>
        <v/>
      </c>
      <c r="V332" s="35" t="str">
        <f>IF(J332="巻足し",VLOOKUP(F332&amp;K332&amp;M332,製品マスタ!$M$5:$AK$1005,IF(S332/N332&gt;=3,24,21),FALSE),IF(J332="巻返し",VLOOKUP(F332&amp;K332&amp;M332,製品マスタ!$M$5:$AE$1005,18,FALSE),IF(J332="リード付け","原反コア",IF(J332="スリット",VLOOKUP(F332&amp;K332&amp;Q332,製品マスタ!$N$5:$AE$1005,17,FALSE),""))))</f>
        <v/>
      </c>
      <c r="W332" s="35" t="str">
        <f>IF(J332="巻足し",VLOOKUP(F332&amp;K332&amp;M332,製品マスタ!$M$5:$AK$1005,IF(S332/N332&gt;=3,25,22),FALSE),IF(J332="巻返し",VLOOKUP(F332&amp;K332&amp;M332,製品マスタ!$M$5:$AE$1005,19,FALSE),IF(J332="リード付け","-",IF(J332="スリット",VLOOKUP(F332&amp;K332&amp;Q332,製品マスタ!$N$5:$AE$1005,18,FALSE),""))))</f>
        <v/>
      </c>
      <c r="X332" s="40" t="str">
        <f>IF(D332="","",IF(D331&lt;&gt;"","",VLOOKUP(D332,契約台帳!$A$3:$X$700,17,FALSE)))</f>
        <v/>
      </c>
      <c r="Y332" s="35" t="str">
        <f>IF(D332="","",IF(D331&lt;&gt;"","",VLOOKUP(D332,契約台帳!$A$3:$X$700,5,FALSE)))</f>
        <v/>
      </c>
      <c r="Z332" s="74"/>
      <c r="AA332" s="266" t="str">
        <f>IFERROR(VLOOKUP(F332&amp;K332&amp;M332,製品マスタ!$M$5:$AM$1003,27,FALSE),"")</f>
        <v/>
      </c>
      <c r="AB332" s="41"/>
      <c r="AC332" s="244"/>
      <c r="AD332" s="67"/>
      <c r="AE332" s="71"/>
      <c r="AF332" s="60"/>
      <c r="AG332" s="34"/>
      <c r="AH332" s="34"/>
      <c r="AI332" s="34"/>
      <c r="AJ332" s="34"/>
      <c r="AK332" s="13"/>
      <c r="AL332" s="13"/>
      <c r="AM332" s="13"/>
      <c r="AN332" s="13"/>
      <c r="AO332" s="13"/>
      <c r="AP332" s="14"/>
      <c r="AQ332" s="15"/>
    </row>
    <row r="333" spans="1:43" s="17" customFormat="1" ht="30.95" customHeight="1" x14ac:dyDescent="0.2">
      <c r="A333" s="47"/>
      <c r="B333" s="48"/>
      <c r="C333" s="56"/>
      <c r="D333" s="35"/>
      <c r="E333" s="35"/>
      <c r="F333" s="36" t="str">
        <f>IF(D333="","",VLOOKUP(D333,契約台帳!$A$3:$X$9998,6,FALSE))&amp;IF(D333="","",VLOOKUP(D333,契約台帳!$A$3:$X$9998,7,FALSE))&amp;IF(D333="","",VLOOKUP(D333,契約台帳!$A$3:$X$9998,8,FALSE))&amp;IF(D333="","",VLOOKUP(D333,契約台帳!$A$3:$X$9998,9,FALSE))&amp;IF(D333="","",VLOOKUP(D333,契約台帳!$A$3:$X$9998,11,FALSE))</f>
        <v/>
      </c>
      <c r="G333" s="35" t="str">
        <f>IF(D333="","",IF(D332&lt;&gt;"","",VLOOKUP(F333,製品マスタ!$G$5:$H$1005,2,FALSE)))</f>
        <v/>
      </c>
      <c r="H333" s="35" t="str">
        <f>IF(D333="","",IF(D332&lt;&gt;"","",VLOOKUP(F333,製品マスタ!$G$5:$K$1005,5,FALSE)))</f>
        <v/>
      </c>
      <c r="I333" s="37" t="str">
        <f>IF(D333="","",IF(D332&lt;&gt;"","",VLOOKUP(F333,製品マスタ!$G$5:$L$1005,6,FALSE)))</f>
        <v/>
      </c>
      <c r="J333" s="38"/>
      <c r="K333" s="37" t="str">
        <f>IF(D333="","",IF(D332&lt;&gt;"","",VLOOKUP(D333,契約台帳!$A$3:$X$700,12,FALSE)))</f>
        <v/>
      </c>
      <c r="L333" s="37" t="str">
        <f>IF(D333="","",IF(D332&lt;&gt;"","",VLOOKUP(F333,製品マスタ!$G$5:$Q$1005,11,FALSE)))</f>
        <v/>
      </c>
      <c r="M333" s="49"/>
      <c r="N333" s="49"/>
      <c r="O333" s="60"/>
      <c r="P333" s="74"/>
      <c r="Q333" s="54" t="str">
        <f>IF(D333="","",IF(D332&lt;&gt;"","",IF(J333="リード付け",M333,VLOOKUP(D333,契約台帳!$A$3:$X$700,14,FALSE))))</f>
        <v/>
      </c>
      <c r="R333" s="50" t="str">
        <f>IF(D333="","",IF(D332&lt;&gt;"","",IF(J333="リード付け",M333,VLOOKUP(D333,契約台帳!$A$3:$X$700,15,FALSE))))</f>
        <v/>
      </c>
      <c r="S333" s="50" t="str">
        <f>IF(D333="","",IF(D332&lt;&gt;"","",IF(J333="リード付け",N333,VLOOKUP(D333,契約台帳!$A$3:$X$700,16,FALSE))))</f>
        <v/>
      </c>
      <c r="T333" s="50"/>
      <c r="U333" s="227" t="str">
        <f>IF(D333="","",IF(D331=D333,"",VLOOKUP(D333,契約台帳!$A$2:$X$700,18,FALSE)))</f>
        <v/>
      </c>
      <c r="V333" s="35" t="str">
        <f>IF(J333="巻足し",VLOOKUP(F333&amp;K333&amp;M333,製品マスタ!$M$5:$AK$1005,IF(S333/N333&gt;=3,24,21),FALSE),IF(J333="巻返し",VLOOKUP(F333&amp;K333&amp;M333,製品マスタ!$M$5:$AE$1005,18,FALSE),IF(J333="リード付け","原反コア",IF(J333="スリット",VLOOKUP(F333&amp;K333&amp;Q333,製品マスタ!$N$5:$AE$1005,17,FALSE),""))))</f>
        <v/>
      </c>
      <c r="W333" s="35" t="str">
        <f>IF(J333="巻足し",VLOOKUP(F333&amp;K333&amp;M333,製品マスタ!$M$5:$AK$1005,IF(S333/N333&gt;=3,25,22),FALSE),IF(J333="巻返し",VLOOKUP(F333&amp;K333&amp;M333,製品マスタ!$M$5:$AE$1005,19,FALSE),IF(J333="リード付け","-",IF(J333="スリット",VLOOKUP(F333&amp;K333&amp;Q333,製品マスタ!$N$5:$AE$1005,18,FALSE),""))))</f>
        <v/>
      </c>
      <c r="X333" s="40" t="str">
        <f>IF(D333="","",IF(D332&lt;&gt;"","",VLOOKUP(D333,契約台帳!$A$3:$X$700,17,FALSE)))</f>
        <v/>
      </c>
      <c r="Y333" s="35" t="str">
        <f>IF(D333="","",IF(D332&lt;&gt;"","",VLOOKUP(D333,契約台帳!$A$3:$X$700,5,FALSE)))</f>
        <v/>
      </c>
      <c r="Z333" s="74"/>
      <c r="AA333" s="266" t="str">
        <f>IFERROR(VLOOKUP(F333&amp;K333&amp;M333,製品マスタ!$M$5:$AM$1003,27,FALSE),"")</f>
        <v/>
      </c>
      <c r="AB333" s="41"/>
      <c r="AC333" s="244"/>
      <c r="AD333" s="67"/>
      <c r="AE333" s="71"/>
      <c r="AF333" s="60"/>
      <c r="AG333" s="34"/>
      <c r="AH333" s="34"/>
      <c r="AI333" s="34"/>
      <c r="AJ333" s="34"/>
      <c r="AK333" s="13"/>
      <c r="AL333" s="13"/>
      <c r="AM333" s="13"/>
      <c r="AN333" s="13"/>
      <c r="AO333" s="13"/>
      <c r="AP333" s="14"/>
      <c r="AQ333" s="15"/>
    </row>
    <row r="334" spans="1:43" s="17" customFormat="1" ht="30.95" customHeight="1" x14ac:dyDescent="0.2">
      <c r="A334" s="47"/>
      <c r="B334" s="48"/>
      <c r="C334" s="56"/>
      <c r="D334" s="35"/>
      <c r="E334" s="35"/>
      <c r="F334" s="36" t="str">
        <f>IF(D334="","",VLOOKUP(D334,契約台帳!$A$3:$X$9998,6,FALSE))&amp;IF(D334="","",VLOOKUP(D334,契約台帳!$A$3:$X$9998,7,FALSE))&amp;IF(D334="","",VLOOKUP(D334,契約台帳!$A$3:$X$9998,8,FALSE))&amp;IF(D334="","",VLOOKUP(D334,契約台帳!$A$3:$X$9998,9,FALSE))&amp;IF(D334="","",VLOOKUP(D334,契約台帳!$A$3:$X$9998,11,FALSE))</f>
        <v/>
      </c>
      <c r="G334" s="35" t="str">
        <f>IF(D334="","",IF(D333&lt;&gt;"","",VLOOKUP(F334,製品マスタ!$G$5:$H$1005,2,FALSE)))</f>
        <v/>
      </c>
      <c r="H334" s="35" t="str">
        <f>IF(D334="","",IF(D333&lt;&gt;"","",VLOOKUP(F334,製品マスタ!$G$5:$K$1005,5,FALSE)))</f>
        <v/>
      </c>
      <c r="I334" s="37" t="str">
        <f>IF(D334="","",IF(D333&lt;&gt;"","",VLOOKUP(F334,製品マスタ!$G$5:$L$1005,6,FALSE)))</f>
        <v/>
      </c>
      <c r="J334" s="38"/>
      <c r="K334" s="37" t="str">
        <f>IF(D334="","",IF(D333&lt;&gt;"","",VLOOKUP(D334,契約台帳!$A$3:$X$700,12,FALSE)))</f>
        <v/>
      </c>
      <c r="L334" s="37" t="str">
        <f>IF(D334="","",IF(D333&lt;&gt;"","",VLOOKUP(F334,製品マスタ!$G$5:$Q$1005,11,FALSE)))</f>
        <v/>
      </c>
      <c r="M334" s="49"/>
      <c r="N334" s="49"/>
      <c r="O334" s="60"/>
      <c r="P334" s="74"/>
      <c r="Q334" s="54" t="str">
        <f>IF(D334="","",IF(D333&lt;&gt;"","",IF(J334="リード付け",M334,VLOOKUP(D334,契約台帳!$A$3:$X$700,14,FALSE))))</f>
        <v/>
      </c>
      <c r="R334" s="50" t="str">
        <f>IF(D334="","",IF(D333&lt;&gt;"","",IF(J334="リード付け",M334,VLOOKUP(D334,契約台帳!$A$3:$X$700,15,FALSE))))</f>
        <v/>
      </c>
      <c r="S334" s="50" t="str">
        <f>IF(D334="","",IF(D333&lt;&gt;"","",IF(J334="リード付け",N334,VLOOKUP(D334,契約台帳!$A$3:$X$700,16,FALSE))))</f>
        <v/>
      </c>
      <c r="T334" s="50"/>
      <c r="U334" s="227" t="str">
        <f>IF(D334="","",IF(D332=D334,"",VLOOKUP(D334,契約台帳!$A$2:$X$700,18,FALSE)))</f>
        <v/>
      </c>
      <c r="V334" s="35" t="str">
        <f>IF(J334="巻足し",VLOOKUP(F334&amp;K334&amp;M334,製品マスタ!$M$5:$AK$1005,IF(S334/N334&gt;=3,24,21),FALSE),IF(J334="巻返し",VLOOKUP(F334&amp;K334&amp;M334,製品マスタ!$M$5:$AE$1005,18,FALSE),IF(J334="リード付け","原反コア",IF(J334="スリット",VLOOKUP(F334&amp;K334&amp;Q334,製品マスタ!$N$5:$AE$1005,17,FALSE),""))))</f>
        <v/>
      </c>
      <c r="W334" s="35" t="str">
        <f>IF(J334="巻足し",VLOOKUP(F334&amp;K334&amp;M334,製品マスタ!$M$5:$AK$1005,IF(S334/N334&gt;=3,25,22),FALSE),IF(J334="巻返し",VLOOKUP(F334&amp;K334&amp;M334,製品マスタ!$M$5:$AE$1005,19,FALSE),IF(J334="リード付け","-",IF(J334="スリット",VLOOKUP(F334&amp;K334&amp;Q334,製品マスタ!$N$5:$AE$1005,18,FALSE),""))))</f>
        <v/>
      </c>
      <c r="X334" s="40" t="str">
        <f>IF(D334="","",IF(D333&lt;&gt;"","",VLOOKUP(D334,契約台帳!$A$3:$X$700,17,FALSE)))</f>
        <v/>
      </c>
      <c r="Y334" s="35" t="str">
        <f>IF(D334="","",IF(D333&lt;&gt;"","",VLOOKUP(D334,契約台帳!$A$3:$X$700,5,FALSE)))</f>
        <v/>
      </c>
      <c r="Z334" s="74"/>
      <c r="AA334" s="266" t="str">
        <f>IFERROR(VLOOKUP(F334&amp;K334&amp;M334,製品マスタ!$M$5:$AM$1003,27,FALSE),"")</f>
        <v/>
      </c>
      <c r="AB334" s="41"/>
      <c r="AC334" s="244"/>
      <c r="AD334" s="67"/>
      <c r="AE334" s="71"/>
      <c r="AF334" s="60"/>
      <c r="AG334" s="34"/>
      <c r="AH334" s="34"/>
      <c r="AI334" s="34"/>
      <c r="AJ334" s="34"/>
      <c r="AK334" s="13"/>
      <c r="AL334" s="13"/>
      <c r="AM334" s="13"/>
      <c r="AN334" s="13"/>
      <c r="AO334" s="13"/>
      <c r="AP334" s="14"/>
      <c r="AQ334" s="15"/>
    </row>
    <row r="335" spans="1:43" s="17" customFormat="1" ht="30.95" customHeight="1" x14ac:dyDescent="0.2">
      <c r="A335" s="47"/>
      <c r="B335" s="48"/>
      <c r="C335" s="56"/>
      <c r="D335" s="35"/>
      <c r="E335" s="35"/>
      <c r="F335" s="36" t="str">
        <f>IF(D335="","",VLOOKUP(D335,契約台帳!$A$3:$X$9998,6,FALSE))&amp;IF(D335="","",VLOOKUP(D335,契約台帳!$A$3:$X$9998,7,FALSE))&amp;IF(D335="","",VLOOKUP(D335,契約台帳!$A$3:$X$9998,8,FALSE))&amp;IF(D335="","",VLOOKUP(D335,契約台帳!$A$3:$X$9998,9,FALSE))&amp;IF(D335="","",VLOOKUP(D335,契約台帳!$A$3:$X$9998,11,FALSE))</f>
        <v/>
      </c>
      <c r="G335" s="35" t="str">
        <f>IF(D335="","",IF(D334&lt;&gt;"","",VLOOKUP(F335,製品マスタ!$G$5:$H$1005,2,FALSE)))</f>
        <v/>
      </c>
      <c r="H335" s="35" t="str">
        <f>IF(D335="","",IF(D334&lt;&gt;"","",VLOOKUP(F335,製品マスタ!$G$5:$K$1005,5,FALSE)))</f>
        <v/>
      </c>
      <c r="I335" s="37" t="str">
        <f>IF(D335="","",IF(D334&lt;&gt;"","",VLOOKUP(F335,製品マスタ!$G$5:$L$1005,6,FALSE)))</f>
        <v/>
      </c>
      <c r="J335" s="38"/>
      <c r="K335" s="37" t="str">
        <f>IF(D335="","",IF(D334&lt;&gt;"","",VLOOKUP(D335,契約台帳!$A$3:$X$700,12,FALSE)))</f>
        <v/>
      </c>
      <c r="L335" s="37" t="str">
        <f>IF(D335="","",IF(D334&lt;&gt;"","",VLOOKUP(F335,製品マスタ!$G$5:$Q$1005,11,FALSE)))</f>
        <v/>
      </c>
      <c r="M335" s="49"/>
      <c r="N335" s="49"/>
      <c r="O335" s="60"/>
      <c r="P335" s="74"/>
      <c r="Q335" s="54" t="str">
        <f>IF(D335="","",IF(D334&lt;&gt;"","",IF(J335="リード付け",M335,VLOOKUP(D335,契約台帳!$A$3:$X$700,14,FALSE))))</f>
        <v/>
      </c>
      <c r="R335" s="50" t="str">
        <f>IF(D335="","",IF(D334&lt;&gt;"","",IF(J335="リード付け",M335,VLOOKUP(D335,契約台帳!$A$3:$X$700,15,FALSE))))</f>
        <v/>
      </c>
      <c r="S335" s="50" t="str">
        <f>IF(D335="","",IF(D334&lt;&gt;"","",IF(J335="リード付け",N335,VLOOKUP(D335,契約台帳!$A$3:$X$700,16,FALSE))))</f>
        <v/>
      </c>
      <c r="T335" s="50"/>
      <c r="U335" s="227" t="str">
        <f>IF(D335="","",IF(D333=D335,"",VLOOKUP(D335,契約台帳!$A$2:$X$700,18,FALSE)))</f>
        <v/>
      </c>
      <c r="V335" s="35" t="str">
        <f>IF(J335="巻足し",VLOOKUP(F335&amp;K335&amp;M335,製品マスタ!$M$5:$AK$1005,IF(S335/N335&gt;=3,24,21),FALSE),IF(J335="巻返し",VLOOKUP(F335&amp;K335&amp;M335,製品マスタ!$M$5:$AE$1005,18,FALSE),IF(J335="リード付け","原反コア",IF(J335="スリット",VLOOKUP(F335&amp;K335&amp;Q335,製品マスタ!$N$5:$AE$1005,17,FALSE),""))))</f>
        <v/>
      </c>
      <c r="W335" s="35" t="str">
        <f>IF(J335="巻足し",VLOOKUP(F335&amp;K335&amp;M335,製品マスタ!$M$5:$AK$1005,IF(S335/N335&gt;=3,25,22),FALSE),IF(J335="巻返し",VLOOKUP(F335&amp;K335&amp;M335,製品マスタ!$M$5:$AE$1005,19,FALSE),IF(J335="リード付け","-",IF(J335="スリット",VLOOKUP(F335&amp;K335&amp;Q335,製品マスタ!$N$5:$AE$1005,18,FALSE),""))))</f>
        <v/>
      </c>
      <c r="X335" s="40" t="str">
        <f>IF(D335="","",IF(D334&lt;&gt;"","",VLOOKUP(D335,契約台帳!$A$3:$X$700,17,FALSE)))</f>
        <v/>
      </c>
      <c r="Y335" s="35" t="str">
        <f>IF(D335="","",IF(D334&lt;&gt;"","",VLOOKUP(D335,契約台帳!$A$3:$X$700,5,FALSE)))</f>
        <v/>
      </c>
      <c r="Z335" s="74"/>
      <c r="AA335" s="266" t="str">
        <f>IFERROR(VLOOKUP(F335&amp;K335&amp;M335,製品マスタ!$M$5:$AM$1003,27,FALSE),"")</f>
        <v/>
      </c>
      <c r="AB335" s="41"/>
      <c r="AC335" s="244"/>
      <c r="AD335" s="67"/>
      <c r="AE335" s="71"/>
      <c r="AF335" s="60"/>
      <c r="AG335" s="34"/>
      <c r="AH335" s="34"/>
      <c r="AI335" s="34"/>
      <c r="AJ335" s="34"/>
      <c r="AK335" s="13"/>
      <c r="AL335" s="13"/>
      <c r="AM335" s="13"/>
      <c r="AN335" s="13"/>
      <c r="AO335" s="13"/>
      <c r="AP335" s="14"/>
      <c r="AQ335" s="15"/>
    </row>
    <row r="336" spans="1:43" s="17" customFormat="1" ht="30.95" customHeight="1" x14ac:dyDescent="0.2">
      <c r="A336" s="47"/>
      <c r="B336" s="48"/>
      <c r="C336" s="56"/>
      <c r="D336" s="35"/>
      <c r="E336" s="35"/>
      <c r="F336" s="36" t="str">
        <f>IF(D336="","",VLOOKUP(D336,契約台帳!$A$3:$X$9998,6,FALSE))&amp;IF(D336="","",VLOOKUP(D336,契約台帳!$A$3:$X$9998,7,FALSE))&amp;IF(D336="","",VLOOKUP(D336,契約台帳!$A$3:$X$9998,8,FALSE))&amp;IF(D336="","",VLOOKUP(D336,契約台帳!$A$3:$X$9998,9,FALSE))&amp;IF(D336="","",VLOOKUP(D336,契約台帳!$A$3:$X$9998,11,FALSE))</f>
        <v/>
      </c>
      <c r="G336" s="35" t="str">
        <f>IF(D336="","",IF(D335&lt;&gt;"","",VLOOKUP(F336,製品マスタ!$G$5:$H$1005,2,FALSE)))</f>
        <v/>
      </c>
      <c r="H336" s="35" t="str">
        <f>IF(D336="","",IF(D335&lt;&gt;"","",VLOOKUP(F336,製品マスタ!$G$5:$K$1005,5,FALSE)))</f>
        <v/>
      </c>
      <c r="I336" s="37" t="str">
        <f>IF(D336="","",IF(D335&lt;&gt;"","",VLOOKUP(F336,製品マスタ!$G$5:$L$1005,6,FALSE)))</f>
        <v/>
      </c>
      <c r="J336" s="38"/>
      <c r="K336" s="37" t="str">
        <f>IF(D336="","",IF(D335&lt;&gt;"","",VLOOKUP(D336,契約台帳!$A$3:$X$700,12,FALSE)))</f>
        <v/>
      </c>
      <c r="L336" s="37" t="str">
        <f>IF(D336="","",IF(D335&lt;&gt;"","",VLOOKUP(F336,製品マスタ!$G$5:$Q$1005,11,FALSE)))</f>
        <v/>
      </c>
      <c r="M336" s="49"/>
      <c r="N336" s="49"/>
      <c r="O336" s="60"/>
      <c r="P336" s="74"/>
      <c r="Q336" s="54" t="str">
        <f>IF(D336="","",IF(D335&lt;&gt;"","",IF(J336="リード付け",M336,VLOOKUP(D336,契約台帳!$A$3:$X$700,14,FALSE))))</f>
        <v/>
      </c>
      <c r="R336" s="50" t="str">
        <f>IF(D336="","",IF(D335&lt;&gt;"","",IF(J336="リード付け",M336,VLOOKUP(D336,契約台帳!$A$3:$X$700,15,FALSE))))</f>
        <v/>
      </c>
      <c r="S336" s="50" t="str">
        <f>IF(D336="","",IF(D335&lt;&gt;"","",IF(J336="リード付け",N336,VLOOKUP(D336,契約台帳!$A$3:$X$700,16,FALSE))))</f>
        <v/>
      </c>
      <c r="T336" s="50"/>
      <c r="U336" s="227" t="str">
        <f>IF(D336="","",IF(D334=D336,"",VLOOKUP(D336,契約台帳!$A$2:$X$700,18,FALSE)))</f>
        <v/>
      </c>
      <c r="V336" s="35" t="str">
        <f>IF(J336="巻足し",VLOOKUP(F336&amp;K336&amp;M336,製品マスタ!$M$5:$AK$1005,IF(S336/N336&gt;=3,24,21),FALSE),IF(J336="巻返し",VLOOKUP(F336&amp;K336&amp;M336,製品マスタ!$M$5:$AE$1005,18,FALSE),IF(J336="リード付け","原反コア",IF(J336="スリット",VLOOKUP(F336&amp;K336&amp;Q336,製品マスタ!$N$5:$AE$1005,17,FALSE),""))))</f>
        <v/>
      </c>
      <c r="W336" s="35" t="str">
        <f>IF(J336="巻足し",VLOOKUP(F336&amp;K336&amp;M336,製品マスタ!$M$5:$AK$1005,IF(S336/N336&gt;=3,25,22),FALSE),IF(J336="巻返し",VLOOKUP(F336&amp;K336&amp;M336,製品マスタ!$M$5:$AE$1005,19,FALSE),IF(J336="リード付け","-",IF(J336="スリット",VLOOKUP(F336&amp;K336&amp;Q336,製品マスタ!$N$5:$AE$1005,18,FALSE),""))))</f>
        <v/>
      </c>
      <c r="X336" s="40" t="str">
        <f>IF(D336="","",IF(D335&lt;&gt;"","",VLOOKUP(D336,契約台帳!$A$3:$X$700,17,FALSE)))</f>
        <v/>
      </c>
      <c r="Y336" s="35" t="str">
        <f>IF(D336="","",IF(D335&lt;&gt;"","",VLOOKUP(D336,契約台帳!$A$3:$X$700,5,FALSE)))</f>
        <v/>
      </c>
      <c r="Z336" s="74"/>
      <c r="AA336" s="266" t="str">
        <f>IFERROR(VLOOKUP(F336&amp;K336&amp;M336,製品マスタ!$M$5:$AM$1003,27,FALSE),"")</f>
        <v/>
      </c>
      <c r="AB336" s="41"/>
      <c r="AC336" s="244"/>
      <c r="AD336" s="67"/>
      <c r="AE336" s="71"/>
      <c r="AF336" s="60"/>
      <c r="AG336" s="34"/>
      <c r="AH336" s="34"/>
      <c r="AI336" s="34"/>
      <c r="AJ336" s="34"/>
      <c r="AK336" s="13"/>
      <c r="AL336" s="13"/>
      <c r="AM336" s="13"/>
      <c r="AN336" s="13"/>
      <c r="AO336" s="13"/>
      <c r="AP336" s="14"/>
      <c r="AQ336" s="15"/>
    </row>
    <row r="337" spans="1:43" s="17" customFormat="1" ht="30.95" customHeight="1" x14ac:dyDescent="0.2">
      <c r="A337" s="47"/>
      <c r="B337" s="48"/>
      <c r="C337" s="56"/>
      <c r="D337" s="35"/>
      <c r="E337" s="35"/>
      <c r="F337" s="36" t="str">
        <f>IF(D337="","",VLOOKUP(D337,契約台帳!$A$3:$X$9998,6,FALSE))&amp;IF(D337="","",VLOOKUP(D337,契約台帳!$A$3:$X$9998,7,FALSE))&amp;IF(D337="","",VLOOKUP(D337,契約台帳!$A$3:$X$9998,8,FALSE))&amp;IF(D337="","",VLOOKUP(D337,契約台帳!$A$3:$X$9998,9,FALSE))&amp;IF(D337="","",VLOOKUP(D337,契約台帳!$A$3:$X$9998,11,FALSE))</f>
        <v/>
      </c>
      <c r="G337" s="35" t="str">
        <f>IF(D337="","",IF(D336&lt;&gt;"","",VLOOKUP(F337,製品マスタ!$G$5:$H$1005,2,FALSE)))</f>
        <v/>
      </c>
      <c r="H337" s="35" t="str">
        <f>IF(D337="","",IF(D336&lt;&gt;"","",VLOOKUP(F337,製品マスタ!$G$5:$K$1005,5,FALSE)))</f>
        <v/>
      </c>
      <c r="I337" s="37" t="str">
        <f>IF(D337="","",IF(D336&lt;&gt;"","",VLOOKUP(F337,製品マスタ!$G$5:$L$1005,6,FALSE)))</f>
        <v/>
      </c>
      <c r="J337" s="38"/>
      <c r="K337" s="37" t="str">
        <f>IF(D337="","",IF(D336&lt;&gt;"","",VLOOKUP(D337,契約台帳!$A$3:$X$700,12,FALSE)))</f>
        <v/>
      </c>
      <c r="L337" s="37" t="str">
        <f>IF(D337="","",IF(D336&lt;&gt;"","",VLOOKUP(F337,製品マスタ!$G$5:$Q$1005,11,FALSE)))</f>
        <v/>
      </c>
      <c r="M337" s="49"/>
      <c r="N337" s="49"/>
      <c r="O337" s="60"/>
      <c r="P337" s="74"/>
      <c r="Q337" s="54" t="str">
        <f>IF(D337="","",IF(D336&lt;&gt;"","",IF(J337="リード付け",M337,VLOOKUP(D337,契約台帳!$A$3:$X$700,14,FALSE))))</f>
        <v/>
      </c>
      <c r="R337" s="50" t="str">
        <f>IF(D337="","",IF(D336&lt;&gt;"","",IF(J337="リード付け",M337,VLOOKUP(D337,契約台帳!$A$3:$X$700,15,FALSE))))</f>
        <v/>
      </c>
      <c r="S337" s="50" t="str">
        <f>IF(D337="","",IF(D336&lt;&gt;"","",IF(J337="リード付け",N337,VLOOKUP(D337,契約台帳!$A$3:$X$700,16,FALSE))))</f>
        <v/>
      </c>
      <c r="T337" s="50"/>
      <c r="U337" s="227" t="str">
        <f>IF(D337="","",IF(D335=D337,"",VLOOKUP(D337,契約台帳!$A$2:$X$700,18,FALSE)))</f>
        <v/>
      </c>
      <c r="V337" s="35" t="str">
        <f>IF(J337="巻足し",VLOOKUP(F337&amp;K337&amp;M337,製品マスタ!$M$5:$AK$1005,IF(S337/N337&gt;=3,24,21),FALSE),IF(J337="巻返し",VLOOKUP(F337&amp;K337&amp;M337,製品マスタ!$M$5:$AE$1005,18,FALSE),IF(J337="リード付け","原反コア",IF(J337="スリット",VLOOKUP(F337&amp;K337&amp;Q337,製品マスタ!$N$5:$AE$1005,17,FALSE),""))))</f>
        <v/>
      </c>
      <c r="W337" s="35" t="str">
        <f>IF(J337="巻足し",VLOOKUP(F337&amp;K337&amp;M337,製品マスタ!$M$5:$AK$1005,IF(S337/N337&gt;=3,25,22),FALSE),IF(J337="巻返し",VLOOKUP(F337&amp;K337&amp;M337,製品マスタ!$M$5:$AE$1005,19,FALSE),IF(J337="リード付け","-",IF(J337="スリット",VLOOKUP(F337&amp;K337&amp;Q337,製品マスタ!$N$5:$AE$1005,18,FALSE),""))))</f>
        <v/>
      </c>
      <c r="X337" s="40" t="str">
        <f>IF(D337="","",IF(D336&lt;&gt;"","",VLOOKUP(D337,契約台帳!$A$3:$X$700,17,FALSE)))</f>
        <v/>
      </c>
      <c r="Y337" s="35" t="str">
        <f>IF(D337="","",IF(D336&lt;&gt;"","",VLOOKUP(D337,契約台帳!$A$3:$X$700,5,FALSE)))</f>
        <v/>
      </c>
      <c r="Z337" s="74"/>
      <c r="AA337" s="266" t="str">
        <f>IFERROR(VLOOKUP(F337&amp;K337&amp;M337,製品マスタ!$M$5:$AM$1003,27,FALSE),"")</f>
        <v/>
      </c>
      <c r="AB337" s="41"/>
      <c r="AC337" s="244"/>
      <c r="AD337" s="67"/>
      <c r="AE337" s="71"/>
      <c r="AF337" s="60"/>
      <c r="AG337" s="34"/>
      <c r="AH337" s="34"/>
      <c r="AI337" s="34"/>
      <c r="AJ337" s="34"/>
      <c r="AK337" s="13"/>
      <c r="AL337" s="13"/>
      <c r="AM337" s="13"/>
      <c r="AN337" s="13"/>
      <c r="AO337" s="13"/>
      <c r="AP337" s="14"/>
      <c r="AQ337" s="15"/>
    </row>
    <row r="338" spans="1:43" s="17" customFormat="1" ht="30.95" customHeight="1" x14ac:dyDescent="0.2">
      <c r="A338" s="47"/>
      <c r="B338" s="48"/>
      <c r="C338" s="56"/>
      <c r="D338" s="35"/>
      <c r="E338" s="35"/>
      <c r="F338" s="36" t="str">
        <f>IF(D338="","",VLOOKUP(D338,契約台帳!$A$3:$X$9998,6,FALSE))&amp;IF(D338="","",VLOOKUP(D338,契約台帳!$A$3:$X$9998,7,FALSE))&amp;IF(D338="","",VLOOKUP(D338,契約台帳!$A$3:$X$9998,8,FALSE))&amp;IF(D338="","",VLOOKUP(D338,契約台帳!$A$3:$X$9998,9,FALSE))&amp;IF(D338="","",VLOOKUP(D338,契約台帳!$A$3:$X$9998,11,FALSE))</f>
        <v/>
      </c>
      <c r="G338" s="35" t="str">
        <f>IF(D338="","",IF(D337&lt;&gt;"","",VLOOKUP(F338,製品マスタ!$G$5:$H$1005,2,FALSE)))</f>
        <v/>
      </c>
      <c r="H338" s="35" t="str">
        <f>IF(D338="","",IF(D337&lt;&gt;"","",VLOOKUP(F338,製品マスタ!$G$5:$K$1005,5,FALSE)))</f>
        <v/>
      </c>
      <c r="I338" s="37" t="str">
        <f>IF(D338="","",IF(D337&lt;&gt;"","",VLOOKUP(F338,製品マスタ!$G$5:$L$1005,6,FALSE)))</f>
        <v/>
      </c>
      <c r="J338" s="38"/>
      <c r="K338" s="37" t="str">
        <f>IF(D338="","",IF(D337&lt;&gt;"","",VLOOKUP(D338,契約台帳!$A$3:$X$700,12,FALSE)))</f>
        <v/>
      </c>
      <c r="L338" s="37" t="str">
        <f>IF(D338="","",IF(D337&lt;&gt;"","",VLOOKUP(F338,製品マスタ!$G$5:$Q$1005,11,FALSE)))</f>
        <v/>
      </c>
      <c r="M338" s="49"/>
      <c r="N338" s="49"/>
      <c r="O338" s="60"/>
      <c r="P338" s="74"/>
      <c r="Q338" s="54" t="str">
        <f>IF(D338="","",IF(D337&lt;&gt;"","",IF(J338="リード付け",M338,VLOOKUP(D338,契約台帳!$A$3:$X$700,14,FALSE))))</f>
        <v/>
      </c>
      <c r="R338" s="50" t="str">
        <f>IF(D338="","",IF(D337&lt;&gt;"","",IF(J338="リード付け",M338,VLOOKUP(D338,契約台帳!$A$3:$X$700,15,FALSE))))</f>
        <v/>
      </c>
      <c r="S338" s="50" t="str">
        <f>IF(D338="","",IF(D337&lt;&gt;"","",IF(J338="リード付け",N338,VLOOKUP(D338,契約台帳!$A$3:$X$700,16,FALSE))))</f>
        <v/>
      </c>
      <c r="T338" s="50"/>
      <c r="U338" s="227" t="str">
        <f>IF(D338="","",IF(D336=D338,"",VLOOKUP(D338,契約台帳!$A$2:$X$700,18,FALSE)))</f>
        <v/>
      </c>
      <c r="V338" s="35" t="str">
        <f>IF(J338="巻足し",VLOOKUP(F338&amp;K338&amp;M338,製品マスタ!$M$5:$AK$1005,IF(S338/N338&gt;=3,24,21),FALSE),IF(J338="巻返し",VLOOKUP(F338&amp;K338&amp;M338,製品マスタ!$M$5:$AE$1005,18,FALSE),IF(J338="リード付け","原反コア",IF(J338="スリット",VLOOKUP(F338&amp;K338&amp;Q338,製品マスタ!$N$5:$AE$1005,17,FALSE),""))))</f>
        <v/>
      </c>
      <c r="W338" s="35" t="str">
        <f>IF(J338="巻足し",VLOOKUP(F338&amp;K338&amp;M338,製品マスタ!$M$5:$AK$1005,IF(S338/N338&gt;=3,25,22),FALSE),IF(J338="巻返し",VLOOKUP(F338&amp;K338&amp;M338,製品マスタ!$M$5:$AE$1005,19,FALSE),IF(J338="リード付け","-",IF(J338="スリット",VLOOKUP(F338&amp;K338&amp;Q338,製品マスタ!$N$5:$AE$1005,18,FALSE),""))))</f>
        <v/>
      </c>
      <c r="X338" s="40" t="str">
        <f>IF(D338="","",IF(D337&lt;&gt;"","",VLOOKUP(D338,契約台帳!$A$3:$X$700,17,FALSE)))</f>
        <v/>
      </c>
      <c r="Y338" s="35" t="str">
        <f>IF(D338="","",IF(D337&lt;&gt;"","",VLOOKUP(D338,契約台帳!$A$3:$X$700,5,FALSE)))</f>
        <v/>
      </c>
      <c r="Z338" s="74"/>
      <c r="AA338" s="266" t="str">
        <f>IFERROR(VLOOKUP(F338&amp;K338&amp;M338,製品マスタ!$M$5:$AM$1003,27,FALSE),"")</f>
        <v/>
      </c>
      <c r="AB338" s="41"/>
      <c r="AC338" s="244"/>
      <c r="AD338" s="67"/>
      <c r="AE338" s="71"/>
      <c r="AF338" s="60"/>
      <c r="AG338" s="34"/>
      <c r="AH338" s="34"/>
      <c r="AI338" s="34"/>
      <c r="AJ338" s="34"/>
      <c r="AK338" s="13"/>
      <c r="AL338" s="13"/>
      <c r="AM338" s="13"/>
      <c r="AN338" s="13"/>
      <c r="AO338" s="13"/>
      <c r="AP338" s="14"/>
      <c r="AQ338" s="15"/>
    </row>
    <row r="339" spans="1:43" s="17" customFormat="1" ht="30.95" customHeight="1" x14ac:dyDescent="0.2">
      <c r="A339" s="47"/>
      <c r="B339" s="48"/>
      <c r="C339" s="56"/>
      <c r="D339" s="35"/>
      <c r="E339" s="35"/>
      <c r="F339" s="36" t="str">
        <f>IF(D339="","",VLOOKUP(D339,契約台帳!$A$3:$X$9998,6,FALSE))&amp;IF(D339="","",VLOOKUP(D339,契約台帳!$A$3:$X$9998,7,FALSE))&amp;IF(D339="","",VLOOKUP(D339,契約台帳!$A$3:$X$9998,8,FALSE))&amp;IF(D339="","",VLOOKUP(D339,契約台帳!$A$3:$X$9998,9,FALSE))&amp;IF(D339="","",VLOOKUP(D339,契約台帳!$A$3:$X$9998,11,FALSE))</f>
        <v/>
      </c>
      <c r="G339" s="35" t="str">
        <f>IF(D339="","",IF(D338&lt;&gt;"","",VLOOKUP(F339,製品マスタ!$G$5:$H$1005,2,FALSE)))</f>
        <v/>
      </c>
      <c r="H339" s="35" t="str">
        <f>IF(D339="","",IF(D338&lt;&gt;"","",VLOOKUP(F339,製品マスタ!$G$5:$K$1005,5,FALSE)))</f>
        <v/>
      </c>
      <c r="I339" s="37" t="str">
        <f>IF(D339="","",IF(D338&lt;&gt;"","",VLOOKUP(F339,製品マスタ!$G$5:$L$1005,6,FALSE)))</f>
        <v/>
      </c>
      <c r="J339" s="38"/>
      <c r="K339" s="37" t="str">
        <f>IF(D339="","",IF(D338&lt;&gt;"","",VLOOKUP(D339,契約台帳!$A$3:$X$700,12,FALSE)))</f>
        <v/>
      </c>
      <c r="L339" s="37" t="str">
        <f>IF(D339="","",IF(D338&lt;&gt;"","",VLOOKUP(F339,製品マスタ!$G$5:$Q$1005,11,FALSE)))</f>
        <v/>
      </c>
      <c r="M339" s="49"/>
      <c r="N339" s="49"/>
      <c r="O339" s="60"/>
      <c r="P339" s="74"/>
      <c r="Q339" s="54" t="str">
        <f>IF(D339="","",IF(D338&lt;&gt;"","",IF(J339="リード付け",M339,VLOOKUP(D339,契約台帳!$A$3:$X$700,14,FALSE))))</f>
        <v/>
      </c>
      <c r="R339" s="50" t="str">
        <f>IF(D339="","",IF(D338&lt;&gt;"","",IF(J339="リード付け",M339,VLOOKUP(D339,契約台帳!$A$3:$X$700,15,FALSE))))</f>
        <v/>
      </c>
      <c r="S339" s="50" t="str">
        <f>IF(D339="","",IF(D338&lt;&gt;"","",IF(J339="リード付け",N339,VLOOKUP(D339,契約台帳!$A$3:$X$700,16,FALSE))))</f>
        <v/>
      </c>
      <c r="T339" s="50"/>
      <c r="U339" s="227" t="str">
        <f>IF(D339="","",IF(D337=D339,"",VLOOKUP(D339,契約台帳!$A$2:$X$700,18,FALSE)))</f>
        <v/>
      </c>
      <c r="V339" s="35" t="str">
        <f>IF(J339="巻足し",VLOOKUP(F339&amp;K339&amp;M339,製品マスタ!$M$5:$AK$1005,IF(S339/N339&gt;=3,24,21),FALSE),IF(J339="巻返し",VLOOKUP(F339&amp;K339&amp;M339,製品マスタ!$M$5:$AE$1005,18,FALSE),IF(J339="リード付け","原反コア",IF(J339="スリット",VLOOKUP(F339&amp;K339&amp;Q339,製品マスタ!$N$5:$AE$1005,17,FALSE),""))))</f>
        <v/>
      </c>
      <c r="W339" s="35" t="str">
        <f>IF(J339="巻足し",VLOOKUP(F339&amp;K339&amp;M339,製品マスタ!$M$5:$AK$1005,IF(S339/N339&gt;=3,25,22),FALSE),IF(J339="巻返し",VLOOKUP(F339&amp;K339&amp;M339,製品マスタ!$M$5:$AE$1005,19,FALSE),IF(J339="リード付け","-",IF(J339="スリット",VLOOKUP(F339&amp;K339&amp;Q339,製品マスタ!$N$5:$AE$1005,18,FALSE),""))))</f>
        <v/>
      </c>
      <c r="X339" s="40" t="str">
        <f>IF(D339="","",IF(D338&lt;&gt;"","",VLOOKUP(D339,契約台帳!$A$3:$X$700,17,FALSE)))</f>
        <v/>
      </c>
      <c r="Y339" s="35" t="str">
        <f>IF(D339="","",IF(D338&lt;&gt;"","",VLOOKUP(D339,契約台帳!$A$3:$X$700,5,FALSE)))</f>
        <v/>
      </c>
      <c r="Z339" s="74"/>
      <c r="AA339" s="266" t="str">
        <f>IFERROR(VLOOKUP(F339&amp;K339&amp;M339,製品マスタ!$M$5:$AM$1003,27,FALSE),"")</f>
        <v/>
      </c>
      <c r="AB339" s="41"/>
      <c r="AC339" s="244"/>
      <c r="AD339" s="67"/>
      <c r="AE339" s="71"/>
      <c r="AF339" s="60"/>
      <c r="AG339" s="34"/>
      <c r="AH339" s="34"/>
      <c r="AI339" s="34"/>
      <c r="AJ339" s="34"/>
      <c r="AK339" s="13"/>
      <c r="AL339" s="13"/>
      <c r="AM339" s="13"/>
      <c r="AN339" s="13"/>
      <c r="AO339" s="13"/>
      <c r="AP339" s="14"/>
      <c r="AQ339" s="15"/>
    </row>
    <row r="340" spans="1:43" s="17" customFormat="1" ht="30.95" customHeight="1" x14ac:dyDescent="0.2">
      <c r="A340" s="47"/>
      <c r="B340" s="48"/>
      <c r="C340" s="56"/>
      <c r="D340" s="35"/>
      <c r="E340" s="35"/>
      <c r="F340" s="36" t="str">
        <f>IF(D340="","",VLOOKUP(D340,契約台帳!$A$3:$X$9998,6,FALSE))&amp;IF(D340="","",VLOOKUP(D340,契約台帳!$A$3:$X$9998,7,FALSE))&amp;IF(D340="","",VLOOKUP(D340,契約台帳!$A$3:$X$9998,8,FALSE))&amp;IF(D340="","",VLOOKUP(D340,契約台帳!$A$3:$X$9998,9,FALSE))&amp;IF(D340="","",VLOOKUP(D340,契約台帳!$A$3:$X$9998,11,FALSE))</f>
        <v/>
      </c>
      <c r="G340" s="35" t="str">
        <f>IF(D340="","",IF(D339&lt;&gt;"","",VLOOKUP(F340,製品マスタ!$G$5:$H$1005,2,FALSE)))</f>
        <v/>
      </c>
      <c r="H340" s="35" t="str">
        <f>IF(D340="","",IF(D339&lt;&gt;"","",VLOOKUP(F340,製品マスタ!$G$5:$K$1005,5,FALSE)))</f>
        <v/>
      </c>
      <c r="I340" s="37" t="str">
        <f>IF(D340="","",IF(D339&lt;&gt;"","",VLOOKUP(F340,製品マスタ!$G$5:$L$1005,6,FALSE)))</f>
        <v/>
      </c>
      <c r="J340" s="38"/>
      <c r="K340" s="37" t="str">
        <f>IF(D340="","",IF(D339&lt;&gt;"","",VLOOKUP(D340,契約台帳!$A$3:$X$700,12,FALSE)))</f>
        <v/>
      </c>
      <c r="L340" s="37" t="str">
        <f>IF(D340="","",IF(D339&lt;&gt;"","",VLOOKUP(F340,製品マスタ!$G$5:$Q$1005,11,FALSE)))</f>
        <v/>
      </c>
      <c r="M340" s="49"/>
      <c r="N340" s="49"/>
      <c r="O340" s="60"/>
      <c r="P340" s="74"/>
      <c r="Q340" s="54" t="str">
        <f>IF(D340="","",IF(D339&lt;&gt;"","",IF(J340="リード付け",M340,VLOOKUP(D340,契約台帳!$A$3:$X$700,14,FALSE))))</f>
        <v/>
      </c>
      <c r="R340" s="50" t="str">
        <f>IF(D340="","",IF(D339&lt;&gt;"","",IF(J340="リード付け",M340,VLOOKUP(D340,契約台帳!$A$3:$X$700,15,FALSE))))</f>
        <v/>
      </c>
      <c r="S340" s="50" t="str">
        <f>IF(D340="","",IF(D339&lt;&gt;"","",IF(J340="リード付け",N340,VLOOKUP(D340,契約台帳!$A$3:$X$700,16,FALSE))))</f>
        <v/>
      </c>
      <c r="T340" s="50"/>
      <c r="U340" s="227" t="str">
        <f>IF(D340="","",IF(D338=D340,"",VLOOKUP(D340,契約台帳!$A$2:$X$700,18,FALSE)))</f>
        <v/>
      </c>
      <c r="V340" s="35" t="str">
        <f>IF(J340="巻足し",VLOOKUP(F340&amp;K340&amp;M340,製品マスタ!$M$5:$AK$1005,IF(S340/N340&gt;=3,24,21),FALSE),IF(J340="巻返し",VLOOKUP(F340&amp;K340&amp;M340,製品マスタ!$M$5:$AE$1005,18,FALSE),IF(J340="リード付け","原反コア",IF(J340="スリット",VLOOKUP(F340&amp;K340&amp;Q340,製品マスタ!$N$5:$AE$1005,17,FALSE),""))))</f>
        <v/>
      </c>
      <c r="W340" s="35" t="str">
        <f>IF(J340="巻足し",VLOOKUP(F340&amp;K340&amp;M340,製品マスタ!$M$5:$AK$1005,IF(S340/N340&gt;=3,25,22),FALSE),IF(J340="巻返し",VLOOKUP(F340&amp;K340&amp;M340,製品マスタ!$M$5:$AE$1005,19,FALSE),IF(J340="リード付け","-",IF(J340="スリット",VLOOKUP(F340&amp;K340&amp;Q340,製品マスタ!$N$5:$AE$1005,18,FALSE),""))))</f>
        <v/>
      </c>
      <c r="X340" s="40" t="str">
        <f>IF(D340="","",IF(D339&lt;&gt;"","",VLOOKUP(D340,契約台帳!$A$3:$X$700,17,FALSE)))</f>
        <v/>
      </c>
      <c r="Y340" s="35" t="str">
        <f>IF(D340="","",IF(D339&lt;&gt;"","",VLOOKUP(D340,契約台帳!$A$3:$X$700,5,FALSE)))</f>
        <v/>
      </c>
      <c r="Z340" s="74"/>
      <c r="AA340" s="266" t="str">
        <f>IFERROR(VLOOKUP(F340&amp;K340&amp;M340,製品マスタ!$M$5:$AM$1003,27,FALSE),"")</f>
        <v/>
      </c>
      <c r="AB340" s="41"/>
      <c r="AC340" s="244"/>
      <c r="AD340" s="67"/>
      <c r="AE340" s="71"/>
      <c r="AF340" s="60"/>
      <c r="AG340" s="34"/>
      <c r="AH340" s="34"/>
      <c r="AI340" s="34"/>
      <c r="AJ340" s="34"/>
      <c r="AK340" s="13"/>
      <c r="AL340" s="13"/>
      <c r="AM340" s="13"/>
      <c r="AN340" s="13"/>
      <c r="AO340" s="13"/>
      <c r="AP340" s="14"/>
      <c r="AQ340" s="15"/>
    </row>
    <row r="341" spans="1:43" s="17" customFormat="1" ht="30.95" customHeight="1" x14ac:dyDescent="0.2">
      <c r="A341" s="47"/>
      <c r="B341" s="48"/>
      <c r="C341" s="56"/>
      <c r="D341" s="35"/>
      <c r="E341" s="35"/>
      <c r="F341" s="36" t="str">
        <f>IF(D341="","",VLOOKUP(D341,契約台帳!$A$3:$X$9998,6,FALSE))&amp;IF(D341="","",VLOOKUP(D341,契約台帳!$A$3:$X$9998,7,FALSE))&amp;IF(D341="","",VLOOKUP(D341,契約台帳!$A$3:$X$9998,8,FALSE))&amp;IF(D341="","",VLOOKUP(D341,契約台帳!$A$3:$X$9998,9,FALSE))&amp;IF(D341="","",VLOOKUP(D341,契約台帳!$A$3:$X$9998,11,FALSE))</f>
        <v/>
      </c>
      <c r="G341" s="35" t="str">
        <f>IF(D341="","",IF(D340&lt;&gt;"","",VLOOKUP(F341,製品マスタ!$G$5:$H$1005,2,FALSE)))</f>
        <v/>
      </c>
      <c r="H341" s="35" t="str">
        <f>IF(D341="","",IF(D340&lt;&gt;"","",VLOOKUP(F341,製品マスタ!$G$5:$K$1005,5,FALSE)))</f>
        <v/>
      </c>
      <c r="I341" s="37" t="str">
        <f>IF(D341="","",IF(D340&lt;&gt;"","",VLOOKUP(F341,製品マスタ!$G$5:$L$1005,6,FALSE)))</f>
        <v/>
      </c>
      <c r="J341" s="38"/>
      <c r="K341" s="37" t="str">
        <f>IF(D341="","",IF(D340&lt;&gt;"","",VLOOKUP(D341,契約台帳!$A$3:$X$700,12,FALSE)))</f>
        <v/>
      </c>
      <c r="L341" s="37" t="str">
        <f>IF(D341="","",IF(D340&lt;&gt;"","",VLOOKUP(F341,製品マスタ!$G$5:$Q$1005,11,FALSE)))</f>
        <v/>
      </c>
      <c r="M341" s="49"/>
      <c r="N341" s="49"/>
      <c r="O341" s="60"/>
      <c r="P341" s="74"/>
      <c r="Q341" s="54" t="str">
        <f>IF(D341="","",IF(D340&lt;&gt;"","",IF(J341="リード付け",M341,VLOOKUP(D341,契約台帳!$A$3:$X$700,14,FALSE))))</f>
        <v/>
      </c>
      <c r="R341" s="50" t="str">
        <f>IF(D341="","",IF(D340&lt;&gt;"","",IF(J341="リード付け",M341,VLOOKUP(D341,契約台帳!$A$3:$X$700,15,FALSE))))</f>
        <v/>
      </c>
      <c r="S341" s="50" t="str">
        <f>IF(D341="","",IF(D340&lt;&gt;"","",IF(J341="リード付け",N341,VLOOKUP(D341,契約台帳!$A$3:$X$700,16,FALSE))))</f>
        <v/>
      </c>
      <c r="T341" s="50"/>
      <c r="U341" s="227" t="str">
        <f>IF(D341="","",IF(D339=D341,"",VLOOKUP(D341,契約台帳!$A$2:$X$700,18,FALSE)))</f>
        <v/>
      </c>
      <c r="V341" s="35" t="str">
        <f>IF(J341="巻足し",VLOOKUP(F341&amp;K341&amp;M341,製品マスタ!$M$5:$AK$1005,IF(S341/N341&gt;=3,24,21),FALSE),IF(J341="巻返し",VLOOKUP(F341&amp;K341&amp;M341,製品マスタ!$M$5:$AE$1005,18,FALSE),IF(J341="リード付け","原反コア",IF(J341="スリット",VLOOKUP(F341&amp;K341&amp;Q341,製品マスタ!$N$5:$AE$1005,17,FALSE),""))))</f>
        <v/>
      </c>
      <c r="W341" s="35" t="str">
        <f>IF(J341="巻足し",VLOOKUP(F341&amp;K341&amp;M341,製品マスタ!$M$5:$AK$1005,IF(S341/N341&gt;=3,25,22),FALSE),IF(J341="巻返し",VLOOKUP(F341&amp;K341&amp;M341,製品マスタ!$M$5:$AE$1005,19,FALSE),IF(J341="リード付け","-",IF(J341="スリット",VLOOKUP(F341&amp;K341&amp;Q341,製品マスタ!$N$5:$AE$1005,18,FALSE),""))))</f>
        <v/>
      </c>
      <c r="X341" s="40" t="str">
        <f>IF(D341="","",IF(D340&lt;&gt;"","",VLOOKUP(D341,契約台帳!$A$3:$X$700,17,FALSE)))</f>
        <v/>
      </c>
      <c r="Y341" s="35" t="str">
        <f>IF(D341="","",IF(D340&lt;&gt;"","",VLOOKUP(D341,契約台帳!$A$3:$X$700,5,FALSE)))</f>
        <v/>
      </c>
      <c r="Z341" s="74"/>
      <c r="AA341" s="266" t="str">
        <f>IFERROR(VLOOKUP(F341&amp;K341&amp;M341,製品マスタ!$M$5:$AM$1003,27,FALSE),"")</f>
        <v/>
      </c>
      <c r="AB341" s="41"/>
      <c r="AC341" s="244"/>
      <c r="AD341" s="67"/>
      <c r="AE341" s="71"/>
      <c r="AF341" s="60"/>
      <c r="AG341" s="34"/>
      <c r="AH341" s="34"/>
      <c r="AI341" s="34"/>
      <c r="AJ341" s="34"/>
      <c r="AK341" s="13"/>
      <c r="AL341" s="13"/>
      <c r="AM341" s="13"/>
      <c r="AN341" s="13"/>
      <c r="AO341" s="13"/>
      <c r="AP341" s="14"/>
      <c r="AQ341" s="15"/>
    </row>
    <row r="342" spans="1:43" s="17" customFormat="1" ht="30.95" customHeight="1" x14ac:dyDescent="0.2">
      <c r="A342" s="47"/>
      <c r="B342" s="48"/>
      <c r="C342" s="56"/>
      <c r="D342" s="35"/>
      <c r="E342" s="35"/>
      <c r="F342" s="36" t="str">
        <f>IF(D342="","",VLOOKUP(D342,契約台帳!$A$3:$X$9998,6,FALSE))&amp;IF(D342="","",VLOOKUP(D342,契約台帳!$A$3:$X$9998,7,FALSE))&amp;IF(D342="","",VLOOKUP(D342,契約台帳!$A$3:$X$9998,8,FALSE))&amp;IF(D342="","",VLOOKUP(D342,契約台帳!$A$3:$X$9998,9,FALSE))&amp;IF(D342="","",VLOOKUP(D342,契約台帳!$A$3:$X$9998,11,FALSE))</f>
        <v/>
      </c>
      <c r="G342" s="35" t="str">
        <f>IF(D342="","",IF(D341&lt;&gt;"","",VLOOKUP(F342,製品マスタ!$G$5:$H$1005,2,FALSE)))</f>
        <v/>
      </c>
      <c r="H342" s="35" t="str">
        <f>IF(D342="","",IF(D341&lt;&gt;"","",VLOOKUP(F342,製品マスタ!$G$5:$K$1005,5,FALSE)))</f>
        <v/>
      </c>
      <c r="I342" s="37" t="str">
        <f>IF(D342="","",IF(D341&lt;&gt;"","",VLOOKUP(F342,製品マスタ!$G$5:$L$1005,6,FALSE)))</f>
        <v/>
      </c>
      <c r="J342" s="38"/>
      <c r="K342" s="37" t="str">
        <f>IF(D342="","",IF(D341&lt;&gt;"","",VLOOKUP(D342,契約台帳!$A$3:$X$700,12,FALSE)))</f>
        <v/>
      </c>
      <c r="L342" s="37" t="str">
        <f>IF(D342="","",IF(D341&lt;&gt;"","",VLOOKUP(F342,製品マスタ!$G$5:$Q$1005,11,FALSE)))</f>
        <v/>
      </c>
      <c r="M342" s="49"/>
      <c r="N342" s="49"/>
      <c r="O342" s="60"/>
      <c r="P342" s="74"/>
      <c r="Q342" s="54" t="str">
        <f>IF(D342="","",IF(D341&lt;&gt;"","",IF(J342="リード付け",M342,VLOOKUP(D342,契約台帳!$A$3:$X$700,14,FALSE))))</f>
        <v/>
      </c>
      <c r="R342" s="50" t="str">
        <f>IF(D342="","",IF(D341&lt;&gt;"","",IF(J342="リード付け",M342,VLOOKUP(D342,契約台帳!$A$3:$X$700,15,FALSE))))</f>
        <v/>
      </c>
      <c r="S342" s="50" t="str">
        <f>IF(D342="","",IF(D341&lt;&gt;"","",IF(J342="リード付け",N342,VLOOKUP(D342,契約台帳!$A$3:$X$700,16,FALSE))))</f>
        <v/>
      </c>
      <c r="T342" s="50"/>
      <c r="U342" s="227" t="str">
        <f>IF(D342="","",IF(D340=D342,"",VLOOKUP(D342,契約台帳!$A$2:$X$700,18,FALSE)))</f>
        <v/>
      </c>
      <c r="V342" s="35" t="str">
        <f>IF(J342="巻足し",VLOOKUP(F342&amp;K342&amp;M342,製品マスタ!$M$5:$AK$1005,IF(S342/N342&gt;=3,24,21),FALSE),IF(J342="巻返し",VLOOKUP(F342&amp;K342&amp;M342,製品マスタ!$M$5:$AE$1005,18,FALSE),IF(J342="リード付け","原反コア",IF(J342="スリット",VLOOKUP(F342&amp;K342&amp;Q342,製品マスタ!$N$5:$AE$1005,17,FALSE),""))))</f>
        <v/>
      </c>
      <c r="W342" s="35" t="str">
        <f>IF(J342="巻足し",VLOOKUP(F342&amp;K342&amp;M342,製品マスタ!$M$5:$AK$1005,IF(S342/N342&gt;=3,25,22),FALSE),IF(J342="巻返し",VLOOKUP(F342&amp;K342&amp;M342,製品マスタ!$M$5:$AE$1005,19,FALSE),IF(J342="リード付け","-",IF(J342="スリット",VLOOKUP(F342&amp;K342&amp;Q342,製品マスタ!$N$5:$AE$1005,18,FALSE),""))))</f>
        <v/>
      </c>
      <c r="X342" s="40" t="str">
        <f>IF(D342="","",IF(D341&lt;&gt;"","",VLOOKUP(D342,契約台帳!$A$3:$X$700,17,FALSE)))</f>
        <v/>
      </c>
      <c r="Y342" s="35" t="str">
        <f>IF(D342="","",IF(D341&lt;&gt;"","",VLOOKUP(D342,契約台帳!$A$3:$X$700,5,FALSE)))</f>
        <v/>
      </c>
      <c r="Z342" s="74"/>
      <c r="AA342" s="266" t="str">
        <f>IFERROR(VLOOKUP(F342&amp;K342&amp;M342,製品マスタ!$M$5:$AM$1003,27,FALSE),"")</f>
        <v/>
      </c>
      <c r="AB342" s="41"/>
      <c r="AC342" s="244"/>
      <c r="AD342" s="67"/>
      <c r="AE342" s="71"/>
      <c r="AF342" s="60"/>
      <c r="AG342" s="34"/>
      <c r="AH342" s="34"/>
      <c r="AI342" s="34"/>
      <c r="AJ342" s="34"/>
      <c r="AK342" s="13"/>
      <c r="AL342" s="13"/>
      <c r="AM342" s="13"/>
      <c r="AN342" s="13"/>
      <c r="AO342" s="13"/>
      <c r="AP342" s="14"/>
      <c r="AQ342" s="15"/>
    </row>
    <row r="343" spans="1:43" s="17" customFormat="1" ht="30.95" customHeight="1" x14ac:dyDescent="0.2">
      <c r="A343" s="47"/>
      <c r="B343" s="48"/>
      <c r="C343" s="56"/>
      <c r="D343" s="35"/>
      <c r="E343" s="35"/>
      <c r="F343" s="36" t="str">
        <f>IF(D343="","",VLOOKUP(D343,契約台帳!$A$3:$X$9998,6,FALSE))&amp;IF(D343="","",VLOOKUP(D343,契約台帳!$A$3:$X$9998,7,FALSE))&amp;IF(D343="","",VLOOKUP(D343,契約台帳!$A$3:$X$9998,8,FALSE))&amp;IF(D343="","",VLOOKUP(D343,契約台帳!$A$3:$X$9998,9,FALSE))&amp;IF(D343="","",VLOOKUP(D343,契約台帳!$A$3:$X$9998,11,FALSE))</f>
        <v/>
      </c>
      <c r="G343" s="35" t="str">
        <f>IF(D343="","",IF(D342&lt;&gt;"","",VLOOKUP(F343,製品マスタ!$G$5:$H$1005,2,FALSE)))</f>
        <v/>
      </c>
      <c r="H343" s="35" t="str">
        <f>IF(D343="","",IF(D342&lt;&gt;"","",VLOOKUP(F343,製品マスタ!$G$5:$K$1005,5,FALSE)))</f>
        <v/>
      </c>
      <c r="I343" s="37" t="str">
        <f>IF(D343="","",IF(D342&lt;&gt;"","",VLOOKUP(F343,製品マスタ!$G$5:$L$1005,6,FALSE)))</f>
        <v/>
      </c>
      <c r="J343" s="38"/>
      <c r="K343" s="37" t="str">
        <f>IF(D343="","",IF(D342&lt;&gt;"","",VLOOKUP(D343,契約台帳!$A$3:$X$700,12,FALSE)))</f>
        <v/>
      </c>
      <c r="L343" s="37" t="str">
        <f>IF(D343="","",IF(D342&lt;&gt;"","",VLOOKUP(F343,製品マスタ!$G$5:$Q$1005,11,FALSE)))</f>
        <v/>
      </c>
      <c r="M343" s="49"/>
      <c r="N343" s="49"/>
      <c r="O343" s="60"/>
      <c r="P343" s="74"/>
      <c r="Q343" s="54" t="str">
        <f>IF(D343="","",IF(D342&lt;&gt;"","",IF(J343="リード付け",M343,VLOOKUP(D343,契約台帳!$A$3:$X$700,14,FALSE))))</f>
        <v/>
      </c>
      <c r="R343" s="50" t="str">
        <f>IF(D343="","",IF(D342&lt;&gt;"","",IF(J343="リード付け",M343,VLOOKUP(D343,契約台帳!$A$3:$X$700,15,FALSE))))</f>
        <v/>
      </c>
      <c r="S343" s="50" t="str">
        <f>IF(D343="","",IF(D342&lt;&gt;"","",IF(J343="リード付け",N343,VLOOKUP(D343,契約台帳!$A$3:$X$700,16,FALSE))))</f>
        <v/>
      </c>
      <c r="T343" s="50"/>
      <c r="U343" s="227" t="str">
        <f>IF(D343="","",IF(D341=D343,"",VLOOKUP(D343,契約台帳!$A$2:$X$700,18,FALSE)))</f>
        <v/>
      </c>
      <c r="V343" s="35" t="str">
        <f>IF(J343="巻足し",VLOOKUP(F343&amp;K343&amp;M343,製品マスタ!$M$5:$AK$1005,IF(S343/N343&gt;=3,24,21),FALSE),IF(J343="巻返し",VLOOKUP(F343&amp;K343&amp;M343,製品マスタ!$M$5:$AE$1005,18,FALSE),IF(J343="リード付け","原反コア",IF(J343="スリット",VLOOKUP(F343&amp;K343&amp;Q343,製品マスタ!$N$5:$AE$1005,17,FALSE),""))))</f>
        <v/>
      </c>
      <c r="W343" s="35" t="str">
        <f>IF(J343="巻足し",VLOOKUP(F343&amp;K343&amp;M343,製品マスタ!$M$5:$AK$1005,IF(S343/N343&gt;=3,25,22),FALSE),IF(J343="巻返し",VLOOKUP(F343&amp;K343&amp;M343,製品マスタ!$M$5:$AE$1005,19,FALSE),IF(J343="リード付け","-",IF(J343="スリット",VLOOKUP(F343&amp;K343&amp;Q343,製品マスタ!$N$5:$AE$1005,18,FALSE),""))))</f>
        <v/>
      </c>
      <c r="X343" s="40" t="str">
        <f>IF(D343="","",IF(D342&lt;&gt;"","",VLOOKUP(D343,契約台帳!$A$3:$X$700,17,FALSE)))</f>
        <v/>
      </c>
      <c r="Y343" s="35" t="str">
        <f>IF(D343="","",IF(D342&lt;&gt;"","",VLOOKUP(D343,契約台帳!$A$3:$X$700,5,FALSE)))</f>
        <v/>
      </c>
      <c r="Z343" s="74"/>
      <c r="AA343" s="266" t="str">
        <f>IFERROR(VLOOKUP(F343&amp;K343&amp;M343,製品マスタ!$M$5:$AM$1003,27,FALSE),"")</f>
        <v/>
      </c>
      <c r="AB343" s="41"/>
      <c r="AC343" s="244"/>
      <c r="AD343" s="67"/>
      <c r="AE343" s="71"/>
      <c r="AF343" s="60"/>
      <c r="AG343" s="34"/>
      <c r="AH343" s="34"/>
      <c r="AI343" s="34"/>
      <c r="AJ343" s="34"/>
      <c r="AK343" s="13"/>
      <c r="AL343" s="13"/>
      <c r="AM343" s="13"/>
      <c r="AN343" s="13"/>
      <c r="AO343" s="13"/>
      <c r="AP343" s="14"/>
      <c r="AQ343" s="15"/>
    </row>
    <row r="344" spans="1:43" s="17" customFormat="1" ht="30.95" customHeight="1" x14ac:dyDescent="0.2">
      <c r="A344" s="47"/>
      <c r="B344" s="48"/>
      <c r="C344" s="56"/>
      <c r="D344" s="35"/>
      <c r="E344" s="35"/>
      <c r="F344" s="36" t="str">
        <f>IF(D344="","",VLOOKUP(D344,契約台帳!$A$3:$X$9998,6,FALSE))&amp;IF(D344="","",VLOOKUP(D344,契約台帳!$A$3:$X$9998,7,FALSE))&amp;IF(D344="","",VLOOKUP(D344,契約台帳!$A$3:$X$9998,8,FALSE))&amp;IF(D344="","",VLOOKUP(D344,契約台帳!$A$3:$X$9998,9,FALSE))&amp;IF(D344="","",VLOOKUP(D344,契約台帳!$A$3:$X$9998,11,FALSE))</f>
        <v/>
      </c>
      <c r="G344" s="35" t="str">
        <f>IF(D344="","",IF(D343&lt;&gt;"","",VLOOKUP(F344,製品マスタ!$G$5:$H$1005,2,FALSE)))</f>
        <v/>
      </c>
      <c r="H344" s="35" t="str">
        <f>IF(D344="","",IF(D343&lt;&gt;"","",VLOOKUP(F344,製品マスタ!$G$5:$K$1005,5,FALSE)))</f>
        <v/>
      </c>
      <c r="I344" s="37" t="str">
        <f>IF(D344="","",IF(D343&lt;&gt;"","",VLOOKUP(F344,製品マスタ!$G$5:$L$1005,6,FALSE)))</f>
        <v/>
      </c>
      <c r="J344" s="38"/>
      <c r="K344" s="37" t="str">
        <f>IF(D344="","",IF(D343&lt;&gt;"","",VLOOKUP(D344,契約台帳!$A$3:$X$700,12,FALSE)))</f>
        <v/>
      </c>
      <c r="L344" s="37" t="str">
        <f>IF(D344="","",IF(D343&lt;&gt;"","",VLOOKUP(F344,製品マスタ!$G$5:$Q$1005,11,FALSE)))</f>
        <v/>
      </c>
      <c r="M344" s="49"/>
      <c r="N344" s="49"/>
      <c r="O344" s="60"/>
      <c r="P344" s="74"/>
      <c r="Q344" s="54" t="str">
        <f>IF(D344="","",IF(D343&lt;&gt;"","",IF(J344="リード付け",M344,VLOOKUP(D344,契約台帳!$A$3:$X$700,14,FALSE))))</f>
        <v/>
      </c>
      <c r="R344" s="50" t="str">
        <f>IF(D344="","",IF(D343&lt;&gt;"","",IF(J344="リード付け",M344,VLOOKUP(D344,契約台帳!$A$3:$X$700,15,FALSE))))</f>
        <v/>
      </c>
      <c r="S344" s="50" t="str">
        <f>IF(D344="","",IF(D343&lt;&gt;"","",IF(J344="リード付け",N344,VLOOKUP(D344,契約台帳!$A$3:$X$700,16,FALSE))))</f>
        <v/>
      </c>
      <c r="T344" s="50"/>
      <c r="U344" s="227" t="str">
        <f>IF(D344="","",IF(D342=D344,"",VLOOKUP(D344,契約台帳!$A$2:$X$700,18,FALSE)))</f>
        <v/>
      </c>
      <c r="V344" s="35" t="str">
        <f>IF(J344="巻足し",VLOOKUP(F344&amp;K344&amp;M344,製品マスタ!$M$5:$AK$1005,IF(S344/N344&gt;=3,24,21),FALSE),IF(J344="巻返し",VLOOKUP(F344&amp;K344&amp;M344,製品マスタ!$M$5:$AE$1005,18,FALSE),IF(J344="リード付け","原反コア",IF(J344="スリット",VLOOKUP(F344&amp;K344&amp;Q344,製品マスタ!$N$5:$AE$1005,17,FALSE),""))))</f>
        <v/>
      </c>
      <c r="W344" s="35" t="str">
        <f>IF(J344="巻足し",VLOOKUP(F344&amp;K344&amp;M344,製品マスタ!$M$5:$AK$1005,IF(S344/N344&gt;=3,25,22),FALSE),IF(J344="巻返し",VLOOKUP(F344&amp;K344&amp;M344,製品マスタ!$M$5:$AE$1005,19,FALSE),IF(J344="リード付け","-",IF(J344="スリット",VLOOKUP(F344&amp;K344&amp;Q344,製品マスタ!$N$5:$AE$1005,18,FALSE),""))))</f>
        <v/>
      </c>
      <c r="X344" s="40" t="str">
        <f>IF(D344="","",IF(D343&lt;&gt;"","",VLOOKUP(D344,契約台帳!$A$3:$X$700,17,FALSE)))</f>
        <v/>
      </c>
      <c r="Y344" s="35" t="str">
        <f>IF(D344="","",IF(D343&lt;&gt;"","",VLOOKUP(D344,契約台帳!$A$3:$X$700,5,FALSE)))</f>
        <v/>
      </c>
      <c r="Z344" s="74"/>
      <c r="AA344" s="266" t="str">
        <f>IFERROR(VLOOKUP(F344&amp;K344&amp;M344,製品マスタ!$M$5:$AM$1003,27,FALSE),"")</f>
        <v/>
      </c>
      <c r="AB344" s="41"/>
      <c r="AC344" s="244"/>
      <c r="AD344" s="67"/>
      <c r="AE344" s="71"/>
      <c r="AF344" s="60"/>
      <c r="AG344" s="34"/>
      <c r="AH344" s="34"/>
      <c r="AI344" s="34"/>
      <c r="AJ344" s="34"/>
      <c r="AK344" s="13"/>
      <c r="AL344" s="13"/>
      <c r="AM344" s="13"/>
      <c r="AN344" s="13"/>
      <c r="AO344" s="13"/>
      <c r="AP344" s="14"/>
      <c r="AQ344" s="15"/>
    </row>
    <row r="345" spans="1:43" s="17" customFormat="1" ht="30.95" customHeight="1" x14ac:dyDescent="0.2">
      <c r="A345" s="47"/>
      <c r="B345" s="48"/>
      <c r="C345" s="56"/>
      <c r="D345" s="35"/>
      <c r="E345" s="35"/>
      <c r="F345" s="36" t="str">
        <f>IF(D345="","",VLOOKUP(D345,契約台帳!$A$3:$X$9998,6,FALSE))&amp;IF(D345="","",VLOOKUP(D345,契約台帳!$A$3:$X$9998,7,FALSE))&amp;IF(D345="","",VLOOKUP(D345,契約台帳!$A$3:$X$9998,8,FALSE))&amp;IF(D345="","",VLOOKUP(D345,契約台帳!$A$3:$X$9998,9,FALSE))&amp;IF(D345="","",VLOOKUP(D345,契約台帳!$A$3:$X$9998,11,FALSE))</f>
        <v/>
      </c>
      <c r="G345" s="35" t="str">
        <f>IF(D345="","",IF(D344&lt;&gt;"","",VLOOKUP(F345,製品マスタ!$G$5:$H$1005,2,FALSE)))</f>
        <v/>
      </c>
      <c r="H345" s="35" t="str">
        <f>IF(D345="","",IF(D344&lt;&gt;"","",VLOOKUP(F345,製品マスタ!$G$5:$K$1005,5,FALSE)))</f>
        <v/>
      </c>
      <c r="I345" s="37" t="str">
        <f>IF(D345="","",IF(D344&lt;&gt;"","",VLOOKUP(F345,製品マスタ!$G$5:$L$1005,6,FALSE)))</f>
        <v/>
      </c>
      <c r="J345" s="38"/>
      <c r="K345" s="37" t="str">
        <f>IF(D345="","",IF(D344&lt;&gt;"","",VLOOKUP(D345,契約台帳!$A$3:$X$700,12,FALSE)))</f>
        <v/>
      </c>
      <c r="L345" s="37" t="str">
        <f>IF(D345="","",IF(D344&lt;&gt;"","",VLOOKUP(F345,製品マスタ!$G$5:$Q$1005,11,FALSE)))</f>
        <v/>
      </c>
      <c r="M345" s="49"/>
      <c r="N345" s="49"/>
      <c r="O345" s="60"/>
      <c r="P345" s="74"/>
      <c r="Q345" s="54" t="str">
        <f>IF(D345="","",IF(D344&lt;&gt;"","",IF(J345="リード付け",M345,VLOOKUP(D345,契約台帳!$A$3:$X$700,14,FALSE))))</f>
        <v/>
      </c>
      <c r="R345" s="50" t="str">
        <f>IF(D345="","",IF(D344&lt;&gt;"","",IF(J345="リード付け",M345,VLOOKUP(D345,契約台帳!$A$3:$X$700,15,FALSE))))</f>
        <v/>
      </c>
      <c r="S345" s="50" t="str">
        <f>IF(D345="","",IF(D344&lt;&gt;"","",IF(J345="リード付け",N345,VLOOKUP(D345,契約台帳!$A$3:$X$700,16,FALSE))))</f>
        <v/>
      </c>
      <c r="T345" s="50"/>
      <c r="U345" s="227" t="str">
        <f>IF(D345="","",IF(D343=D345,"",VLOOKUP(D345,契約台帳!$A$2:$X$700,18,FALSE)))</f>
        <v/>
      </c>
      <c r="V345" s="35" t="str">
        <f>IF(J345="巻足し",VLOOKUP(F345&amp;K345&amp;M345,製品マスタ!$M$5:$AK$1005,IF(S345/N345&gt;=3,24,21),FALSE),IF(J345="巻返し",VLOOKUP(F345&amp;K345&amp;M345,製品マスタ!$M$5:$AE$1005,18,FALSE),IF(J345="リード付け","原反コア",IF(J345="スリット",VLOOKUP(F345&amp;K345&amp;Q345,製品マスタ!$N$5:$AE$1005,17,FALSE),""))))</f>
        <v/>
      </c>
      <c r="W345" s="35" t="str">
        <f>IF(J345="巻足し",VLOOKUP(F345&amp;K345&amp;M345,製品マスタ!$M$5:$AK$1005,IF(S345/N345&gt;=3,25,22),FALSE),IF(J345="巻返し",VLOOKUP(F345&amp;K345&amp;M345,製品マスタ!$M$5:$AE$1005,19,FALSE),IF(J345="リード付け","-",IF(J345="スリット",VLOOKUP(F345&amp;K345&amp;Q345,製品マスタ!$N$5:$AE$1005,18,FALSE),""))))</f>
        <v/>
      </c>
      <c r="X345" s="40" t="str">
        <f>IF(D345="","",IF(D344&lt;&gt;"","",VLOOKUP(D345,契約台帳!$A$3:$X$700,17,FALSE)))</f>
        <v/>
      </c>
      <c r="Y345" s="35" t="str">
        <f>IF(D345="","",IF(D344&lt;&gt;"","",VLOOKUP(D345,契約台帳!$A$3:$X$700,5,FALSE)))</f>
        <v/>
      </c>
      <c r="Z345" s="74"/>
      <c r="AA345" s="266" t="str">
        <f>IFERROR(VLOOKUP(F345&amp;K345&amp;M345,製品マスタ!$M$5:$AM$1003,27,FALSE),"")</f>
        <v/>
      </c>
      <c r="AB345" s="41"/>
      <c r="AC345" s="244"/>
      <c r="AD345" s="67"/>
      <c r="AE345" s="71"/>
      <c r="AF345" s="60"/>
      <c r="AG345" s="34"/>
      <c r="AH345" s="34"/>
      <c r="AI345" s="34"/>
      <c r="AJ345" s="34"/>
      <c r="AK345" s="13"/>
      <c r="AL345" s="13"/>
      <c r="AM345" s="13"/>
      <c r="AN345" s="13"/>
      <c r="AO345" s="13"/>
      <c r="AP345" s="14"/>
      <c r="AQ345" s="15"/>
    </row>
    <row r="346" spans="1:43" s="17" customFormat="1" ht="30.95" customHeight="1" x14ac:dyDescent="0.2">
      <c r="A346" s="47"/>
      <c r="B346" s="48"/>
      <c r="C346" s="56"/>
      <c r="D346" s="35"/>
      <c r="E346" s="35"/>
      <c r="F346" s="36" t="str">
        <f>IF(D346="","",VLOOKUP(D346,契約台帳!$A$3:$X$9998,6,FALSE))&amp;IF(D346="","",VLOOKUP(D346,契約台帳!$A$3:$X$9998,7,FALSE))&amp;IF(D346="","",VLOOKUP(D346,契約台帳!$A$3:$X$9998,8,FALSE))&amp;IF(D346="","",VLOOKUP(D346,契約台帳!$A$3:$X$9998,9,FALSE))&amp;IF(D346="","",VLOOKUP(D346,契約台帳!$A$3:$X$9998,11,FALSE))</f>
        <v/>
      </c>
      <c r="G346" s="35" t="str">
        <f>IF(D346="","",IF(D345&lt;&gt;"","",VLOOKUP(F346,製品マスタ!$G$5:$H$1005,2,FALSE)))</f>
        <v/>
      </c>
      <c r="H346" s="35" t="str">
        <f>IF(D346="","",IF(D345&lt;&gt;"","",VLOOKUP(F346,製品マスタ!$G$5:$K$1005,5,FALSE)))</f>
        <v/>
      </c>
      <c r="I346" s="37" t="str">
        <f>IF(D346="","",IF(D345&lt;&gt;"","",VLOOKUP(F346,製品マスタ!$G$5:$L$1005,6,FALSE)))</f>
        <v/>
      </c>
      <c r="J346" s="38"/>
      <c r="K346" s="37" t="str">
        <f>IF(D346="","",IF(D345&lt;&gt;"","",VLOOKUP(D346,契約台帳!$A$3:$X$700,12,FALSE)))</f>
        <v/>
      </c>
      <c r="L346" s="37" t="str">
        <f>IF(D346="","",IF(D345&lt;&gt;"","",VLOOKUP(F346,製品マスタ!$G$5:$Q$1005,11,FALSE)))</f>
        <v/>
      </c>
      <c r="M346" s="49"/>
      <c r="N346" s="49"/>
      <c r="O346" s="60"/>
      <c r="P346" s="74"/>
      <c r="Q346" s="54" t="str">
        <f>IF(D346="","",IF(D345&lt;&gt;"","",IF(J346="リード付け",M346,VLOOKUP(D346,契約台帳!$A$3:$X$700,14,FALSE))))</f>
        <v/>
      </c>
      <c r="R346" s="50" t="str">
        <f>IF(D346="","",IF(D345&lt;&gt;"","",IF(J346="リード付け",M346,VLOOKUP(D346,契約台帳!$A$3:$X$700,15,FALSE))))</f>
        <v/>
      </c>
      <c r="S346" s="50" t="str">
        <f>IF(D346="","",IF(D345&lt;&gt;"","",IF(J346="リード付け",N346,VLOOKUP(D346,契約台帳!$A$3:$X$700,16,FALSE))))</f>
        <v/>
      </c>
      <c r="T346" s="50"/>
      <c r="U346" s="227" t="str">
        <f>IF(D346="","",IF(D344=D346,"",VLOOKUP(D346,契約台帳!$A$2:$X$700,18,FALSE)))</f>
        <v/>
      </c>
      <c r="V346" s="35" t="str">
        <f>IF(J346="巻足し",VLOOKUP(F346&amp;K346&amp;M346,製品マスタ!$M$5:$AK$1005,IF(S346/N346&gt;=3,24,21),FALSE),IF(J346="巻返し",VLOOKUP(F346&amp;K346&amp;M346,製品マスタ!$M$5:$AE$1005,18,FALSE),IF(J346="リード付け","原反コア",IF(J346="スリット",VLOOKUP(F346&amp;K346&amp;Q346,製品マスタ!$N$5:$AE$1005,17,FALSE),""))))</f>
        <v/>
      </c>
      <c r="W346" s="35" t="str">
        <f>IF(J346="巻足し",VLOOKUP(F346&amp;K346&amp;M346,製品マスタ!$M$5:$AK$1005,IF(S346/N346&gt;=3,25,22),FALSE),IF(J346="巻返し",VLOOKUP(F346&amp;K346&amp;M346,製品マスタ!$M$5:$AE$1005,19,FALSE),IF(J346="リード付け","-",IF(J346="スリット",VLOOKUP(F346&amp;K346&amp;Q346,製品マスタ!$N$5:$AE$1005,18,FALSE),""))))</f>
        <v/>
      </c>
      <c r="X346" s="40" t="str">
        <f>IF(D346="","",IF(D345&lt;&gt;"","",VLOOKUP(D346,契約台帳!$A$3:$X$700,17,FALSE)))</f>
        <v/>
      </c>
      <c r="Y346" s="35" t="str">
        <f>IF(D346="","",IF(D345&lt;&gt;"","",VLOOKUP(D346,契約台帳!$A$3:$X$700,5,FALSE)))</f>
        <v/>
      </c>
      <c r="Z346" s="74"/>
      <c r="AA346" s="266" t="str">
        <f>IFERROR(VLOOKUP(F346&amp;K346&amp;M346,製品マスタ!$M$5:$AM$1003,27,FALSE),"")</f>
        <v/>
      </c>
      <c r="AB346" s="41"/>
      <c r="AC346" s="244"/>
      <c r="AD346" s="67"/>
      <c r="AE346" s="71"/>
      <c r="AF346" s="60"/>
      <c r="AG346" s="34"/>
      <c r="AH346" s="34"/>
      <c r="AI346" s="34"/>
      <c r="AJ346" s="34"/>
      <c r="AK346" s="13"/>
      <c r="AL346" s="13"/>
      <c r="AM346" s="13"/>
      <c r="AN346" s="13"/>
      <c r="AO346" s="13"/>
      <c r="AP346" s="14"/>
      <c r="AQ346" s="15"/>
    </row>
    <row r="347" spans="1:43" s="17" customFormat="1" ht="30.95" customHeight="1" x14ac:dyDescent="0.2">
      <c r="A347" s="47"/>
      <c r="B347" s="48"/>
      <c r="C347" s="56"/>
      <c r="D347" s="35"/>
      <c r="E347" s="35"/>
      <c r="F347" s="36" t="str">
        <f>IF(D347="","",VLOOKUP(D347,契約台帳!$A$3:$X$9998,6,FALSE))&amp;IF(D347="","",VLOOKUP(D347,契約台帳!$A$3:$X$9998,7,FALSE))&amp;IF(D347="","",VLOOKUP(D347,契約台帳!$A$3:$X$9998,8,FALSE))&amp;IF(D347="","",VLOOKUP(D347,契約台帳!$A$3:$X$9998,9,FALSE))&amp;IF(D347="","",VLOOKUP(D347,契約台帳!$A$3:$X$9998,11,FALSE))</f>
        <v/>
      </c>
      <c r="G347" s="35" t="str">
        <f>IF(D347="","",IF(D346&lt;&gt;"","",VLOOKUP(F347,製品マスタ!$G$5:$H$1005,2,FALSE)))</f>
        <v/>
      </c>
      <c r="H347" s="35" t="str">
        <f>IF(D347="","",IF(D346&lt;&gt;"","",VLOOKUP(F347,製品マスタ!$G$5:$K$1005,5,FALSE)))</f>
        <v/>
      </c>
      <c r="I347" s="37" t="str">
        <f>IF(D347="","",IF(D346&lt;&gt;"","",VLOOKUP(F347,製品マスタ!$G$5:$L$1005,6,FALSE)))</f>
        <v/>
      </c>
      <c r="J347" s="38"/>
      <c r="K347" s="37" t="str">
        <f>IF(D347="","",IF(D346&lt;&gt;"","",VLOOKUP(D347,契約台帳!$A$3:$X$700,12,FALSE)))</f>
        <v/>
      </c>
      <c r="L347" s="37" t="str">
        <f>IF(D347="","",IF(D346&lt;&gt;"","",VLOOKUP(F347,製品マスタ!$G$5:$Q$1005,11,FALSE)))</f>
        <v/>
      </c>
      <c r="M347" s="49"/>
      <c r="N347" s="49"/>
      <c r="O347" s="60"/>
      <c r="P347" s="74"/>
      <c r="Q347" s="54" t="str">
        <f>IF(D347="","",IF(D346&lt;&gt;"","",IF(J347="リード付け",M347,VLOOKUP(D347,契約台帳!$A$3:$X$700,14,FALSE))))</f>
        <v/>
      </c>
      <c r="R347" s="50" t="str">
        <f>IF(D347="","",IF(D346&lt;&gt;"","",IF(J347="リード付け",M347,VLOOKUP(D347,契約台帳!$A$3:$X$700,15,FALSE))))</f>
        <v/>
      </c>
      <c r="S347" s="50" t="str">
        <f>IF(D347="","",IF(D346&lt;&gt;"","",IF(J347="リード付け",N347,VLOOKUP(D347,契約台帳!$A$3:$X$700,16,FALSE))))</f>
        <v/>
      </c>
      <c r="T347" s="50"/>
      <c r="U347" s="227" t="str">
        <f>IF(D347="","",IF(D345=D347,"",VLOOKUP(D347,契約台帳!$A$2:$X$700,18,FALSE)))</f>
        <v/>
      </c>
      <c r="V347" s="35" t="str">
        <f>IF(J347="巻足し",VLOOKUP(F347&amp;K347&amp;M347,製品マスタ!$M$5:$AK$1005,IF(S347/N347&gt;=3,24,21),FALSE),IF(J347="巻返し",VLOOKUP(F347&amp;K347&amp;M347,製品マスタ!$M$5:$AE$1005,18,FALSE),IF(J347="リード付け","原反コア",IF(J347="スリット",VLOOKUP(F347&amp;K347&amp;Q347,製品マスタ!$N$5:$AE$1005,17,FALSE),""))))</f>
        <v/>
      </c>
      <c r="W347" s="35" t="str">
        <f>IF(J347="巻足し",VLOOKUP(F347&amp;K347&amp;M347,製品マスタ!$M$5:$AK$1005,IF(S347/N347&gt;=3,25,22),FALSE),IF(J347="巻返し",VLOOKUP(F347&amp;K347&amp;M347,製品マスタ!$M$5:$AE$1005,19,FALSE),IF(J347="リード付け","-",IF(J347="スリット",VLOOKUP(F347&amp;K347&amp;Q347,製品マスタ!$N$5:$AE$1005,18,FALSE),""))))</f>
        <v/>
      </c>
      <c r="X347" s="40" t="str">
        <f>IF(D347="","",IF(D346&lt;&gt;"","",VLOOKUP(D347,契約台帳!$A$3:$X$700,17,FALSE)))</f>
        <v/>
      </c>
      <c r="Y347" s="35" t="str">
        <f>IF(D347="","",IF(D346&lt;&gt;"","",VLOOKUP(D347,契約台帳!$A$3:$X$700,5,FALSE)))</f>
        <v/>
      </c>
      <c r="Z347" s="74"/>
      <c r="AA347" s="266" t="str">
        <f>IFERROR(VLOOKUP(F347&amp;K347&amp;M347,製品マスタ!$M$5:$AM$1003,27,FALSE),"")</f>
        <v/>
      </c>
      <c r="AB347" s="41"/>
      <c r="AC347" s="244"/>
      <c r="AD347" s="67"/>
      <c r="AE347" s="71"/>
      <c r="AF347" s="60"/>
      <c r="AG347" s="34"/>
      <c r="AH347" s="34"/>
      <c r="AI347" s="34"/>
      <c r="AJ347" s="34"/>
      <c r="AK347" s="13"/>
      <c r="AL347" s="13"/>
      <c r="AM347" s="13"/>
      <c r="AN347" s="13"/>
      <c r="AO347" s="13"/>
      <c r="AP347" s="14"/>
      <c r="AQ347" s="15"/>
    </row>
    <row r="348" spans="1:43" s="17" customFormat="1" ht="30.95" customHeight="1" x14ac:dyDescent="0.2">
      <c r="A348" s="47"/>
      <c r="B348" s="48"/>
      <c r="C348" s="56"/>
      <c r="D348" s="35"/>
      <c r="E348" s="35"/>
      <c r="F348" s="36" t="str">
        <f>IF(D348="","",VLOOKUP(D348,契約台帳!$A$3:$X$9998,6,FALSE))&amp;IF(D348="","",VLOOKUP(D348,契約台帳!$A$3:$X$9998,7,FALSE))&amp;IF(D348="","",VLOOKUP(D348,契約台帳!$A$3:$X$9998,8,FALSE))&amp;IF(D348="","",VLOOKUP(D348,契約台帳!$A$3:$X$9998,9,FALSE))&amp;IF(D348="","",VLOOKUP(D348,契約台帳!$A$3:$X$9998,11,FALSE))</f>
        <v/>
      </c>
      <c r="G348" s="35" t="str">
        <f>IF(D348="","",IF(D347&lt;&gt;"","",VLOOKUP(F348,製品マスタ!$G$5:$H$1005,2,FALSE)))</f>
        <v/>
      </c>
      <c r="H348" s="35" t="str">
        <f>IF(D348="","",IF(D347&lt;&gt;"","",VLOOKUP(F348,製品マスタ!$G$5:$K$1005,5,FALSE)))</f>
        <v/>
      </c>
      <c r="I348" s="37" t="str">
        <f>IF(D348="","",IF(D347&lt;&gt;"","",VLOOKUP(F348,製品マスタ!$G$5:$L$1005,6,FALSE)))</f>
        <v/>
      </c>
      <c r="J348" s="38"/>
      <c r="K348" s="37" t="str">
        <f>IF(D348="","",IF(D347&lt;&gt;"","",VLOOKUP(D348,契約台帳!$A$3:$X$700,12,FALSE)))</f>
        <v/>
      </c>
      <c r="L348" s="37" t="str">
        <f>IF(D348="","",IF(D347&lt;&gt;"","",VLOOKUP(F348,製品マスタ!$G$5:$Q$1005,11,FALSE)))</f>
        <v/>
      </c>
      <c r="M348" s="49"/>
      <c r="N348" s="49"/>
      <c r="O348" s="60"/>
      <c r="P348" s="74"/>
      <c r="Q348" s="54" t="str">
        <f>IF(D348="","",IF(D347&lt;&gt;"","",IF(J348="リード付け",M348,VLOOKUP(D348,契約台帳!$A$3:$X$700,14,FALSE))))</f>
        <v/>
      </c>
      <c r="R348" s="50" t="str">
        <f>IF(D348="","",IF(D347&lt;&gt;"","",IF(J348="リード付け",M348,VLOOKUP(D348,契約台帳!$A$3:$X$700,15,FALSE))))</f>
        <v/>
      </c>
      <c r="S348" s="50" t="str">
        <f>IF(D348="","",IF(D347&lt;&gt;"","",IF(J348="リード付け",N348,VLOOKUP(D348,契約台帳!$A$3:$X$700,16,FALSE))))</f>
        <v/>
      </c>
      <c r="T348" s="50"/>
      <c r="U348" s="227" t="str">
        <f>IF(D348="","",IF(D346=D348,"",VLOOKUP(D348,契約台帳!$A$2:$X$700,18,FALSE)))</f>
        <v/>
      </c>
      <c r="V348" s="35" t="str">
        <f>IF(J348="巻足し",VLOOKUP(F348&amp;K348&amp;M348,製品マスタ!$M$5:$AK$1005,IF(S348/N348&gt;=3,24,21),FALSE),IF(J348="巻返し",VLOOKUP(F348&amp;K348&amp;M348,製品マスタ!$M$5:$AE$1005,18,FALSE),IF(J348="リード付け","原反コア",IF(J348="スリット",VLOOKUP(F348&amp;K348&amp;Q348,製品マスタ!$N$5:$AE$1005,17,FALSE),""))))</f>
        <v/>
      </c>
      <c r="W348" s="35" t="str">
        <f>IF(J348="巻足し",VLOOKUP(F348&amp;K348&amp;M348,製品マスタ!$M$5:$AK$1005,IF(S348/N348&gt;=3,25,22),FALSE),IF(J348="巻返し",VLOOKUP(F348&amp;K348&amp;M348,製品マスタ!$M$5:$AE$1005,19,FALSE),IF(J348="リード付け","-",IF(J348="スリット",VLOOKUP(F348&amp;K348&amp;Q348,製品マスタ!$N$5:$AE$1005,18,FALSE),""))))</f>
        <v/>
      </c>
      <c r="X348" s="40" t="str">
        <f>IF(D348="","",IF(D347&lt;&gt;"","",VLOOKUP(D348,契約台帳!$A$3:$X$700,17,FALSE)))</f>
        <v/>
      </c>
      <c r="Y348" s="35" t="str">
        <f>IF(D348="","",IF(D347&lt;&gt;"","",VLOOKUP(D348,契約台帳!$A$3:$X$700,5,FALSE)))</f>
        <v/>
      </c>
      <c r="Z348" s="74"/>
      <c r="AA348" s="266" t="str">
        <f>IFERROR(VLOOKUP(F348&amp;K348&amp;M348,製品マスタ!$M$5:$AM$1003,27,FALSE),"")</f>
        <v/>
      </c>
      <c r="AB348" s="41"/>
      <c r="AC348" s="244"/>
      <c r="AD348" s="67"/>
      <c r="AE348" s="71"/>
      <c r="AF348" s="60"/>
      <c r="AG348" s="34"/>
      <c r="AH348" s="34"/>
      <c r="AI348" s="34"/>
      <c r="AJ348" s="34"/>
      <c r="AK348" s="13"/>
      <c r="AL348" s="13"/>
      <c r="AM348" s="13"/>
      <c r="AN348" s="13"/>
      <c r="AO348" s="13"/>
      <c r="AP348" s="14"/>
      <c r="AQ348" s="15"/>
    </row>
    <row r="349" spans="1:43" s="17" customFormat="1" ht="30.95" customHeight="1" x14ac:dyDescent="0.2">
      <c r="A349" s="47"/>
      <c r="B349" s="48"/>
      <c r="C349" s="56"/>
      <c r="D349" s="35"/>
      <c r="E349" s="35"/>
      <c r="F349" s="36" t="str">
        <f>IF(D349="","",VLOOKUP(D349,契約台帳!$A$3:$X$9998,6,FALSE))&amp;IF(D349="","",VLOOKUP(D349,契約台帳!$A$3:$X$9998,7,FALSE))&amp;IF(D349="","",VLOOKUP(D349,契約台帳!$A$3:$X$9998,8,FALSE))&amp;IF(D349="","",VLOOKUP(D349,契約台帳!$A$3:$X$9998,9,FALSE))&amp;IF(D349="","",VLOOKUP(D349,契約台帳!$A$3:$X$9998,11,FALSE))</f>
        <v/>
      </c>
      <c r="G349" s="35" t="str">
        <f>IF(D349="","",IF(D348&lt;&gt;"","",VLOOKUP(F349,製品マスタ!$G$5:$H$1005,2,FALSE)))</f>
        <v/>
      </c>
      <c r="H349" s="35" t="str">
        <f>IF(D349="","",IF(D348&lt;&gt;"","",VLOOKUP(F349,製品マスタ!$G$5:$K$1005,5,FALSE)))</f>
        <v/>
      </c>
      <c r="I349" s="37" t="str">
        <f>IF(D349="","",IF(D348&lt;&gt;"","",VLOOKUP(F349,製品マスタ!$G$5:$L$1005,6,FALSE)))</f>
        <v/>
      </c>
      <c r="J349" s="38"/>
      <c r="K349" s="37" t="str">
        <f>IF(D349="","",IF(D348&lt;&gt;"","",VLOOKUP(D349,契約台帳!$A$3:$X$700,12,FALSE)))</f>
        <v/>
      </c>
      <c r="L349" s="37" t="str">
        <f>IF(D349="","",IF(D348&lt;&gt;"","",VLOOKUP(F349,製品マスタ!$G$5:$Q$1005,11,FALSE)))</f>
        <v/>
      </c>
      <c r="M349" s="49"/>
      <c r="N349" s="49"/>
      <c r="O349" s="60"/>
      <c r="P349" s="74"/>
      <c r="Q349" s="54" t="str">
        <f>IF(D349="","",IF(D348&lt;&gt;"","",IF(J349="リード付け",M349,VLOOKUP(D349,契約台帳!$A$3:$X$700,14,FALSE))))</f>
        <v/>
      </c>
      <c r="R349" s="50" t="str">
        <f>IF(D349="","",IF(D348&lt;&gt;"","",IF(J349="リード付け",M349,VLOOKUP(D349,契約台帳!$A$3:$X$700,15,FALSE))))</f>
        <v/>
      </c>
      <c r="S349" s="50" t="str">
        <f>IF(D349="","",IF(D348&lt;&gt;"","",IF(J349="リード付け",N349,VLOOKUP(D349,契約台帳!$A$3:$X$700,16,FALSE))))</f>
        <v/>
      </c>
      <c r="T349" s="50"/>
      <c r="U349" s="227" t="str">
        <f>IF(D349="","",IF(D347=D349,"",VLOOKUP(D349,契約台帳!$A$2:$X$700,18,FALSE)))</f>
        <v/>
      </c>
      <c r="V349" s="35" t="str">
        <f>IF(J349="巻足し",VLOOKUP(F349&amp;K349&amp;M349,製品マスタ!$M$5:$AK$1005,IF(S349/N349&gt;=3,24,21),FALSE),IF(J349="巻返し",VLOOKUP(F349&amp;K349&amp;M349,製品マスタ!$M$5:$AE$1005,18,FALSE),IF(J349="リード付け","原反コア",IF(J349="スリット",VLOOKUP(F349&amp;K349&amp;Q349,製品マスタ!$N$5:$AE$1005,17,FALSE),""))))</f>
        <v/>
      </c>
      <c r="W349" s="35" t="str">
        <f>IF(J349="巻足し",VLOOKUP(F349&amp;K349&amp;M349,製品マスタ!$M$5:$AK$1005,IF(S349/N349&gt;=3,25,22),FALSE),IF(J349="巻返し",VLOOKUP(F349&amp;K349&amp;M349,製品マスタ!$M$5:$AE$1005,19,FALSE),IF(J349="リード付け","-",IF(J349="スリット",VLOOKUP(F349&amp;K349&amp;Q349,製品マスタ!$N$5:$AE$1005,18,FALSE),""))))</f>
        <v/>
      </c>
      <c r="X349" s="40" t="str">
        <f>IF(D349="","",IF(D348&lt;&gt;"","",VLOOKUP(D349,契約台帳!$A$3:$X$700,17,FALSE)))</f>
        <v/>
      </c>
      <c r="Y349" s="35" t="str">
        <f>IF(D349="","",IF(D348&lt;&gt;"","",VLOOKUP(D349,契約台帳!$A$3:$X$700,5,FALSE)))</f>
        <v/>
      </c>
      <c r="Z349" s="74"/>
      <c r="AA349" s="266" t="str">
        <f>IFERROR(VLOOKUP(F349&amp;K349&amp;M349,製品マスタ!$M$5:$AM$1003,27,FALSE),"")</f>
        <v/>
      </c>
      <c r="AB349" s="41"/>
      <c r="AC349" s="244"/>
      <c r="AD349" s="67"/>
      <c r="AE349" s="71"/>
      <c r="AF349" s="60"/>
      <c r="AG349" s="34"/>
      <c r="AH349" s="34"/>
      <c r="AI349" s="34"/>
      <c r="AJ349" s="34"/>
      <c r="AK349" s="13"/>
      <c r="AL349" s="13"/>
      <c r="AM349" s="13"/>
      <c r="AN349" s="13"/>
      <c r="AO349" s="13"/>
      <c r="AP349" s="14"/>
      <c r="AQ349" s="15"/>
    </row>
    <row r="350" spans="1:43" s="17" customFormat="1" ht="30.95" customHeight="1" x14ac:dyDescent="0.2">
      <c r="A350" s="47"/>
      <c r="B350" s="48"/>
      <c r="C350" s="56"/>
      <c r="D350" s="35"/>
      <c r="E350" s="35"/>
      <c r="F350" s="36" t="str">
        <f>IF(D350="","",VLOOKUP(D350,契約台帳!$A$3:$X$9998,6,FALSE))&amp;IF(D350="","",VLOOKUP(D350,契約台帳!$A$3:$X$9998,7,FALSE))&amp;IF(D350="","",VLOOKUP(D350,契約台帳!$A$3:$X$9998,8,FALSE))&amp;IF(D350="","",VLOOKUP(D350,契約台帳!$A$3:$X$9998,9,FALSE))&amp;IF(D350="","",VLOOKUP(D350,契約台帳!$A$3:$X$9998,11,FALSE))</f>
        <v/>
      </c>
      <c r="G350" s="35" t="str">
        <f>IF(D350="","",IF(D349&lt;&gt;"","",VLOOKUP(F350,製品マスタ!$G$5:$H$1005,2,FALSE)))</f>
        <v/>
      </c>
      <c r="H350" s="35" t="str">
        <f>IF(D350="","",IF(D349&lt;&gt;"","",VLOOKUP(F350,製品マスタ!$G$5:$K$1005,5,FALSE)))</f>
        <v/>
      </c>
      <c r="I350" s="37" t="str">
        <f>IF(D350="","",IF(D349&lt;&gt;"","",VLOOKUP(F350,製品マスタ!$G$5:$L$1005,6,FALSE)))</f>
        <v/>
      </c>
      <c r="J350" s="38"/>
      <c r="K350" s="37" t="str">
        <f>IF(D350="","",IF(D349&lt;&gt;"","",VLOOKUP(D350,契約台帳!$A$3:$X$700,12,FALSE)))</f>
        <v/>
      </c>
      <c r="L350" s="37" t="str">
        <f>IF(D350="","",IF(D349&lt;&gt;"","",VLOOKUP(F350,製品マスタ!$G$5:$Q$1005,11,FALSE)))</f>
        <v/>
      </c>
      <c r="M350" s="49"/>
      <c r="N350" s="49"/>
      <c r="O350" s="60"/>
      <c r="P350" s="74"/>
      <c r="Q350" s="54" t="str">
        <f>IF(D350="","",IF(D349&lt;&gt;"","",IF(J350="リード付け",M350,VLOOKUP(D350,契約台帳!$A$3:$X$700,14,FALSE))))</f>
        <v/>
      </c>
      <c r="R350" s="50" t="str">
        <f>IF(D350="","",IF(D349&lt;&gt;"","",IF(J350="リード付け",M350,VLOOKUP(D350,契約台帳!$A$3:$X$700,15,FALSE))))</f>
        <v/>
      </c>
      <c r="S350" s="50" t="str">
        <f>IF(D350="","",IF(D349&lt;&gt;"","",IF(J350="リード付け",N350,VLOOKUP(D350,契約台帳!$A$3:$X$700,16,FALSE))))</f>
        <v/>
      </c>
      <c r="T350" s="50"/>
      <c r="U350" s="227" t="str">
        <f>IF(D350="","",IF(D348=D350,"",VLOOKUP(D350,契約台帳!$A$2:$X$700,18,FALSE)))</f>
        <v/>
      </c>
      <c r="V350" s="35" t="str">
        <f>IF(J350="巻足し",VLOOKUP(F350&amp;K350&amp;M350,製品マスタ!$M$5:$AK$1005,IF(S350/N350&gt;=3,24,21),FALSE),IF(J350="巻返し",VLOOKUP(F350&amp;K350&amp;M350,製品マスタ!$M$5:$AE$1005,18,FALSE),IF(J350="リード付け","原反コア",IF(J350="スリット",VLOOKUP(F350&amp;K350&amp;Q350,製品マスタ!$N$5:$AE$1005,17,FALSE),""))))</f>
        <v/>
      </c>
      <c r="W350" s="35" t="str">
        <f>IF(J350="巻足し",VLOOKUP(F350&amp;K350&amp;M350,製品マスタ!$M$5:$AK$1005,IF(S350/N350&gt;=3,25,22),FALSE),IF(J350="巻返し",VLOOKUP(F350&amp;K350&amp;M350,製品マスタ!$M$5:$AE$1005,19,FALSE),IF(J350="リード付け","-",IF(J350="スリット",VLOOKUP(F350&amp;K350&amp;Q350,製品マスタ!$N$5:$AE$1005,18,FALSE),""))))</f>
        <v/>
      </c>
      <c r="X350" s="40" t="str">
        <f>IF(D350="","",IF(D349&lt;&gt;"","",VLOOKUP(D350,契約台帳!$A$3:$X$700,17,FALSE)))</f>
        <v/>
      </c>
      <c r="Y350" s="35" t="str">
        <f>IF(D350="","",IF(D349&lt;&gt;"","",VLOOKUP(D350,契約台帳!$A$3:$X$700,5,FALSE)))</f>
        <v/>
      </c>
      <c r="Z350" s="74"/>
      <c r="AA350" s="266" t="str">
        <f>IFERROR(VLOOKUP(F350&amp;K350&amp;M350,製品マスタ!$M$5:$AM$1003,27,FALSE),"")</f>
        <v/>
      </c>
      <c r="AB350" s="41"/>
      <c r="AC350" s="244"/>
      <c r="AD350" s="67"/>
      <c r="AE350" s="71"/>
      <c r="AF350" s="60"/>
      <c r="AG350" s="34"/>
      <c r="AH350" s="34"/>
      <c r="AI350" s="34"/>
      <c r="AJ350" s="34"/>
      <c r="AK350" s="13"/>
      <c r="AL350" s="13"/>
      <c r="AM350" s="13"/>
      <c r="AN350" s="13"/>
      <c r="AO350" s="13"/>
      <c r="AP350" s="14"/>
      <c r="AQ350" s="15"/>
    </row>
    <row r="351" spans="1:43" s="17" customFormat="1" ht="30.95" customHeight="1" x14ac:dyDescent="0.2">
      <c r="A351" s="47"/>
      <c r="B351" s="48"/>
      <c r="C351" s="56"/>
      <c r="D351" s="35"/>
      <c r="E351" s="35"/>
      <c r="F351" s="36" t="str">
        <f>IF(D351="","",VLOOKUP(D351,契約台帳!$A$3:$X$9998,6,FALSE))&amp;IF(D351="","",VLOOKUP(D351,契約台帳!$A$3:$X$9998,7,FALSE))&amp;IF(D351="","",VLOOKUP(D351,契約台帳!$A$3:$X$9998,8,FALSE))&amp;IF(D351="","",VLOOKUP(D351,契約台帳!$A$3:$X$9998,9,FALSE))&amp;IF(D351="","",VLOOKUP(D351,契約台帳!$A$3:$X$9998,11,FALSE))</f>
        <v/>
      </c>
      <c r="G351" s="35" t="str">
        <f>IF(D351="","",IF(D350&lt;&gt;"","",VLOOKUP(F351,製品マスタ!$G$5:$H$1005,2,FALSE)))</f>
        <v/>
      </c>
      <c r="H351" s="35" t="str">
        <f>IF(D351="","",IF(D350&lt;&gt;"","",VLOOKUP(F351,製品マスタ!$G$5:$K$1005,5,FALSE)))</f>
        <v/>
      </c>
      <c r="I351" s="37" t="str">
        <f>IF(D351="","",IF(D350&lt;&gt;"","",VLOOKUP(F351,製品マスタ!$G$5:$L$1005,6,FALSE)))</f>
        <v/>
      </c>
      <c r="J351" s="38"/>
      <c r="K351" s="37" t="str">
        <f>IF(D351="","",IF(D350&lt;&gt;"","",VLOOKUP(D351,契約台帳!$A$3:$X$700,12,FALSE)))</f>
        <v/>
      </c>
      <c r="L351" s="37" t="str">
        <f>IF(D351="","",IF(D350&lt;&gt;"","",VLOOKUP(F351,製品マスタ!$G$5:$Q$1005,11,FALSE)))</f>
        <v/>
      </c>
      <c r="M351" s="49"/>
      <c r="N351" s="49"/>
      <c r="O351" s="60"/>
      <c r="P351" s="74"/>
      <c r="Q351" s="54" t="str">
        <f>IF(D351="","",IF(D350&lt;&gt;"","",IF(J351="リード付け",M351,VLOOKUP(D351,契約台帳!$A$3:$X$700,14,FALSE))))</f>
        <v/>
      </c>
      <c r="R351" s="50" t="str">
        <f>IF(D351="","",IF(D350&lt;&gt;"","",IF(J351="リード付け",M351,VLOOKUP(D351,契約台帳!$A$3:$X$700,15,FALSE))))</f>
        <v/>
      </c>
      <c r="S351" s="50" t="str">
        <f>IF(D351="","",IF(D350&lt;&gt;"","",IF(J351="リード付け",N351,VLOOKUP(D351,契約台帳!$A$3:$X$700,16,FALSE))))</f>
        <v/>
      </c>
      <c r="T351" s="50"/>
      <c r="U351" s="227" t="str">
        <f>IF(D351="","",IF(D349=D351,"",VLOOKUP(D351,契約台帳!$A$2:$X$700,18,FALSE)))</f>
        <v/>
      </c>
      <c r="V351" s="35" t="str">
        <f>IF(J351="巻足し",VLOOKUP(F351&amp;K351&amp;M351,製品マスタ!$M$5:$AK$1005,IF(S351/N351&gt;=3,24,21),FALSE),IF(J351="巻返し",VLOOKUP(F351&amp;K351&amp;M351,製品マスタ!$M$5:$AE$1005,18,FALSE),IF(J351="リード付け","原反コア",IF(J351="スリット",VLOOKUP(F351&amp;K351&amp;Q351,製品マスタ!$N$5:$AE$1005,17,FALSE),""))))</f>
        <v/>
      </c>
      <c r="W351" s="35" t="str">
        <f>IF(J351="巻足し",VLOOKUP(F351&amp;K351&amp;M351,製品マスタ!$M$5:$AK$1005,IF(S351/N351&gt;=3,25,22),FALSE),IF(J351="巻返し",VLOOKUP(F351&amp;K351&amp;M351,製品マスタ!$M$5:$AE$1005,19,FALSE),IF(J351="リード付け","-",IF(J351="スリット",VLOOKUP(F351&amp;K351&amp;Q351,製品マスタ!$N$5:$AE$1005,18,FALSE),""))))</f>
        <v/>
      </c>
      <c r="X351" s="40" t="str">
        <f>IF(D351="","",IF(D350&lt;&gt;"","",VLOOKUP(D351,契約台帳!$A$3:$X$700,17,FALSE)))</f>
        <v/>
      </c>
      <c r="Y351" s="35" t="str">
        <f>IF(D351="","",IF(D350&lt;&gt;"","",VLOOKUP(D351,契約台帳!$A$3:$X$700,5,FALSE)))</f>
        <v/>
      </c>
      <c r="Z351" s="74"/>
      <c r="AA351" s="266" t="str">
        <f>IFERROR(VLOOKUP(F351&amp;K351&amp;M351,製品マスタ!$M$5:$AM$1003,27,FALSE),"")</f>
        <v/>
      </c>
      <c r="AB351" s="41"/>
      <c r="AC351" s="244"/>
      <c r="AD351" s="67"/>
      <c r="AE351" s="71"/>
      <c r="AF351" s="60"/>
      <c r="AG351" s="34"/>
      <c r="AH351" s="34"/>
      <c r="AI351" s="34"/>
      <c r="AJ351" s="34"/>
      <c r="AK351" s="13"/>
      <c r="AL351" s="13"/>
      <c r="AM351" s="13"/>
      <c r="AN351" s="13"/>
      <c r="AO351" s="13"/>
      <c r="AP351" s="14"/>
      <c r="AQ351" s="15"/>
    </row>
    <row r="352" spans="1:43" s="17" customFormat="1" ht="30.95" customHeight="1" x14ac:dyDescent="0.2">
      <c r="A352" s="47"/>
      <c r="B352" s="48"/>
      <c r="C352" s="56"/>
      <c r="D352" s="35"/>
      <c r="E352" s="35"/>
      <c r="F352" s="36" t="str">
        <f>IF(D352="","",VLOOKUP(D352,契約台帳!$A$3:$X$9998,6,FALSE))&amp;IF(D352="","",VLOOKUP(D352,契約台帳!$A$3:$X$9998,7,FALSE))&amp;IF(D352="","",VLOOKUP(D352,契約台帳!$A$3:$X$9998,8,FALSE))&amp;IF(D352="","",VLOOKUP(D352,契約台帳!$A$3:$X$9998,9,FALSE))&amp;IF(D352="","",VLOOKUP(D352,契約台帳!$A$3:$X$9998,11,FALSE))</f>
        <v/>
      </c>
      <c r="G352" s="35" t="str">
        <f>IF(D352="","",IF(D351&lt;&gt;"","",VLOOKUP(F352,製品マスタ!$G$5:$H$1005,2,FALSE)))</f>
        <v/>
      </c>
      <c r="H352" s="35" t="str">
        <f>IF(D352="","",IF(D351&lt;&gt;"","",VLOOKUP(F352,製品マスタ!$G$5:$K$1005,5,FALSE)))</f>
        <v/>
      </c>
      <c r="I352" s="37" t="str">
        <f>IF(D352="","",IF(D351&lt;&gt;"","",VLOOKUP(F352,製品マスタ!$G$5:$L$1005,6,FALSE)))</f>
        <v/>
      </c>
      <c r="J352" s="38"/>
      <c r="K352" s="37" t="str">
        <f>IF(D352="","",IF(D351&lt;&gt;"","",VLOOKUP(D352,契約台帳!$A$3:$X$700,12,FALSE)))</f>
        <v/>
      </c>
      <c r="L352" s="37" t="str">
        <f>IF(D352="","",IF(D351&lt;&gt;"","",VLOOKUP(F352,製品マスタ!$G$5:$Q$1005,11,FALSE)))</f>
        <v/>
      </c>
      <c r="M352" s="49"/>
      <c r="N352" s="49"/>
      <c r="O352" s="60"/>
      <c r="P352" s="74"/>
      <c r="Q352" s="54" t="str">
        <f>IF(D352="","",IF(D351&lt;&gt;"","",IF(J352="リード付け",M352,VLOOKUP(D352,契約台帳!$A$3:$X$700,14,FALSE))))</f>
        <v/>
      </c>
      <c r="R352" s="50" t="str">
        <f>IF(D352="","",IF(D351&lt;&gt;"","",IF(J352="リード付け",M352,VLOOKUP(D352,契約台帳!$A$3:$X$700,15,FALSE))))</f>
        <v/>
      </c>
      <c r="S352" s="50" t="str">
        <f>IF(D352="","",IF(D351&lt;&gt;"","",IF(J352="リード付け",N352,VLOOKUP(D352,契約台帳!$A$3:$X$700,16,FALSE))))</f>
        <v/>
      </c>
      <c r="T352" s="50"/>
      <c r="U352" s="227" t="str">
        <f>IF(D352="","",IF(D350=D352,"",VLOOKUP(D352,契約台帳!$A$2:$X$700,18,FALSE)))</f>
        <v/>
      </c>
      <c r="V352" s="35" t="str">
        <f>IF(J352="巻足し",VLOOKUP(F352&amp;K352&amp;M352,製品マスタ!$M$5:$AK$1005,IF(S352/N352&gt;=3,24,21),FALSE),IF(J352="巻返し",VLOOKUP(F352&amp;K352&amp;M352,製品マスタ!$M$5:$AE$1005,18,FALSE),IF(J352="リード付け","原反コア",IF(J352="スリット",VLOOKUP(F352&amp;K352&amp;Q352,製品マスタ!$N$5:$AE$1005,17,FALSE),""))))</f>
        <v/>
      </c>
      <c r="W352" s="35" t="str">
        <f>IF(J352="巻足し",VLOOKUP(F352&amp;K352&amp;M352,製品マスタ!$M$5:$AK$1005,IF(S352/N352&gt;=3,25,22),FALSE),IF(J352="巻返し",VLOOKUP(F352&amp;K352&amp;M352,製品マスタ!$M$5:$AE$1005,19,FALSE),IF(J352="リード付け","-",IF(J352="スリット",VLOOKUP(F352&amp;K352&amp;Q352,製品マスタ!$N$5:$AE$1005,18,FALSE),""))))</f>
        <v/>
      </c>
      <c r="X352" s="40" t="str">
        <f>IF(D352="","",IF(D351&lt;&gt;"","",VLOOKUP(D352,契約台帳!$A$3:$X$700,17,FALSE)))</f>
        <v/>
      </c>
      <c r="Y352" s="35" t="str">
        <f>IF(D352="","",IF(D351&lt;&gt;"","",VLOOKUP(D352,契約台帳!$A$3:$X$700,5,FALSE)))</f>
        <v/>
      </c>
      <c r="Z352" s="74"/>
      <c r="AA352" s="266" t="str">
        <f>IFERROR(VLOOKUP(F352&amp;K352&amp;M352,製品マスタ!$M$5:$AM$1003,27,FALSE),"")</f>
        <v/>
      </c>
      <c r="AB352" s="41"/>
      <c r="AC352" s="244"/>
      <c r="AD352" s="67"/>
      <c r="AE352" s="71"/>
      <c r="AF352" s="60"/>
      <c r="AG352" s="34"/>
      <c r="AH352" s="34"/>
      <c r="AI352" s="34"/>
      <c r="AJ352" s="34"/>
      <c r="AK352" s="13"/>
      <c r="AL352" s="13"/>
      <c r="AM352" s="13"/>
      <c r="AN352" s="13"/>
      <c r="AO352" s="13"/>
      <c r="AP352" s="14"/>
      <c r="AQ352" s="15"/>
    </row>
    <row r="353" spans="1:43" s="17" customFormat="1" ht="30.95" customHeight="1" x14ac:dyDescent="0.2">
      <c r="A353" s="47"/>
      <c r="B353" s="48"/>
      <c r="C353" s="56"/>
      <c r="D353" s="35"/>
      <c r="E353" s="35"/>
      <c r="F353" s="36" t="str">
        <f>IF(D353="","",VLOOKUP(D353,契約台帳!$A$3:$X$9998,6,FALSE))&amp;IF(D353="","",VLOOKUP(D353,契約台帳!$A$3:$X$9998,7,FALSE))&amp;IF(D353="","",VLOOKUP(D353,契約台帳!$A$3:$X$9998,8,FALSE))&amp;IF(D353="","",VLOOKUP(D353,契約台帳!$A$3:$X$9998,9,FALSE))&amp;IF(D353="","",VLOOKUP(D353,契約台帳!$A$3:$X$9998,11,FALSE))</f>
        <v/>
      </c>
      <c r="G353" s="35" t="str">
        <f>IF(D353="","",IF(D352&lt;&gt;"","",VLOOKUP(F353,製品マスタ!$G$5:$H$1005,2,FALSE)))</f>
        <v/>
      </c>
      <c r="H353" s="35" t="str">
        <f>IF(D353="","",IF(D352&lt;&gt;"","",VLOOKUP(F353,製品マスタ!$G$5:$K$1005,5,FALSE)))</f>
        <v/>
      </c>
      <c r="I353" s="37" t="str">
        <f>IF(D353="","",IF(D352&lt;&gt;"","",VLOOKUP(F353,製品マスタ!$G$5:$L$1005,6,FALSE)))</f>
        <v/>
      </c>
      <c r="J353" s="38"/>
      <c r="K353" s="37" t="str">
        <f>IF(D353="","",IF(D352&lt;&gt;"","",VLOOKUP(D353,契約台帳!$A$3:$X$700,12,FALSE)))</f>
        <v/>
      </c>
      <c r="L353" s="37" t="str">
        <f>IF(D353="","",IF(D352&lt;&gt;"","",VLOOKUP(F353,製品マスタ!$G$5:$Q$1005,11,FALSE)))</f>
        <v/>
      </c>
      <c r="M353" s="49"/>
      <c r="N353" s="49"/>
      <c r="O353" s="60"/>
      <c r="P353" s="74"/>
      <c r="Q353" s="54" t="str">
        <f>IF(D353="","",IF(D352&lt;&gt;"","",IF(J353="リード付け",M353,VLOOKUP(D353,契約台帳!$A$3:$X$700,14,FALSE))))</f>
        <v/>
      </c>
      <c r="R353" s="50" t="str">
        <f>IF(D353="","",IF(D352&lt;&gt;"","",IF(J353="リード付け",M353,VLOOKUP(D353,契約台帳!$A$3:$X$700,15,FALSE))))</f>
        <v/>
      </c>
      <c r="S353" s="50" t="str">
        <f>IF(D353="","",IF(D352&lt;&gt;"","",IF(J353="リード付け",N353,VLOOKUP(D353,契約台帳!$A$3:$X$700,16,FALSE))))</f>
        <v/>
      </c>
      <c r="T353" s="50"/>
      <c r="U353" s="227" t="str">
        <f>IF(D353="","",IF(D351=D353,"",VLOOKUP(D353,契約台帳!$A$2:$X$700,18,FALSE)))</f>
        <v/>
      </c>
      <c r="V353" s="35" t="str">
        <f>IF(J353="巻足し",VLOOKUP(F353&amp;K353&amp;M353,製品マスタ!$M$5:$AK$1005,IF(S353/N353&gt;=3,24,21),FALSE),IF(J353="巻返し",VLOOKUP(F353&amp;K353&amp;M353,製品マスタ!$M$5:$AE$1005,18,FALSE),IF(J353="リード付け","原反コア",IF(J353="スリット",VLOOKUP(F353&amp;K353&amp;Q353,製品マスタ!$N$5:$AE$1005,17,FALSE),""))))</f>
        <v/>
      </c>
      <c r="W353" s="35" t="str">
        <f>IF(J353="巻足し",VLOOKUP(F353&amp;K353&amp;M353,製品マスタ!$M$5:$AK$1005,IF(S353/N353&gt;=3,25,22),FALSE),IF(J353="巻返し",VLOOKUP(F353&amp;K353&amp;M353,製品マスタ!$M$5:$AE$1005,19,FALSE),IF(J353="リード付け","-",IF(J353="スリット",VLOOKUP(F353&amp;K353&amp;Q353,製品マスタ!$N$5:$AE$1005,18,FALSE),""))))</f>
        <v/>
      </c>
      <c r="X353" s="40" t="str">
        <f>IF(D353="","",IF(D352&lt;&gt;"","",VLOOKUP(D353,契約台帳!$A$3:$X$700,17,FALSE)))</f>
        <v/>
      </c>
      <c r="Y353" s="35" t="str">
        <f>IF(D353="","",IF(D352&lt;&gt;"","",VLOOKUP(D353,契約台帳!$A$3:$X$700,5,FALSE)))</f>
        <v/>
      </c>
      <c r="Z353" s="74"/>
      <c r="AA353" s="266" t="str">
        <f>IFERROR(VLOOKUP(F353&amp;K353&amp;M353,製品マスタ!$M$5:$AM$1003,27,FALSE),"")</f>
        <v/>
      </c>
      <c r="AB353" s="41"/>
      <c r="AC353" s="244"/>
      <c r="AD353" s="67"/>
      <c r="AE353" s="71"/>
      <c r="AF353" s="60"/>
      <c r="AG353" s="34"/>
      <c r="AH353" s="34"/>
      <c r="AI353" s="34"/>
      <c r="AJ353" s="34"/>
      <c r="AK353" s="13"/>
      <c r="AL353" s="13"/>
      <c r="AM353" s="13"/>
      <c r="AN353" s="13"/>
      <c r="AO353" s="13"/>
      <c r="AP353" s="14"/>
      <c r="AQ353" s="15"/>
    </row>
    <row r="354" spans="1:43" s="17" customFormat="1" ht="30.95" customHeight="1" x14ac:dyDescent="0.2">
      <c r="A354" s="47"/>
      <c r="B354" s="48"/>
      <c r="C354" s="56"/>
      <c r="D354" s="35"/>
      <c r="E354" s="35"/>
      <c r="F354" s="36" t="str">
        <f>IF(D354="","",VLOOKUP(D354,契約台帳!$A$3:$X$9998,6,FALSE))&amp;IF(D354="","",VLOOKUP(D354,契約台帳!$A$3:$X$9998,7,FALSE))&amp;IF(D354="","",VLOOKUP(D354,契約台帳!$A$3:$X$9998,8,FALSE))&amp;IF(D354="","",VLOOKUP(D354,契約台帳!$A$3:$X$9998,9,FALSE))&amp;IF(D354="","",VLOOKUP(D354,契約台帳!$A$3:$X$9998,11,FALSE))</f>
        <v/>
      </c>
      <c r="G354" s="35" t="str">
        <f>IF(D354="","",IF(D353&lt;&gt;"","",VLOOKUP(F354,製品マスタ!$G$5:$H$1005,2,FALSE)))</f>
        <v/>
      </c>
      <c r="H354" s="35" t="str">
        <f>IF(D354="","",IF(D353&lt;&gt;"","",VLOOKUP(F354,製品マスタ!$G$5:$K$1005,5,FALSE)))</f>
        <v/>
      </c>
      <c r="I354" s="37" t="str">
        <f>IF(D354="","",IF(D353&lt;&gt;"","",VLOOKUP(F354,製品マスタ!$G$5:$L$1005,6,FALSE)))</f>
        <v/>
      </c>
      <c r="J354" s="38"/>
      <c r="K354" s="37" t="str">
        <f>IF(D354="","",IF(D353&lt;&gt;"","",VLOOKUP(D354,契約台帳!$A$3:$X$700,12,FALSE)))</f>
        <v/>
      </c>
      <c r="L354" s="37" t="str">
        <f>IF(D354="","",IF(D353&lt;&gt;"","",VLOOKUP(F354,製品マスタ!$G$5:$Q$1005,11,FALSE)))</f>
        <v/>
      </c>
      <c r="M354" s="49"/>
      <c r="N354" s="49"/>
      <c r="O354" s="60"/>
      <c r="P354" s="74"/>
      <c r="Q354" s="54" t="str">
        <f>IF(D354="","",IF(D353&lt;&gt;"","",IF(J354="リード付け",M354,VLOOKUP(D354,契約台帳!$A$3:$X$700,14,FALSE))))</f>
        <v/>
      </c>
      <c r="R354" s="50" t="str">
        <f>IF(D354="","",IF(D353&lt;&gt;"","",IF(J354="リード付け",M354,VLOOKUP(D354,契約台帳!$A$3:$X$700,15,FALSE))))</f>
        <v/>
      </c>
      <c r="S354" s="50" t="str">
        <f>IF(D354="","",IF(D353&lt;&gt;"","",IF(J354="リード付け",N354,VLOOKUP(D354,契約台帳!$A$3:$X$700,16,FALSE))))</f>
        <v/>
      </c>
      <c r="T354" s="50"/>
      <c r="U354" s="227" t="str">
        <f>IF(D354="","",IF(D352=D354,"",VLOOKUP(D354,契約台帳!$A$2:$X$700,18,FALSE)))</f>
        <v/>
      </c>
      <c r="V354" s="35" t="str">
        <f>IF(J354="巻足し",VLOOKUP(F354&amp;K354&amp;M354,製品マスタ!$M$5:$AK$1005,IF(S354/N354&gt;=3,24,21),FALSE),IF(J354="巻返し",VLOOKUP(F354&amp;K354&amp;M354,製品マスタ!$M$5:$AE$1005,18,FALSE),IF(J354="リード付け","原反コア",IF(J354="スリット",VLOOKUP(F354&amp;K354&amp;Q354,製品マスタ!$N$5:$AE$1005,17,FALSE),""))))</f>
        <v/>
      </c>
      <c r="W354" s="35" t="str">
        <f>IF(J354="巻足し",VLOOKUP(F354&amp;K354&amp;M354,製品マスタ!$M$5:$AK$1005,IF(S354/N354&gt;=3,25,22),FALSE),IF(J354="巻返し",VLOOKUP(F354&amp;K354&amp;M354,製品マスタ!$M$5:$AE$1005,19,FALSE),IF(J354="リード付け","-",IF(J354="スリット",VLOOKUP(F354&amp;K354&amp;Q354,製品マスタ!$N$5:$AE$1005,18,FALSE),""))))</f>
        <v/>
      </c>
      <c r="X354" s="40" t="str">
        <f>IF(D354="","",IF(D353&lt;&gt;"","",VLOOKUP(D354,契約台帳!$A$3:$X$700,17,FALSE)))</f>
        <v/>
      </c>
      <c r="Y354" s="35" t="str">
        <f>IF(D354="","",IF(D353&lt;&gt;"","",VLOOKUP(D354,契約台帳!$A$3:$X$700,5,FALSE)))</f>
        <v/>
      </c>
      <c r="Z354" s="74"/>
      <c r="AA354" s="266" t="str">
        <f>IFERROR(VLOOKUP(F354&amp;K354&amp;M354,製品マスタ!$M$5:$AM$1003,27,FALSE),"")</f>
        <v/>
      </c>
      <c r="AB354" s="41"/>
      <c r="AC354" s="244"/>
      <c r="AD354" s="67"/>
      <c r="AE354" s="71"/>
      <c r="AF354" s="60"/>
      <c r="AG354" s="34"/>
      <c r="AH354" s="34"/>
      <c r="AI354" s="34"/>
      <c r="AJ354" s="34"/>
      <c r="AK354" s="13"/>
      <c r="AL354" s="13"/>
      <c r="AM354" s="13"/>
      <c r="AN354" s="13"/>
      <c r="AO354" s="13"/>
      <c r="AP354" s="14"/>
      <c r="AQ354" s="15"/>
    </row>
    <row r="355" spans="1:43" s="17" customFormat="1" ht="30.95" customHeight="1" x14ac:dyDescent="0.2">
      <c r="A355" s="47"/>
      <c r="B355" s="48"/>
      <c r="C355" s="56"/>
      <c r="D355" s="35"/>
      <c r="E355" s="35"/>
      <c r="F355" s="36" t="str">
        <f>IF(D355="","",VLOOKUP(D355,契約台帳!$A$3:$X$9998,6,FALSE))&amp;IF(D355="","",VLOOKUP(D355,契約台帳!$A$3:$X$9998,7,FALSE))&amp;IF(D355="","",VLOOKUP(D355,契約台帳!$A$3:$X$9998,8,FALSE))&amp;IF(D355="","",VLOOKUP(D355,契約台帳!$A$3:$X$9998,9,FALSE))&amp;IF(D355="","",VLOOKUP(D355,契約台帳!$A$3:$X$9998,11,FALSE))</f>
        <v/>
      </c>
      <c r="G355" s="35" t="str">
        <f>IF(D355="","",IF(D354&lt;&gt;"","",VLOOKUP(F355,製品マスタ!$G$5:$H$1005,2,FALSE)))</f>
        <v/>
      </c>
      <c r="H355" s="35" t="str">
        <f>IF(D355="","",IF(D354&lt;&gt;"","",VLOOKUP(F355,製品マスタ!$G$5:$K$1005,5,FALSE)))</f>
        <v/>
      </c>
      <c r="I355" s="37" t="str">
        <f>IF(D355="","",IF(D354&lt;&gt;"","",VLOOKUP(F355,製品マスタ!$G$5:$L$1005,6,FALSE)))</f>
        <v/>
      </c>
      <c r="J355" s="38"/>
      <c r="K355" s="37" t="str">
        <f>IF(D355="","",IF(D354&lt;&gt;"","",VLOOKUP(D355,契約台帳!$A$3:$X$700,12,FALSE)))</f>
        <v/>
      </c>
      <c r="L355" s="37" t="str">
        <f>IF(D355="","",IF(D354&lt;&gt;"","",VLOOKUP(F355,製品マスタ!$G$5:$Q$1005,11,FALSE)))</f>
        <v/>
      </c>
      <c r="M355" s="49"/>
      <c r="N355" s="49"/>
      <c r="O355" s="60"/>
      <c r="P355" s="74"/>
      <c r="Q355" s="54" t="str">
        <f>IF(D355="","",IF(D354&lt;&gt;"","",IF(J355="リード付け",M355,VLOOKUP(D355,契約台帳!$A$3:$X$700,14,FALSE))))</f>
        <v/>
      </c>
      <c r="R355" s="50" t="str">
        <f>IF(D355="","",IF(D354&lt;&gt;"","",IF(J355="リード付け",M355,VLOOKUP(D355,契約台帳!$A$3:$X$700,15,FALSE))))</f>
        <v/>
      </c>
      <c r="S355" s="50" t="str">
        <f>IF(D355="","",IF(D354&lt;&gt;"","",IF(J355="リード付け",N355,VLOOKUP(D355,契約台帳!$A$3:$X$700,16,FALSE))))</f>
        <v/>
      </c>
      <c r="T355" s="50"/>
      <c r="U355" s="227" t="str">
        <f>IF(D355="","",IF(D353=D355,"",VLOOKUP(D355,契約台帳!$A$2:$X$700,18,FALSE)))</f>
        <v/>
      </c>
      <c r="V355" s="35" t="str">
        <f>IF(J355="巻足し",VLOOKUP(F355&amp;K355&amp;M355,製品マスタ!$M$5:$AK$1005,IF(S355/N355&gt;=3,24,21),FALSE),IF(J355="巻返し",VLOOKUP(F355&amp;K355&amp;M355,製品マスタ!$M$5:$AE$1005,18,FALSE),IF(J355="リード付け","原反コア",IF(J355="スリット",VLOOKUP(F355&amp;K355&amp;Q355,製品マスタ!$N$5:$AE$1005,17,FALSE),""))))</f>
        <v/>
      </c>
      <c r="W355" s="35" t="str">
        <f>IF(J355="巻足し",VLOOKUP(F355&amp;K355&amp;M355,製品マスタ!$M$5:$AK$1005,IF(S355/N355&gt;=3,25,22),FALSE),IF(J355="巻返し",VLOOKUP(F355&amp;K355&amp;M355,製品マスタ!$M$5:$AE$1005,19,FALSE),IF(J355="リード付け","-",IF(J355="スリット",VLOOKUP(F355&amp;K355&amp;Q355,製品マスタ!$N$5:$AE$1005,18,FALSE),""))))</f>
        <v/>
      </c>
      <c r="X355" s="40" t="str">
        <f>IF(D355="","",IF(D354&lt;&gt;"","",VLOOKUP(D355,契約台帳!$A$3:$X$700,17,FALSE)))</f>
        <v/>
      </c>
      <c r="Y355" s="35" t="str">
        <f>IF(D355="","",IF(D354&lt;&gt;"","",VLOOKUP(D355,契約台帳!$A$3:$X$700,5,FALSE)))</f>
        <v/>
      </c>
      <c r="Z355" s="74"/>
      <c r="AA355" s="266" t="str">
        <f>IFERROR(VLOOKUP(F355&amp;K355&amp;M355,製品マスタ!$M$5:$AM$1003,27,FALSE),"")</f>
        <v/>
      </c>
      <c r="AB355" s="41"/>
      <c r="AC355" s="244"/>
      <c r="AD355" s="67"/>
      <c r="AE355" s="71"/>
      <c r="AF355" s="60"/>
      <c r="AG355" s="34"/>
      <c r="AH355" s="34"/>
      <c r="AI355" s="34"/>
      <c r="AJ355" s="34"/>
      <c r="AK355" s="13"/>
      <c r="AL355" s="13"/>
      <c r="AM355" s="13"/>
      <c r="AN355" s="13"/>
      <c r="AO355" s="13"/>
      <c r="AP355" s="14"/>
      <c r="AQ355" s="15"/>
    </row>
    <row r="356" spans="1:43" s="17" customFormat="1" ht="30.95" customHeight="1" x14ac:dyDescent="0.2">
      <c r="A356" s="47"/>
      <c r="B356" s="48"/>
      <c r="C356" s="56"/>
      <c r="D356" s="35"/>
      <c r="E356" s="35"/>
      <c r="F356" s="36" t="str">
        <f>IF(D356="","",VLOOKUP(D356,契約台帳!$A$3:$X$9998,6,FALSE))&amp;IF(D356="","",VLOOKUP(D356,契約台帳!$A$3:$X$9998,7,FALSE))&amp;IF(D356="","",VLOOKUP(D356,契約台帳!$A$3:$X$9998,8,FALSE))&amp;IF(D356="","",VLOOKUP(D356,契約台帳!$A$3:$X$9998,9,FALSE))&amp;IF(D356="","",VLOOKUP(D356,契約台帳!$A$3:$X$9998,11,FALSE))</f>
        <v/>
      </c>
      <c r="G356" s="35" t="str">
        <f>IF(D356="","",IF(D355&lt;&gt;"","",VLOOKUP(F356,製品マスタ!$G$5:$H$1005,2,FALSE)))</f>
        <v/>
      </c>
      <c r="H356" s="35" t="str">
        <f>IF(D356="","",IF(D355&lt;&gt;"","",VLOOKUP(F356,製品マスタ!$G$5:$K$1005,5,FALSE)))</f>
        <v/>
      </c>
      <c r="I356" s="37" t="str">
        <f>IF(D356="","",IF(D355&lt;&gt;"","",VLOOKUP(F356,製品マスタ!$G$5:$L$1005,6,FALSE)))</f>
        <v/>
      </c>
      <c r="J356" s="38"/>
      <c r="K356" s="37" t="str">
        <f>IF(D356="","",IF(D355&lt;&gt;"","",VLOOKUP(D356,契約台帳!$A$3:$X$700,12,FALSE)))</f>
        <v/>
      </c>
      <c r="L356" s="37" t="str">
        <f>IF(D356="","",IF(D355&lt;&gt;"","",VLOOKUP(F356,製品マスタ!$G$5:$Q$1005,11,FALSE)))</f>
        <v/>
      </c>
      <c r="M356" s="49"/>
      <c r="N356" s="49"/>
      <c r="O356" s="60"/>
      <c r="P356" s="74"/>
      <c r="Q356" s="54" t="str">
        <f>IF(D356="","",IF(D355&lt;&gt;"","",IF(J356="リード付け",M356,VLOOKUP(D356,契約台帳!$A$3:$X$700,14,FALSE))))</f>
        <v/>
      </c>
      <c r="R356" s="50" t="str">
        <f>IF(D356="","",IF(D355&lt;&gt;"","",IF(J356="リード付け",M356,VLOOKUP(D356,契約台帳!$A$3:$X$700,15,FALSE))))</f>
        <v/>
      </c>
      <c r="S356" s="50" t="str">
        <f>IF(D356="","",IF(D355&lt;&gt;"","",IF(J356="リード付け",N356,VLOOKUP(D356,契約台帳!$A$3:$X$700,16,FALSE))))</f>
        <v/>
      </c>
      <c r="T356" s="50"/>
      <c r="U356" s="227" t="str">
        <f>IF(D356="","",IF(D354=D356,"",VLOOKUP(D356,契約台帳!$A$2:$X$700,18,FALSE)))</f>
        <v/>
      </c>
      <c r="V356" s="35" t="str">
        <f>IF(J356="巻足し",VLOOKUP(F356&amp;K356&amp;M356,製品マスタ!$M$5:$AK$1005,IF(S356/N356&gt;=3,24,21),FALSE),IF(J356="巻返し",VLOOKUP(F356&amp;K356&amp;M356,製品マスタ!$M$5:$AE$1005,18,FALSE),IF(J356="リード付け","原反コア",IF(J356="スリット",VLOOKUP(F356&amp;K356&amp;Q356,製品マスタ!$N$5:$AE$1005,17,FALSE),""))))</f>
        <v/>
      </c>
      <c r="W356" s="35" t="str">
        <f>IF(J356="巻足し",VLOOKUP(F356&amp;K356&amp;M356,製品マスタ!$M$5:$AK$1005,IF(S356/N356&gt;=3,25,22),FALSE),IF(J356="巻返し",VLOOKUP(F356&amp;K356&amp;M356,製品マスタ!$M$5:$AE$1005,19,FALSE),IF(J356="リード付け","-",IF(J356="スリット",VLOOKUP(F356&amp;K356&amp;Q356,製品マスタ!$N$5:$AE$1005,18,FALSE),""))))</f>
        <v/>
      </c>
      <c r="X356" s="40" t="str">
        <f>IF(D356="","",IF(D355&lt;&gt;"","",VLOOKUP(D356,契約台帳!$A$3:$X$700,17,FALSE)))</f>
        <v/>
      </c>
      <c r="Y356" s="35" t="str">
        <f>IF(D356="","",IF(D355&lt;&gt;"","",VLOOKUP(D356,契約台帳!$A$3:$X$700,5,FALSE)))</f>
        <v/>
      </c>
      <c r="Z356" s="74"/>
      <c r="AA356" s="266" t="str">
        <f>IFERROR(VLOOKUP(F356&amp;K356&amp;M356,製品マスタ!$M$5:$AM$1003,27,FALSE),"")</f>
        <v/>
      </c>
      <c r="AB356" s="41"/>
      <c r="AC356" s="244"/>
      <c r="AD356" s="67"/>
      <c r="AE356" s="71"/>
      <c r="AF356" s="60"/>
      <c r="AG356" s="34"/>
      <c r="AH356" s="34"/>
      <c r="AI356" s="34"/>
      <c r="AJ356" s="34"/>
      <c r="AK356" s="13"/>
      <c r="AL356" s="13"/>
      <c r="AM356" s="13"/>
      <c r="AN356" s="13"/>
      <c r="AO356" s="13"/>
      <c r="AP356" s="14"/>
      <c r="AQ356" s="15"/>
    </row>
    <row r="357" spans="1:43" s="17" customFormat="1" ht="30.75" customHeight="1" x14ac:dyDescent="0.2">
      <c r="A357" s="47"/>
      <c r="B357" s="48"/>
      <c r="C357" s="56"/>
      <c r="D357" s="35"/>
      <c r="E357" s="35"/>
      <c r="F357" s="36" t="str">
        <f>IF(D357="","",VLOOKUP(D357,契約台帳!$A$3:$X$9998,6,FALSE))&amp;IF(D357="","",VLOOKUP(D357,契約台帳!$A$3:$X$9998,7,FALSE))&amp;IF(D357="","",VLOOKUP(D357,契約台帳!$A$3:$X$9998,8,FALSE))&amp;IF(D357="","",VLOOKUP(D357,契約台帳!$A$3:$X$9998,9,FALSE))&amp;IF(D357="","",VLOOKUP(D357,契約台帳!$A$3:$X$9998,11,FALSE))</f>
        <v/>
      </c>
      <c r="G357" s="35" t="str">
        <f>IF(D357="","",IF(D356&lt;&gt;"","",VLOOKUP(F357,製品マスタ!$G$5:$H$1005,2,FALSE)))</f>
        <v/>
      </c>
      <c r="H357" s="35" t="str">
        <f>IF(D357="","",IF(D356&lt;&gt;"","",VLOOKUP(F357,製品マスタ!$G$5:$K$1005,5,FALSE)))</f>
        <v/>
      </c>
      <c r="I357" s="37" t="str">
        <f>IF(D357="","",IF(D356&lt;&gt;"","",VLOOKUP(F357,製品マスタ!$G$5:$L$1005,6,FALSE)))</f>
        <v/>
      </c>
      <c r="J357" s="38"/>
      <c r="K357" s="37" t="str">
        <f>IF(D357="","",IF(D356&lt;&gt;"","",VLOOKUP(D357,契約台帳!$A$3:$X$700,12,FALSE)))</f>
        <v/>
      </c>
      <c r="L357" s="37" t="str">
        <f>IF(D357="","",IF(D356&lt;&gt;"","",VLOOKUP(F357,製品マスタ!$G$5:$Q$1005,11,FALSE)))</f>
        <v/>
      </c>
      <c r="M357" s="49"/>
      <c r="N357" s="49"/>
      <c r="O357" s="60"/>
      <c r="P357" s="74"/>
      <c r="Q357" s="54" t="str">
        <f>IF(D357="","",IF(D356&lt;&gt;"","",IF(J357="リード付け",M357,VLOOKUP(D357,契約台帳!$A$3:$X$700,14,FALSE))))</f>
        <v/>
      </c>
      <c r="R357" s="50" t="str">
        <f>IF(D357="","",IF(D356&lt;&gt;"","",IF(J357="リード付け",M357,VLOOKUP(D357,契約台帳!$A$3:$X$700,15,FALSE))))</f>
        <v/>
      </c>
      <c r="S357" s="50" t="str">
        <f>IF(D357="","",IF(D356&lt;&gt;"","",IF(J357="リード付け",N357,VLOOKUP(D357,契約台帳!$A$3:$X$700,16,FALSE))))</f>
        <v/>
      </c>
      <c r="T357" s="50"/>
      <c r="U357" s="227" t="str">
        <f>IF(D357="","",IF(D355=D357,"",VLOOKUP(D357,契約台帳!$A$2:$X$700,18,FALSE)))</f>
        <v/>
      </c>
      <c r="V357" s="35" t="str">
        <f>IF(J357="巻足し",VLOOKUP(F357&amp;K357&amp;M357,製品マスタ!$M$5:$AK$1005,IF(S357/N357&gt;=3,24,21),FALSE),IF(J357="巻返し",VLOOKUP(F357&amp;K357&amp;M357,製品マスタ!$M$5:$AE$1005,18,FALSE),IF(J357="リード付け","原反コア",IF(J357="スリット",VLOOKUP(F357&amp;K357&amp;Q357,製品マスタ!$N$5:$AE$1005,17,FALSE),""))))</f>
        <v/>
      </c>
      <c r="W357" s="35" t="str">
        <f>IF(J357="巻足し",VLOOKUP(F357&amp;K357&amp;M357,製品マスタ!$M$5:$AK$1005,IF(S357/N357&gt;=3,25,22),FALSE),IF(J357="巻返し",VLOOKUP(F357&amp;K357&amp;M357,製品マスタ!$M$5:$AE$1005,19,FALSE),IF(J357="リード付け","-",IF(J357="スリット",VLOOKUP(F357&amp;K357&amp;Q357,製品マスタ!$N$5:$AE$1005,18,FALSE),""))))</f>
        <v/>
      </c>
      <c r="X357" s="40" t="str">
        <f>IF(D357="","",IF(D356&lt;&gt;"","",VLOOKUP(D357,契約台帳!$A$3:$X$700,17,FALSE)))</f>
        <v/>
      </c>
      <c r="Y357" s="35" t="str">
        <f>IF(D357="","",IF(D356&lt;&gt;"","",VLOOKUP(D357,契約台帳!$A$3:$X$700,5,FALSE)))</f>
        <v/>
      </c>
      <c r="Z357" s="74"/>
      <c r="AA357" s="266" t="str">
        <f>IFERROR(VLOOKUP(F357&amp;K357&amp;M357,製品マスタ!$M$5:$AM$1003,27,FALSE),"")</f>
        <v/>
      </c>
      <c r="AB357" s="41"/>
      <c r="AC357" s="244"/>
      <c r="AD357" s="67"/>
      <c r="AE357" s="71"/>
      <c r="AF357" s="60"/>
      <c r="AG357" s="34"/>
      <c r="AH357" s="34"/>
      <c r="AI357" s="34"/>
      <c r="AJ357" s="34"/>
      <c r="AK357" s="13"/>
      <c r="AL357" s="13"/>
      <c r="AM357" s="13"/>
      <c r="AN357" s="13"/>
      <c r="AO357" s="13"/>
      <c r="AP357" s="14"/>
      <c r="AQ357" s="15"/>
    </row>
    <row r="358" spans="1:43" s="17" customFormat="1" ht="30.95" customHeight="1" x14ac:dyDescent="0.2">
      <c r="A358" s="47"/>
      <c r="B358" s="48"/>
      <c r="C358" s="56"/>
      <c r="D358" s="35"/>
      <c r="E358" s="35"/>
      <c r="F358" s="36" t="str">
        <f>IF(D358="","",VLOOKUP(D358,契約台帳!$A$3:$X$9998,6,FALSE))&amp;IF(D358="","",VLOOKUP(D358,契約台帳!$A$3:$X$9998,7,FALSE))&amp;IF(D358="","",VLOOKUP(D358,契約台帳!$A$3:$X$9998,8,FALSE))&amp;IF(D358="","",VLOOKUP(D358,契約台帳!$A$3:$X$9998,9,FALSE))&amp;IF(D358="","",VLOOKUP(D358,契約台帳!$A$3:$X$9998,11,FALSE))</f>
        <v/>
      </c>
      <c r="G358" s="35" t="str">
        <f>IF(D358="","",IF(D357&lt;&gt;"","",VLOOKUP(F358,製品マスタ!$G$5:$H$1005,2,FALSE)))</f>
        <v/>
      </c>
      <c r="H358" s="35" t="str">
        <f>IF(D358="","",IF(D357&lt;&gt;"","",VLOOKUP(F358,製品マスタ!$G$5:$K$1005,5,FALSE)))</f>
        <v/>
      </c>
      <c r="I358" s="37" t="str">
        <f>IF(D358="","",IF(D357&lt;&gt;"","",VLOOKUP(F358,製品マスタ!$G$5:$L$1005,6,FALSE)))</f>
        <v/>
      </c>
      <c r="J358" s="38"/>
      <c r="K358" s="37" t="str">
        <f>IF(D358="","",IF(D357&lt;&gt;"","",VLOOKUP(D358,契約台帳!$A$3:$X$700,12,FALSE)))</f>
        <v/>
      </c>
      <c r="L358" s="37" t="str">
        <f>IF(D358="","",IF(D357&lt;&gt;"","",VLOOKUP(F358,製品マスタ!$G$5:$Q$1005,11,FALSE)))</f>
        <v/>
      </c>
      <c r="M358" s="49"/>
      <c r="N358" s="49"/>
      <c r="O358" s="60"/>
      <c r="P358" s="74"/>
      <c r="Q358" s="54" t="str">
        <f>IF(D358="","",IF(D357&lt;&gt;"","",IF(J358="リード付け",M358,VLOOKUP(D358,契約台帳!$A$3:$X$700,14,FALSE))))</f>
        <v/>
      </c>
      <c r="R358" s="50" t="str">
        <f>IF(D358="","",IF(D357&lt;&gt;"","",IF(J358="リード付け",M358,VLOOKUP(D358,契約台帳!$A$3:$X$700,15,FALSE))))</f>
        <v/>
      </c>
      <c r="S358" s="50" t="str">
        <f>IF(D358="","",IF(D357&lt;&gt;"","",IF(J358="リード付け",N358,VLOOKUP(D358,契約台帳!$A$3:$X$700,16,FALSE))))</f>
        <v/>
      </c>
      <c r="T358" s="50"/>
      <c r="U358" s="227" t="str">
        <f>IF(D358="","",IF(D356=D358,"",VLOOKUP(D358,契約台帳!$A$2:$X$700,18,FALSE)))</f>
        <v/>
      </c>
      <c r="V358" s="35" t="str">
        <f>IF(J358="巻足し",VLOOKUP(F358&amp;K358&amp;M358,製品マスタ!$M$5:$AK$1005,IF(S358/N358&gt;=3,24,21),FALSE),IF(J358="巻返し",VLOOKUP(F358&amp;K358&amp;M358,製品マスタ!$M$5:$AE$1005,18,FALSE),IF(J358="リード付け","原反コア",IF(J358="スリット",VLOOKUP(F358&amp;K358&amp;Q358,製品マスタ!$N$5:$AE$1005,17,FALSE),""))))</f>
        <v/>
      </c>
      <c r="W358" s="35" t="str">
        <f>IF(J358="巻足し",VLOOKUP(F358&amp;K358&amp;M358,製品マスタ!$M$5:$AK$1005,IF(S358/N358&gt;=3,25,22),FALSE),IF(J358="巻返し",VLOOKUP(F358&amp;K358&amp;M358,製品マスタ!$M$5:$AE$1005,19,FALSE),IF(J358="リード付け","-",IF(J358="スリット",VLOOKUP(F358&amp;K358&amp;Q358,製品マスタ!$N$5:$AE$1005,18,FALSE),""))))</f>
        <v/>
      </c>
      <c r="X358" s="40" t="str">
        <f>IF(D358="","",IF(D357&lt;&gt;"","",VLOOKUP(D358,契約台帳!$A$3:$X$700,17,FALSE)))</f>
        <v/>
      </c>
      <c r="Y358" s="35" t="str">
        <f>IF(D358="","",IF(D357&lt;&gt;"","",VLOOKUP(D358,契約台帳!$A$3:$X$700,5,FALSE)))</f>
        <v/>
      </c>
      <c r="Z358" s="74"/>
      <c r="AA358" s="266" t="str">
        <f>IFERROR(VLOOKUP(F358&amp;K358&amp;M358,製品マスタ!$M$5:$AM$1003,27,FALSE),"")</f>
        <v/>
      </c>
      <c r="AB358" s="41"/>
      <c r="AC358" s="244"/>
      <c r="AD358" s="67"/>
      <c r="AE358" s="71"/>
      <c r="AF358" s="60"/>
      <c r="AG358" s="34"/>
      <c r="AH358" s="34"/>
      <c r="AI358" s="34"/>
      <c r="AJ358" s="34"/>
      <c r="AK358" s="13"/>
      <c r="AL358" s="13"/>
      <c r="AM358" s="13"/>
      <c r="AN358" s="13"/>
      <c r="AO358" s="13"/>
      <c r="AP358" s="14"/>
      <c r="AQ358" s="15"/>
    </row>
    <row r="359" spans="1:43" s="17" customFormat="1" ht="30.95" customHeight="1" x14ac:dyDescent="0.2">
      <c r="A359" s="47"/>
      <c r="B359" s="48"/>
      <c r="C359" s="56"/>
      <c r="D359" s="35"/>
      <c r="E359" s="35"/>
      <c r="F359" s="36" t="str">
        <f>IF(D359="","",VLOOKUP(D359,契約台帳!$A$3:$X$9998,6,FALSE))&amp;IF(D359="","",VLOOKUP(D359,契約台帳!$A$3:$X$9998,7,FALSE))&amp;IF(D359="","",VLOOKUP(D359,契約台帳!$A$3:$X$9998,8,FALSE))&amp;IF(D359="","",VLOOKUP(D359,契約台帳!$A$3:$X$9998,9,FALSE))&amp;IF(D359="","",VLOOKUP(D359,契約台帳!$A$3:$X$9998,11,FALSE))</f>
        <v/>
      </c>
      <c r="G359" s="35" t="str">
        <f>IF(D359="","",IF(D358&lt;&gt;"","",VLOOKUP(F359,製品マスタ!$G$5:$H$1005,2,FALSE)))</f>
        <v/>
      </c>
      <c r="H359" s="35" t="str">
        <f>IF(D359="","",IF(D358&lt;&gt;"","",VLOOKUP(F359,製品マスタ!$G$5:$K$1005,5,FALSE)))</f>
        <v/>
      </c>
      <c r="I359" s="37" t="str">
        <f>IF(D359="","",IF(D358&lt;&gt;"","",VLOOKUP(F359,製品マスタ!$G$5:$L$1005,6,FALSE)))</f>
        <v/>
      </c>
      <c r="J359" s="38"/>
      <c r="K359" s="37" t="str">
        <f>IF(D359="","",IF(D358&lt;&gt;"","",VLOOKUP(D359,契約台帳!$A$3:$X$700,12,FALSE)))</f>
        <v/>
      </c>
      <c r="L359" s="37" t="str">
        <f>IF(D359="","",IF(D358&lt;&gt;"","",VLOOKUP(F359,製品マスタ!$G$5:$Q$1005,11,FALSE)))</f>
        <v/>
      </c>
      <c r="M359" s="49"/>
      <c r="N359" s="49"/>
      <c r="O359" s="60"/>
      <c r="P359" s="74"/>
      <c r="Q359" s="54" t="str">
        <f>IF(D359="","",IF(D358&lt;&gt;"","",IF(J359="リード付け",M359,VLOOKUP(D359,契約台帳!$A$3:$X$700,14,FALSE))))</f>
        <v/>
      </c>
      <c r="R359" s="50" t="str">
        <f>IF(D359="","",IF(D358&lt;&gt;"","",IF(J359="リード付け",M359,VLOOKUP(D359,契約台帳!$A$3:$X$700,15,FALSE))))</f>
        <v/>
      </c>
      <c r="S359" s="50" t="str">
        <f>IF(D359="","",IF(D358&lt;&gt;"","",IF(J359="リード付け",N359,VLOOKUP(D359,契約台帳!$A$3:$X$700,16,FALSE))))</f>
        <v/>
      </c>
      <c r="T359" s="50"/>
      <c r="U359" s="227" t="str">
        <f>IF(D359="","",IF(D357=D359,"",VLOOKUP(D359,契約台帳!$A$2:$X$700,18,FALSE)))</f>
        <v/>
      </c>
      <c r="V359" s="35" t="str">
        <f>IF(J359="巻足し",VLOOKUP(F359&amp;K359&amp;M359,製品マスタ!$M$5:$AK$1005,IF(S359/N359&gt;=3,24,21),FALSE),IF(J359="巻返し",VLOOKUP(F359&amp;K359&amp;M359,製品マスタ!$M$5:$AE$1005,18,FALSE),IF(J359="リード付け","原反コア",IF(J359="スリット",VLOOKUP(F359&amp;K359&amp;Q359,製品マスタ!$N$5:$AE$1005,17,FALSE),""))))</f>
        <v/>
      </c>
      <c r="W359" s="35" t="str">
        <f>IF(J359="巻足し",VLOOKUP(F359&amp;K359&amp;M359,製品マスタ!$M$5:$AK$1005,IF(S359/N359&gt;=3,25,22),FALSE),IF(J359="巻返し",VLOOKUP(F359&amp;K359&amp;M359,製品マスタ!$M$5:$AE$1005,19,FALSE),IF(J359="リード付け","-",IF(J359="スリット",VLOOKUP(F359&amp;K359&amp;Q359,製品マスタ!$N$5:$AE$1005,18,FALSE),""))))</f>
        <v/>
      </c>
      <c r="X359" s="40" t="str">
        <f>IF(D359="","",IF(D358&lt;&gt;"","",VLOOKUP(D359,契約台帳!$A$3:$X$700,17,FALSE)))</f>
        <v/>
      </c>
      <c r="Y359" s="35" t="str">
        <f>IF(D359="","",IF(D358&lt;&gt;"","",VLOOKUP(D359,契約台帳!$A$3:$X$700,5,FALSE)))</f>
        <v/>
      </c>
      <c r="Z359" s="74"/>
      <c r="AA359" s="266" t="str">
        <f>IFERROR(VLOOKUP(F359&amp;K359&amp;M359,製品マスタ!$M$5:$AM$1003,27,FALSE),"")</f>
        <v/>
      </c>
      <c r="AB359" s="41"/>
      <c r="AC359" s="244"/>
      <c r="AD359" s="67"/>
      <c r="AE359" s="71"/>
      <c r="AF359" s="60"/>
      <c r="AG359" s="34"/>
      <c r="AH359" s="34"/>
      <c r="AI359" s="34"/>
      <c r="AJ359" s="34"/>
      <c r="AK359" s="13"/>
      <c r="AL359" s="13"/>
      <c r="AM359" s="13"/>
      <c r="AN359" s="13"/>
      <c r="AO359" s="13"/>
      <c r="AP359" s="14"/>
      <c r="AQ359" s="15"/>
    </row>
    <row r="360" spans="1:43" s="17" customFormat="1" ht="30.95" customHeight="1" x14ac:dyDescent="0.2">
      <c r="A360" s="47"/>
      <c r="B360" s="48"/>
      <c r="C360" s="56"/>
      <c r="D360" s="35"/>
      <c r="E360" s="35"/>
      <c r="F360" s="36" t="str">
        <f>IF(D360="","",VLOOKUP(D360,契約台帳!$A$3:$X$9998,6,FALSE))&amp;IF(D360="","",VLOOKUP(D360,契約台帳!$A$3:$X$9998,7,FALSE))&amp;IF(D360="","",VLOOKUP(D360,契約台帳!$A$3:$X$9998,8,FALSE))&amp;IF(D360="","",VLOOKUP(D360,契約台帳!$A$3:$X$9998,9,FALSE))&amp;IF(D360="","",VLOOKUP(D360,契約台帳!$A$3:$X$9998,11,FALSE))</f>
        <v/>
      </c>
      <c r="G360" s="35" t="str">
        <f>IF(D360="","",IF(D359&lt;&gt;"","",VLOOKUP(F360,製品マスタ!$G$5:$H$1005,2,FALSE)))</f>
        <v/>
      </c>
      <c r="H360" s="35" t="str">
        <f>IF(D360="","",IF(D359&lt;&gt;"","",VLOOKUP(F360,製品マスタ!$G$5:$K$1005,5,FALSE)))</f>
        <v/>
      </c>
      <c r="I360" s="37" t="str">
        <f>IF(D360="","",IF(D359&lt;&gt;"","",VLOOKUP(F360,製品マスタ!$G$5:$L$1005,6,FALSE)))</f>
        <v/>
      </c>
      <c r="J360" s="38"/>
      <c r="K360" s="37" t="str">
        <f>IF(D360="","",IF(D359&lt;&gt;"","",VLOOKUP(D360,契約台帳!$A$3:$X$700,12,FALSE)))</f>
        <v/>
      </c>
      <c r="L360" s="37" t="str">
        <f>IF(D360="","",IF(D359&lt;&gt;"","",VLOOKUP(F360,製品マスタ!$G$5:$Q$1005,11,FALSE)))</f>
        <v/>
      </c>
      <c r="M360" s="49"/>
      <c r="N360" s="49"/>
      <c r="O360" s="60"/>
      <c r="P360" s="74"/>
      <c r="Q360" s="54" t="str">
        <f>IF(D360="","",IF(D359&lt;&gt;"","",IF(J360="リード付け",M360,VLOOKUP(D360,契約台帳!$A$3:$X$700,14,FALSE))))</f>
        <v/>
      </c>
      <c r="R360" s="50" t="str">
        <f>IF(D360="","",IF(D359&lt;&gt;"","",IF(J360="リード付け",M360,VLOOKUP(D360,契約台帳!$A$3:$X$700,15,FALSE))))</f>
        <v/>
      </c>
      <c r="S360" s="50" t="str">
        <f>IF(D360="","",IF(D359&lt;&gt;"","",IF(J360="リード付け",N360,VLOOKUP(D360,契約台帳!$A$3:$X$700,16,FALSE))))</f>
        <v/>
      </c>
      <c r="T360" s="50"/>
      <c r="U360" s="227" t="str">
        <f>IF(D360="","",IF(D358=D360,"",VLOOKUP(D360,契約台帳!$A$2:$X$700,18,FALSE)))</f>
        <v/>
      </c>
      <c r="V360" s="35" t="str">
        <f>IF(J360="巻足し",VLOOKUP(F360&amp;K360&amp;M360,製品マスタ!$M$5:$AK$1005,IF(S360/N360&gt;=3,24,21),FALSE),IF(J360="巻返し",VLOOKUP(F360&amp;K360&amp;M360,製品マスタ!$M$5:$AE$1005,18,FALSE),IF(J360="リード付け","原反コア",IF(J360="スリット",VLOOKUP(F360&amp;K360&amp;Q360,製品マスタ!$N$5:$AE$1005,17,FALSE),""))))</f>
        <v/>
      </c>
      <c r="W360" s="35" t="str">
        <f>IF(J360="巻足し",VLOOKUP(F360&amp;K360&amp;M360,製品マスタ!$M$5:$AK$1005,IF(S360/N360&gt;=3,25,22),FALSE),IF(J360="巻返し",VLOOKUP(F360&amp;K360&amp;M360,製品マスタ!$M$5:$AE$1005,19,FALSE),IF(J360="リード付け","-",IF(J360="スリット",VLOOKUP(F360&amp;K360&amp;Q360,製品マスタ!$N$5:$AE$1005,18,FALSE),""))))</f>
        <v/>
      </c>
      <c r="X360" s="40" t="str">
        <f>IF(D360="","",IF(D359&lt;&gt;"","",VLOOKUP(D360,契約台帳!$A$3:$X$700,17,FALSE)))</f>
        <v/>
      </c>
      <c r="Y360" s="35" t="str">
        <f>IF(D360="","",IF(D359&lt;&gt;"","",VLOOKUP(D360,契約台帳!$A$3:$X$700,5,FALSE)))</f>
        <v/>
      </c>
      <c r="Z360" s="74"/>
      <c r="AA360" s="266" t="str">
        <f>IFERROR(VLOOKUP(F360&amp;K360&amp;M360,製品マスタ!$M$5:$AM$1003,27,FALSE),"")</f>
        <v/>
      </c>
      <c r="AB360" s="41"/>
      <c r="AC360" s="244"/>
      <c r="AD360" s="67"/>
      <c r="AE360" s="71"/>
      <c r="AF360" s="60"/>
      <c r="AG360" s="34"/>
      <c r="AH360" s="34"/>
      <c r="AI360" s="34"/>
      <c r="AJ360" s="34"/>
      <c r="AK360" s="13"/>
      <c r="AL360" s="13"/>
      <c r="AM360" s="13"/>
      <c r="AN360" s="13"/>
      <c r="AO360" s="13"/>
      <c r="AP360" s="14"/>
      <c r="AQ360" s="15"/>
    </row>
    <row r="361" spans="1:43" s="17" customFormat="1" ht="30.95" customHeight="1" x14ac:dyDescent="0.2">
      <c r="A361" s="47"/>
      <c r="B361" s="48"/>
      <c r="C361" s="56"/>
      <c r="D361" s="35"/>
      <c r="E361" s="35"/>
      <c r="F361" s="36" t="str">
        <f>IF(D361="","",VLOOKUP(D361,契約台帳!$A$3:$X$9998,6,FALSE))&amp;IF(D361="","",VLOOKUP(D361,契約台帳!$A$3:$X$9998,7,FALSE))&amp;IF(D361="","",VLOOKUP(D361,契約台帳!$A$3:$X$9998,8,FALSE))&amp;IF(D361="","",VLOOKUP(D361,契約台帳!$A$3:$X$9998,9,FALSE))&amp;IF(D361="","",VLOOKUP(D361,契約台帳!$A$3:$X$9998,11,FALSE))</f>
        <v/>
      </c>
      <c r="G361" s="35" t="str">
        <f>IF(D361="","",IF(D360&lt;&gt;"","",VLOOKUP(F361,製品マスタ!$G$5:$H$1005,2,FALSE)))</f>
        <v/>
      </c>
      <c r="H361" s="35" t="str">
        <f>IF(D361="","",IF(D360&lt;&gt;"","",VLOOKUP(F361,製品マスタ!$G$5:$K$1005,5,FALSE)))</f>
        <v/>
      </c>
      <c r="I361" s="37" t="str">
        <f>IF(D361="","",IF(D360&lt;&gt;"","",VLOOKUP(F361,製品マスタ!$G$5:$L$1005,6,FALSE)))</f>
        <v/>
      </c>
      <c r="J361" s="38"/>
      <c r="K361" s="37" t="str">
        <f>IF(D361="","",IF(D360&lt;&gt;"","",VLOOKUP(D361,契約台帳!$A$3:$X$700,12,FALSE)))</f>
        <v/>
      </c>
      <c r="L361" s="37" t="str">
        <f>IF(D361="","",IF(D360&lt;&gt;"","",VLOOKUP(F361,製品マスタ!$G$5:$Q$1005,11,FALSE)))</f>
        <v/>
      </c>
      <c r="M361" s="49"/>
      <c r="N361" s="49"/>
      <c r="O361" s="60"/>
      <c r="P361" s="74"/>
      <c r="Q361" s="54" t="str">
        <f>IF(D361="","",IF(D360&lt;&gt;"","",IF(J361="リード付け",M361,VLOOKUP(D361,契約台帳!$A$3:$X$700,14,FALSE))))</f>
        <v/>
      </c>
      <c r="R361" s="50" t="str">
        <f>IF(D361="","",IF(D360&lt;&gt;"","",IF(J361="リード付け",M361,VLOOKUP(D361,契約台帳!$A$3:$X$700,15,FALSE))))</f>
        <v/>
      </c>
      <c r="S361" s="50" t="str">
        <f>IF(D361="","",IF(D360&lt;&gt;"","",IF(J361="リード付け",N361,VLOOKUP(D361,契約台帳!$A$3:$X$700,16,FALSE))))</f>
        <v/>
      </c>
      <c r="T361" s="50"/>
      <c r="U361" s="227" t="str">
        <f>IF(D361="","",IF(D359=D361,"",VLOOKUP(D361,契約台帳!$A$2:$X$700,18,FALSE)))</f>
        <v/>
      </c>
      <c r="V361" s="35" t="str">
        <f>IF(J361="巻足し",VLOOKUP(F361&amp;K361&amp;M361,製品マスタ!$M$5:$AK$1005,IF(S361/N361&gt;=3,24,21),FALSE),IF(J361="巻返し",VLOOKUP(F361&amp;K361&amp;M361,製品マスタ!$M$5:$AE$1005,18,FALSE),IF(J361="リード付け","原反コア",IF(J361="スリット",VLOOKUP(F361&amp;K361&amp;Q361,製品マスタ!$N$5:$AE$1005,17,FALSE),""))))</f>
        <v/>
      </c>
      <c r="W361" s="35" t="str">
        <f>IF(J361="巻足し",VLOOKUP(F361&amp;K361&amp;M361,製品マスタ!$M$5:$AK$1005,IF(S361/N361&gt;=3,25,22),FALSE),IF(J361="巻返し",VLOOKUP(F361&amp;K361&amp;M361,製品マスタ!$M$5:$AE$1005,19,FALSE),IF(J361="リード付け","-",IF(J361="スリット",VLOOKUP(F361&amp;K361&amp;Q361,製品マスタ!$N$5:$AE$1005,18,FALSE),""))))</f>
        <v/>
      </c>
      <c r="X361" s="40" t="str">
        <f>IF(D361="","",IF(D360&lt;&gt;"","",VLOOKUP(D361,契約台帳!$A$3:$X$700,17,FALSE)))</f>
        <v/>
      </c>
      <c r="Y361" s="35" t="str">
        <f>IF(D361="","",IF(D360&lt;&gt;"","",VLOOKUP(D361,契約台帳!$A$3:$X$700,5,FALSE)))</f>
        <v/>
      </c>
      <c r="Z361" s="74"/>
      <c r="AA361" s="266" t="str">
        <f>IFERROR(VLOOKUP(F361&amp;K361&amp;M361,製品マスタ!$M$5:$AM$1003,27,FALSE),"")</f>
        <v/>
      </c>
      <c r="AB361" s="41"/>
      <c r="AC361" s="244"/>
      <c r="AD361" s="67"/>
      <c r="AE361" s="71"/>
      <c r="AF361" s="60"/>
      <c r="AG361" s="34"/>
      <c r="AH361" s="34"/>
      <c r="AI361" s="34"/>
      <c r="AJ361" s="34"/>
      <c r="AK361" s="13"/>
      <c r="AL361" s="13"/>
      <c r="AM361" s="13"/>
      <c r="AN361" s="13"/>
      <c r="AO361" s="13"/>
      <c r="AP361" s="14"/>
      <c r="AQ361" s="15"/>
    </row>
    <row r="362" spans="1:43" s="17" customFormat="1" ht="30.95" customHeight="1" x14ac:dyDescent="0.2">
      <c r="A362" s="47"/>
      <c r="B362" s="48"/>
      <c r="C362" s="56"/>
      <c r="D362" s="35"/>
      <c r="E362" s="35"/>
      <c r="F362" s="36" t="str">
        <f>IF(D362="","",VLOOKUP(D362,契約台帳!$A$3:$X$9998,6,FALSE))&amp;IF(D362="","",VLOOKUP(D362,契約台帳!$A$3:$X$9998,7,FALSE))&amp;IF(D362="","",VLOOKUP(D362,契約台帳!$A$3:$X$9998,8,FALSE))&amp;IF(D362="","",VLOOKUP(D362,契約台帳!$A$3:$X$9998,9,FALSE))&amp;IF(D362="","",VLOOKUP(D362,契約台帳!$A$3:$X$9998,11,FALSE))</f>
        <v/>
      </c>
      <c r="G362" s="35" t="str">
        <f>IF(D362="","",IF(D361&lt;&gt;"","",VLOOKUP(F362,製品マスタ!$G$5:$H$1005,2,FALSE)))</f>
        <v/>
      </c>
      <c r="H362" s="35" t="str">
        <f>IF(D362="","",IF(D361&lt;&gt;"","",VLOOKUP(F362,製品マスタ!$G$5:$K$1005,5,FALSE)))</f>
        <v/>
      </c>
      <c r="I362" s="37" t="str">
        <f>IF(D362="","",IF(D361&lt;&gt;"","",VLOOKUP(F362,製品マスタ!$G$5:$L$1005,6,FALSE)))</f>
        <v/>
      </c>
      <c r="J362" s="38"/>
      <c r="K362" s="37" t="str">
        <f>IF(D362="","",IF(D361&lt;&gt;"","",VLOOKUP(D362,契約台帳!$A$3:$X$700,12,FALSE)))</f>
        <v/>
      </c>
      <c r="L362" s="37" t="str">
        <f>IF(D362="","",IF(D361&lt;&gt;"","",VLOOKUP(F362,製品マスタ!$G$5:$Q$1005,11,FALSE)))</f>
        <v/>
      </c>
      <c r="M362" s="49"/>
      <c r="N362" s="49"/>
      <c r="O362" s="60"/>
      <c r="P362" s="74"/>
      <c r="Q362" s="54" t="str">
        <f>IF(D362="","",IF(D361&lt;&gt;"","",IF(J362="リード付け",M362,VLOOKUP(D362,契約台帳!$A$3:$X$700,14,FALSE))))</f>
        <v/>
      </c>
      <c r="R362" s="50" t="str">
        <f>IF(D362="","",IF(D361&lt;&gt;"","",IF(J362="リード付け",M362,VLOOKUP(D362,契約台帳!$A$3:$X$700,15,FALSE))))</f>
        <v/>
      </c>
      <c r="S362" s="50" t="str">
        <f>IF(D362="","",IF(D361&lt;&gt;"","",IF(J362="リード付け",N362,VLOOKUP(D362,契約台帳!$A$3:$X$700,16,FALSE))))</f>
        <v/>
      </c>
      <c r="T362" s="50"/>
      <c r="U362" s="227" t="str">
        <f>IF(D362="","",IF(D360=D362,"",VLOOKUP(D362,契約台帳!$A$2:$X$700,18,FALSE)))</f>
        <v/>
      </c>
      <c r="V362" s="35" t="str">
        <f>IF(J362="巻足し",VLOOKUP(F362&amp;K362&amp;M362,製品マスタ!$M$5:$AK$1005,IF(S362/N362&gt;=3,24,21),FALSE),IF(J362="巻返し",VLOOKUP(F362&amp;K362&amp;M362,製品マスタ!$M$5:$AE$1005,18,FALSE),IF(J362="リード付け","原反コア",IF(J362="スリット",VLOOKUP(F362&amp;K362&amp;Q362,製品マスタ!$N$5:$AE$1005,17,FALSE),""))))</f>
        <v/>
      </c>
      <c r="W362" s="35" t="str">
        <f>IF(J362="巻足し",VLOOKUP(F362&amp;K362&amp;M362,製品マスタ!$M$5:$AK$1005,IF(S362/N362&gt;=3,25,22),FALSE),IF(J362="巻返し",VLOOKUP(F362&amp;K362&amp;M362,製品マスタ!$M$5:$AE$1005,19,FALSE),IF(J362="リード付け","-",IF(J362="スリット",VLOOKUP(F362&amp;K362&amp;Q362,製品マスタ!$N$5:$AE$1005,18,FALSE),""))))</f>
        <v/>
      </c>
      <c r="X362" s="40" t="str">
        <f>IF(D362="","",IF(D361&lt;&gt;"","",VLOOKUP(D362,契約台帳!$A$3:$X$700,17,FALSE)))</f>
        <v/>
      </c>
      <c r="Y362" s="35" t="str">
        <f>IF(D362="","",IF(D361&lt;&gt;"","",VLOOKUP(D362,契約台帳!$A$3:$X$700,5,FALSE)))</f>
        <v/>
      </c>
      <c r="Z362" s="74"/>
      <c r="AA362" s="266" t="str">
        <f>IFERROR(VLOOKUP(F362&amp;K362&amp;M362,製品マスタ!$M$5:$AM$1003,27,FALSE),"")</f>
        <v/>
      </c>
      <c r="AB362" s="41"/>
      <c r="AC362" s="244"/>
      <c r="AD362" s="67"/>
      <c r="AE362" s="71"/>
      <c r="AF362" s="60"/>
      <c r="AG362" s="34"/>
      <c r="AH362" s="34"/>
      <c r="AI362" s="34"/>
      <c r="AJ362" s="34"/>
      <c r="AK362" s="13"/>
      <c r="AL362" s="13"/>
      <c r="AM362" s="13"/>
      <c r="AN362" s="13"/>
      <c r="AO362" s="13"/>
      <c r="AP362" s="14"/>
      <c r="AQ362" s="15"/>
    </row>
    <row r="363" spans="1:43" s="17" customFormat="1" ht="30.95" customHeight="1" x14ac:dyDescent="0.2">
      <c r="A363" s="47"/>
      <c r="B363" s="48"/>
      <c r="C363" s="56"/>
      <c r="D363" s="35"/>
      <c r="E363" s="35"/>
      <c r="F363" s="36" t="str">
        <f>IF(D363="","",VLOOKUP(D363,契約台帳!$A$3:$X$9998,6,FALSE))&amp;IF(D363="","",VLOOKUP(D363,契約台帳!$A$3:$X$9998,7,FALSE))&amp;IF(D363="","",VLOOKUP(D363,契約台帳!$A$3:$X$9998,8,FALSE))&amp;IF(D363="","",VLOOKUP(D363,契約台帳!$A$3:$X$9998,9,FALSE))&amp;IF(D363="","",VLOOKUP(D363,契約台帳!$A$3:$X$9998,11,FALSE))</f>
        <v/>
      </c>
      <c r="G363" s="35" t="str">
        <f>IF(D363="","",IF(D362&lt;&gt;"","",VLOOKUP(F363,製品マスタ!$G$5:$H$1005,2,FALSE)))</f>
        <v/>
      </c>
      <c r="H363" s="35" t="str">
        <f>IF(D363="","",IF(D362&lt;&gt;"","",VLOOKUP(F363,製品マスタ!$G$5:$K$1005,5,FALSE)))</f>
        <v/>
      </c>
      <c r="I363" s="37" t="str">
        <f>IF(D363="","",IF(D362&lt;&gt;"","",VLOOKUP(F363,製品マスタ!$G$5:$L$1005,6,FALSE)))</f>
        <v/>
      </c>
      <c r="J363" s="38"/>
      <c r="K363" s="37" t="str">
        <f>IF(D363="","",IF(D362&lt;&gt;"","",VLOOKUP(D363,契約台帳!$A$3:$X$700,12,FALSE)))</f>
        <v/>
      </c>
      <c r="L363" s="37" t="str">
        <f>IF(D363="","",IF(D362&lt;&gt;"","",VLOOKUP(F363,製品マスタ!$G$5:$Q$1005,11,FALSE)))</f>
        <v/>
      </c>
      <c r="M363" s="49"/>
      <c r="N363" s="49"/>
      <c r="O363" s="60"/>
      <c r="P363" s="74"/>
      <c r="Q363" s="54" t="str">
        <f>IF(D363="","",IF(D362&lt;&gt;"","",IF(J363="リード付け",M363,VLOOKUP(D363,契約台帳!$A$3:$X$700,14,FALSE))))</f>
        <v/>
      </c>
      <c r="R363" s="50" t="str">
        <f>IF(D363="","",IF(D362&lt;&gt;"","",IF(J363="リード付け",M363,VLOOKUP(D363,契約台帳!$A$3:$X$700,15,FALSE))))</f>
        <v/>
      </c>
      <c r="S363" s="50" t="str">
        <f>IF(D363="","",IF(D362&lt;&gt;"","",IF(J363="リード付け",N363,VLOOKUP(D363,契約台帳!$A$3:$X$700,16,FALSE))))</f>
        <v/>
      </c>
      <c r="T363" s="50"/>
      <c r="U363" s="227" t="str">
        <f>IF(D363="","",IF(D361=D363,"",VLOOKUP(D363,契約台帳!$A$2:$X$700,18,FALSE)))</f>
        <v/>
      </c>
      <c r="V363" s="35" t="str">
        <f>IF(J363="巻足し",VLOOKUP(F363&amp;K363&amp;M363,製品マスタ!$M$5:$AK$1005,IF(S363/N363&gt;=3,24,21),FALSE),IF(J363="巻返し",VLOOKUP(F363&amp;K363&amp;M363,製品マスタ!$M$5:$AE$1005,18,FALSE),IF(J363="リード付け","原反コア",IF(J363="スリット",VLOOKUP(F363&amp;K363&amp;Q363,製品マスタ!$N$5:$AE$1005,17,FALSE),""))))</f>
        <v/>
      </c>
      <c r="W363" s="35" t="str">
        <f>IF(J363="巻足し",VLOOKUP(F363&amp;K363&amp;M363,製品マスタ!$M$5:$AK$1005,IF(S363/N363&gt;=3,25,22),FALSE),IF(J363="巻返し",VLOOKUP(F363&amp;K363&amp;M363,製品マスタ!$M$5:$AE$1005,19,FALSE),IF(J363="リード付け","-",IF(J363="スリット",VLOOKUP(F363&amp;K363&amp;Q363,製品マスタ!$N$5:$AE$1005,18,FALSE),""))))</f>
        <v/>
      </c>
      <c r="X363" s="40" t="str">
        <f>IF(D363="","",IF(D362&lt;&gt;"","",VLOOKUP(D363,契約台帳!$A$3:$X$700,17,FALSE)))</f>
        <v/>
      </c>
      <c r="Y363" s="35" t="str">
        <f>IF(D363="","",IF(D362&lt;&gt;"","",VLOOKUP(D363,契約台帳!$A$3:$X$700,5,FALSE)))</f>
        <v/>
      </c>
      <c r="Z363" s="74"/>
      <c r="AA363" s="266" t="str">
        <f>IFERROR(VLOOKUP(F363&amp;K363&amp;M363,製品マスタ!$M$5:$AM$1003,27,FALSE),"")</f>
        <v/>
      </c>
      <c r="AB363" s="41"/>
      <c r="AC363" s="244"/>
      <c r="AD363" s="67"/>
      <c r="AE363" s="71"/>
      <c r="AF363" s="60"/>
      <c r="AG363" s="34"/>
      <c r="AH363" s="34"/>
      <c r="AI363" s="34"/>
      <c r="AJ363" s="34"/>
      <c r="AK363" s="13"/>
      <c r="AL363" s="13"/>
      <c r="AM363" s="13"/>
      <c r="AN363" s="13"/>
      <c r="AO363" s="13"/>
      <c r="AP363" s="14"/>
      <c r="AQ363" s="15"/>
    </row>
    <row r="364" spans="1:43" s="17" customFormat="1" ht="30.95" customHeight="1" x14ac:dyDescent="0.2">
      <c r="A364" s="47"/>
      <c r="B364" s="48"/>
      <c r="C364" s="56"/>
      <c r="D364" s="35"/>
      <c r="E364" s="35"/>
      <c r="F364" s="36" t="str">
        <f>IF(D364="","",VLOOKUP(D364,契約台帳!$A$3:$X$9998,6,FALSE))&amp;IF(D364="","",VLOOKUP(D364,契約台帳!$A$3:$X$9998,7,FALSE))&amp;IF(D364="","",VLOOKUP(D364,契約台帳!$A$3:$X$9998,8,FALSE))&amp;IF(D364="","",VLOOKUP(D364,契約台帳!$A$3:$X$9998,9,FALSE))&amp;IF(D364="","",VLOOKUP(D364,契約台帳!$A$3:$X$9998,11,FALSE))</f>
        <v/>
      </c>
      <c r="G364" s="35" t="str">
        <f>IF(D364="","",IF(D363&lt;&gt;"","",VLOOKUP(F364,製品マスタ!$G$5:$H$1005,2,FALSE)))</f>
        <v/>
      </c>
      <c r="H364" s="35" t="str">
        <f>IF(D364="","",IF(D363&lt;&gt;"","",VLOOKUP(F364,製品マスタ!$G$5:$K$1005,5,FALSE)))</f>
        <v/>
      </c>
      <c r="I364" s="37" t="str">
        <f>IF(D364="","",IF(D363&lt;&gt;"","",VLOOKUP(F364,製品マスタ!$G$5:$L$1005,6,FALSE)))</f>
        <v/>
      </c>
      <c r="J364" s="38"/>
      <c r="K364" s="37" t="str">
        <f>IF(D364="","",IF(D363&lt;&gt;"","",VLOOKUP(D364,契約台帳!$A$3:$X$700,12,FALSE)))</f>
        <v/>
      </c>
      <c r="L364" s="37" t="str">
        <f>IF(D364="","",IF(D363&lt;&gt;"","",VLOOKUP(F364,製品マスタ!$G$5:$Q$1005,11,FALSE)))</f>
        <v/>
      </c>
      <c r="M364" s="49"/>
      <c r="N364" s="49"/>
      <c r="O364" s="60"/>
      <c r="P364" s="74"/>
      <c r="Q364" s="54" t="str">
        <f>IF(D364="","",IF(D363&lt;&gt;"","",IF(J364="リード付け",M364,VLOOKUP(D364,契約台帳!$A$3:$X$700,14,FALSE))))</f>
        <v/>
      </c>
      <c r="R364" s="50" t="str">
        <f>IF(D364="","",IF(D363&lt;&gt;"","",IF(J364="リード付け",M364,VLOOKUP(D364,契約台帳!$A$3:$X$700,15,FALSE))))</f>
        <v/>
      </c>
      <c r="S364" s="50" t="str">
        <f>IF(D364="","",IF(D363&lt;&gt;"","",IF(J364="リード付け",N364,VLOOKUP(D364,契約台帳!$A$3:$X$700,16,FALSE))))</f>
        <v/>
      </c>
      <c r="T364" s="50"/>
      <c r="U364" s="227" t="str">
        <f>IF(D364="","",IF(D362=D364,"",VLOOKUP(D364,契約台帳!$A$2:$X$700,18,FALSE)))</f>
        <v/>
      </c>
      <c r="V364" s="35" t="str">
        <f>IF(J364="巻足し",VLOOKUP(F364&amp;K364&amp;M364,製品マスタ!$M$5:$AK$1005,IF(S364/N364&gt;=3,24,21),FALSE),IF(J364="巻返し",VLOOKUP(F364&amp;K364&amp;M364,製品マスタ!$M$5:$AE$1005,18,FALSE),IF(J364="リード付け","原反コア",IF(J364="スリット",VLOOKUP(F364&amp;K364&amp;Q364,製品マスタ!$N$5:$AE$1005,17,FALSE),""))))</f>
        <v/>
      </c>
      <c r="W364" s="35" t="str">
        <f>IF(J364="巻足し",VLOOKUP(F364&amp;K364&amp;M364,製品マスタ!$M$5:$AK$1005,IF(S364/N364&gt;=3,25,22),FALSE),IF(J364="巻返し",VLOOKUP(F364&amp;K364&amp;M364,製品マスタ!$M$5:$AE$1005,19,FALSE),IF(J364="リード付け","-",IF(J364="スリット",VLOOKUP(F364&amp;K364&amp;Q364,製品マスタ!$N$5:$AE$1005,18,FALSE),""))))</f>
        <v/>
      </c>
      <c r="X364" s="40" t="str">
        <f>IF(D364="","",IF(D363&lt;&gt;"","",VLOOKUP(D364,契約台帳!$A$3:$X$700,17,FALSE)))</f>
        <v/>
      </c>
      <c r="Y364" s="35" t="str">
        <f>IF(D364="","",IF(D363&lt;&gt;"","",VLOOKUP(D364,契約台帳!$A$3:$X$700,5,FALSE)))</f>
        <v/>
      </c>
      <c r="Z364" s="74"/>
      <c r="AA364" s="266" t="str">
        <f>IFERROR(VLOOKUP(F364&amp;K364&amp;M364,製品マスタ!$M$5:$AM$1003,27,FALSE),"")</f>
        <v/>
      </c>
      <c r="AB364" s="41"/>
      <c r="AC364" s="244"/>
      <c r="AD364" s="67"/>
      <c r="AE364" s="71"/>
      <c r="AF364" s="60"/>
      <c r="AG364" s="34"/>
      <c r="AH364" s="34"/>
      <c r="AI364" s="34"/>
      <c r="AJ364" s="34"/>
      <c r="AK364" s="13"/>
      <c r="AL364" s="13"/>
      <c r="AM364" s="13"/>
      <c r="AN364" s="13"/>
      <c r="AO364" s="13"/>
      <c r="AP364" s="14"/>
      <c r="AQ364" s="15"/>
    </row>
    <row r="365" spans="1:43" s="17" customFormat="1" ht="30.95" customHeight="1" x14ac:dyDescent="0.2">
      <c r="A365" s="47"/>
      <c r="B365" s="48"/>
      <c r="C365" s="56"/>
      <c r="D365" s="35"/>
      <c r="E365" s="35"/>
      <c r="F365" s="36" t="str">
        <f>IF(D365="","",VLOOKUP(D365,契約台帳!$A$3:$X$9998,6,FALSE))&amp;IF(D365="","",VLOOKUP(D365,契約台帳!$A$3:$X$9998,7,FALSE))&amp;IF(D365="","",VLOOKUP(D365,契約台帳!$A$3:$X$9998,8,FALSE))&amp;IF(D365="","",VLOOKUP(D365,契約台帳!$A$3:$X$9998,9,FALSE))&amp;IF(D365="","",VLOOKUP(D365,契約台帳!$A$3:$X$9998,11,FALSE))</f>
        <v/>
      </c>
      <c r="G365" s="35" t="str">
        <f>IF(D365="","",IF(D364&lt;&gt;"","",VLOOKUP(F365,製品マスタ!$G$5:$H$1005,2,FALSE)))</f>
        <v/>
      </c>
      <c r="H365" s="35" t="str">
        <f>IF(D365="","",IF(D364&lt;&gt;"","",VLOOKUP(F365,製品マスタ!$G$5:$K$1005,5,FALSE)))</f>
        <v/>
      </c>
      <c r="I365" s="37" t="str">
        <f>IF(D365="","",IF(D364&lt;&gt;"","",VLOOKUP(F365,製品マスタ!$G$5:$L$1005,6,FALSE)))</f>
        <v/>
      </c>
      <c r="J365" s="38"/>
      <c r="K365" s="37" t="str">
        <f>IF(D365="","",IF(D364&lt;&gt;"","",VLOOKUP(D365,契約台帳!$A$3:$X$700,12,FALSE)))</f>
        <v/>
      </c>
      <c r="L365" s="37" t="str">
        <f>IF(D365="","",IF(D364&lt;&gt;"","",VLOOKUP(F365,製品マスタ!$G$5:$Q$1005,11,FALSE)))</f>
        <v/>
      </c>
      <c r="M365" s="49"/>
      <c r="N365" s="49"/>
      <c r="O365" s="60"/>
      <c r="P365" s="74"/>
      <c r="Q365" s="54" t="str">
        <f>IF(D365="","",IF(D364&lt;&gt;"","",IF(J365="リード付け",M365,VLOOKUP(D365,契約台帳!$A$3:$X$700,14,FALSE))))</f>
        <v/>
      </c>
      <c r="R365" s="50" t="str">
        <f>IF(D365="","",IF(D364&lt;&gt;"","",IF(J365="リード付け",M365,VLOOKUP(D365,契約台帳!$A$3:$X$700,15,FALSE))))</f>
        <v/>
      </c>
      <c r="S365" s="50" t="str">
        <f>IF(D365="","",IF(D364&lt;&gt;"","",IF(J365="リード付け",N365,VLOOKUP(D365,契約台帳!$A$3:$X$700,16,FALSE))))</f>
        <v/>
      </c>
      <c r="T365" s="50"/>
      <c r="U365" s="227" t="str">
        <f>IF(D365="","",IF(D363=D365,"",VLOOKUP(D365,契約台帳!$A$2:$X$700,18,FALSE)))</f>
        <v/>
      </c>
      <c r="V365" s="35" t="str">
        <f>IF(J365="巻足し",VLOOKUP(F365&amp;K365&amp;M365,製品マスタ!$M$5:$AK$1005,IF(S365/N365&gt;=3,24,21),FALSE),IF(J365="巻返し",VLOOKUP(F365&amp;K365&amp;M365,製品マスタ!$M$5:$AE$1005,18,FALSE),IF(J365="リード付け","原反コア",IF(J365="スリット",VLOOKUP(F365&amp;K365&amp;Q365,製品マスタ!$N$5:$AE$1005,17,FALSE),""))))</f>
        <v/>
      </c>
      <c r="W365" s="35" t="str">
        <f>IF(J365="巻足し",VLOOKUP(F365&amp;K365&amp;M365,製品マスタ!$M$5:$AK$1005,IF(S365/N365&gt;=3,25,22),FALSE),IF(J365="巻返し",VLOOKUP(F365&amp;K365&amp;M365,製品マスタ!$M$5:$AE$1005,19,FALSE),IF(J365="リード付け","-",IF(J365="スリット",VLOOKUP(F365&amp;K365&amp;Q365,製品マスタ!$N$5:$AE$1005,18,FALSE),""))))</f>
        <v/>
      </c>
      <c r="X365" s="40" t="str">
        <f>IF(D365="","",IF(D364&lt;&gt;"","",VLOOKUP(D365,契約台帳!$A$3:$X$700,17,FALSE)))</f>
        <v/>
      </c>
      <c r="Y365" s="35" t="str">
        <f>IF(D365="","",IF(D364&lt;&gt;"","",VLOOKUP(D365,契約台帳!$A$3:$X$700,5,FALSE)))</f>
        <v/>
      </c>
      <c r="Z365" s="74"/>
      <c r="AA365" s="266" t="str">
        <f>IFERROR(VLOOKUP(F365&amp;K365&amp;M365,製品マスタ!$M$5:$AM$1003,27,FALSE),"")</f>
        <v/>
      </c>
      <c r="AB365" s="41"/>
      <c r="AC365" s="244"/>
      <c r="AD365" s="67"/>
      <c r="AE365" s="71"/>
      <c r="AF365" s="60"/>
      <c r="AG365" s="34"/>
      <c r="AH365" s="34"/>
      <c r="AI365" s="34"/>
      <c r="AJ365" s="34"/>
      <c r="AK365" s="13"/>
      <c r="AL365" s="13"/>
      <c r="AM365" s="13"/>
      <c r="AN365" s="13"/>
      <c r="AO365" s="13"/>
      <c r="AP365" s="14"/>
      <c r="AQ365" s="15"/>
    </row>
    <row r="366" spans="1:43" s="17" customFormat="1" ht="30.95" customHeight="1" x14ac:dyDescent="0.2">
      <c r="A366" s="47"/>
      <c r="B366" s="48"/>
      <c r="C366" s="56"/>
      <c r="D366" s="35"/>
      <c r="E366" s="35"/>
      <c r="F366" s="36" t="str">
        <f>IF(D366="","",VLOOKUP(D366,契約台帳!$A$3:$X$9998,6,FALSE))&amp;IF(D366="","",VLOOKUP(D366,契約台帳!$A$3:$X$9998,7,FALSE))&amp;IF(D366="","",VLOOKUP(D366,契約台帳!$A$3:$X$9998,8,FALSE))&amp;IF(D366="","",VLOOKUP(D366,契約台帳!$A$3:$X$9998,9,FALSE))&amp;IF(D366="","",VLOOKUP(D366,契約台帳!$A$3:$X$9998,11,FALSE))</f>
        <v/>
      </c>
      <c r="G366" s="35" t="str">
        <f>IF(D366="","",IF(D365&lt;&gt;"","",VLOOKUP(F366,製品マスタ!$G$5:$H$1005,2,FALSE)))</f>
        <v/>
      </c>
      <c r="H366" s="35" t="str">
        <f>IF(D366="","",IF(D365&lt;&gt;"","",VLOOKUP(F366,製品マスタ!$G$5:$K$1005,5,FALSE)))</f>
        <v/>
      </c>
      <c r="I366" s="37" t="str">
        <f>IF(D366="","",IF(D365&lt;&gt;"","",VLOOKUP(F366,製品マスタ!$G$5:$L$1005,6,FALSE)))</f>
        <v/>
      </c>
      <c r="J366" s="38"/>
      <c r="K366" s="37" t="str">
        <f>IF(D366="","",IF(D365&lt;&gt;"","",VLOOKUP(D366,契約台帳!$A$3:$X$700,12,FALSE)))</f>
        <v/>
      </c>
      <c r="L366" s="37" t="str">
        <f>IF(D366="","",IF(D365&lt;&gt;"","",VLOOKUP(F366,製品マスタ!$G$5:$Q$1005,11,FALSE)))</f>
        <v/>
      </c>
      <c r="M366" s="49"/>
      <c r="N366" s="49"/>
      <c r="O366" s="60"/>
      <c r="P366" s="74"/>
      <c r="Q366" s="54" t="str">
        <f>IF(D366="","",IF(D365&lt;&gt;"","",IF(J366="リード付け",M366,VLOOKUP(D366,契約台帳!$A$3:$X$700,14,FALSE))))</f>
        <v/>
      </c>
      <c r="R366" s="50" t="str">
        <f>IF(D366="","",IF(D365&lt;&gt;"","",IF(J366="リード付け",M366,VLOOKUP(D366,契約台帳!$A$3:$X$700,15,FALSE))))</f>
        <v/>
      </c>
      <c r="S366" s="50" t="str">
        <f>IF(D366="","",IF(D365&lt;&gt;"","",IF(J366="リード付け",N366,VLOOKUP(D366,契約台帳!$A$3:$X$700,16,FALSE))))</f>
        <v/>
      </c>
      <c r="T366" s="50"/>
      <c r="U366" s="227" t="str">
        <f>IF(D366="","",IF(D364=D366,"",VLOOKUP(D366,契約台帳!$A$2:$X$700,18,FALSE)))</f>
        <v/>
      </c>
      <c r="V366" s="35" t="str">
        <f>IF(J366="巻足し",VLOOKUP(F366&amp;K366&amp;M366,製品マスタ!$M$5:$AK$1005,IF(S366/N366&gt;=3,24,21),FALSE),IF(J366="巻返し",VLOOKUP(F366&amp;K366&amp;M366,製品マスタ!$M$5:$AE$1005,18,FALSE),IF(J366="リード付け","原反コア",IF(J366="スリット",VLOOKUP(F366&amp;K366&amp;Q366,製品マスタ!$N$5:$AE$1005,17,FALSE),""))))</f>
        <v/>
      </c>
      <c r="W366" s="35" t="str">
        <f>IF(J366="巻足し",VLOOKUP(F366&amp;K366&amp;M366,製品マスタ!$M$5:$AK$1005,IF(S366/N366&gt;=3,25,22),FALSE),IF(J366="巻返し",VLOOKUP(F366&amp;K366&amp;M366,製品マスタ!$M$5:$AE$1005,19,FALSE),IF(J366="リード付け","-",IF(J366="スリット",VLOOKUP(F366&amp;K366&amp;Q366,製品マスタ!$N$5:$AE$1005,18,FALSE),""))))</f>
        <v/>
      </c>
      <c r="X366" s="40" t="str">
        <f>IF(D366="","",IF(D365&lt;&gt;"","",VLOOKUP(D366,契約台帳!$A$3:$X$700,17,FALSE)))</f>
        <v/>
      </c>
      <c r="Y366" s="35" t="str">
        <f>IF(D366="","",IF(D365&lt;&gt;"","",VLOOKUP(D366,契約台帳!$A$3:$X$700,5,FALSE)))</f>
        <v/>
      </c>
      <c r="Z366" s="74"/>
      <c r="AA366" s="266" t="str">
        <f>IFERROR(VLOOKUP(F366&amp;K366&amp;M366,製品マスタ!$M$5:$AM$1003,27,FALSE),"")</f>
        <v/>
      </c>
      <c r="AB366" s="41"/>
      <c r="AC366" s="244"/>
      <c r="AD366" s="67"/>
      <c r="AE366" s="71"/>
      <c r="AF366" s="60"/>
      <c r="AG366" s="34"/>
      <c r="AH366" s="34"/>
      <c r="AI366" s="34"/>
      <c r="AJ366" s="34"/>
      <c r="AK366" s="13"/>
      <c r="AL366" s="13"/>
      <c r="AM366" s="13"/>
      <c r="AN366" s="13"/>
      <c r="AO366" s="13"/>
      <c r="AP366" s="14"/>
      <c r="AQ366" s="15"/>
    </row>
    <row r="367" spans="1:43" s="17" customFormat="1" ht="30.95" customHeight="1" x14ac:dyDescent="0.2">
      <c r="A367" s="47"/>
      <c r="B367" s="48"/>
      <c r="C367" s="56"/>
      <c r="D367" s="35"/>
      <c r="E367" s="35"/>
      <c r="F367" s="36" t="str">
        <f>IF(D367="","",VLOOKUP(D367,契約台帳!$A$3:$X$9998,6,FALSE))&amp;IF(D367="","",VLOOKUP(D367,契約台帳!$A$3:$X$9998,7,FALSE))&amp;IF(D367="","",VLOOKUP(D367,契約台帳!$A$3:$X$9998,8,FALSE))&amp;IF(D367="","",VLOOKUP(D367,契約台帳!$A$3:$X$9998,9,FALSE))&amp;IF(D367="","",VLOOKUP(D367,契約台帳!$A$3:$X$9998,11,FALSE))</f>
        <v/>
      </c>
      <c r="G367" s="35" t="str">
        <f>IF(D367="","",IF(D366&lt;&gt;"","",VLOOKUP(F367,製品マスタ!$G$5:$H$1005,2,FALSE)))</f>
        <v/>
      </c>
      <c r="H367" s="35" t="str">
        <f>IF(D367="","",IF(D366&lt;&gt;"","",VLOOKUP(F367,製品マスタ!$G$5:$K$1005,5,FALSE)))</f>
        <v/>
      </c>
      <c r="I367" s="37" t="str">
        <f>IF(D367="","",IF(D366&lt;&gt;"","",VLOOKUP(F367,製品マスタ!$G$5:$L$1005,6,FALSE)))</f>
        <v/>
      </c>
      <c r="J367" s="38"/>
      <c r="K367" s="37" t="str">
        <f>IF(D367="","",IF(D366&lt;&gt;"","",VLOOKUP(D367,契約台帳!$A$3:$X$700,12,FALSE)))</f>
        <v/>
      </c>
      <c r="L367" s="37" t="str">
        <f>IF(D367="","",IF(D366&lt;&gt;"","",VLOOKUP(F367,製品マスタ!$G$5:$Q$1005,11,FALSE)))</f>
        <v/>
      </c>
      <c r="M367" s="49"/>
      <c r="N367" s="49"/>
      <c r="O367" s="60"/>
      <c r="P367" s="74"/>
      <c r="Q367" s="54" t="str">
        <f>IF(D367="","",IF(D366&lt;&gt;"","",IF(J367="リード付け",M367,VLOOKUP(D367,契約台帳!$A$3:$X$700,14,FALSE))))</f>
        <v/>
      </c>
      <c r="R367" s="50" t="str">
        <f>IF(D367="","",IF(D366&lt;&gt;"","",IF(J367="リード付け",M367,VLOOKUP(D367,契約台帳!$A$3:$X$700,15,FALSE))))</f>
        <v/>
      </c>
      <c r="S367" s="50" t="str">
        <f>IF(D367="","",IF(D366&lt;&gt;"","",IF(J367="リード付け",N367,VLOOKUP(D367,契約台帳!$A$3:$X$700,16,FALSE))))</f>
        <v/>
      </c>
      <c r="T367" s="50"/>
      <c r="U367" s="227" t="str">
        <f>IF(D367="","",IF(D365=D367,"",VLOOKUP(D367,契約台帳!$A$2:$X$700,18,FALSE)))</f>
        <v/>
      </c>
      <c r="V367" s="35" t="str">
        <f>IF(J367="巻足し",VLOOKUP(F367&amp;K367&amp;M367,製品マスタ!$M$5:$AK$1005,IF(S367/N367&gt;=3,24,21),FALSE),IF(J367="巻返し",VLOOKUP(F367&amp;K367&amp;M367,製品マスタ!$M$5:$AE$1005,18,FALSE),IF(J367="リード付け","原反コア",IF(J367="スリット",VLOOKUP(F367&amp;K367&amp;Q367,製品マスタ!$N$5:$AE$1005,17,FALSE),""))))</f>
        <v/>
      </c>
      <c r="W367" s="35" t="str">
        <f>IF(J367="巻足し",VLOOKUP(F367&amp;K367&amp;M367,製品マスタ!$M$5:$AK$1005,IF(S367/N367&gt;=3,25,22),FALSE),IF(J367="巻返し",VLOOKUP(F367&amp;K367&amp;M367,製品マスタ!$M$5:$AE$1005,19,FALSE),IF(J367="リード付け","-",IF(J367="スリット",VLOOKUP(F367&amp;K367&amp;Q367,製品マスタ!$N$5:$AE$1005,18,FALSE),""))))</f>
        <v/>
      </c>
      <c r="X367" s="40" t="str">
        <f>IF(D367="","",IF(D366&lt;&gt;"","",VLOOKUP(D367,契約台帳!$A$3:$X$700,17,FALSE)))</f>
        <v/>
      </c>
      <c r="Y367" s="35" t="str">
        <f>IF(D367="","",IF(D366&lt;&gt;"","",VLOOKUP(D367,契約台帳!$A$3:$X$700,5,FALSE)))</f>
        <v/>
      </c>
      <c r="Z367" s="74"/>
      <c r="AA367" s="266" t="str">
        <f>IFERROR(VLOOKUP(F367&amp;K367&amp;M367,製品マスタ!$M$5:$AM$1003,27,FALSE),"")</f>
        <v/>
      </c>
      <c r="AB367" s="41"/>
      <c r="AC367" s="244"/>
      <c r="AD367" s="67"/>
      <c r="AE367" s="71"/>
      <c r="AF367" s="60"/>
      <c r="AG367" s="34"/>
      <c r="AH367" s="34"/>
      <c r="AI367" s="34"/>
      <c r="AJ367" s="34"/>
      <c r="AK367" s="13"/>
      <c r="AL367" s="13"/>
      <c r="AM367" s="13"/>
      <c r="AN367" s="13"/>
      <c r="AO367" s="13"/>
      <c r="AP367" s="14"/>
      <c r="AQ367" s="15"/>
    </row>
    <row r="368" spans="1:43" s="17" customFormat="1" ht="30.95" customHeight="1" x14ac:dyDescent="0.2">
      <c r="A368" s="47"/>
      <c r="B368" s="48"/>
      <c r="C368" s="56"/>
      <c r="D368" s="35"/>
      <c r="E368" s="35"/>
      <c r="F368" s="36" t="str">
        <f>IF(D368="","",VLOOKUP(D368,契約台帳!$A$3:$X$9998,6,FALSE))&amp;IF(D368="","",VLOOKUP(D368,契約台帳!$A$3:$X$9998,7,FALSE))&amp;IF(D368="","",VLOOKUP(D368,契約台帳!$A$3:$X$9998,8,FALSE))&amp;IF(D368="","",VLOOKUP(D368,契約台帳!$A$3:$X$9998,9,FALSE))&amp;IF(D368="","",VLOOKUP(D368,契約台帳!$A$3:$X$9998,11,FALSE))</f>
        <v/>
      </c>
      <c r="G368" s="35" t="str">
        <f>IF(D368="","",IF(D367&lt;&gt;"","",VLOOKUP(F368,製品マスタ!$G$5:$H$1005,2,FALSE)))</f>
        <v/>
      </c>
      <c r="H368" s="35" t="str">
        <f>IF(D368="","",IF(D367&lt;&gt;"","",VLOOKUP(F368,製品マスタ!$G$5:$K$1005,5,FALSE)))</f>
        <v/>
      </c>
      <c r="I368" s="37" t="str">
        <f>IF(D368="","",IF(D367&lt;&gt;"","",VLOOKUP(F368,製品マスタ!$G$5:$L$1005,6,FALSE)))</f>
        <v/>
      </c>
      <c r="J368" s="38"/>
      <c r="K368" s="37" t="str">
        <f>IF(D368="","",IF(D367&lt;&gt;"","",VLOOKUP(D368,契約台帳!$A$3:$X$700,12,FALSE)))</f>
        <v/>
      </c>
      <c r="L368" s="37" t="str">
        <f>IF(D368="","",IF(D367&lt;&gt;"","",VLOOKUP(F368,製品マスタ!$G$5:$Q$1005,11,FALSE)))</f>
        <v/>
      </c>
      <c r="M368" s="49"/>
      <c r="N368" s="49"/>
      <c r="O368" s="60"/>
      <c r="P368" s="74"/>
      <c r="Q368" s="54" t="str">
        <f>IF(D368="","",IF(D367&lt;&gt;"","",IF(J368="リード付け",M368,VLOOKUP(D368,契約台帳!$A$3:$X$700,14,FALSE))))</f>
        <v/>
      </c>
      <c r="R368" s="50" t="str">
        <f>IF(D368="","",IF(D367&lt;&gt;"","",IF(J368="リード付け",M368,VLOOKUP(D368,契約台帳!$A$3:$X$700,15,FALSE))))</f>
        <v/>
      </c>
      <c r="S368" s="50" t="str">
        <f>IF(D368="","",IF(D367&lt;&gt;"","",IF(J368="リード付け",N368,VLOOKUP(D368,契約台帳!$A$3:$X$700,16,FALSE))))</f>
        <v/>
      </c>
      <c r="T368" s="50"/>
      <c r="U368" s="227" t="str">
        <f>IF(D368="","",IF(D366=D368,"",VLOOKUP(D368,契約台帳!$A$2:$X$700,18,FALSE)))</f>
        <v/>
      </c>
      <c r="V368" s="35" t="str">
        <f>IF(J368="巻足し",VLOOKUP(F368&amp;K368&amp;M368,製品マスタ!$M$5:$AK$1005,IF(S368/N368&gt;=3,24,21),FALSE),IF(J368="巻返し",VLOOKUP(F368&amp;K368&amp;M368,製品マスタ!$M$5:$AE$1005,18,FALSE),IF(J368="リード付け","原反コア",IF(J368="スリット",VLOOKUP(F368&amp;K368&amp;Q368,製品マスタ!$N$5:$AE$1005,17,FALSE),""))))</f>
        <v/>
      </c>
      <c r="W368" s="35" t="str">
        <f>IF(J368="巻足し",VLOOKUP(F368&amp;K368&amp;M368,製品マスタ!$M$5:$AK$1005,IF(S368/N368&gt;=3,25,22),FALSE),IF(J368="巻返し",VLOOKUP(F368&amp;K368&amp;M368,製品マスタ!$M$5:$AE$1005,19,FALSE),IF(J368="リード付け","-",IF(J368="スリット",VLOOKUP(F368&amp;K368&amp;Q368,製品マスタ!$N$5:$AE$1005,18,FALSE),""))))</f>
        <v/>
      </c>
      <c r="X368" s="40" t="str">
        <f>IF(D368="","",IF(D367&lt;&gt;"","",VLOOKUP(D368,契約台帳!$A$3:$X$700,17,FALSE)))</f>
        <v/>
      </c>
      <c r="Y368" s="35" t="str">
        <f>IF(D368="","",IF(D367&lt;&gt;"","",VLOOKUP(D368,契約台帳!$A$3:$X$700,5,FALSE)))</f>
        <v/>
      </c>
      <c r="Z368" s="74"/>
      <c r="AA368" s="266" t="str">
        <f>IFERROR(VLOOKUP(F368&amp;K368&amp;M368,製品マスタ!$M$5:$AM$1003,27,FALSE),"")</f>
        <v/>
      </c>
      <c r="AB368" s="41"/>
      <c r="AC368" s="244"/>
      <c r="AD368" s="67"/>
      <c r="AE368" s="71"/>
      <c r="AF368" s="60"/>
      <c r="AG368" s="34"/>
      <c r="AH368" s="34"/>
      <c r="AI368" s="34"/>
      <c r="AJ368" s="34"/>
      <c r="AK368" s="13"/>
      <c r="AL368" s="13"/>
      <c r="AM368" s="13"/>
      <c r="AN368" s="13"/>
      <c r="AO368" s="13"/>
      <c r="AP368" s="14"/>
      <c r="AQ368" s="15"/>
    </row>
    <row r="369" spans="1:43" s="17" customFormat="1" ht="30.95" customHeight="1" x14ac:dyDescent="0.2">
      <c r="A369" s="47"/>
      <c r="B369" s="48"/>
      <c r="C369" s="56"/>
      <c r="D369" s="35"/>
      <c r="E369" s="35"/>
      <c r="F369" s="36" t="str">
        <f>IF(D369="","",VLOOKUP(D369,契約台帳!$A$3:$X$9998,6,FALSE))&amp;IF(D369="","",VLOOKUP(D369,契約台帳!$A$3:$X$9998,7,FALSE))&amp;IF(D369="","",VLOOKUP(D369,契約台帳!$A$3:$X$9998,8,FALSE))&amp;IF(D369="","",VLOOKUP(D369,契約台帳!$A$3:$X$9998,9,FALSE))&amp;IF(D369="","",VLOOKUP(D369,契約台帳!$A$3:$X$9998,11,FALSE))</f>
        <v/>
      </c>
      <c r="G369" s="35" t="str">
        <f>IF(D369="","",IF(D368&lt;&gt;"","",VLOOKUP(F369,製品マスタ!$G$5:$H$1005,2,FALSE)))</f>
        <v/>
      </c>
      <c r="H369" s="35" t="str">
        <f>IF(D369="","",IF(D368&lt;&gt;"","",VLOOKUP(F369,製品マスタ!$G$5:$K$1005,5,FALSE)))</f>
        <v/>
      </c>
      <c r="I369" s="37" t="str">
        <f>IF(D369="","",IF(D368&lt;&gt;"","",VLOOKUP(F369,製品マスタ!$G$5:$L$1005,6,FALSE)))</f>
        <v/>
      </c>
      <c r="J369" s="38"/>
      <c r="K369" s="37" t="str">
        <f>IF(D369="","",IF(D368&lt;&gt;"","",VLOOKUP(D369,契約台帳!$A$3:$X$700,12,FALSE)))</f>
        <v/>
      </c>
      <c r="L369" s="37" t="str">
        <f>IF(D369="","",IF(D368&lt;&gt;"","",VLOOKUP(F369,製品マスタ!$G$5:$Q$1005,11,FALSE)))</f>
        <v/>
      </c>
      <c r="M369" s="49"/>
      <c r="N369" s="49"/>
      <c r="O369" s="60"/>
      <c r="P369" s="74"/>
      <c r="Q369" s="54" t="str">
        <f>IF(D369="","",IF(D368&lt;&gt;"","",IF(J369="リード付け",M369,VLOOKUP(D369,契約台帳!$A$3:$X$700,14,FALSE))))</f>
        <v/>
      </c>
      <c r="R369" s="50" t="str">
        <f>IF(D369="","",IF(D368&lt;&gt;"","",IF(J369="リード付け",M369,VLOOKUP(D369,契約台帳!$A$3:$X$700,15,FALSE))))</f>
        <v/>
      </c>
      <c r="S369" s="50" t="str">
        <f>IF(D369="","",IF(D368&lt;&gt;"","",IF(J369="リード付け",N369,VLOOKUP(D369,契約台帳!$A$3:$X$700,16,FALSE))))</f>
        <v/>
      </c>
      <c r="T369" s="50"/>
      <c r="U369" s="227" t="str">
        <f>IF(D369="","",IF(D367=D369,"",VLOOKUP(D369,契約台帳!$A$2:$X$700,18,FALSE)))</f>
        <v/>
      </c>
      <c r="V369" s="35" t="str">
        <f>IF(J369="巻足し",VLOOKUP(F369&amp;K369&amp;M369,製品マスタ!$M$5:$AK$1005,IF(S369/N369&gt;=3,24,21),FALSE),IF(J369="巻返し",VLOOKUP(F369&amp;K369&amp;M369,製品マスタ!$M$5:$AE$1005,18,FALSE),IF(J369="リード付け","原反コア",IF(J369="スリット",VLOOKUP(F369&amp;K369&amp;Q369,製品マスタ!$N$5:$AE$1005,17,FALSE),""))))</f>
        <v/>
      </c>
      <c r="W369" s="35" t="str">
        <f>IF(J369="巻足し",VLOOKUP(F369&amp;K369&amp;M369,製品マスタ!$M$5:$AK$1005,IF(S369/N369&gt;=3,25,22),FALSE),IF(J369="巻返し",VLOOKUP(F369&amp;K369&amp;M369,製品マスタ!$M$5:$AE$1005,19,FALSE),IF(J369="リード付け","-",IF(J369="スリット",VLOOKUP(F369&amp;K369&amp;Q369,製品マスタ!$N$5:$AE$1005,18,FALSE),""))))</f>
        <v/>
      </c>
      <c r="X369" s="40" t="str">
        <f>IF(D369="","",IF(D368&lt;&gt;"","",VLOOKUP(D369,契約台帳!$A$3:$X$700,17,FALSE)))</f>
        <v/>
      </c>
      <c r="Y369" s="35" t="str">
        <f>IF(D369="","",IF(D368&lt;&gt;"","",VLOOKUP(D369,契約台帳!$A$3:$X$700,5,FALSE)))</f>
        <v/>
      </c>
      <c r="Z369" s="74"/>
      <c r="AA369" s="266" t="str">
        <f>IFERROR(VLOOKUP(F369&amp;K369&amp;M369,製品マスタ!$M$5:$AM$1003,27,FALSE),"")</f>
        <v/>
      </c>
      <c r="AB369" s="41"/>
      <c r="AC369" s="244"/>
      <c r="AD369" s="67"/>
      <c r="AE369" s="71"/>
      <c r="AF369" s="60"/>
      <c r="AG369" s="34"/>
      <c r="AH369" s="34"/>
      <c r="AI369" s="34"/>
      <c r="AJ369" s="34"/>
      <c r="AK369" s="13"/>
      <c r="AL369" s="13"/>
      <c r="AM369" s="13"/>
      <c r="AN369" s="13"/>
      <c r="AO369" s="13"/>
      <c r="AP369" s="14"/>
      <c r="AQ369" s="15"/>
    </row>
    <row r="370" spans="1:43" s="17" customFormat="1" ht="30.95" customHeight="1" x14ac:dyDescent="0.2">
      <c r="A370" s="47"/>
      <c r="B370" s="48"/>
      <c r="C370" s="56"/>
      <c r="D370" s="35"/>
      <c r="E370" s="35"/>
      <c r="F370" s="36" t="str">
        <f>IF(D370="","",VLOOKUP(D370,契約台帳!$A$3:$X$9998,6,FALSE))&amp;IF(D370="","",VLOOKUP(D370,契約台帳!$A$3:$X$9998,7,FALSE))&amp;IF(D370="","",VLOOKUP(D370,契約台帳!$A$3:$X$9998,8,FALSE))&amp;IF(D370="","",VLOOKUP(D370,契約台帳!$A$3:$X$9998,9,FALSE))&amp;IF(D370="","",VLOOKUP(D370,契約台帳!$A$3:$X$9998,11,FALSE))</f>
        <v/>
      </c>
      <c r="G370" s="35" t="str">
        <f>IF(D370="","",IF(D369&lt;&gt;"","",VLOOKUP(F370,製品マスタ!$G$5:$H$1005,2,FALSE)))</f>
        <v/>
      </c>
      <c r="H370" s="35" t="str">
        <f>IF(D370="","",IF(D369&lt;&gt;"","",VLOOKUP(F370,製品マスタ!$G$5:$K$1005,5,FALSE)))</f>
        <v/>
      </c>
      <c r="I370" s="37" t="str">
        <f>IF(D370="","",IF(D369&lt;&gt;"","",VLOOKUP(F370,製品マスタ!$G$5:$L$1005,6,FALSE)))</f>
        <v/>
      </c>
      <c r="J370" s="38"/>
      <c r="K370" s="37" t="str">
        <f>IF(D370="","",IF(D369&lt;&gt;"","",VLOOKUP(D370,契約台帳!$A$3:$X$700,12,FALSE)))</f>
        <v/>
      </c>
      <c r="L370" s="37" t="str">
        <f>IF(D370="","",IF(D369&lt;&gt;"","",VLOOKUP(F370,製品マスタ!$G$5:$Q$1005,11,FALSE)))</f>
        <v/>
      </c>
      <c r="M370" s="49"/>
      <c r="N370" s="49"/>
      <c r="O370" s="60"/>
      <c r="P370" s="74"/>
      <c r="Q370" s="54" t="str">
        <f>IF(D370="","",IF(D369&lt;&gt;"","",IF(J370="リード付け",M370,VLOOKUP(D370,契約台帳!$A$3:$X$700,14,FALSE))))</f>
        <v/>
      </c>
      <c r="R370" s="50" t="str">
        <f>IF(D370="","",IF(D369&lt;&gt;"","",IF(J370="リード付け",M370,VLOOKUP(D370,契約台帳!$A$3:$X$700,15,FALSE))))</f>
        <v/>
      </c>
      <c r="S370" s="50" t="str">
        <f>IF(D370="","",IF(D369&lt;&gt;"","",IF(J370="リード付け",N370,VLOOKUP(D370,契約台帳!$A$3:$X$700,16,FALSE))))</f>
        <v/>
      </c>
      <c r="T370" s="50"/>
      <c r="U370" s="227" t="str">
        <f>IF(D370="","",IF(D368=D370,"",VLOOKUP(D370,契約台帳!$A$2:$X$700,18,FALSE)))</f>
        <v/>
      </c>
      <c r="V370" s="35" t="str">
        <f>IF(J370="巻足し",VLOOKUP(F370&amp;K370&amp;M370,製品マスタ!$M$5:$AK$1005,IF(S370/N370&gt;=3,24,21),FALSE),IF(J370="巻返し",VLOOKUP(F370&amp;K370&amp;M370,製品マスタ!$M$5:$AE$1005,18,FALSE),IF(J370="リード付け","原反コア",IF(J370="スリット",VLOOKUP(F370&amp;K370&amp;Q370,製品マスタ!$N$5:$AE$1005,17,FALSE),""))))</f>
        <v/>
      </c>
      <c r="W370" s="35" t="str">
        <f>IF(J370="巻足し",VLOOKUP(F370&amp;K370&amp;M370,製品マスタ!$M$5:$AK$1005,IF(S370/N370&gt;=3,25,22),FALSE),IF(J370="巻返し",VLOOKUP(F370&amp;K370&amp;M370,製品マスタ!$M$5:$AE$1005,19,FALSE),IF(J370="リード付け","-",IF(J370="スリット",VLOOKUP(F370&amp;K370&amp;Q370,製品マスタ!$N$5:$AE$1005,18,FALSE),""))))</f>
        <v/>
      </c>
      <c r="X370" s="40" t="str">
        <f>IF(D370="","",IF(D369&lt;&gt;"","",VLOOKUP(D370,契約台帳!$A$3:$X$700,17,FALSE)))</f>
        <v/>
      </c>
      <c r="Y370" s="35" t="str">
        <f>IF(D370="","",IF(D369&lt;&gt;"","",VLOOKUP(D370,契約台帳!$A$3:$X$700,5,FALSE)))</f>
        <v/>
      </c>
      <c r="Z370" s="74"/>
      <c r="AA370" s="266" t="str">
        <f>IFERROR(VLOOKUP(F370&amp;K370&amp;M370,製品マスタ!$M$5:$AM$1003,27,FALSE),"")</f>
        <v/>
      </c>
      <c r="AB370" s="41"/>
      <c r="AC370" s="244"/>
      <c r="AD370" s="67"/>
      <c r="AE370" s="71"/>
      <c r="AF370" s="60"/>
      <c r="AG370" s="34"/>
      <c r="AH370" s="34"/>
      <c r="AI370" s="34"/>
      <c r="AJ370" s="34"/>
      <c r="AK370" s="13"/>
      <c r="AL370" s="13"/>
      <c r="AM370" s="13"/>
      <c r="AN370" s="13"/>
      <c r="AO370" s="13"/>
      <c r="AP370" s="14"/>
      <c r="AQ370" s="15"/>
    </row>
    <row r="371" spans="1:43" s="17" customFormat="1" ht="30.95" customHeight="1" x14ac:dyDescent="0.2">
      <c r="A371" s="47"/>
      <c r="B371" s="48"/>
      <c r="C371" s="56"/>
      <c r="D371" s="35"/>
      <c r="E371" s="35"/>
      <c r="F371" s="36" t="str">
        <f>IF(D371="","",VLOOKUP(D371,契約台帳!$A$3:$X$9998,6,FALSE))&amp;IF(D371="","",VLOOKUP(D371,契約台帳!$A$3:$X$9998,7,FALSE))&amp;IF(D371="","",VLOOKUP(D371,契約台帳!$A$3:$X$9998,8,FALSE))&amp;IF(D371="","",VLOOKUP(D371,契約台帳!$A$3:$X$9998,9,FALSE))&amp;IF(D371="","",VLOOKUP(D371,契約台帳!$A$3:$X$9998,11,FALSE))</f>
        <v/>
      </c>
      <c r="G371" s="35" t="str">
        <f>IF(D371="","",IF(D370&lt;&gt;"","",VLOOKUP(F371,製品マスタ!$G$5:$H$1005,2,FALSE)))</f>
        <v/>
      </c>
      <c r="H371" s="35" t="str">
        <f>IF(D371="","",IF(D370&lt;&gt;"","",VLOOKUP(F371,製品マスタ!$G$5:$K$1005,5,FALSE)))</f>
        <v/>
      </c>
      <c r="I371" s="37" t="str">
        <f>IF(D371="","",IF(D370&lt;&gt;"","",VLOOKUP(F371,製品マスタ!$G$5:$L$1005,6,FALSE)))</f>
        <v/>
      </c>
      <c r="J371" s="38"/>
      <c r="K371" s="37" t="str">
        <f>IF(D371="","",IF(D370&lt;&gt;"","",VLOOKUP(D371,契約台帳!$A$3:$X$700,12,FALSE)))</f>
        <v/>
      </c>
      <c r="L371" s="37" t="str">
        <f>IF(D371="","",IF(D370&lt;&gt;"","",VLOOKUP(F371,製品マスタ!$G$5:$Q$1005,11,FALSE)))</f>
        <v/>
      </c>
      <c r="M371" s="49"/>
      <c r="N371" s="49"/>
      <c r="O371" s="60"/>
      <c r="P371" s="74"/>
      <c r="Q371" s="54" t="str">
        <f>IF(D371="","",IF(D370&lt;&gt;"","",IF(J371="リード付け",M371,VLOOKUP(D371,契約台帳!$A$3:$X$700,14,FALSE))))</f>
        <v/>
      </c>
      <c r="R371" s="50" t="str">
        <f>IF(D371="","",IF(D370&lt;&gt;"","",IF(J371="リード付け",M371,VLOOKUP(D371,契約台帳!$A$3:$X$700,15,FALSE))))</f>
        <v/>
      </c>
      <c r="S371" s="50" t="str">
        <f>IF(D371="","",IF(D370&lt;&gt;"","",IF(J371="リード付け",N371,VLOOKUP(D371,契約台帳!$A$3:$X$700,16,FALSE))))</f>
        <v/>
      </c>
      <c r="T371" s="50"/>
      <c r="U371" s="227" t="str">
        <f>IF(D371="","",IF(D369=D371,"",VLOOKUP(D371,契約台帳!$A$2:$X$700,18,FALSE)))</f>
        <v/>
      </c>
      <c r="V371" s="35" t="str">
        <f>IF(J371="巻足し",VLOOKUP(F371&amp;K371&amp;M371,製品マスタ!$M$5:$AK$1005,IF(S371/N371&gt;=3,24,21),FALSE),IF(J371="巻返し",VLOOKUP(F371&amp;K371&amp;M371,製品マスタ!$M$5:$AE$1005,18,FALSE),IF(J371="リード付け","原反コア",IF(J371="スリット",VLOOKUP(F371&amp;K371&amp;Q371,製品マスタ!$N$5:$AE$1005,17,FALSE),""))))</f>
        <v/>
      </c>
      <c r="W371" s="35" t="str">
        <f>IF(J371="巻足し",VLOOKUP(F371&amp;K371&amp;M371,製品マスタ!$M$5:$AK$1005,IF(S371/N371&gt;=3,25,22),FALSE),IF(J371="巻返し",VLOOKUP(F371&amp;K371&amp;M371,製品マスタ!$M$5:$AE$1005,19,FALSE),IF(J371="リード付け","-",IF(J371="スリット",VLOOKUP(F371&amp;K371&amp;Q371,製品マスタ!$N$5:$AE$1005,18,FALSE),""))))</f>
        <v/>
      </c>
      <c r="X371" s="40" t="str">
        <f>IF(D371="","",IF(D370&lt;&gt;"","",VLOOKUP(D371,契約台帳!$A$3:$X$700,17,FALSE)))</f>
        <v/>
      </c>
      <c r="Y371" s="35" t="str">
        <f>IF(D371="","",IF(D370&lt;&gt;"","",VLOOKUP(D371,契約台帳!$A$3:$X$700,5,FALSE)))</f>
        <v/>
      </c>
      <c r="Z371" s="74"/>
      <c r="AA371" s="266" t="str">
        <f>IFERROR(VLOOKUP(F371&amp;K371&amp;M371,製品マスタ!$M$5:$AM$1003,27,FALSE),"")</f>
        <v/>
      </c>
      <c r="AB371" s="41"/>
      <c r="AC371" s="244"/>
      <c r="AD371" s="67"/>
      <c r="AE371" s="71"/>
      <c r="AF371" s="60"/>
      <c r="AG371" s="34"/>
      <c r="AH371" s="34"/>
      <c r="AI371" s="34"/>
      <c r="AJ371" s="34"/>
      <c r="AK371" s="13"/>
      <c r="AL371" s="13"/>
      <c r="AM371" s="13"/>
      <c r="AN371" s="13"/>
      <c r="AO371" s="13"/>
      <c r="AP371" s="14"/>
      <c r="AQ371" s="15"/>
    </row>
    <row r="372" spans="1:43" s="17" customFormat="1" ht="30.95" customHeight="1" x14ac:dyDescent="0.2">
      <c r="A372" s="47"/>
      <c r="B372" s="48"/>
      <c r="C372" s="56"/>
      <c r="D372" s="35"/>
      <c r="E372" s="35"/>
      <c r="F372" s="36" t="str">
        <f>IF(D372="","",VLOOKUP(D372,契約台帳!$A$3:$X$9998,6,FALSE))&amp;IF(D372="","",VLOOKUP(D372,契約台帳!$A$3:$X$9998,7,FALSE))&amp;IF(D372="","",VLOOKUP(D372,契約台帳!$A$3:$X$9998,8,FALSE))&amp;IF(D372="","",VLOOKUP(D372,契約台帳!$A$3:$X$9998,9,FALSE))&amp;IF(D372="","",VLOOKUP(D372,契約台帳!$A$3:$X$9998,11,FALSE))</f>
        <v/>
      </c>
      <c r="G372" s="35" t="str">
        <f>IF(D372="","",IF(D371&lt;&gt;"","",VLOOKUP(F372,製品マスタ!$G$5:$H$1005,2,FALSE)))</f>
        <v/>
      </c>
      <c r="H372" s="35" t="str">
        <f>IF(D372="","",IF(D371&lt;&gt;"","",VLOOKUP(F372,製品マスタ!$G$5:$K$1005,5,FALSE)))</f>
        <v/>
      </c>
      <c r="I372" s="37" t="str">
        <f>IF(D372="","",IF(D371&lt;&gt;"","",VLOOKUP(F372,製品マスタ!$G$5:$L$1005,6,FALSE)))</f>
        <v/>
      </c>
      <c r="J372" s="38"/>
      <c r="K372" s="37" t="str">
        <f>IF(D372="","",IF(D371&lt;&gt;"","",VLOOKUP(D372,契約台帳!$A$3:$X$700,12,FALSE)))</f>
        <v/>
      </c>
      <c r="L372" s="37" t="str">
        <f>IF(D372="","",IF(D371&lt;&gt;"","",VLOOKUP(F372,製品マスタ!$G$5:$Q$1005,11,FALSE)))</f>
        <v/>
      </c>
      <c r="M372" s="49"/>
      <c r="N372" s="49"/>
      <c r="O372" s="60"/>
      <c r="P372" s="74"/>
      <c r="Q372" s="54" t="str">
        <f>IF(D372="","",IF(D371&lt;&gt;"","",IF(J372="リード付け",M372,VLOOKUP(D372,契約台帳!$A$3:$X$700,14,FALSE))))</f>
        <v/>
      </c>
      <c r="R372" s="50" t="str">
        <f>IF(D372="","",IF(D371&lt;&gt;"","",IF(J372="リード付け",M372,VLOOKUP(D372,契約台帳!$A$3:$X$700,15,FALSE))))</f>
        <v/>
      </c>
      <c r="S372" s="50" t="str">
        <f>IF(D372="","",IF(D371&lt;&gt;"","",IF(J372="リード付け",N372,VLOOKUP(D372,契約台帳!$A$3:$X$700,16,FALSE))))</f>
        <v/>
      </c>
      <c r="T372" s="50"/>
      <c r="U372" s="227" t="str">
        <f>IF(D372="","",IF(D370=D372,"",VLOOKUP(D372,契約台帳!$A$2:$X$700,18,FALSE)))</f>
        <v/>
      </c>
      <c r="V372" s="35" t="str">
        <f>IF(J372="巻足し",VLOOKUP(F372&amp;K372&amp;M372,製品マスタ!$M$5:$AK$1005,IF(S372/N372&gt;=3,24,21),FALSE),IF(J372="巻返し",VLOOKUP(F372&amp;K372&amp;M372,製品マスタ!$M$5:$AE$1005,18,FALSE),IF(J372="リード付け","原反コア",IF(J372="スリット",VLOOKUP(F372&amp;K372&amp;Q372,製品マスタ!$N$5:$AE$1005,17,FALSE),""))))</f>
        <v/>
      </c>
      <c r="W372" s="35" t="str">
        <f>IF(J372="巻足し",VLOOKUP(F372&amp;K372&amp;M372,製品マスタ!$M$5:$AK$1005,IF(S372/N372&gt;=3,25,22),FALSE),IF(J372="巻返し",VLOOKUP(F372&amp;K372&amp;M372,製品マスタ!$M$5:$AE$1005,19,FALSE),IF(J372="リード付け","-",IF(J372="スリット",VLOOKUP(F372&amp;K372&amp;Q372,製品マスタ!$N$5:$AE$1005,18,FALSE),""))))</f>
        <v/>
      </c>
      <c r="X372" s="40" t="str">
        <f>IF(D372="","",IF(D371&lt;&gt;"","",VLOOKUP(D372,契約台帳!$A$3:$X$700,17,FALSE)))</f>
        <v/>
      </c>
      <c r="Y372" s="35" t="str">
        <f>IF(D372="","",IF(D371&lt;&gt;"","",VLOOKUP(D372,契約台帳!$A$3:$X$700,5,FALSE)))</f>
        <v/>
      </c>
      <c r="Z372" s="74"/>
      <c r="AA372" s="266" t="str">
        <f>IFERROR(VLOOKUP(F372&amp;K372&amp;M372,製品マスタ!$M$5:$AM$1003,27,FALSE),"")</f>
        <v/>
      </c>
      <c r="AB372" s="41"/>
      <c r="AC372" s="244"/>
      <c r="AD372" s="67"/>
      <c r="AE372" s="71"/>
      <c r="AF372" s="60"/>
      <c r="AG372" s="34"/>
      <c r="AH372" s="34"/>
      <c r="AI372" s="34"/>
      <c r="AJ372" s="34"/>
      <c r="AK372" s="13"/>
      <c r="AL372" s="13"/>
      <c r="AM372" s="13"/>
      <c r="AN372" s="13"/>
      <c r="AO372" s="13"/>
      <c r="AP372" s="14"/>
      <c r="AQ372" s="15"/>
    </row>
    <row r="373" spans="1:43" s="17" customFormat="1" ht="30.95" customHeight="1" x14ac:dyDescent="0.2">
      <c r="A373" s="47"/>
      <c r="B373" s="48"/>
      <c r="C373" s="56"/>
      <c r="D373" s="35"/>
      <c r="E373" s="35"/>
      <c r="F373" s="36" t="str">
        <f>IF(D373="","",VLOOKUP(D373,契約台帳!$A$3:$X$9998,6,FALSE))&amp;IF(D373="","",VLOOKUP(D373,契約台帳!$A$3:$X$9998,7,FALSE))&amp;IF(D373="","",VLOOKUP(D373,契約台帳!$A$3:$X$9998,8,FALSE))&amp;IF(D373="","",VLOOKUP(D373,契約台帳!$A$3:$X$9998,9,FALSE))&amp;IF(D373="","",VLOOKUP(D373,契約台帳!$A$3:$X$9998,11,FALSE))</f>
        <v/>
      </c>
      <c r="G373" s="35" t="str">
        <f>IF(D373="","",IF(D372&lt;&gt;"","",VLOOKUP(F373,製品マスタ!$G$5:$H$1005,2,FALSE)))</f>
        <v/>
      </c>
      <c r="H373" s="35" t="str">
        <f>IF(D373="","",IF(D372&lt;&gt;"","",VLOOKUP(F373,製品マスタ!$G$5:$K$1005,5,FALSE)))</f>
        <v/>
      </c>
      <c r="I373" s="37" t="str">
        <f>IF(D373="","",IF(D372&lt;&gt;"","",VLOOKUP(F373,製品マスタ!$G$5:$L$1005,6,FALSE)))</f>
        <v/>
      </c>
      <c r="J373" s="38"/>
      <c r="K373" s="37" t="str">
        <f>IF(D373="","",IF(D372&lt;&gt;"","",VLOOKUP(D373,契約台帳!$A$3:$X$700,12,FALSE)))</f>
        <v/>
      </c>
      <c r="L373" s="37" t="str">
        <f>IF(D373="","",IF(D372&lt;&gt;"","",VLOOKUP(F373,製品マスタ!$G$5:$Q$1005,11,FALSE)))</f>
        <v/>
      </c>
      <c r="M373" s="49"/>
      <c r="N373" s="49"/>
      <c r="O373" s="60"/>
      <c r="P373" s="74"/>
      <c r="Q373" s="54" t="str">
        <f>IF(D373="","",IF(D372&lt;&gt;"","",IF(J373="リード付け",M373,VLOOKUP(D373,契約台帳!$A$3:$X$700,14,FALSE))))</f>
        <v/>
      </c>
      <c r="R373" s="50" t="str">
        <f>IF(D373="","",IF(D372&lt;&gt;"","",IF(J373="リード付け",M373,VLOOKUP(D373,契約台帳!$A$3:$X$700,15,FALSE))))</f>
        <v/>
      </c>
      <c r="S373" s="50" t="str">
        <f>IF(D373="","",IF(D372&lt;&gt;"","",IF(J373="リード付け",N373,VLOOKUP(D373,契約台帳!$A$3:$X$700,16,FALSE))))</f>
        <v/>
      </c>
      <c r="T373" s="50"/>
      <c r="U373" s="227" t="str">
        <f>IF(D373="","",IF(D371=D373,"",VLOOKUP(D373,契約台帳!$A$2:$X$700,18,FALSE)))</f>
        <v/>
      </c>
      <c r="V373" s="35" t="str">
        <f>IF(J373="巻足し",VLOOKUP(F373&amp;K373&amp;M373,製品マスタ!$M$5:$AK$1005,IF(S373/N373&gt;=3,24,21),FALSE),IF(J373="巻返し",VLOOKUP(F373&amp;K373&amp;M373,製品マスタ!$M$5:$AE$1005,18,FALSE),IF(J373="リード付け","原反コア",IF(J373="スリット",VLOOKUP(F373&amp;K373&amp;Q373,製品マスタ!$N$5:$AE$1005,17,FALSE),""))))</f>
        <v/>
      </c>
      <c r="W373" s="35" t="str">
        <f>IF(J373="巻足し",VLOOKUP(F373&amp;K373&amp;M373,製品マスタ!$M$5:$AK$1005,IF(S373/N373&gt;=3,25,22),FALSE),IF(J373="巻返し",VLOOKUP(F373&amp;K373&amp;M373,製品マスタ!$M$5:$AE$1005,19,FALSE),IF(J373="リード付け","-",IF(J373="スリット",VLOOKUP(F373&amp;K373&amp;Q373,製品マスタ!$N$5:$AE$1005,18,FALSE),""))))</f>
        <v/>
      </c>
      <c r="X373" s="40" t="str">
        <f>IF(D373="","",IF(D372&lt;&gt;"","",VLOOKUP(D373,契約台帳!$A$3:$X$700,17,FALSE)))</f>
        <v/>
      </c>
      <c r="Y373" s="35" t="str">
        <f>IF(D373="","",IF(D372&lt;&gt;"","",VLOOKUP(D373,契約台帳!$A$3:$X$700,5,FALSE)))</f>
        <v/>
      </c>
      <c r="Z373" s="74"/>
      <c r="AA373" s="266" t="str">
        <f>IFERROR(VLOOKUP(F373&amp;K373&amp;M373,製品マスタ!$M$5:$AM$1003,27,FALSE),"")</f>
        <v/>
      </c>
      <c r="AB373" s="41"/>
      <c r="AC373" s="244"/>
      <c r="AD373" s="67"/>
      <c r="AE373" s="71"/>
      <c r="AF373" s="60"/>
      <c r="AG373" s="34"/>
      <c r="AH373" s="34"/>
      <c r="AI373" s="34"/>
      <c r="AJ373" s="34"/>
      <c r="AK373" s="13"/>
      <c r="AL373" s="13"/>
      <c r="AM373" s="13"/>
      <c r="AN373" s="13"/>
      <c r="AO373" s="13"/>
      <c r="AP373" s="14"/>
      <c r="AQ373" s="15"/>
    </row>
    <row r="374" spans="1:43" s="17" customFormat="1" ht="30.95" customHeight="1" x14ac:dyDescent="0.2">
      <c r="A374" s="47"/>
      <c r="B374" s="48"/>
      <c r="C374" s="56"/>
      <c r="D374" s="35"/>
      <c r="E374" s="35"/>
      <c r="F374" s="36" t="str">
        <f>IF(D374="","",VLOOKUP(D374,契約台帳!$A$3:$X$9998,6,FALSE))&amp;IF(D374="","",VLOOKUP(D374,契約台帳!$A$3:$X$9998,7,FALSE))&amp;IF(D374="","",VLOOKUP(D374,契約台帳!$A$3:$X$9998,8,FALSE))&amp;IF(D374="","",VLOOKUP(D374,契約台帳!$A$3:$X$9998,9,FALSE))&amp;IF(D374="","",VLOOKUP(D374,契約台帳!$A$3:$X$9998,11,FALSE))</f>
        <v/>
      </c>
      <c r="G374" s="35" t="str">
        <f>IF(D374="","",IF(D373&lt;&gt;"","",VLOOKUP(F374,製品マスタ!$G$5:$H$1005,2,FALSE)))</f>
        <v/>
      </c>
      <c r="H374" s="35" t="str">
        <f>IF(D374="","",IF(D373&lt;&gt;"","",VLOOKUP(F374,製品マスタ!$G$5:$K$1005,5,FALSE)))</f>
        <v/>
      </c>
      <c r="I374" s="37" t="str">
        <f>IF(D374="","",IF(D373&lt;&gt;"","",VLOOKUP(F374,製品マスタ!$G$5:$L$1005,6,FALSE)))</f>
        <v/>
      </c>
      <c r="J374" s="38"/>
      <c r="K374" s="37" t="str">
        <f>IF(D374="","",IF(D373&lt;&gt;"","",VLOOKUP(D374,契約台帳!$A$3:$X$700,12,FALSE)))</f>
        <v/>
      </c>
      <c r="L374" s="37" t="str">
        <f>IF(D374="","",IF(D373&lt;&gt;"","",VLOOKUP(F374,製品マスタ!$G$5:$Q$1005,11,FALSE)))</f>
        <v/>
      </c>
      <c r="M374" s="49"/>
      <c r="N374" s="49"/>
      <c r="O374" s="60"/>
      <c r="P374" s="74"/>
      <c r="Q374" s="54" t="str">
        <f>IF(D374="","",IF(D373&lt;&gt;"","",IF(J374="リード付け",M374,VLOOKUP(D374,契約台帳!$A$3:$X$700,14,FALSE))))</f>
        <v/>
      </c>
      <c r="R374" s="50" t="str">
        <f>IF(D374="","",IF(D373&lt;&gt;"","",IF(J374="リード付け",M374,VLOOKUP(D374,契約台帳!$A$3:$X$700,15,FALSE))))</f>
        <v/>
      </c>
      <c r="S374" s="50" t="str">
        <f>IF(D374="","",IF(D373&lt;&gt;"","",IF(J374="リード付け",N374,VLOOKUP(D374,契約台帳!$A$3:$X$700,16,FALSE))))</f>
        <v/>
      </c>
      <c r="T374" s="50"/>
      <c r="U374" s="227" t="str">
        <f>IF(D374="","",IF(D372=D374,"",VLOOKUP(D374,契約台帳!$A$2:$X$700,18,FALSE)))</f>
        <v/>
      </c>
      <c r="V374" s="35" t="str">
        <f>IF(J374="巻足し",VLOOKUP(F374&amp;K374&amp;M374,製品マスタ!$M$5:$AK$1005,IF(S374/N374&gt;=3,24,21),FALSE),IF(J374="巻返し",VLOOKUP(F374&amp;K374&amp;M374,製品マスタ!$M$5:$AE$1005,18,FALSE),IF(J374="リード付け","原反コア",IF(J374="スリット",VLOOKUP(F374&amp;K374&amp;Q374,製品マスタ!$N$5:$AE$1005,17,FALSE),""))))</f>
        <v/>
      </c>
      <c r="W374" s="35" t="str">
        <f>IF(J374="巻足し",VLOOKUP(F374&amp;K374&amp;M374,製品マスタ!$M$5:$AK$1005,IF(S374/N374&gt;=3,25,22),FALSE),IF(J374="巻返し",VLOOKUP(F374&amp;K374&amp;M374,製品マスタ!$M$5:$AE$1005,19,FALSE),IF(J374="リード付け","-",IF(J374="スリット",VLOOKUP(F374&amp;K374&amp;Q374,製品マスタ!$N$5:$AE$1005,18,FALSE),""))))</f>
        <v/>
      </c>
      <c r="X374" s="40" t="str">
        <f>IF(D374="","",IF(D373&lt;&gt;"","",VLOOKUP(D374,契約台帳!$A$3:$X$700,17,FALSE)))</f>
        <v/>
      </c>
      <c r="Y374" s="35" t="str">
        <f>IF(D374="","",IF(D373&lt;&gt;"","",VLOOKUP(D374,契約台帳!$A$3:$X$700,5,FALSE)))</f>
        <v/>
      </c>
      <c r="Z374" s="74"/>
      <c r="AA374" s="266" t="str">
        <f>IFERROR(VLOOKUP(F374&amp;K374&amp;M374,製品マスタ!$M$5:$AM$1003,27,FALSE),"")</f>
        <v/>
      </c>
      <c r="AB374" s="41"/>
      <c r="AC374" s="244"/>
      <c r="AD374" s="67"/>
      <c r="AE374" s="71"/>
      <c r="AF374" s="60"/>
      <c r="AG374" s="34"/>
      <c r="AH374" s="34"/>
      <c r="AI374" s="34"/>
      <c r="AJ374" s="34"/>
      <c r="AK374" s="13"/>
      <c r="AL374" s="13"/>
      <c r="AM374" s="13"/>
      <c r="AN374" s="13"/>
      <c r="AO374" s="13"/>
      <c r="AP374" s="14"/>
      <c r="AQ374" s="15"/>
    </row>
    <row r="375" spans="1:43" s="17" customFormat="1" ht="30.95" customHeight="1" x14ac:dyDescent="0.2">
      <c r="A375" s="47"/>
      <c r="B375" s="48"/>
      <c r="C375" s="56"/>
      <c r="D375" s="35"/>
      <c r="E375" s="35"/>
      <c r="F375" s="36" t="str">
        <f>IF(D375="","",VLOOKUP(D375,契約台帳!$A$3:$X$9998,6,FALSE))&amp;IF(D375="","",VLOOKUP(D375,契約台帳!$A$3:$X$9998,7,FALSE))&amp;IF(D375="","",VLOOKUP(D375,契約台帳!$A$3:$X$9998,8,FALSE))&amp;IF(D375="","",VLOOKUP(D375,契約台帳!$A$3:$X$9998,9,FALSE))&amp;IF(D375="","",VLOOKUP(D375,契約台帳!$A$3:$X$9998,11,FALSE))</f>
        <v/>
      </c>
      <c r="G375" s="35" t="str">
        <f>IF(D375="","",IF(D374&lt;&gt;"","",VLOOKUP(F375,製品マスタ!$G$5:$H$1005,2,FALSE)))</f>
        <v/>
      </c>
      <c r="H375" s="35" t="str">
        <f>IF(D375="","",IF(D374&lt;&gt;"","",VLOOKUP(F375,製品マスタ!$G$5:$K$1005,5,FALSE)))</f>
        <v/>
      </c>
      <c r="I375" s="37" t="str">
        <f>IF(D375="","",IF(D374&lt;&gt;"","",VLOOKUP(F375,製品マスタ!$G$5:$L$1005,6,FALSE)))</f>
        <v/>
      </c>
      <c r="J375" s="38"/>
      <c r="K375" s="37" t="str">
        <f>IF(D375="","",IF(D374&lt;&gt;"","",VLOOKUP(D375,契約台帳!$A$3:$X$700,12,FALSE)))</f>
        <v/>
      </c>
      <c r="L375" s="37" t="str">
        <f>IF(D375="","",IF(D374&lt;&gt;"","",VLOOKUP(F375,製品マスタ!$G$5:$Q$1005,11,FALSE)))</f>
        <v/>
      </c>
      <c r="M375" s="49"/>
      <c r="N375" s="49"/>
      <c r="O375" s="60"/>
      <c r="P375" s="74"/>
      <c r="Q375" s="54" t="str">
        <f>IF(D375="","",IF(D374&lt;&gt;"","",IF(J375="リード付け",M375,VLOOKUP(D375,契約台帳!$A$3:$X$700,14,FALSE))))</f>
        <v/>
      </c>
      <c r="R375" s="50" t="str">
        <f>IF(D375="","",IF(D374&lt;&gt;"","",IF(J375="リード付け",M375,VLOOKUP(D375,契約台帳!$A$3:$X$700,15,FALSE))))</f>
        <v/>
      </c>
      <c r="S375" s="50" t="str">
        <f>IF(D375="","",IF(D374&lt;&gt;"","",IF(J375="リード付け",N375,VLOOKUP(D375,契約台帳!$A$3:$X$700,16,FALSE))))</f>
        <v/>
      </c>
      <c r="T375" s="50"/>
      <c r="U375" s="227" t="str">
        <f>IF(D375="","",IF(D373=D375,"",VLOOKUP(D375,契約台帳!$A$2:$X$700,18,FALSE)))</f>
        <v/>
      </c>
      <c r="V375" s="35" t="str">
        <f>IF(J375="巻足し",VLOOKUP(F375&amp;K375&amp;M375,製品マスタ!$M$5:$AK$1005,IF(S375/N375&gt;=3,24,21),FALSE),IF(J375="巻返し",VLOOKUP(F375&amp;K375&amp;M375,製品マスタ!$M$5:$AE$1005,18,FALSE),IF(J375="リード付け","原反コア",IF(J375="スリット",VLOOKUP(F375&amp;K375&amp;Q375,製品マスタ!$N$5:$AE$1005,17,FALSE),""))))</f>
        <v/>
      </c>
      <c r="W375" s="35" t="str">
        <f>IF(J375="巻足し",VLOOKUP(F375&amp;K375&amp;M375,製品マスタ!$M$5:$AK$1005,IF(S375/N375&gt;=3,25,22),FALSE),IF(J375="巻返し",VLOOKUP(F375&amp;K375&amp;M375,製品マスタ!$M$5:$AE$1005,19,FALSE),IF(J375="リード付け","-",IF(J375="スリット",VLOOKUP(F375&amp;K375&amp;Q375,製品マスタ!$N$5:$AE$1005,18,FALSE),""))))</f>
        <v/>
      </c>
      <c r="X375" s="40" t="str">
        <f>IF(D375="","",IF(D374&lt;&gt;"","",VLOOKUP(D375,契約台帳!$A$3:$X$700,17,FALSE)))</f>
        <v/>
      </c>
      <c r="Y375" s="35" t="str">
        <f>IF(D375="","",IF(D374&lt;&gt;"","",VLOOKUP(D375,契約台帳!$A$3:$X$700,5,FALSE)))</f>
        <v/>
      </c>
      <c r="Z375" s="74"/>
      <c r="AA375" s="266" t="str">
        <f>IFERROR(VLOOKUP(F375&amp;K375&amp;M375,製品マスタ!$M$5:$AM$1003,27,FALSE),"")</f>
        <v/>
      </c>
      <c r="AB375" s="41"/>
      <c r="AC375" s="244"/>
      <c r="AD375" s="67"/>
      <c r="AE375" s="71"/>
      <c r="AF375" s="60"/>
      <c r="AG375" s="34"/>
      <c r="AH375" s="34"/>
      <c r="AI375" s="34"/>
      <c r="AJ375" s="34"/>
      <c r="AK375" s="13"/>
      <c r="AL375" s="13"/>
      <c r="AM375" s="13"/>
      <c r="AN375" s="13"/>
      <c r="AO375" s="13"/>
      <c r="AP375" s="14"/>
      <c r="AQ375" s="15"/>
    </row>
    <row r="376" spans="1:43" s="17" customFormat="1" ht="30.95" customHeight="1" x14ac:dyDescent="0.2">
      <c r="A376" s="47"/>
      <c r="B376" s="48"/>
      <c r="C376" s="56"/>
      <c r="D376" s="35"/>
      <c r="E376" s="35"/>
      <c r="F376" s="36" t="str">
        <f>IF(D376="","",VLOOKUP(D376,契約台帳!$A$3:$X$9998,6,FALSE))&amp;IF(D376="","",VLOOKUP(D376,契約台帳!$A$3:$X$9998,7,FALSE))&amp;IF(D376="","",VLOOKUP(D376,契約台帳!$A$3:$X$9998,8,FALSE))&amp;IF(D376="","",VLOOKUP(D376,契約台帳!$A$3:$X$9998,9,FALSE))&amp;IF(D376="","",VLOOKUP(D376,契約台帳!$A$3:$X$9998,11,FALSE))</f>
        <v/>
      </c>
      <c r="G376" s="35" t="str">
        <f>IF(D376="","",IF(D375&lt;&gt;"","",VLOOKUP(F376,製品マスタ!$G$5:$H$1005,2,FALSE)))</f>
        <v/>
      </c>
      <c r="H376" s="35" t="str">
        <f>IF(D376="","",IF(D375&lt;&gt;"","",VLOOKUP(F376,製品マスタ!$G$5:$K$1005,5,FALSE)))</f>
        <v/>
      </c>
      <c r="I376" s="37" t="str">
        <f>IF(D376="","",IF(D375&lt;&gt;"","",VLOOKUP(F376,製品マスタ!$G$5:$L$1005,6,FALSE)))</f>
        <v/>
      </c>
      <c r="J376" s="38"/>
      <c r="K376" s="37" t="str">
        <f>IF(D376="","",IF(D375&lt;&gt;"","",VLOOKUP(D376,契約台帳!$A$3:$X$700,12,FALSE)))</f>
        <v/>
      </c>
      <c r="L376" s="37" t="str">
        <f>IF(D376="","",IF(D375&lt;&gt;"","",VLOOKUP(F376,製品マスタ!$G$5:$Q$1005,11,FALSE)))</f>
        <v/>
      </c>
      <c r="M376" s="49"/>
      <c r="N376" s="49"/>
      <c r="O376" s="60"/>
      <c r="P376" s="74"/>
      <c r="Q376" s="54" t="str">
        <f>IF(D376="","",IF(D375&lt;&gt;"","",IF(J376="リード付け",M376,VLOOKUP(D376,契約台帳!$A$3:$X$700,14,FALSE))))</f>
        <v/>
      </c>
      <c r="R376" s="50" t="str">
        <f>IF(D376="","",IF(D375&lt;&gt;"","",IF(J376="リード付け",M376,VLOOKUP(D376,契約台帳!$A$3:$X$700,15,FALSE))))</f>
        <v/>
      </c>
      <c r="S376" s="50" t="str">
        <f>IF(D376="","",IF(D375&lt;&gt;"","",IF(J376="リード付け",N376,VLOOKUP(D376,契約台帳!$A$3:$X$700,16,FALSE))))</f>
        <v/>
      </c>
      <c r="T376" s="50"/>
      <c r="U376" s="227" t="str">
        <f>IF(D376="","",IF(D374=D376,"",VLOOKUP(D376,契約台帳!$A$2:$X$700,18,FALSE)))</f>
        <v/>
      </c>
      <c r="V376" s="35" t="str">
        <f>IF(J376="巻足し",VLOOKUP(F376&amp;K376&amp;M376,製品マスタ!$M$5:$AK$1005,IF(S376/N376&gt;=3,24,21),FALSE),IF(J376="巻返し",VLOOKUP(F376&amp;K376&amp;M376,製品マスタ!$M$5:$AE$1005,18,FALSE),IF(J376="リード付け","原反コア",IF(J376="スリット",VLOOKUP(F376&amp;K376&amp;Q376,製品マスタ!$N$5:$AE$1005,17,FALSE),""))))</f>
        <v/>
      </c>
      <c r="W376" s="35" t="str">
        <f>IF(J376="巻足し",VLOOKUP(F376&amp;K376&amp;M376,製品マスタ!$M$5:$AK$1005,IF(S376/N376&gt;=3,25,22),FALSE),IF(J376="巻返し",VLOOKUP(F376&amp;K376&amp;M376,製品マスタ!$M$5:$AE$1005,19,FALSE),IF(J376="リード付け","-",IF(J376="スリット",VLOOKUP(F376&amp;K376&amp;Q376,製品マスタ!$N$5:$AE$1005,18,FALSE),""))))</f>
        <v/>
      </c>
      <c r="X376" s="40" t="str">
        <f>IF(D376="","",IF(D375&lt;&gt;"","",VLOOKUP(D376,契約台帳!$A$3:$X$700,17,FALSE)))</f>
        <v/>
      </c>
      <c r="Y376" s="35" t="str">
        <f>IF(D376="","",IF(D375&lt;&gt;"","",VLOOKUP(D376,契約台帳!$A$3:$X$700,5,FALSE)))</f>
        <v/>
      </c>
      <c r="Z376" s="74"/>
      <c r="AA376" s="266" t="str">
        <f>IFERROR(VLOOKUP(F376&amp;K376&amp;M376,製品マスタ!$M$5:$AM$1003,27,FALSE),"")</f>
        <v/>
      </c>
      <c r="AB376" s="41"/>
      <c r="AC376" s="244"/>
      <c r="AD376" s="67"/>
      <c r="AE376" s="71"/>
      <c r="AF376" s="60"/>
      <c r="AG376" s="34"/>
      <c r="AH376" s="34"/>
      <c r="AI376" s="34"/>
      <c r="AJ376" s="34"/>
      <c r="AK376" s="13"/>
      <c r="AL376" s="13"/>
      <c r="AM376" s="13"/>
      <c r="AN376" s="13"/>
      <c r="AO376" s="13"/>
      <c r="AP376" s="14"/>
      <c r="AQ376" s="15"/>
    </row>
    <row r="377" spans="1:43" s="17" customFormat="1" ht="30.95" customHeight="1" x14ac:dyDescent="0.2">
      <c r="A377" s="47"/>
      <c r="B377" s="48"/>
      <c r="C377" s="56"/>
      <c r="D377" s="35"/>
      <c r="E377" s="35"/>
      <c r="F377" s="36" t="str">
        <f>IF(D377="","",VLOOKUP(D377,契約台帳!$A$3:$X$9998,6,FALSE))&amp;IF(D377="","",VLOOKUP(D377,契約台帳!$A$3:$X$9998,7,FALSE))&amp;IF(D377="","",VLOOKUP(D377,契約台帳!$A$3:$X$9998,8,FALSE))&amp;IF(D377="","",VLOOKUP(D377,契約台帳!$A$3:$X$9998,9,FALSE))&amp;IF(D377="","",VLOOKUP(D377,契約台帳!$A$3:$X$9998,11,FALSE))</f>
        <v/>
      </c>
      <c r="G377" s="35" t="str">
        <f>IF(D377="","",IF(D376&lt;&gt;"","",VLOOKUP(F377,製品マスタ!$G$5:$H$1005,2,FALSE)))</f>
        <v/>
      </c>
      <c r="H377" s="35" t="str">
        <f>IF(D377="","",IF(D376&lt;&gt;"","",VLOOKUP(F377,製品マスタ!$G$5:$K$1005,5,FALSE)))</f>
        <v/>
      </c>
      <c r="I377" s="37" t="str">
        <f>IF(D377="","",IF(D376&lt;&gt;"","",VLOOKUP(F377,製品マスタ!$G$5:$L$1005,6,FALSE)))</f>
        <v/>
      </c>
      <c r="J377" s="38"/>
      <c r="K377" s="37" t="str">
        <f>IF(D377="","",IF(D376&lt;&gt;"","",VLOOKUP(D377,契約台帳!$A$3:$X$700,12,FALSE)))</f>
        <v/>
      </c>
      <c r="L377" s="37" t="str">
        <f>IF(D377="","",IF(D376&lt;&gt;"","",VLOOKUP(F377,製品マスタ!$G$5:$Q$1005,11,FALSE)))</f>
        <v/>
      </c>
      <c r="M377" s="49"/>
      <c r="N377" s="49"/>
      <c r="O377" s="60"/>
      <c r="P377" s="74"/>
      <c r="Q377" s="54" t="str">
        <f>IF(D377="","",IF(D376&lt;&gt;"","",IF(J377="リード付け",M377,VLOOKUP(D377,契約台帳!$A$3:$X$700,14,FALSE))))</f>
        <v/>
      </c>
      <c r="R377" s="50" t="str">
        <f>IF(D377="","",IF(D376&lt;&gt;"","",IF(J377="リード付け",M377,VLOOKUP(D377,契約台帳!$A$3:$X$700,15,FALSE))))</f>
        <v/>
      </c>
      <c r="S377" s="50" t="str">
        <f>IF(D377="","",IF(D376&lt;&gt;"","",IF(J377="リード付け",N377,VLOOKUP(D377,契約台帳!$A$3:$X$700,16,FALSE))))</f>
        <v/>
      </c>
      <c r="T377" s="50"/>
      <c r="U377" s="227" t="str">
        <f>IF(D377="","",IF(D375=D377,"",VLOOKUP(D377,契約台帳!$A$2:$X$700,18,FALSE)))</f>
        <v/>
      </c>
      <c r="V377" s="35" t="str">
        <f>IF(J377="巻足し",VLOOKUP(F377&amp;K377&amp;M377,製品マスタ!$M$5:$AK$1005,IF(S377/N377&gt;=3,24,21),FALSE),IF(J377="巻返し",VLOOKUP(F377&amp;K377&amp;M377,製品マスタ!$M$5:$AE$1005,18,FALSE),IF(J377="リード付け","原反コア",IF(J377="スリット",VLOOKUP(F377&amp;K377&amp;Q377,製品マスタ!$N$5:$AE$1005,17,FALSE),""))))</f>
        <v/>
      </c>
      <c r="W377" s="35" t="str">
        <f>IF(J377="巻足し",VLOOKUP(F377&amp;K377&amp;M377,製品マスタ!$M$5:$AK$1005,IF(S377/N377&gt;=3,25,22),FALSE),IF(J377="巻返し",VLOOKUP(F377&amp;K377&amp;M377,製品マスタ!$M$5:$AE$1005,19,FALSE),IF(J377="リード付け","-",IF(J377="スリット",VLOOKUP(F377&amp;K377&amp;Q377,製品マスタ!$N$5:$AE$1005,18,FALSE),""))))</f>
        <v/>
      </c>
      <c r="X377" s="40" t="str">
        <f>IF(D377="","",IF(D376&lt;&gt;"","",VLOOKUP(D377,契約台帳!$A$3:$X$700,17,FALSE)))</f>
        <v/>
      </c>
      <c r="Y377" s="35" t="str">
        <f>IF(D377="","",IF(D376&lt;&gt;"","",VLOOKUP(D377,契約台帳!$A$3:$X$700,5,FALSE)))</f>
        <v/>
      </c>
      <c r="Z377" s="74"/>
      <c r="AA377" s="266" t="str">
        <f>IFERROR(VLOOKUP(F377&amp;K377&amp;M377,製品マスタ!$M$5:$AM$1003,27,FALSE),"")</f>
        <v/>
      </c>
      <c r="AB377" s="41"/>
      <c r="AC377" s="244"/>
      <c r="AD377" s="67"/>
      <c r="AE377" s="71"/>
      <c r="AF377" s="60"/>
      <c r="AG377" s="34"/>
      <c r="AH377" s="34"/>
      <c r="AI377" s="34"/>
      <c r="AJ377" s="34"/>
      <c r="AK377" s="13"/>
      <c r="AL377" s="13"/>
      <c r="AM377" s="13"/>
      <c r="AN377" s="13"/>
      <c r="AO377" s="13"/>
      <c r="AP377" s="14"/>
      <c r="AQ377" s="15"/>
    </row>
    <row r="378" spans="1:43" s="17" customFormat="1" ht="30.95" customHeight="1" x14ac:dyDescent="0.2">
      <c r="A378" s="47"/>
      <c r="B378" s="48"/>
      <c r="C378" s="56"/>
      <c r="D378" s="35"/>
      <c r="E378" s="35"/>
      <c r="F378" s="36" t="str">
        <f>IF(D378="","",VLOOKUP(D378,契約台帳!$A$3:$X$9998,6,FALSE))&amp;IF(D378="","",VLOOKUP(D378,契約台帳!$A$3:$X$9998,7,FALSE))&amp;IF(D378="","",VLOOKUP(D378,契約台帳!$A$3:$X$9998,8,FALSE))&amp;IF(D378="","",VLOOKUP(D378,契約台帳!$A$3:$X$9998,9,FALSE))&amp;IF(D378="","",VLOOKUP(D378,契約台帳!$A$3:$X$9998,11,FALSE))</f>
        <v/>
      </c>
      <c r="G378" s="35" t="str">
        <f>IF(D378="","",IF(D377&lt;&gt;"","",VLOOKUP(F378,製品マスタ!$G$5:$H$1005,2,FALSE)))</f>
        <v/>
      </c>
      <c r="H378" s="35" t="str">
        <f>IF(D378="","",IF(D377&lt;&gt;"","",VLOOKUP(F378,製品マスタ!$G$5:$K$1005,5,FALSE)))</f>
        <v/>
      </c>
      <c r="I378" s="37" t="str">
        <f>IF(D378="","",IF(D377&lt;&gt;"","",VLOOKUP(F378,製品マスタ!$G$5:$L$1005,6,FALSE)))</f>
        <v/>
      </c>
      <c r="J378" s="38"/>
      <c r="K378" s="37" t="str">
        <f>IF(D378="","",IF(D377&lt;&gt;"","",VLOOKUP(D378,契約台帳!$A$3:$X$700,12,FALSE)))</f>
        <v/>
      </c>
      <c r="L378" s="37" t="str">
        <f>IF(D378="","",IF(D377&lt;&gt;"","",VLOOKUP(F378,製品マスタ!$G$5:$Q$1005,11,FALSE)))</f>
        <v/>
      </c>
      <c r="M378" s="49"/>
      <c r="N378" s="49"/>
      <c r="O378" s="60"/>
      <c r="P378" s="74"/>
      <c r="Q378" s="54" t="str">
        <f>IF(D378="","",IF(D377&lt;&gt;"","",IF(J378="リード付け",M378,VLOOKUP(D378,契約台帳!$A$3:$X$700,14,FALSE))))</f>
        <v/>
      </c>
      <c r="R378" s="50" t="str">
        <f>IF(D378="","",IF(D377&lt;&gt;"","",IF(J378="リード付け",M378,VLOOKUP(D378,契約台帳!$A$3:$X$700,15,FALSE))))</f>
        <v/>
      </c>
      <c r="S378" s="50" t="str">
        <f>IF(D378="","",IF(D377&lt;&gt;"","",IF(J378="リード付け",N378,VLOOKUP(D378,契約台帳!$A$3:$X$700,16,FALSE))))</f>
        <v/>
      </c>
      <c r="T378" s="50"/>
      <c r="U378" s="227" t="str">
        <f>IF(D378="","",IF(D376=D378,"",VLOOKUP(D378,契約台帳!$A$2:$X$700,18,FALSE)))</f>
        <v/>
      </c>
      <c r="V378" s="35" t="str">
        <f>IF(J378="巻足し",VLOOKUP(F378&amp;K378&amp;M378,製品マスタ!$M$5:$AK$1005,IF(S378/N378&gt;=3,24,21),FALSE),IF(J378="巻返し",VLOOKUP(F378&amp;K378&amp;M378,製品マスタ!$M$5:$AE$1005,18,FALSE),IF(J378="リード付け","原反コア",IF(J378="スリット",VLOOKUP(F378&amp;K378&amp;Q378,製品マスタ!$N$5:$AE$1005,17,FALSE),""))))</f>
        <v/>
      </c>
      <c r="W378" s="35" t="str">
        <f>IF(J378="巻足し",VLOOKUP(F378&amp;K378&amp;M378,製品マスタ!$M$5:$AK$1005,IF(S378/N378&gt;=3,25,22),FALSE),IF(J378="巻返し",VLOOKUP(F378&amp;K378&amp;M378,製品マスタ!$M$5:$AE$1005,19,FALSE),IF(J378="リード付け","-",IF(J378="スリット",VLOOKUP(F378&amp;K378&amp;Q378,製品マスタ!$N$5:$AE$1005,18,FALSE),""))))</f>
        <v/>
      </c>
      <c r="X378" s="40" t="str">
        <f>IF(D378="","",IF(D377&lt;&gt;"","",VLOOKUP(D378,契約台帳!$A$3:$X$700,17,FALSE)))</f>
        <v/>
      </c>
      <c r="Y378" s="35" t="str">
        <f>IF(D378="","",IF(D377&lt;&gt;"","",VLOOKUP(D378,契約台帳!$A$3:$X$700,5,FALSE)))</f>
        <v/>
      </c>
      <c r="Z378" s="74"/>
      <c r="AA378" s="266" t="str">
        <f>IFERROR(VLOOKUP(F378&amp;K378&amp;M378,製品マスタ!$M$5:$AM$1003,27,FALSE),"")</f>
        <v/>
      </c>
      <c r="AB378" s="41"/>
      <c r="AC378" s="244"/>
      <c r="AD378" s="67"/>
      <c r="AE378" s="71"/>
      <c r="AF378" s="60"/>
      <c r="AG378" s="34"/>
      <c r="AH378" s="34"/>
      <c r="AI378" s="34"/>
      <c r="AJ378" s="34"/>
      <c r="AK378" s="13"/>
      <c r="AL378" s="13"/>
      <c r="AM378" s="13"/>
      <c r="AN378" s="13"/>
      <c r="AO378" s="13"/>
      <c r="AP378" s="14"/>
      <c r="AQ378" s="15"/>
    </row>
    <row r="379" spans="1:43" s="17" customFormat="1" ht="30.95" customHeight="1" x14ac:dyDescent="0.2">
      <c r="A379" s="47"/>
      <c r="B379" s="48"/>
      <c r="C379" s="56"/>
      <c r="D379" s="35"/>
      <c r="E379" s="35"/>
      <c r="F379" s="36" t="str">
        <f>IF(D379="","",VLOOKUP(D379,契約台帳!$A$3:$X$9998,6,FALSE))&amp;IF(D379="","",VLOOKUP(D379,契約台帳!$A$3:$X$9998,7,FALSE))&amp;IF(D379="","",VLOOKUP(D379,契約台帳!$A$3:$X$9998,8,FALSE))&amp;IF(D379="","",VLOOKUP(D379,契約台帳!$A$3:$X$9998,9,FALSE))&amp;IF(D379="","",VLOOKUP(D379,契約台帳!$A$3:$X$9998,11,FALSE))</f>
        <v/>
      </c>
      <c r="G379" s="35" t="str">
        <f>IF(D379="","",IF(D378&lt;&gt;"","",VLOOKUP(F379,製品マスタ!$G$5:$H$1005,2,FALSE)))</f>
        <v/>
      </c>
      <c r="H379" s="35" t="str">
        <f>IF(D379="","",IF(D378&lt;&gt;"","",VLOOKUP(F379,製品マスタ!$G$5:$K$1005,5,FALSE)))</f>
        <v/>
      </c>
      <c r="I379" s="37" t="str">
        <f>IF(D379="","",IF(D378&lt;&gt;"","",VLOOKUP(F379,製品マスタ!$G$5:$L$1005,6,FALSE)))</f>
        <v/>
      </c>
      <c r="J379" s="38"/>
      <c r="K379" s="37" t="str">
        <f>IF(D379="","",IF(D378&lt;&gt;"","",VLOOKUP(D379,契約台帳!$A$3:$X$700,12,FALSE)))</f>
        <v/>
      </c>
      <c r="L379" s="37" t="str">
        <f>IF(D379="","",IF(D378&lt;&gt;"","",VLOOKUP(F379,製品マスタ!$G$5:$Q$1005,11,FALSE)))</f>
        <v/>
      </c>
      <c r="M379" s="49"/>
      <c r="N379" s="49"/>
      <c r="O379" s="60"/>
      <c r="P379" s="74"/>
      <c r="Q379" s="54" t="str">
        <f>IF(D379="","",IF(D378&lt;&gt;"","",IF(J379="リード付け",M379,VLOOKUP(D379,契約台帳!$A$3:$X$700,14,FALSE))))</f>
        <v/>
      </c>
      <c r="R379" s="50" t="str">
        <f>IF(D379="","",IF(D378&lt;&gt;"","",IF(J379="リード付け",M379,VLOOKUP(D379,契約台帳!$A$3:$X$700,15,FALSE))))</f>
        <v/>
      </c>
      <c r="S379" s="50" t="str">
        <f>IF(D379="","",IF(D378&lt;&gt;"","",IF(J379="リード付け",N379,VLOOKUP(D379,契約台帳!$A$3:$X$700,16,FALSE))))</f>
        <v/>
      </c>
      <c r="T379" s="50"/>
      <c r="U379" s="227" t="str">
        <f>IF(D379="","",IF(D377=D379,"",VLOOKUP(D379,契約台帳!$A$2:$X$700,18,FALSE)))</f>
        <v/>
      </c>
      <c r="V379" s="35" t="str">
        <f>IF(J379="巻足し",VLOOKUP(F379&amp;K379&amp;M379,製品マスタ!$M$5:$AK$1005,IF(S379/N379&gt;=3,24,21),FALSE),IF(J379="巻返し",VLOOKUP(F379&amp;K379&amp;M379,製品マスタ!$M$5:$AE$1005,18,FALSE),IF(J379="リード付け","原反コア",IF(J379="スリット",VLOOKUP(F379&amp;K379&amp;Q379,製品マスタ!$N$5:$AE$1005,17,FALSE),""))))</f>
        <v/>
      </c>
      <c r="W379" s="35" t="str">
        <f>IF(J379="巻足し",VLOOKUP(F379&amp;K379&amp;M379,製品マスタ!$M$5:$AK$1005,IF(S379/N379&gt;=3,25,22),FALSE),IF(J379="巻返し",VLOOKUP(F379&amp;K379&amp;M379,製品マスタ!$M$5:$AE$1005,19,FALSE),IF(J379="リード付け","-",IF(J379="スリット",VLOOKUP(F379&amp;K379&amp;Q379,製品マスタ!$N$5:$AE$1005,18,FALSE),""))))</f>
        <v/>
      </c>
      <c r="X379" s="40" t="str">
        <f>IF(D379="","",IF(D378&lt;&gt;"","",VLOOKUP(D379,契約台帳!$A$3:$X$700,17,FALSE)))</f>
        <v/>
      </c>
      <c r="Y379" s="35" t="str">
        <f>IF(D379="","",IF(D378&lt;&gt;"","",VLOOKUP(D379,契約台帳!$A$3:$X$700,5,FALSE)))</f>
        <v/>
      </c>
      <c r="Z379" s="74"/>
      <c r="AA379" s="266" t="str">
        <f>IFERROR(VLOOKUP(F379&amp;K379&amp;M379,製品マスタ!$M$5:$AM$1003,27,FALSE),"")</f>
        <v/>
      </c>
      <c r="AB379" s="41"/>
      <c r="AC379" s="244"/>
      <c r="AD379" s="67"/>
      <c r="AE379" s="71"/>
      <c r="AF379" s="60"/>
      <c r="AG379" s="34"/>
      <c r="AH379" s="34"/>
      <c r="AI379" s="34"/>
      <c r="AJ379" s="34"/>
      <c r="AK379" s="13"/>
      <c r="AL379" s="13"/>
      <c r="AM379" s="13"/>
      <c r="AN379" s="13"/>
      <c r="AO379" s="13"/>
      <c r="AP379" s="14"/>
      <c r="AQ379" s="15"/>
    </row>
    <row r="380" spans="1:43" s="17" customFormat="1" ht="30.95" customHeight="1" x14ac:dyDescent="0.2">
      <c r="A380" s="47"/>
      <c r="B380" s="48"/>
      <c r="C380" s="57"/>
      <c r="D380" s="35"/>
      <c r="E380" s="35"/>
      <c r="F380" s="36" t="str">
        <f>IF(D380="","",VLOOKUP(D380,契約台帳!$A$3:$X$9998,6,FALSE))&amp;IF(D380="","",VLOOKUP(D380,契約台帳!$A$3:$X$9998,7,FALSE))&amp;IF(D380="","",VLOOKUP(D380,契約台帳!$A$3:$X$9998,8,FALSE))&amp;IF(D380="","",VLOOKUP(D380,契約台帳!$A$3:$X$9998,9,FALSE))&amp;IF(D380="","",VLOOKUP(D380,契約台帳!$A$3:$X$9998,11,FALSE))</f>
        <v/>
      </c>
      <c r="G380" s="35" t="str">
        <f>IF(D380="","",IF(D379&lt;&gt;"","",VLOOKUP(F380,製品マスタ!$G$5:$H$1005,2,FALSE)))</f>
        <v/>
      </c>
      <c r="H380" s="35" t="str">
        <f>IF(D380="","",IF(D379&lt;&gt;"","",VLOOKUP(F380,製品マスタ!$G$5:$K$1005,5,FALSE)))</f>
        <v/>
      </c>
      <c r="I380" s="37" t="str">
        <f>IF(D380="","",IF(D379&lt;&gt;"","",VLOOKUP(F380,製品マスタ!$G$5:$L$1005,6,FALSE)))</f>
        <v/>
      </c>
      <c r="J380" s="38"/>
      <c r="K380" s="37" t="str">
        <f>IF(D380="","",IF(D379&lt;&gt;"","",VLOOKUP(D380,契約台帳!$A$3:$X$700,12,FALSE)))</f>
        <v/>
      </c>
      <c r="L380" s="37" t="str">
        <f>IF(D380="","",IF(D379&lt;&gt;"","",VLOOKUP(F380,製品マスタ!$G$5:$Q$1005,11,FALSE)))</f>
        <v/>
      </c>
      <c r="M380" s="49"/>
      <c r="N380" s="49"/>
      <c r="O380" s="60"/>
      <c r="P380" s="74"/>
      <c r="Q380" s="54" t="str">
        <f>IF(D380="","",IF(D379&lt;&gt;"","",IF(J380="リード付け",M380,VLOOKUP(D380,契約台帳!$A$3:$X$700,14,FALSE))))</f>
        <v/>
      </c>
      <c r="R380" s="50" t="str">
        <f>IF(D380="","",IF(D379&lt;&gt;"","",IF(J380="リード付け",M380,VLOOKUP(D380,契約台帳!$A$3:$X$700,15,FALSE))))</f>
        <v/>
      </c>
      <c r="S380" s="50" t="str">
        <f>IF(D380="","",IF(D379&lt;&gt;"","",IF(J380="リード付け",N380,VLOOKUP(D380,契約台帳!$A$3:$X$700,16,FALSE))))</f>
        <v/>
      </c>
      <c r="T380" s="50"/>
      <c r="U380" s="227" t="str">
        <f>IF(D380="","",IF(D378=D380,"",VLOOKUP(D380,契約台帳!$A$2:$X$700,18,FALSE)))</f>
        <v/>
      </c>
      <c r="V380" s="35" t="str">
        <f>IF(J380="巻足し",VLOOKUP(F380&amp;K380&amp;M380,製品マスタ!$M$5:$AK$1005,IF(S380/N380&gt;=3,24,21),FALSE),IF(J380="巻返し",VLOOKUP(F380&amp;K380&amp;M380,製品マスタ!$M$5:$AE$1005,18,FALSE),IF(J380="リード付け","原反コア",IF(J380="スリット",VLOOKUP(F380&amp;K380&amp;Q380,製品マスタ!$N$5:$AE$1005,17,FALSE),""))))</f>
        <v/>
      </c>
      <c r="W380" s="35" t="str">
        <f>IF(J380="巻足し",VLOOKUP(F380&amp;K380&amp;M380,製品マスタ!$M$5:$AK$1005,IF(S380/N380&gt;=3,25,22),FALSE),IF(J380="巻返し",VLOOKUP(F380&amp;K380&amp;M380,製品マスタ!$M$5:$AE$1005,19,FALSE),IF(J380="リード付け","-",IF(J380="スリット",VLOOKUP(F380&amp;K380&amp;Q380,製品マスタ!$N$5:$AE$1005,18,FALSE),""))))</f>
        <v/>
      </c>
      <c r="X380" s="40" t="str">
        <f>IF(D380="","",IF(D379&lt;&gt;"","",VLOOKUP(D380,契約台帳!$A$3:$X$700,17,FALSE)))</f>
        <v/>
      </c>
      <c r="Y380" s="35" t="str">
        <f>IF(D380="","",IF(D379&lt;&gt;"","",VLOOKUP(D380,契約台帳!$A$3:$X$700,5,FALSE)))</f>
        <v/>
      </c>
      <c r="Z380" s="74"/>
      <c r="AA380" s="266" t="str">
        <f>IFERROR(VLOOKUP(F380&amp;K380&amp;M380,製品マスタ!$M$5:$AM$1003,27,FALSE),"")</f>
        <v/>
      </c>
      <c r="AB380" s="41"/>
      <c r="AC380" s="244"/>
      <c r="AD380" s="67"/>
      <c r="AE380" s="71"/>
      <c r="AF380" s="60"/>
      <c r="AG380" s="34"/>
      <c r="AH380" s="34"/>
      <c r="AI380" s="34"/>
      <c r="AJ380" s="34"/>
      <c r="AK380" s="13"/>
      <c r="AL380" s="13"/>
      <c r="AM380" s="13"/>
      <c r="AN380" s="13"/>
      <c r="AO380" s="13"/>
      <c r="AP380" s="14"/>
      <c r="AQ380" s="15"/>
    </row>
    <row r="381" spans="1:43" s="17" customFormat="1" ht="30.95" customHeight="1" x14ac:dyDescent="0.2">
      <c r="A381" s="47"/>
      <c r="B381" s="48"/>
      <c r="C381" s="57"/>
      <c r="D381" s="35"/>
      <c r="E381" s="35"/>
      <c r="F381" s="36" t="str">
        <f>IF(D381="","",VLOOKUP(D381,契約台帳!$A$3:$X$9998,6,FALSE))&amp;IF(D381="","",VLOOKUP(D381,契約台帳!$A$3:$X$9998,7,FALSE))&amp;IF(D381="","",VLOOKUP(D381,契約台帳!$A$3:$X$9998,8,FALSE))&amp;IF(D381="","",VLOOKUP(D381,契約台帳!$A$3:$X$9998,9,FALSE))&amp;IF(D381="","",VLOOKUP(D381,契約台帳!$A$3:$X$9998,11,FALSE))</f>
        <v/>
      </c>
      <c r="G381" s="35" t="str">
        <f>IF(D381="","",IF(D380&lt;&gt;"","",VLOOKUP(F381,製品マスタ!$G$5:$H$1005,2,FALSE)))</f>
        <v/>
      </c>
      <c r="H381" s="35" t="str">
        <f>IF(D381="","",IF(D380&lt;&gt;"","",VLOOKUP(F381,製品マスタ!$G$5:$K$1005,5,FALSE)))</f>
        <v/>
      </c>
      <c r="I381" s="37" t="str">
        <f>IF(D381="","",IF(D380&lt;&gt;"","",VLOOKUP(F381,製品マスタ!$G$5:$L$1005,6,FALSE)))</f>
        <v/>
      </c>
      <c r="J381" s="38"/>
      <c r="K381" s="37" t="str">
        <f>IF(D381="","",IF(D380&lt;&gt;"","",VLOOKUP(D381,契約台帳!$A$3:$X$700,12,FALSE)))</f>
        <v/>
      </c>
      <c r="L381" s="37" t="str">
        <f>IF(D381="","",IF(D380&lt;&gt;"","",VLOOKUP(F381,製品マスタ!$G$5:$Q$1005,11,FALSE)))</f>
        <v/>
      </c>
      <c r="M381" s="49"/>
      <c r="N381" s="49"/>
      <c r="O381" s="60"/>
      <c r="P381" s="74"/>
      <c r="Q381" s="54" t="str">
        <f>IF(D381="","",IF(D380&lt;&gt;"","",IF(J381="リード付け",M381,VLOOKUP(D381,契約台帳!$A$3:$X$700,14,FALSE))))</f>
        <v/>
      </c>
      <c r="R381" s="50" t="str">
        <f>IF(D381="","",IF(D380&lt;&gt;"","",IF(J381="リード付け",M381,VLOOKUP(D381,契約台帳!$A$3:$X$700,15,FALSE))))</f>
        <v/>
      </c>
      <c r="S381" s="50" t="str">
        <f>IF(D381="","",IF(D380&lt;&gt;"","",IF(J381="リード付け",N381,VLOOKUP(D381,契約台帳!$A$3:$X$700,16,FALSE))))</f>
        <v/>
      </c>
      <c r="T381" s="50"/>
      <c r="U381" s="227" t="str">
        <f>IF(D381="","",IF(D379=D381,"",VLOOKUP(D381,契約台帳!$A$2:$X$700,18,FALSE)))</f>
        <v/>
      </c>
      <c r="V381" s="35" t="str">
        <f>IF(J381="巻足し",VLOOKUP(F381&amp;K381&amp;M381,製品マスタ!$M$5:$AK$1005,IF(S381/N381&gt;=3,24,21),FALSE),IF(J381="巻返し",VLOOKUP(F381&amp;K381&amp;M381,製品マスタ!$M$5:$AE$1005,18,FALSE),IF(J381="リード付け","原反コア",IF(J381="スリット",VLOOKUP(F381&amp;K381&amp;Q381,製品マスタ!$N$5:$AE$1005,17,FALSE),""))))</f>
        <v/>
      </c>
      <c r="W381" s="35" t="str">
        <f>IF(J381="巻足し",VLOOKUP(F381&amp;K381&amp;M381,製品マスタ!$M$5:$AK$1005,IF(S381/N381&gt;=3,25,22),FALSE),IF(J381="巻返し",VLOOKUP(F381&amp;K381&amp;M381,製品マスタ!$M$5:$AE$1005,19,FALSE),IF(J381="リード付け","-",IF(J381="スリット",VLOOKUP(F381&amp;K381&amp;Q381,製品マスタ!$N$5:$AE$1005,18,FALSE),""))))</f>
        <v/>
      </c>
      <c r="X381" s="40" t="str">
        <f>IF(D381="","",IF(D380&lt;&gt;"","",VLOOKUP(D381,契約台帳!$A$3:$X$700,17,FALSE)))</f>
        <v/>
      </c>
      <c r="Y381" s="35" t="str">
        <f>IF(D381="","",IF(D380&lt;&gt;"","",VLOOKUP(D381,契約台帳!$A$3:$X$700,5,FALSE)))</f>
        <v/>
      </c>
      <c r="Z381" s="74"/>
      <c r="AA381" s="266" t="str">
        <f>IFERROR(VLOOKUP(F381&amp;K381&amp;M381,製品マスタ!$M$5:$AM$1003,27,FALSE),"")</f>
        <v/>
      </c>
      <c r="AB381" s="41"/>
      <c r="AC381" s="244"/>
      <c r="AD381" s="67"/>
      <c r="AE381" s="71"/>
      <c r="AF381" s="60"/>
      <c r="AG381" s="34"/>
      <c r="AH381" s="34"/>
      <c r="AI381" s="34"/>
      <c r="AJ381" s="34"/>
      <c r="AK381" s="13"/>
      <c r="AL381" s="13"/>
      <c r="AM381" s="13"/>
      <c r="AN381" s="13"/>
      <c r="AO381" s="13"/>
      <c r="AP381" s="14"/>
      <c r="AQ381" s="15"/>
    </row>
    <row r="382" spans="1:43" s="17" customFormat="1" ht="30.95" customHeight="1" x14ac:dyDescent="0.2">
      <c r="A382" s="47"/>
      <c r="B382" s="48"/>
      <c r="C382" s="57"/>
      <c r="D382" s="35"/>
      <c r="E382" s="35"/>
      <c r="F382" s="36" t="str">
        <f>IF(D382="","",VLOOKUP(D382,契約台帳!$A$3:$X$9998,6,FALSE))&amp;IF(D382="","",VLOOKUP(D382,契約台帳!$A$3:$X$9998,7,FALSE))&amp;IF(D382="","",VLOOKUP(D382,契約台帳!$A$3:$X$9998,8,FALSE))&amp;IF(D382="","",VLOOKUP(D382,契約台帳!$A$3:$X$9998,9,FALSE))&amp;IF(D382="","",VLOOKUP(D382,契約台帳!$A$3:$X$9998,11,FALSE))</f>
        <v/>
      </c>
      <c r="G382" s="35" t="str">
        <f>IF(D382="","",IF(D381&lt;&gt;"","",VLOOKUP(F382,製品マスタ!$G$5:$H$1005,2,FALSE)))</f>
        <v/>
      </c>
      <c r="H382" s="35" t="str">
        <f>IF(D382="","",IF(D381&lt;&gt;"","",VLOOKUP(F382,製品マスタ!$G$5:$K$1005,5,FALSE)))</f>
        <v/>
      </c>
      <c r="I382" s="37" t="str">
        <f>IF(D382="","",IF(D381&lt;&gt;"","",VLOOKUP(F382,製品マスタ!$G$5:$L$1005,6,FALSE)))</f>
        <v/>
      </c>
      <c r="J382" s="38"/>
      <c r="K382" s="37" t="str">
        <f>IF(D382="","",IF(D381&lt;&gt;"","",VLOOKUP(D382,契約台帳!$A$3:$X$700,12,FALSE)))</f>
        <v/>
      </c>
      <c r="L382" s="37" t="str">
        <f>IF(D382="","",IF(D381&lt;&gt;"","",VLOOKUP(F382,製品マスタ!$G$5:$Q$1005,11,FALSE)))</f>
        <v/>
      </c>
      <c r="M382" s="49"/>
      <c r="N382" s="49"/>
      <c r="O382" s="60"/>
      <c r="P382" s="74"/>
      <c r="Q382" s="54" t="str">
        <f>IF(D382="","",IF(D381&lt;&gt;"","",IF(J382="リード付け",M382,VLOOKUP(D382,契約台帳!$A$3:$X$700,14,FALSE))))</f>
        <v/>
      </c>
      <c r="R382" s="50" t="str">
        <f>IF(D382="","",IF(D381&lt;&gt;"","",IF(J382="リード付け",M382,VLOOKUP(D382,契約台帳!$A$3:$X$700,15,FALSE))))</f>
        <v/>
      </c>
      <c r="S382" s="50" t="str">
        <f>IF(D382="","",IF(D381&lt;&gt;"","",IF(J382="リード付け",N382,VLOOKUP(D382,契約台帳!$A$3:$X$700,16,FALSE))))</f>
        <v/>
      </c>
      <c r="T382" s="50"/>
      <c r="U382" s="227" t="str">
        <f>IF(D382="","",IF(D380=D382,"",VLOOKUP(D382,契約台帳!$A$2:$X$700,18,FALSE)))</f>
        <v/>
      </c>
      <c r="V382" s="35" t="str">
        <f>IF(J382="巻足し",VLOOKUP(F382&amp;K382&amp;M382,製品マスタ!$M$5:$AK$1005,IF(S382/N382&gt;=3,24,21),FALSE),IF(J382="巻返し",VLOOKUP(F382&amp;K382&amp;M382,製品マスタ!$M$5:$AE$1005,18,FALSE),IF(J382="リード付け","原反コア",IF(J382="スリット",VLOOKUP(F382&amp;K382&amp;Q382,製品マスタ!$N$5:$AE$1005,17,FALSE),""))))</f>
        <v/>
      </c>
      <c r="W382" s="35" t="str">
        <f>IF(J382="巻足し",VLOOKUP(F382&amp;K382&amp;M382,製品マスタ!$M$5:$AK$1005,IF(S382/N382&gt;=3,25,22),FALSE),IF(J382="巻返し",VLOOKUP(F382&amp;K382&amp;M382,製品マスタ!$M$5:$AE$1005,19,FALSE),IF(J382="リード付け","-",IF(J382="スリット",VLOOKUP(F382&amp;K382&amp;Q382,製品マスタ!$N$5:$AE$1005,18,FALSE),""))))</f>
        <v/>
      </c>
      <c r="X382" s="40" t="str">
        <f>IF(D382="","",IF(D381&lt;&gt;"","",VLOOKUP(D382,契約台帳!$A$3:$X$700,17,FALSE)))</f>
        <v/>
      </c>
      <c r="Y382" s="35" t="str">
        <f>IF(D382="","",IF(D381&lt;&gt;"","",VLOOKUP(D382,契約台帳!$A$3:$X$700,5,FALSE)))</f>
        <v/>
      </c>
      <c r="Z382" s="74"/>
      <c r="AA382" s="266" t="str">
        <f>IFERROR(VLOOKUP(F382&amp;K382&amp;M382,製品マスタ!$M$5:$AM$1003,27,FALSE),"")</f>
        <v/>
      </c>
      <c r="AB382" s="41"/>
      <c r="AC382" s="244"/>
      <c r="AD382" s="67"/>
      <c r="AE382" s="71"/>
      <c r="AF382" s="60"/>
      <c r="AG382" s="34"/>
      <c r="AH382" s="34"/>
      <c r="AI382" s="34"/>
      <c r="AJ382" s="34"/>
      <c r="AK382" s="13"/>
      <c r="AL382" s="13"/>
      <c r="AM382" s="13"/>
      <c r="AN382" s="13"/>
      <c r="AO382" s="13"/>
      <c r="AP382" s="14"/>
      <c r="AQ382" s="15"/>
    </row>
    <row r="383" spans="1:43" s="17" customFormat="1" ht="30.95" customHeight="1" x14ac:dyDescent="0.2">
      <c r="A383" s="47"/>
      <c r="B383" s="48"/>
      <c r="C383" s="56"/>
      <c r="D383" s="35"/>
      <c r="E383" s="35"/>
      <c r="F383" s="36" t="str">
        <f>IF(D383="","",VLOOKUP(D383,契約台帳!$A$3:$X$9998,6,FALSE))&amp;IF(D383="","",VLOOKUP(D383,契約台帳!$A$3:$X$9998,7,FALSE))&amp;IF(D383="","",VLOOKUP(D383,契約台帳!$A$3:$X$9998,8,FALSE))&amp;IF(D383="","",VLOOKUP(D383,契約台帳!$A$3:$X$9998,9,FALSE))&amp;IF(D383="","",VLOOKUP(D383,契約台帳!$A$3:$X$9998,11,FALSE))</f>
        <v/>
      </c>
      <c r="G383" s="35" t="str">
        <f>IF(D383="","",IF(D382&lt;&gt;"","",VLOOKUP(F383,製品マスタ!$G$5:$H$1005,2,FALSE)))</f>
        <v/>
      </c>
      <c r="H383" s="35" t="str">
        <f>IF(D383="","",IF(D382&lt;&gt;"","",VLOOKUP(F383,製品マスタ!$G$5:$K$1005,5,FALSE)))</f>
        <v/>
      </c>
      <c r="I383" s="37" t="str">
        <f>IF(D383="","",IF(D382&lt;&gt;"","",VLOOKUP(F383,製品マスタ!$G$5:$L$1005,6,FALSE)))</f>
        <v/>
      </c>
      <c r="J383" s="38"/>
      <c r="K383" s="37" t="str">
        <f>IF(D383="","",IF(D382&lt;&gt;"","",VLOOKUP(D383,契約台帳!$A$3:$X$700,12,FALSE)))</f>
        <v/>
      </c>
      <c r="L383" s="37" t="str">
        <f>IF(D383="","",IF(D382&lt;&gt;"","",VLOOKUP(F383,製品マスタ!$G$5:$Q$1005,11,FALSE)))</f>
        <v/>
      </c>
      <c r="M383" s="49"/>
      <c r="N383" s="49"/>
      <c r="O383" s="60"/>
      <c r="P383" s="74"/>
      <c r="Q383" s="54" t="str">
        <f>IF(D383="","",IF(D382&lt;&gt;"","",IF(J383="リード付け",M383,VLOOKUP(D383,契約台帳!$A$3:$X$700,14,FALSE))))</f>
        <v/>
      </c>
      <c r="R383" s="50" t="str">
        <f>IF(D383="","",IF(D382&lt;&gt;"","",IF(J383="リード付け",M383,VLOOKUP(D383,契約台帳!$A$3:$X$700,15,FALSE))))</f>
        <v/>
      </c>
      <c r="S383" s="50" t="str">
        <f>IF(D383="","",IF(D382&lt;&gt;"","",IF(J383="リード付け",N383,VLOOKUP(D383,契約台帳!$A$3:$X$700,16,FALSE))))</f>
        <v/>
      </c>
      <c r="T383" s="50"/>
      <c r="U383" s="227" t="str">
        <f>IF(D383="","",IF(D381=D383,"",VLOOKUP(D383,契約台帳!$A$2:$X$700,18,FALSE)))</f>
        <v/>
      </c>
      <c r="V383" s="35" t="str">
        <f>IF(J383="巻足し",VLOOKUP(F383&amp;K383&amp;M383,製品マスタ!$M$5:$AK$1005,IF(S383/N383&gt;=3,24,21),FALSE),IF(J383="巻返し",VLOOKUP(F383&amp;K383&amp;M383,製品マスタ!$M$5:$AE$1005,18,FALSE),IF(J383="リード付け","原反コア",IF(J383="スリット",VLOOKUP(F383&amp;K383&amp;Q383,製品マスタ!$N$5:$AE$1005,17,FALSE),""))))</f>
        <v/>
      </c>
      <c r="W383" s="35" t="str">
        <f>IF(J383="巻足し",VLOOKUP(F383&amp;K383&amp;M383,製品マスタ!$M$5:$AK$1005,IF(S383/N383&gt;=3,25,22),FALSE),IF(J383="巻返し",VLOOKUP(F383&amp;K383&amp;M383,製品マスタ!$M$5:$AE$1005,19,FALSE),IF(J383="リード付け","-",IF(J383="スリット",VLOOKUP(F383&amp;K383&amp;Q383,製品マスタ!$N$5:$AE$1005,18,FALSE),""))))</f>
        <v/>
      </c>
      <c r="X383" s="40" t="str">
        <f>IF(D383="","",IF(D382&lt;&gt;"","",VLOOKUP(D383,契約台帳!$A$3:$X$700,17,FALSE)))</f>
        <v/>
      </c>
      <c r="Y383" s="35" t="str">
        <f>IF(D383="","",IF(D382&lt;&gt;"","",VLOOKUP(D383,契約台帳!$A$3:$X$700,5,FALSE)))</f>
        <v/>
      </c>
      <c r="Z383" s="74"/>
      <c r="AA383" s="266" t="str">
        <f>IFERROR(VLOOKUP(F383&amp;K383&amp;M383,製品マスタ!$M$5:$AM$1003,27,FALSE),"")</f>
        <v/>
      </c>
      <c r="AB383" s="41"/>
      <c r="AC383" s="244"/>
      <c r="AD383" s="67"/>
      <c r="AE383" s="71"/>
      <c r="AF383" s="60"/>
      <c r="AG383" s="34"/>
      <c r="AH383" s="34"/>
      <c r="AI383" s="34"/>
      <c r="AJ383" s="34"/>
      <c r="AK383" s="13"/>
      <c r="AL383" s="13"/>
      <c r="AM383" s="13"/>
      <c r="AN383" s="13"/>
      <c r="AO383" s="13"/>
      <c r="AP383" s="14"/>
      <c r="AQ383" s="15"/>
    </row>
    <row r="384" spans="1:43" s="17" customFormat="1" ht="30.95" customHeight="1" x14ac:dyDescent="0.2">
      <c r="A384" s="47"/>
      <c r="B384" s="48"/>
      <c r="C384" s="56"/>
      <c r="D384" s="35"/>
      <c r="E384" s="35"/>
      <c r="F384" s="36" t="str">
        <f>IF(D384="","",VLOOKUP(D384,契約台帳!$A$3:$X$9998,6,FALSE))&amp;IF(D384="","",VLOOKUP(D384,契約台帳!$A$3:$X$9998,7,FALSE))&amp;IF(D384="","",VLOOKUP(D384,契約台帳!$A$3:$X$9998,8,FALSE))&amp;IF(D384="","",VLOOKUP(D384,契約台帳!$A$3:$X$9998,9,FALSE))&amp;IF(D384="","",VLOOKUP(D384,契約台帳!$A$3:$X$9998,11,FALSE))</f>
        <v/>
      </c>
      <c r="G384" s="35" t="str">
        <f>IF(D384="","",IF(D383&lt;&gt;"","",VLOOKUP(F384,製品マスタ!$G$5:$H$1005,2,FALSE)))</f>
        <v/>
      </c>
      <c r="H384" s="35" t="str">
        <f>IF(D384="","",IF(D383&lt;&gt;"","",VLOOKUP(F384,製品マスタ!$G$5:$K$1005,5,FALSE)))</f>
        <v/>
      </c>
      <c r="I384" s="37" t="str">
        <f>IF(D384="","",IF(D383&lt;&gt;"","",VLOOKUP(F384,製品マスタ!$G$5:$L$1005,6,FALSE)))</f>
        <v/>
      </c>
      <c r="J384" s="38"/>
      <c r="K384" s="37" t="str">
        <f>IF(D384="","",IF(D383&lt;&gt;"","",VLOOKUP(D384,契約台帳!$A$3:$X$700,12,FALSE)))</f>
        <v/>
      </c>
      <c r="L384" s="37" t="str">
        <f>IF(D384="","",IF(D383&lt;&gt;"","",VLOOKUP(F384,製品マスタ!$G$5:$Q$1005,11,FALSE)))</f>
        <v/>
      </c>
      <c r="M384" s="49"/>
      <c r="N384" s="49"/>
      <c r="O384" s="60"/>
      <c r="P384" s="74"/>
      <c r="Q384" s="54" t="str">
        <f>IF(D384="","",IF(D383&lt;&gt;"","",IF(J384="リード付け",M384,VLOOKUP(D384,契約台帳!$A$3:$X$700,14,FALSE))))</f>
        <v/>
      </c>
      <c r="R384" s="50" t="str">
        <f>IF(D384="","",IF(D383&lt;&gt;"","",IF(J384="リード付け",M384,VLOOKUP(D384,契約台帳!$A$3:$X$700,15,FALSE))))</f>
        <v/>
      </c>
      <c r="S384" s="50" t="str">
        <f>IF(D384="","",IF(D383&lt;&gt;"","",IF(J384="リード付け",N384,VLOOKUP(D384,契約台帳!$A$3:$X$700,16,FALSE))))</f>
        <v/>
      </c>
      <c r="T384" s="50"/>
      <c r="U384" s="227" t="str">
        <f>IF(D384="","",IF(D382=D384,"",VLOOKUP(D384,契約台帳!$A$2:$X$700,18,FALSE)))</f>
        <v/>
      </c>
      <c r="V384" s="35" t="str">
        <f>IF(J384="巻足し",VLOOKUP(F384&amp;K384&amp;M384,製品マスタ!$M$5:$AK$1005,IF(S384/N384&gt;=3,24,21),FALSE),IF(J384="巻返し",VLOOKUP(F384&amp;K384&amp;M384,製品マスタ!$M$5:$AE$1005,18,FALSE),IF(J384="リード付け","原反コア",IF(J384="スリット",VLOOKUP(F384&amp;K384&amp;Q384,製品マスタ!$N$5:$AE$1005,17,FALSE),""))))</f>
        <v/>
      </c>
      <c r="W384" s="35" t="str">
        <f>IF(J384="巻足し",VLOOKUP(F384&amp;K384&amp;M384,製品マスタ!$M$5:$AK$1005,IF(S384/N384&gt;=3,25,22),FALSE),IF(J384="巻返し",VLOOKUP(F384&amp;K384&amp;M384,製品マスタ!$M$5:$AE$1005,19,FALSE),IF(J384="リード付け","-",IF(J384="スリット",VLOOKUP(F384&amp;K384&amp;Q384,製品マスタ!$N$5:$AE$1005,18,FALSE),""))))</f>
        <v/>
      </c>
      <c r="X384" s="40" t="str">
        <f>IF(D384="","",IF(D383&lt;&gt;"","",VLOOKUP(D384,契約台帳!$A$3:$X$700,17,FALSE)))</f>
        <v/>
      </c>
      <c r="Y384" s="35" t="str">
        <f>IF(D384="","",IF(D383&lt;&gt;"","",VLOOKUP(D384,契約台帳!$A$3:$X$700,5,FALSE)))</f>
        <v/>
      </c>
      <c r="Z384" s="74"/>
      <c r="AA384" s="266" t="str">
        <f>IFERROR(VLOOKUP(F384&amp;K384&amp;M384,製品マスタ!$M$5:$AM$1003,27,FALSE),"")</f>
        <v/>
      </c>
      <c r="AB384" s="41"/>
      <c r="AC384" s="244"/>
      <c r="AD384" s="67"/>
      <c r="AE384" s="71"/>
      <c r="AF384" s="60"/>
      <c r="AG384" s="34"/>
      <c r="AH384" s="34"/>
      <c r="AI384" s="34"/>
      <c r="AJ384" s="34"/>
      <c r="AK384" s="13"/>
      <c r="AL384" s="13"/>
      <c r="AM384" s="13"/>
      <c r="AN384" s="13"/>
      <c r="AO384" s="13"/>
      <c r="AP384" s="14"/>
      <c r="AQ384" s="15"/>
    </row>
    <row r="385" spans="1:43" s="17" customFormat="1" ht="30.75" customHeight="1" x14ac:dyDescent="0.2">
      <c r="A385" s="47"/>
      <c r="B385" s="48"/>
      <c r="C385" s="56"/>
      <c r="D385" s="35"/>
      <c r="E385" s="35"/>
      <c r="F385" s="36" t="str">
        <f>IF(D385="","",VLOOKUP(D385,契約台帳!$A$3:$X$9998,6,FALSE))&amp;IF(D385="","",VLOOKUP(D385,契約台帳!$A$3:$X$9998,7,FALSE))&amp;IF(D385="","",VLOOKUP(D385,契約台帳!$A$3:$X$9998,8,FALSE))&amp;IF(D385="","",VLOOKUP(D385,契約台帳!$A$3:$X$9998,9,FALSE))&amp;IF(D385="","",VLOOKUP(D385,契約台帳!$A$3:$X$9998,11,FALSE))</f>
        <v/>
      </c>
      <c r="G385" s="35" t="str">
        <f>IF(D385="","",IF(D384&lt;&gt;"","",VLOOKUP(F385,製品マスタ!$G$5:$H$1005,2,FALSE)))</f>
        <v/>
      </c>
      <c r="H385" s="35" t="str">
        <f>IF(D385="","",IF(D384&lt;&gt;"","",VLOOKUP(F385,製品マスタ!$G$5:$K$1005,5,FALSE)))</f>
        <v/>
      </c>
      <c r="I385" s="37" t="str">
        <f>IF(D385="","",IF(D384&lt;&gt;"","",VLOOKUP(F385,製品マスタ!$G$5:$L$1005,6,FALSE)))</f>
        <v/>
      </c>
      <c r="J385" s="38"/>
      <c r="K385" s="37" t="str">
        <f>IF(D385="","",IF(D384&lt;&gt;"","",VLOOKUP(D385,契約台帳!$A$3:$X$700,12,FALSE)))</f>
        <v/>
      </c>
      <c r="L385" s="37" t="str">
        <f>IF(D385="","",IF(D384&lt;&gt;"","",VLOOKUP(F385,製品マスタ!$G$5:$Q$1005,11,FALSE)))</f>
        <v/>
      </c>
      <c r="M385" s="49"/>
      <c r="N385" s="49"/>
      <c r="O385" s="60"/>
      <c r="P385" s="74"/>
      <c r="Q385" s="54" t="str">
        <f>IF(D385="","",IF(D384&lt;&gt;"","",IF(J385="リード付け",M385,VLOOKUP(D385,契約台帳!$A$3:$X$700,14,FALSE))))</f>
        <v/>
      </c>
      <c r="R385" s="50" t="str">
        <f>IF(D385="","",IF(D384&lt;&gt;"","",IF(J385="リード付け",M385,VLOOKUP(D385,契約台帳!$A$3:$X$700,15,FALSE))))</f>
        <v/>
      </c>
      <c r="S385" s="50" t="str">
        <f>IF(D385="","",IF(D384&lt;&gt;"","",IF(J385="リード付け",N385,VLOOKUP(D385,契約台帳!$A$3:$X$700,16,FALSE))))</f>
        <v/>
      </c>
      <c r="T385" s="50"/>
      <c r="U385" s="227" t="str">
        <f>IF(D385="","",IF(D383=D385,"",VLOOKUP(D385,契約台帳!$A$2:$X$700,18,FALSE)))</f>
        <v/>
      </c>
      <c r="V385" s="35" t="str">
        <f>IF(J385="巻足し",VLOOKUP(F385&amp;K385&amp;M385,製品マスタ!$M$5:$AK$1005,IF(S385/N385&gt;=3,24,21),FALSE),IF(J385="巻返し",VLOOKUP(F385&amp;K385&amp;M385,製品マスタ!$M$5:$AE$1005,18,FALSE),IF(J385="リード付け","原反コア",IF(J385="スリット",VLOOKUP(F385&amp;K385&amp;Q385,製品マスタ!$N$5:$AE$1005,17,FALSE),""))))</f>
        <v/>
      </c>
      <c r="W385" s="35" t="str">
        <f>IF(J385="巻足し",VLOOKUP(F385&amp;K385&amp;M385,製品マスタ!$M$5:$AK$1005,IF(S385/N385&gt;=3,25,22),FALSE),IF(J385="巻返し",VLOOKUP(F385&amp;K385&amp;M385,製品マスタ!$M$5:$AE$1005,19,FALSE),IF(J385="リード付け","-",IF(J385="スリット",VLOOKUP(F385&amp;K385&amp;Q385,製品マスタ!$N$5:$AE$1005,18,FALSE),""))))</f>
        <v/>
      </c>
      <c r="X385" s="40" t="str">
        <f>IF(D385="","",IF(D384&lt;&gt;"","",VLOOKUP(D385,契約台帳!$A$3:$X$700,17,FALSE)))</f>
        <v/>
      </c>
      <c r="Y385" s="35" t="str">
        <f>IF(D385="","",IF(D384&lt;&gt;"","",VLOOKUP(D385,契約台帳!$A$3:$X$700,5,FALSE)))</f>
        <v/>
      </c>
      <c r="Z385" s="74"/>
      <c r="AA385" s="266" t="str">
        <f>IFERROR(VLOOKUP(F385&amp;K385&amp;M385,製品マスタ!$M$5:$AM$1003,27,FALSE),"")</f>
        <v/>
      </c>
      <c r="AB385" s="41"/>
      <c r="AC385" s="244"/>
      <c r="AD385" s="67"/>
      <c r="AE385" s="71"/>
      <c r="AF385" s="60"/>
      <c r="AG385" s="34"/>
      <c r="AH385" s="34"/>
      <c r="AI385" s="34"/>
      <c r="AJ385" s="34"/>
      <c r="AK385" s="13"/>
      <c r="AL385" s="13"/>
      <c r="AM385" s="13"/>
      <c r="AN385" s="13"/>
      <c r="AO385" s="13"/>
      <c r="AP385" s="14"/>
      <c r="AQ385" s="15"/>
    </row>
    <row r="386" spans="1:43" s="17" customFormat="1" ht="30.95" customHeight="1" x14ac:dyDescent="0.2">
      <c r="A386" s="47"/>
      <c r="B386" s="48"/>
      <c r="C386" s="57"/>
      <c r="D386" s="35"/>
      <c r="E386" s="35"/>
      <c r="F386" s="36" t="str">
        <f>IF(D386="","",VLOOKUP(D386,契約台帳!$A$3:$X$9998,6,FALSE))&amp;IF(D386="","",VLOOKUP(D386,契約台帳!$A$3:$X$9998,7,FALSE))&amp;IF(D386="","",VLOOKUP(D386,契約台帳!$A$3:$X$9998,8,FALSE))&amp;IF(D386="","",VLOOKUP(D386,契約台帳!$A$3:$X$9998,9,FALSE))&amp;IF(D386="","",VLOOKUP(D386,契約台帳!$A$3:$X$9998,11,FALSE))</f>
        <v/>
      </c>
      <c r="G386" s="35" t="str">
        <f>IF(D386="","",IF(D385&lt;&gt;"","",VLOOKUP(F386,製品マスタ!$G$5:$H$1005,2,FALSE)))</f>
        <v/>
      </c>
      <c r="H386" s="35" t="str">
        <f>IF(D386="","",IF(D385&lt;&gt;"","",VLOOKUP(F386,製品マスタ!$G$5:$K$1005,5,FALSE)))</f>
        <v/>
      </c>
      <c r="I386" s="37" t="str">
        <f>IF(D386="","",IF(D385&lt;&gt;"","",VLOOKUP(F386,製品マスタ!$G$5:$L$1005,6,FALSE)))</f>
        <v/>
      </c>
      <c r="J386" s="38"/>
      <c r="K386" s="37" t="str">
        <f>IF(D386="","",IF(D385&lt;&gt;"","",VLOOKUP(D386,契約台帳!$A$3:$X$700,12,FALSE)))</f>
        <v/>
      </c>
      <c r="L386" s="37" t="str">
        <f>IF(D386="","",IF(D385&lt;&gt;"","",VLOOKUP(F386,製品マスタ!$G$5:$Q$1005,11,FALSE)))</f>
        <v/>
      </c>
      <c r="M386" s="49"/>
      <c r="N386" s="49"/>
      <c r="O386" s="60"/>
      <c r="P386" s="74"/>
      <c r="Q386" s="54" t="str">
        <f>IF(D386="","",IF(D385&lt;&gt;"","",IF(J386="リード付け",M386,VLOOKUP(D386,契約台帳!$A$3:$X$700,14,FALSE))))</f>
        <v/>
      </c>
      <c r="R386" s="50" t="str">
        <f>IF(D386="","",IF(D385&lt;&gt;"","",IF(J386="リード付け",M386,VLOOKUP(D386,契約台帳!$A$3:$X$700,15,FALSE))))</f>
        <v/>
      </c>
      <c r="S386" s="50" t="str">
        <f>IF(D386="","",IF(D385&lt;&gt;"","",IF(J386="リード付け",N386,VLOOKUP(D386,契約台帳!$A$3:$X$700,16,FALSE))))</f>
        <v/>
      </c>
      <c r="T386" s="50"/>
      <c r="U386" s="227" t="str">
        <f>IF(D386="","",IF(D384=D386,"",VLOOKUP(D386,契約台帳!$A$2:$X$700,18,FALSE)))</f>
        <v/>
      </c>
      <c r="V386" s="35" t="str">
        <f>IF(J386="巻足し",VLOOKUP(F386&amp;K386&amp;M386,製品マスタ!$M$5:$AK$1005,IF(S386/N386&gt;=3,24,21),FALSE),IF(J386="巻返し",VLOOKUP(F386&amp;K386&amp;M386,製品マスタ!$M$5:$AE$1005,18,FALSE),IF(J386="リード付け","原反コア",IF(J386="スリット",VLOOKUP(F386&amp;K386&amp;Q386,製品マスタ!$N$5:$AE$1005,17,FALSE),""))))</f>
        <v/>
      </c>
      <c r="W386" s="35" t="str">
        <f>IF(J386="巻足し",VLOOKUP(F386&amp;K386&amp;M386,製品マスタ!$M$5:$AK$1005,IF(S386/N386&gt;=3,25,22),FALSE),IF(J386="巻返し",VLOOKUP(F386&amp;K386&amp;M386,製品マスタ!$M$5:$AE$1005,19,FALSE),IF(J386="リード付け","-",IF(J386="スリット",VLOOKUP(F386&amp;K386&amp;Q386,製品マスタ!$N$5:$AE$1005,18,FALSE),""))))</f>
        <v/>
      </c>
      <c r="X386" s="40" t="str">
        <f>IF(D386="","",IF(D385&lt;&gt;"","",VLOOKUP(D386,契約台帳!$A$3:$X$700,17,FALSE)))</f>
        <v/>
      </c>
      <c r="Y386" s="35" t="str">
        <f>IF(D386="","",IF(D385&lt;&gt;"","",VLOOKUP(D386,契約台帳!$A$3:$X$700,5,FALSE)))</f>
        <v/>
      </c>
      <c r="Z386" s="74"/>
      <c r="AA386" s="266" t="str">
        <f>IFERROR(VLOOKUP(F386&amp;K386&amp;M386,製品マスタ!$M$5:$AM$1003,27,FALSE),"")</f>
        <v/>
      </c>
      <c r="AB386" s="41"/>
      <c r="AC386" s="244"/>
      <c r="AD386" s="67"/>
      <c r="AE386" s="71"/>
      <c r="AF386" s="60"/>
      <c r="AG386" s="34"/>
      <c r="AH386" s="34"/>
      <c r="AI386" s="34"/>
      <c r="AJ386" s="34"/>
      <c r="AK386" s="13"/>
      <c r="AL386" s="13"/>
      <c r="AM386" s="13"/>
      <c r="AN386" s="13"/>
      <c r="AO386" s="13"/>
      <c r="AP386" s="14"/>
      <c r="AQ386" s="15"/>
    </row>
    <row r="387" spans="1:43" s="17" customFormat="1" ht="30.95" customHeight="1" x14ac:dyDescent="0.2">
      <c r="A387" s="47"/>
      <c r="B387" s="48"/>
      <c r="C387" s="57"/>
      <c r="D387" s="35"/>
      <c r="E387" s="35"/>
      <c r="F387" s="36" t="str">
        <f>IF(D387="","",VLOOKUP(D387,契約台帳!$A$3:$X$9998,6,FALSE))&amp;IF(D387="","",VLOOKUP(D387,契約台帳!$A$3:$X$9998,7,FALSE))&amp;IF(D387="","",VLOOKUP(D387,契約台帳!$A$3:$X$9998,8,FALSE))&amp;IF(D387="","",VLOOKUP(D387,契約台帳!$A$3:$X$9998,9,FALSE))&amp;IF(D387="","",VLOOKUP(D387,契約台帳!$A$3:$X$9998,11,FALSE))</f>
        <v/>
      </c>
      <c r="G387" s="35" t="str">
        <f>IF(D387="","",IF(D386&lt;&gt;"","",VLOOKUP(F387,製品マスタ!$G$5:$H$1005,2,FALSE)))</f>
        <v/>
      </c>
      <c r="H387" s="35" t="str">
        <f>IF(D387="","",IF(D386&lt;&gt;"","",VLOOKUP(F387,製品マスタ!$G$5:$K$1005,5,FALSE)))</f>
        <v/>
      </c>
      <c r="I387" s="37" t="str">
        <f>IF(D387="","",IF(D386&lt;&gt;"","",VLOOKUP(F387,製品マスタ!$G$5:$L$1005,6,FALSE)))</f>
        <v/>
      </c>
      <c r="J387" s="38"/>
      <c r="K387" s="37" t="str">
        <f>IF(D387="","",IF(D386&lt;&gt;"","",VLOOKUP(D387,契約台帳!$A$3:$X$700,12,FALSE)))</f>
        <v/>
      </c>
      <c r="L387" s="37" t="str">
        <f>IF(D387="","",IF(D386&lt;&gt;"","",VLOOKUP(F387,製品マスタ!$G$5:$Q$1005,11,FALSE)))</f>
        <v/>
      </c>
      <c r="M387" s="49"/>
      <c r="N387" s="49"/>
      <c r="O387" s="60"/>
      <c r="P387" s="74"/>
      <c r="Q387" s="54" t="str">
        <f>IF(D387="","",IF(D386&lt;&gt;"","",IF(J387="リード付け",M387,VLOOKUP(D387,契約台帳!$A$3:$X$700,14,FALSE))))</f>
        <v/>
      </c>
      <c r="R387" s="50" t="str">
        <f>IF(D387="","",IF(D386&lt;&gt;"","",IF(J387="リード付け",M387,VLOOKUP(D387,契約台帳!$A$3:$X$700,15,FALSE))))</f>
        <v/>
      </c>
      <c r="S387" s="50" t="str">
        <f>IF(D387="","",IF(D386&lt;&gt;"","",IF(J387="リード付け",N387,VLOOKUP(D387,契約台帳!$A$3:$X$700,16,FALSE))))</f>
        <v/>
      </c>
      <c r="T387" s="50"/>
      <c r="U387" s="227" t="str">
        <f>IF(D387="","",IF(D385=D387,"",VLOOKUP(D387,契約台帳!$A$2:$X$700,18,FALSE)))</f>
        <v/>
      </c>
      <c r="V387" s="35" t="str">
        <f>IF(J387="巻足し",VLOOKUP(F387&amp;K387&amp;M387,製品マスタ!$M$5:$AK$1005,IF(S387/N387&gt;=3,24,21),FALSE),IF(J387="巻返し",VLOOKUP(F387&amp;K387&amp;M387,製品マスタ!$M$5:$AE$1005,18,FALSE),IF(J387="リード付け","原反コア",IF(J387="スリット",VLOOKUP(F387&amp;K387&amp;Q387,製品マスタ!$N$5:$AE$1005,17,FALSE),""))))</f>
        <v/>
      </c>
      <c r="W387" s="35" t="str">
        <f>IF(J387="巻足し",VLOOKUP(F387&amp;K387&amp;M387,製品マスタ!$M$5:$AK$1005,IF(S387/N387&gt;=3,25,22),FALSE),IF(J387="巻返し",VLOOKUP(F387&amp;K387&amp;M387,製品マスタ!$M$5:$AE$1005,19,FALSE),IF(J387="リード付け","-",IF(J387="スリット",VLOOKUP(F387&amp;K387&amp;Q387,製品マスタ!$N$5:$AE$1005,18,FALSE),""))))</f>
        <v/>
      </c>
      <c r="X387" s="40" t="str">
        <f>IF(D387="","",IF(D386&lt;&gt;"","",VLOOKUP(D387,契約台帳!$A$3:$X$700,17,FALSE)))</f>
        <v/>
      </c>
      <c r="Y387" s="35" t="str">
        <f>IF(D387="","",IF(D386&lt;&gt;"","",VLOOKUP(D387,契約台帳!$A$3:$X$700,5,FALSE)))</f>
        <v/>
      </c>
      <c r="Z387" s="74"/>
      <c r="AA387" s="266" t="str">
        <f>IFERROR(VLOOKUP(F387&amp;K387&amp;M387,製品マスタ!$M$5:$AM$1003,27,FALSE),"")</f>
        <v/>
      </c>
      <c r="AB387" s="41"/>
      <c r="AC387" s="244"/>
      <c r="AD387" s="67"/>
      <c r="AE387" s="71"/>
      <c r="AF387" s="60"/>
      <c r="AG387" s="34"/>
      <c r="AH387" s="34"/>
      <c r="AI387" s="34"/>
      <c r="AJ387" s="34"/>
      <c r="AK387" s="13"/>
      <c r="AL387" s="13"/>
      <c r="AM387" s="13"/>
      <c r="AN387" s="13"/>
      <c r="AO387" s="13"/>
      <c r="AP387" s="14"/>
      <c r="AQ387" s="15"/>
    </row>
    <row r="388" spans="1:43" s="17" customFormat="1" ht="30.95" customHeight="1" x14ac:dyDescent="0.2">
      <c r="A388" s="47"/>
      <c r="B388" s="48"/>
      <c r="C388" s="56"/>
      <c r="D388" s="35"/>
      <c r="E388" s="35"/>
      <c r="F388" s="36" t="str">
        <f>IF(D388="","",VLOOKUP(D388,契約台帳!$A$3:$X$9998,6,FALSE))&amp;IF(D388="","",VLOOKUP(D388,契約台帳!$A$3:$X$9998,7,FALSE))&amp;IF(D388="","",VLOOKUP(D388,契約台帳!$A$3:$X$9998,8,FALSE))&amp;IF(D388="","",VLOOKUP(D388,契約台帳!$A$3:$X$9998,9,FALSE))&amp;IF(D388="","",VLOOKUP(D388,契約台帳!$A$3:$X$9998,11,FALSE))</f>
        <v/>
      </c>
      <c r="G388" s="35" t="str">
        <f>IF(D388="","",IF(D387&lt;&gt;"","",VLOOKUP(F388,製品マスタ!$G$5:$H$1005,2,FALSE)))</f>
        <v/>
      </c>
      <c r="H388" s="35" t="str">
        <f>IF(D388="","",IF(D387&lt;&gt;"","",VLOOKUP(F388,製品マスタ!$G$5:$K$1005,5,FALSE)))</f>
        <v/>
      </c>
      <c r="I388" s="37" t="str">
        <f>IF(D388="","",IF(D387&lt;&gt;"","",VLOOKUP(F388,製品マスタ!$G$5:$L$1005,6,FALSE)))</f>
        <v/>
      </c>
      <c r="J388" s="38"/>
      <c r="K388" s="37" t="str">
        <f>IF(D388="","",IF(D387&lt;&gt;"","",VLOOKUP(D388,契約台帳!$A$3:$X$700,12,FALSE)))</f>
        <v/>
      </c>
      <c r="L388" s="37" t="str">
        <f>IF(D388="","",IF(D387&lt;&gt;"","",VLOOKUP(F388,製品マスタ!$G$5:$Q$1005,11,FALSE)))</f>
        <v/>
      </c>
      <c r="M388" s="49"/>
      <c r="N388" s="49"/>
      <c r="O388" s="60"/>
      <c r="P388" s="74"/>
      <c r="Q388" s="54" t="str">
        <f>IF(D388="","",IF(D387&lt;&gt;"","",IF(J388="リード付け",M388,VLOOKUP(D388,契約台帳!$A$3:$X$700,14,FALSE))))</f>
        <v/>
      </c>
      <c r="R388" s="50" t="str">
        <f>IF(D388="","",IF(D387&lt;&gt;"","",IF(J388="リード付け",M388,VLOOKUP(D388,契約台帳!$A$3:$X$700,15,FALSE))))</f>
        <v/>
      </c>
      <c r="S388" s="50" t="str">
        <f>IF(D388="","",IF(D387&lt;&gt;"","",IF(J388="リード付け",N388,VLOOKUP(D388,契約台帳!$A$3:$X$700,16,FALSE))))</f>
        <v/>
      </c>
      <c r="T388" s="50"/>
      <c r="U388" s="227" t="str">
        <f>IF(D388="","",IF(D386=D388,"",VLOOKUP(D388,契約台帳!$A$2:$X$700,18,FALSE)))</f>
        <v/>
      </c>
      <c r="V388" s="35" t="str">
        <f>IF(J388="巻足し",VLOOKUP(F388&amp;K388&amp;M388,製品マスタ!$M$5:$AK$1005,IF(S388/N388&gt;=3,24,21),FALSE),IF(J388="巻返し",VLOOKUP(F388&amp;K388&amp;M388,製品マスタ!$M$5:$AE$1005,18,FALSE),IF(J388="リード付け","原反コア",IF(J388="スリット",VLOOKUP(F388&amp;K388&amp;Q388,製品マスタ!$N$5:$AE$1005,17,FALSE),""))))</f>
        <v/>
      </c>
      <c r="W388" s="35" t="str">
        <f>IF(J388="巻足し",VLOOKUP(F388&amp;K388&amp;M388,製品マスタ!$M$5:$AK$1005,IF(S388/N388&gt;=3,25,22),FALSE),IF(J388="巻返し",VLOOKUP(F388&amp;K388&amp;M388,製品マスタ!$M$5:$AE$1005,19,FALSE),IF(J388="リード付け","-",IF(J388="スリット",VLOOKUP(F388&amp;K388&amp;Q388,製品マスタ!$N$5:$AE$1005,18,FALSE),""))))</f>
        <v/>
      </c>
      <c r="X388" s="40" t="str">
        <f>IF(D388="","",IF(D387&lt;&gt;"","",VLOOKUP(D388,契約台帳!$A$3:$X$700,17,FALSE)))</f>
        <v/>
      </c>
      <c r="Y388" s="35" t="str">
        <f>IF(D388="","",IF(D387&lt;&gt;"","",VLOOKUP(D388,契約台帳!$A$3:$X$700,5,FALSE)))</f>
        <v/>
      </c>
      <c r="Z388" s="74"/>
      <c r="AA388" s="266" t="str">
        <f>IFERROR(VLOOKUP(F388&amp;K388&amp;M388,製品マスタ!$M$5:$AM$1003,27,FALSE),"")</f>
        <v/>
      </c>
      <c r="AB388" s="41"/>
      <c r="AC388" s="244"/>
      <c r="AD388" s="67"/>
      <c r="AE388" s="71"/>
      <c r="AF388" s="60"/>
      <c r="AG388" s="34"/>
      <c r="AH388" s="34"/>
      <c r="AI388" s="34"/>
      <c r="AJ388" s="34"/>
      <c r="AK388" s="13"/>
      <c r="AL388" s="13"/>
      <c r="AM388" s="13"/>
      <c r="AN388" s="13"/>
      <c r="AO388" s="13"/>
      <c r="AP388" s="14"/>
      <c r="AQ388" s="15"/>
    </row>
    <row r="389" spans="1:43" s="17" customFormat="1" ht="30.95" customHeight="1" x14ac:dyDescent="0.2">
      <c r="A389" s="47"/>
      <c r="B389" s="48"/>
      <c r="C389" s="56"/>
      <c r="D389" s="35"/>
      <c r="E389" s="35"/>
      <c r="F389" s="36" t="str">
        <f>IF(D389="","",VLOOKUP(D389,契約台帳!$A$3:$X$9998,6,FALSE))&amp;IF(D389="","",VLOOKUP(D389,契約台帳!$A$3:$X$9998,7,FALSE))&amp;IF(D389="","",VLOOKUP(D389,契約台帳!$A$3:$X$9998,8,FALSE))&amp;IF(D389="","",VLOOKUP(D389,契約台帳!$A$3:$X$9998,9,FALSE))&amp;IF(D389="","",VLOOKUP(D389,契約台帳!$A$3:$X$9998,11,FALSE))</f>
        <v/>
      </c>
      <c r="G389" s="35" t="str">
        <f>IF(D389="","",IF(D388&lt;&gt;"","",VLOOKUP(F389,製品マスタ!$G$5:$H$1005,2,FALSE)))</f>
        <v/>
      </c>
      <c r="H389" s="35" t="str">
        <f>IF(D389="","",IF(D388&lt;&gt;"","",VLOOKUP(F389,製品マスタ!$G$5:$K$1005,5,FALSE)))</f>
        <v/>
      </c>
      <c r="I389" s="37" t="str">
        <f>IF(D389="","",IF(D388&lt;&gt;"","",VLOOKUP(F389,製品マスタ!$G$5:$L$1005,6,FALSE)))</f>
        <v/>
      </c>
      <c r="J389" s="38"/>
      <c r="K389" s="37" t="str">
        <f>IF(D389="","",IF(D388&lt;&gt;"","",VLOOKUP(D389,契約台帳!$A$3:$X$700,12,FALSE)))</f>
        <v/>
      </c>
      <c r="L389" s="37" t="str">
        <f>IF(D389="","",IF(D388&lt;&gt;"","",VLOOKUP(F389,製品マスタ!$G$5:$Q$1005,11,FALSE)))</f>
        <v/>
      </c>
      <c r="M389" s="49"/>
      <c r="N389" s="49"/>
      <c r="O389" s="60"/>
      <c r="P389" s="74"/>
      <c r="Q389" s="54" t="str">
        <f>IF(D389="","",IF(D388&lt;&gt;"","",IF(J389="リード付け",M389,VLOOKUP(D389,契約台帳!$A$3:$X$700,14,FALSE))))</f>
        <v/>
      </c>
      <c r="R389" s="50" t="str">
        <f>IF(D389="","",IF(D388&lt;&gt;"","",IF(J389="リード付け",M389,VLOOKUP(D389,契約台帳!$A$3:$X$700,15,FALSE))))</f>
        <v/>
      </c>
      <c r="S389" s="50" t="str">
        <f>IF(D389="","",IF(D388&lt;&gt;"","",IF(J389="リード付け",N389,VLOOKUP(D389,契約台帳!$A$3:$X$700,16,FALSE))))</f>
        <v/>
      </c>
      <c r="T389" s="50"/>
      <c r="U389" s="227" t="str">
        <f>IF(D389="","",IF(D387=D389,"",VLOOKUP(D389,契約台帳!$A$2:$X$700,18,FALSE)))</f>
        <v/>
      </c>
      <c r="V389" s="35" t="str">
        <f>IF(J389="巻足し",VLOOKUP(F389&amp;K389&amp;M389,製品マスタ!$M$5:$AK$1005,IF(S389/N389&gt;=3,24,21),FALSE),IF(J389="巻返し",VLOOKUP(F389&amp;K389&amp;M389,製品マスタ!$M$5:$AE$1005,18,FALSE),IF(J389="リード付け","原反コア",IF(J389="スリット",VLOOKUP(F389&amp;K389&amp;Q389,製品マスタ!$N$5:$AE$1005,17,FALSE),""))))</f>
        <v/>
      </c>
      <c r="W389" s="35" t="str">
        <f>IF(J389="巻足し",VLOOKUP(F389&amp;K389&amp;M389,製品マスタ!$M$5:$AK$1005,IF(S389/N389&gt;=3,25,22),FALSE),IF(J389="巻返し",VLOOKUP(F389&amp;K389&amp;M389,製品マスタ!$M$5:$AE$1005,19,FALSE),IF(J389="リード付け","-",IF(J389="スリット",VLOOKUP(F389&amp;K389&amp;Q389,製品マスタ!$N$5:$AE$1005,18,FALSE),""))))</f>
        <v/>
      </c>
      <c r="X389" s="40" t="str">
        <f>IF(D389="","",IF(D388&lt;&gt;"","",VLOOKUP(D389,契約台帳!$A$3:$X$700,17,FALSE)))</f>
        <v/>
      </c>
      <c r="Y389" s="35" t="str">
        <f>IF(D389="","",IF(D388&lt;&gt;"","",VLOOKUP(D389,契約台帳!$A$3:$X$700,5,FALSE)))</f>
        <v/>
      </c>
      <c r="Z389" s="74"/>
      <c r="AA389" s="266" t="str">
        <f>IFERROR(VLOOKUP(F389&amp;K389&amp;M389,製品マスタ!$M$5:$AM$1003,27,FALSE),"")</f>
        <v/>
      </c>
      <c r="AB389" s="41"/>
      <c r="AC389" s="244"/>
      <c r="AD389" s="67"/>
      <c r="AE389" s="71"/>
      <c r="AF389" s="60"/>
      <c r="AG389" s="34"/>
      <c r="AH389" s="34"/>
      <c r="AI389" s="34"/>
      <c r="AJ389" s="34"/>
      <c r="AK389" s="13"/>
      <c r="AL389" s="13"/>
      <c r="AM389" s="13"/>
      <c r="AN389" s="13"/>
      <c r="AO389" s="13"/>
      <c r="AP389" s="14"/>
      <c r="AQ389" s="15"/>
    </row>
    <row r="390" spans="1:43" s="17" customFormat="1" ht="30.95" customHeight="1" x14ac:dyDescent="0.2">
      <c r="A390" s="47"/>
      <c r="B390" s="48"/>
      <c r="C390" s="56"/>
      <c r="D390" s="35"/>
      <c r="E390" s="35"/>
      <c r="F390" s="36" t="str">
        <f>IF(D390="","",VLOOKUP(D390,契約台帳!$A$3:$X$9998,6,FALSE))&amp;IF(D390="","",VLOOKUP(D390,契約台帳!$A$3:$X$9998,7,FALSE))&amp;IF(D390="","",VLOOKUP(D390,契約台帳!$A$3:$X$9998,8,FALSE))&amp;IF(D390="","",VLOOKUP(D390,契約台帳!$A$3:$X$9998,9,FALSE))&amp;IF(D390="","",VLOOKUP(D390,契約台帳!$A$3:$X$9998,11,FALSE))</f>
        <v/>
      </c>
      <c r="G390" s="35" t="str">
        <f>IF(D390="","",IF(D389&lt;&gt;"","",VLOOKUP(F390,製品マスタ!$G$5:$H$1005,2,FALSE)))</f>
        <v/>
      </c>
      <c r="H390" s="35" t="str">
        <f>IF(D390="","",IF(D389&lt;&gt;"","",VLOOKUP(F390,製品マスタ!$G$5:$K$1005,5,FALSE)))</f>
        <v/>
      </c>
      <c r="I390" s="37" t="str">
        <f>IF(D390="","",IF(D389&lt;&gt;"","",VLOOKUP(F390,製品マスタ!$G$5:$L$1005,6,FALSE)))</f>
        <v/>
      </c>
      <c r="J390" s="38"/>
      <c r="K390" s="37" t="str">
        <f>IF(D390="","",IF(D389&lt;&gt;"","",VLOOKUP(D390,契約台帳!$A$3:$X$700,12,FALSE)))</f>
        <v/>
      </c>
      <c r="L390" s="37" t="str">
        <f>IF(D390="","",IF(D389&lt;&gt;"","",VLOOKUP(F390,製品マスタ!$G$5:$Q$1005,11,FALSE)))</f>
        <v/>
      </c>
      <c r="M390" s="49"/>
      <c r="N390" s="49"/>
      <c r="O390" s="60"/>
      <c r="P390" s="74"/>
      <c r="Q390" s="54" t="str">
        <f>IF(D390="","",IF(D389&lt;&gt;"","",IF(J390="リード付け",M390,VLOOKUP(D390,契約台帳!$A$3:$X$700,14,FALSE))))</f>
        <v/>
      </c>
      <c r="R390" s="50" t="str">
        <f>IF(D390="","",IF(D389&lt;&gt;"","",IF(J390="リード付け",M390,VLOOKUP(D390,契約台帳!$A$3:$X$700,15,FALSE))))</f>
        <v/>
      </c>
      <c r="S390" s="50" t="str">
        <f>IF(D390="","",IF(D389&lt;&gt;"","",IF(J390="リード付け",N390,VLOOKUP(D390,契約台帳!$A$3:$X$700,16,FALSE))))</f>
        <v/>
      </c>
      <c r="T390" s="50"/>
      <c r="U390" s="227" t="str">
        <f>IF(D390="","",IF(D388=D390,"",VLOOKUP(D390,契約台帳!$A$2:$X$700,18,FALSE)))</f>
        <v/>
      </c>
      <c r="V390" s="35" t="str">
        <f>IF(J390="巻足し",VLOOKUP(F390&amp;K390&amp;M390,製品マスタ!$M$5:$AK$1005,IF(S390/N390&gt;=3,24,21),FALSE),IF(J390="巻返し",VLOOKUP(F390&amp;K390&amp;M390,製品マスタ!$M$5:$AE$1005,18,FALSE),IF(J390="リード付け","原反コア",IF(J390="スリット",VLOOKUP(F390&amp;K390&amp;Q390,製品マスタ!$N$5:$AE$1005,17,FALSE),""))))</f>
        <v/>
      </c>
      <c r="W390" s="35" t="str">
        <f>IF(J390="巻足し",VLOOKUP(F390&amp;K390&amp;M390,製品マスタ!$M$5:$AK$1005,IF(S390/N390&gt;=3,25,22),FALSE),IF(J390="巻返し",VLOOKUP(F390&amp;K390&amp;M390,製品マスタ!$M$5:$AE$1005,19,FALSE),IF(J390="リード付け","-",IF(J390="スリット",VLOOKUP(F390&amp;K390&amp;Q390,製品マスタ!$N$5:$AE$1005,18,FALSE),""))))</f>
        <v/>
      </c>
      <c r="X390" s="40" t="str">
        <f>IF(D390="","",IF(D389&lt;&gt;"","",VLOOKUP(D390,契約台帳!$A$3:$X$700,17,FALSE)))</f>
        <v/>
      </c>
      <c r="Y390" s="35" t="str">
        <f>IF(D390="","",IF(D389&lt;&gt;"","",VLOOKUP(D390,契約台帳!$A$3:$X$700,5,FALSE)))</f>
        <v/>
      </c>
      <c r="Z390" s="74"/>
      <c r="AA390" s="266" t="str">
        <f>IFERROR(VLOOKUP(F390&amp;K390&amp;M390,製品マスタ!$M$5:$AM$1003,27,FALSE),"")</f>
        <v/>
      </c>
      <c r="AB390" s="41"/>
      <c r="AC390" s="244"/>
      <c r="AD390" s="67"/>
      <c r="AE390" s="71"/>
      <c r="AF390" s="60"/>
      <c r="AG390" s="34"/>
      <c r="AH390" s="34"/>
      <c r="AI390" s="34"/>
      <c r="AJ390" s="34"/>
      <c r="AK390" s="13"/>
      <c r="AL390" s="13"/>
      <c r="AM390" s="13"/>
      <c r="AN390" s="13"/>
      <c r="AO390" s="13"/>
      <c r="AP390" s="14"/>
      <c r="AQ390" s="15"/>
    </row>
    <row r="391" spans="1:43" s="17" customFormat="1" ht="30.95" customHeight="1" x14ac:dyDescent="0.2">
      <c r="A391" s="47"/>
      <c r="B391" s="48"/>
      <c r="C391" s="56"/>
      <c r="D391" s="35"/>
      <c r="E391" s="35"/>
      <c r="F391" s="36" t="str">
        <f>IF(D391="","",VLOOKUP(D391,契約台帳!$A$3:$X$9998,6,FALSE))&amp;IF(D391="","",VLOOKUP(D391,契約台帳!$A$3:$X$9998,7,FALSE))&amp;IF(D391="","",VLOOKUP(D391,契約台帳!$A$3:$X$9998,8,FALSE))&amp;IF(D391="","",VLOOKUP(D391,契約台帳!$A$3:$X$9998,9,FALSE))&amp;IF(D391="","",VLOOKUP(D391,契約台帳!$A$3:$X$9998,11,FALSE))</f>
        <v/>
      </c>
      <c r="G391" s="35" t="str">
        <f>IF(D391="","",IF(D390&lt;&gt;"","",VLOOKUP(F391,製品マスタ!$G$5:$H$1005,2,FALSE)))</f>
        <v/>
      </c>
      <c r="H391" s="35" t="str">
        <f>IF(D391="","",IF(D390&lt;&gt;"","",VLOOKUP(F391,製品マスタ!$G$5:$K$1005,5,FALSE)))</f>
        <v/>
      </c>
      <c r="I391" s="37" t="str">
        <f>IF(D391="","",IF(D390&lt;&gt;"","",VLOOKUP(F391,製品マスタ!$G$5:$L$1005,6,FALSE)))</f>
        <v/>
      </c>
      <c r="J391" s="38"/>
      <c r="K391" s="37" t="str">
        <f>IF(D391="","",IF(D390&lt;&gt;"","",VLOOKUP(D391,契約台帳!$A$3:$X$700,12,FALSE)))</f>
        <v/>
      </c>
      <c r="L391" s="37" t="str">
        <f>IF(D391="","",IF(D390&lt;&gt;"","",VLOOKUP(F391,製品マスタ!$G$5:$Q$1005,11,FALSE)))</f>
        <v/>
      </c>
      <c r="M391" s="49"/>
      <c r="N391" s="49"/>
      <c r="O391" s="60"/>
      <c r="P391" s="74"/>
      <c r="Q391" s="54" t="str">
        <f>IF(D391="","",IF(D390&lt;&gt;"","",IF(J391="リード付け",M391,VLOOKUP(D391,契約台帳!$A$3:$X$700,14,FALSE))))</f>
        <v/>
      </c>
      <c r="R391" s="50" t="str">
        <f>IF(D391="","",IF(D390&lt;&gt;"","",IF(J391="リード付け",M391,VLOOKUP(D391,契約台帳!$A$3:$X$700,15,FALSE))))</f>
        <v/>
      </c>
      <c r="S391" s="50" t="str">
        <f>IF(D391="","",IF(D390&lt;&gt;"","",IF(J391="リード付け",N391,VLOOKUP(D391,契約台帳!$A$3:$X$700,16,FALSE))))</f>
        <v/>
      </c>
      <c r="T391" s="50"/>
      <c r="U391" s="227" t="str">
        <f>IF(D391="","",IF(D389=D391,"",VLOOKUP(D391,契約台帳!$A$2:$X$700,18,FALSE)))</f>
        <v/>
      </c>
      <c r="V391" s="35" t="str">
        <f>IF(J391="巻足し",VLOOKUP(F391&amp;K391&amp;M391,製品マスタ!$M$5:$AK$1005,IF(S391/N391&gt;=3,24,21),FALSE),IF(J391="巻返し",VLOOKUP(F391&amp;K391&amp;M391,製品マスタ!$M$5:$AE$1005,18,FALSE),IF(J391="リード付け","原反コア",IF(J391="スリット",VLOOKUP(F391&amp;K391&amp;Q391,製品マスタ!$N$5:$AE$1005,17,FALSE),""))))</f>
        <v/>
      </c>
      <c r="W391" s="35" t="str">
        <f>IF(J391="巻足し",VLOOKUP(F391&amp;K391&amp;M391,製品マスタ!$M$5:$AK$1005,IF(S391/N391&gt;=3,25,22),FALSE),IF(J391="巻返し",VLOOKUP(F391&amp;K391&amp;M391,製品マスタ!$M$5:$AE$1005,19,FALSE),IF(J391="リード付け","-",IF(J391="スリット",VLOOKUP(F391&amp;K391&amp;Q391,製品マスタ!$N$5:$AE$1005,18,FALSE),""))))</f>
        <v/>
      </c>
      <c r="X391" s="40" t="str">
        <f>IF(D391="","",IF(D390&lt;&gt;"","",VLOOKUP(D391,契約台帳!$A$3:$X$700,17,FALSE)))</f>
        <v/>
      </c>
      <c r="Y391" s="35" t="str">
        <f>IF(D391="","",IF(D390&lt;&gt;"","",VLOOKUP(D391,契約台帳!$A$3:$X$700,5,FALSE)))</f>
        <v/>
      </c>
      <c r="Z391" s="74"/>
      <c r="AA391" s="266" t="str">
        <f>IFERROR(VLOOKUP(F391&amp;K391&amp;M391,製品マスタ!$M$5:$AM$1003,27,FALSE),"")</f>
        <v/>
      </c>
      <c r="AB391" s="41"/>
      <c r="AC391" s="244"/>
      <c r="AD391" s="67"/>
      <c r="AE391" s="71"/>
      <c r="AF391" s="60"/>
      <c r="AG391" s="34"/>
      <c r="AH391" s="34"/>
      <c r="AI391" s="34"/>
      <c r="AJ391" s="34"/>
      <c r="AK391" s="13"/>
      <c r="AL391" s="13"/>
      <c r="AM391" s="13"/>
      <c r="AN391" s="13"/>
      <c r="AO391" s="13"/>
      <c r="AP391" s="14"/>
      <c r="AQ391" s="15"/>
    </row>
    <row r="392" spans="1:43" s="17" customFormat="1" ht="30.95" customHeight="1" x14ac:dyDescent="0.2">
      <c r="A392" s="47"/>
      <c r="B392" s="48"/>
      <c r="C392" s="56"/>
      <c r="D392" s="35"/>
      <c r="E392" s="35"/>
      <c r="F392" s="36" t="str">
        <f>IF(D392="","",VLOOKUP(D392,契約台帳!$A$3:$X$9998,6,FALSE))&amp;IF(D392="","",VLOOKUP(D392,契約台帳!$A$3:$X$9998,7,FALSE))&amp;IF(D392="","",VLOOKUP(D392,契約台帳!$A$3:$X$9998,8,FALSE))&amp;IF(D392="","",VLOOKUP(D392,契約台帳!$A$3:$X$9998,9,FALSE))&amp;IF(D392="","",VLOOKUP(D392,契約台帳!$A$3:$X$9998,11,FALSE))</f>
        <v/>
      </c>
      <c r="G392" s="35" t="str">
        <f>IF(D392="","",IF(D391&lt;&gt;"","",VLOOKUP(F392,製品マスタ!$G$5:$H$1005,2,FALSE)))</f>
        <v/>
      </c>
      <c r="H392" s="35" t="str">
        <f>IF(D392="","",IF(D391&lt;&gt;"","",VLOOKUP(F392,製品マスタ!$G$5:$K$1005,5,FALSE)))</f>
        <v/>
      </c>
      <c r="I392" s="37" t="str">
        <f>IF(D392="","",IF(D391&lt;&gt;"","",VLOOKUP(F392,製品マスタ!$G$5:$L$1005,6,FALSE)))</f>
        <v/>
      </c>
      <c r="J392" s="38"/>
      <c r="K392" s="37" t="str">
        <f>IF(D392="","",IF(D391&lt;&gt;"","",VLOOKUP(D392,契約台帳!$A$3:$X$700,12,FALSE)))</f>
        <v/>
      </c>
      <c r="L392" s="37" t="str">
        <f>IF(D392="","",IF(D391&lt;&gt;"","",VLOOKUP(F392,製品マスタ!$G$5:$Q$1005,11,FALSE)))</f>
        <v/>
      </c>
      <c r="M392" s="49"/>
      <c r="N392" s="49"/>
      <c r="O392" s="60"/>
      <c r="P392" s="74"/>
      <c r="Q392" s="54" t="str">
        <f>IF(D392="","",IF(D391&lt;&gt;"","",IF(J392="リード付け",M392,VLOOKUP(D392,契約台帳!$A$3:$X$700,14,FALSE))))</f>
        <v/>
      </c>
      <c r="R392" s="50" t="str">
        <f>IF(D392="","",IF(D391&lt;&gt;"","",IF(J392="リード付け",M392,VLOOKUP(D392,契約台帳!$A$3:$X$700,15,FALSE))))</f>
        <v/>
      </c>
      <c r="S392" s="50" t="str">
        <f>IF(D392="","",IF(D391&lt;&gt;"","",IF(J392="リード付け",N392,VLOOKUP(D392,契約台帳!$A$3:$X$700,16,FALSE))))</f>
        <v/>
      </c>
      <c r="T392" s="50"/>
      <c r="U392" s="227" t="str">
        <f>IF(D392="","",IF(D390=D392,"",VLOOKUP(D392,契約台帳!$A$2:$X$700,18,FALSE)))</f>
        <v/>
      </c>
      <c r="V392" s="35" t="str">
        <f>IF(J392="巻足し",VLOOKUP(F392&amp;K392&amp;M392,製品マスタ!$M$5:$AK$1005,IF(S392/N392&gt;=3,24,21),FALSE),IF(J392="巻返し",VLOOKUP(F392&amp;K392&amp;M392,製品マスタ!$M$5:$AE$1005,18,FALSE),IF(J392="リード付け","原反コア",IF(J392="スリット",VLOOKUP(F392&amp;K392&amp;Q392,製品マスタ!$N$5:$AE$1005,17,FALSE),""))))</f>
        <v/>
      </c>
      <c r="W392" s="35" t="str">
        <f>IF(J392="巻足し",VLOOKUP(F392&amp;K392&amp;M392,製品マスタ!$M$5:$AK$1005,IF(S392/N392&gt;=3,25,22),FALSE),IF(J392="巻返し",VLOOKUP(F392&amp;K392&amp;M392,製品マスタ!$M$5:$AE$1005,19,FALSE),IF(J392="リード付け","-",IF(J392="スリット",VLOOKUP(F392&amp;K392&amp;Q392,製品マスタ!$N$5:$AE$1005,18,FALSE),""))))</f>
        <v/>
      </c>
      <c r="X392" s="40" t="str">
        <f>IF(D392="","",IF(D391&lt;&gt;"","",VLOOKUP(D392,契約台帳!$A$3:$X$700,17,FALSE)))</f>
        <v/>
      </c>
      <c r="Y392" s="35" t="str">
        <f>IF(D392="","",IF(D391&lt;&gt;"","",VLOOKUP(D392,契約台帳!$A$3:$X$700,5,FALSE)))</f>
        <v/>
      </c>
      <c r="Z392" s="74"/>
      <c r="AA392" s="266" t="str">
        <f>IFERROR(VLOOKUP(F392&amp;K392&amp;M392,製品マスタ!$M$5:$AM$1003,27,FALSE),"")</f>
        <v/>
      </c>
      <c r="AB392" s="41"/>
      <c r="AC392" s="244"/>
      <c r="AD392" s="67"/>
      <c r="AE392" s="71"/>
      <c r="AF392" s="60"/>
      <c r="AG392" s="34"/>
      <c r="AH392" s="34"/>
      <c r="AI392" s="34"/>
      <c r="AJ392" s="34"/>
      <c r="AK392" s="13"/>
      <c r="AL392" s="13"/>
      <c r="AM392" s="13"/>
      <c r="AN392" s="13"/>
      <c r="AO392" s="13"/>
      <c r="AP392" s="14"/>
      <c r="AQ392" s="15"/>
    </row>
    <row r="393" spans="1:43" s="17" customFormat="1" ht="30.95" customHeight="1" x14ac:dyDescent="0.2">
      <c r="A393" s="47"/>
      <c r="B393" s="48"/>
      <c r="C393" s="57"/>
      <c r="D393" s="35"/>
      <c r="E393" s="35"/>
      <c r="F393" s="36" t="str">
        <f>IF(D393="","",VLOOKUP(D393,契約台帳!$A$3:$X$9998,6,FALSE))&amp;IF(D393="","",VLOOKUP(D393,契約台帳!$A$3:$X$9998,7,FALSE))&amp;IF(D393="","",VLOOKUP(D393,契約台帳!$A$3:$X$9998,8,FALSE))&amp;IF(D393="","",VLOOKUP(D393,契約台帳!$A$3:$X$9998,9,FALSE))&amp;IF(D393="","",VLOOKUP(D393,契約台帳!$A$3:$X$9998,11,FALSE))</f>
        <v/>
      </c>
      <c r="G393" s="35" t="str">
        <f>IF(D393="","",IF(D392&lt;&gt;"","",VLOOKUP(F393,製品マスタ!$G$5:$H$1005,2,FALSE)))</f>
        <v/>
      </c>
      <c r="H393" s="35" t="str">
        <f>IF(D393="","",IF(D392&lt;&gt;"","",VLOOKUP(F393,製品マスタ!$G$5:$K$1005,5,FALSE)))</f>
        <v/>
      </c>
      <c r="I393" s="37" t="str">
        <f>IF(D393="","",IF(D392&lt;&gt;"","",VLOOKUP(F393,製品マスタ!$G$5:$L$1005,6,FALSE)))</f>
        <v/>
      </c>
      <c r="J393" s="38"/>
      <c r="K393" s="37" t="str">
        <f>IF(D393="","",IF(D392&lt;&gt;"","",VLOOKUP(D393,契約台帳!$A$3:$X$700,12,FALSE)))</f>
        <v/>
      </c>
      <c r="L393" s="37" t="str">
        <f>IF(D393="","",IF(D392&lt;&gt;"","",VLOOKUP(F393,製品マスタ!$G$5:$Q$1005,11,FALSE)))</f>
        <v/>
      </c>
      <c r="M393" s="49"/>
      <c r="N393" s="49"/>
      <c r="O393" s="60"/>
      <c r="P393" s="74"/>
      <c r="Q393" s="54" t="str">
        <f>IF(D393="","",IF(D392&lt;&gt;"","",IF(J393="リード付け",M393,VLOOKUP(D393,契約台帳!$A$3:$X$700,14,FALSE))))</f>
        <v/>
      </c>
      <c r="R393" s="50" t="str">
        <f>IF(D393="","",IF(D392&lt;&gt;"","",IF(J393="リード付け",M393,VLOOKUP(D393,契約台帳!$A$3:$X$700,15,FALSE))))</f>
        <v/>
      </c>
      <c r="S393" s="50" t="str">
        <f>IF(D393="","",IF(D392&lt;&gt;"","",IF(J393="リード付け",N393,VLOOKUP(D393,契約台帳!$A$3:$X$700,16,FALSE))))</f>
        <v/>
      </c>
      <c r="T393" s="50"/>
      <c r="U393" s="227" t="str">
        <f>IF(D393="","",IF(D391=D393,"",VLOOKUP(D393,契約台帳!$A$2:$X$700,18,FALSE)))</f>
        <v/>
      </c>
      <c r="V393" s="35" t="str">
        <f>IF(J393="巻足し",VLOOKUP(F393&amp;K393&amp;M393,製品マスタ!$M$5:$AK$1005,IF(S393/N393&gt;=3,24,21),FALSE),IF(J393="巻返し",VLOOKUP(F393&amp;K393&amp;M393,製品マスタ!$M$5:$AE$1005,18,FALSE),IF(J393="リード付け","原反コア",IF(J393="スリット",VLOOKUP(F393&amp;K393&amp;Q393,製品マスタ!$N$5:$AE$1005,17,FALSE),""))))</f>
        <v/>
      </c>
      <c r="W393" s="35" t="str">
        <f>IF(J393="巻足し",VLOOKUP(F393&amp;K393&amp;M393,製品マスタ!$M$5:$AK$1005,IF(S393/N393&gt;=3,25,22),FALSE),IF(J393="巻返し",VLOOKUP(F393&amp;K393&amp;M393,製品マスタ!$M$5:$AE$1005,19,FALSE),IF(J393="リード付け","-",IF(J393="スリット",VLOOKUP(F393&amp;K393&amp;Q393,製品マスタ!$N$5:$AE$1005,18,FALSE),""))))</f>
        <v/>
      </c>
      <c r="X393" s="40" t="str">
        <f>IF(D393="","",IF(D392&lt;&gt;"","",VLOOKUP(D393,契約台帳!$A$3:$X$700,17,FALSE)))</f>
        <v/>
      </c>
      <c r="Y393" s="35" t="str">
        <f>IF(D393="","",IF(D392&lt;&gt;"","",VLOOKUP(D393,契約台帳!$A$3:$X$700,5,FALSE)))</f>
        <v/>
      </c>
      <c r="Z393" s="74"/>
      <c r="AA393" s="266" t="str">
        <f>IFERROR(VLOOKUP(F393&amp;K393&amp;M393,製品マスタ!$M$5:$AM$1003,27,FALSE),"")</f>
        <v/>
      </c>
      <c r="AB393" s="41"/>
      <c r="AC393" s="244"/>
      <c r="AD393" s="67"/>
      <c r="AE393" s="71"/>
      <c r="AF393" s="60"/>
      <c r="AG393" s="34"/>
      <c r="AH393" s="34"/>
      <c r="AI393" s="34"/>
      <c r="AJ393" s="34"/>
      <c r="AK393" s="13"/>
      <c r="AL393" s="13"/>
      <c r="AM393" s="13"/>
      <c r="AN393" s="13"/>
      <c r="AO393" s="13"/>
      <c r="AP393" s="14"/>
      <c r="AQ393" s="15"/>
    </row>
    <row r="394" spans="1:43" s="17" customFormat="1" ht="30.95" customHeight="1" x14ac:dyDescent="0.2">
      <c r="A394" s="47"/>
      <c r="B394" s="48"/>
      <c r="C394" s="56"/>
      <c r="D394" s="35"/>
      <c r="E394" s="35"/>
      <c r="F394" s="36" t="str">
        <f>IF(D394="","",VLOOKUP(D394,契約台帳!$A$3:$X$9998,6,FALSE))&amp;IF(D394="","",VLOOKUP(D394,契約台帳!$A$3:$X$9998,7,FALSE))&amp;IF(D394="","",VLOOKUP(D394,契約台帳!$A$3:$X$9998,8,FALSE))&amp;IF(D394="","",VLOOKUP(D394,契約台帳!$A$3:$X$9998,9,FALSE))&amp;IF(D394="","",VLOOKUP(D394,契約台帳!$A$3:$X$9998,11,FALSE))</f>
        <v/>
      </c>
      <c r="G394" s="35" t="str">
        <f>IF(D394="","",IF(D393&lt;&gt;"","",VLOOKUP(F394,製品マスタ!$G$5:$H$1005,2,FALSE)))</f>
        <v/>
      </c>
      <c r="H394" s="35" t="str">
        <f>IF(D394="","",IF(D393&lt;&gt;"","",VLOOKUP(F394,製品マスタ!$G$5:$K$1005,5,FALSE)))</f>
        <v/>
      </c>
      <c r="I394" s="37" t="str">
        <f>IF(D394="","",IF(D393&lt;&gt;"","",VLOOKUP(F394,製品マスタ!$G$5:$L$1005,6,FALSE)))</f>
        <v/>
      </c>
      <c r="J394" s="38"/>
      <c r="K394" s="37" t="str">
        <f>IF(D394="","",IF(D393&lt;&gt;"","",VLOOKUP(D394,契約台帳!$A$3:$X$700,12,FALSE)))</f>
        <v/>
      </c>
      <c r="L394" s="37" t="str">
        <f>IF(D394="","",IF(D393&lt;&gt;"","",VLOOKUP(F394,製品マスタ!$G$5:$Q$1005,11,FALSE)))</f>
        <v/>
      </c>
      <c r="M394" s="49"/>
      <c r="N394" s="49"/>
      <c r="O394" s="60"/>
      <c r="P394" s="74"/>
      <c r="Q394" s="54" t="str">
        <f>IF(D394="","",IF(D393&lt;&gt;"","",IF(J394="リード付け",M394,VLOOKUP(D394,契約台帳!$A$3:$X$700,14,FALSE))))</f>
        <v/>
      </c>
      <c r="R394" s="50" t="str">
        <f>IF(D394="","",IF(D393&lt;&gt;"","",IF(J394="リード付け",M394,VLOOKUP(D394,契約台帳!$A$3:$X$700,15,FALSE))))</f>
        <v/>
      </c>
      <c r="S394" s="50" t="str">
        <f>IF(D394="","",IF(D393&lt;&gt;"","",IF(J394="リード付け",N394,VLOOKUP(D394,契約台帳!$A$3:$X$700,16,FALSE))))</f>
        <v/>
      </c>
      <c r="T394" s="50"/>
      <c r="U394" s="227" t="str">
        <f>IF(D394="","",IF(D392=D394,"",VLOOKUP(D394,契約台帳!$A$2:$X$700,18,FALSE)))</f>
        <v/>
      </c>
      <c r="V394" s="35" t="str">
        <f>IF(J394="巻足し",VLOOKUP(F394&amp;K394&amp;M394,製品マスタ!$M$5:$AK$1005,IF(S394/N394&gt;=3,24,21),FALSE),IF(J394="巻返し",VLOOKUP(F394&amp;K394&amp;M394,製品マスタ!$M$5:$AE$1005,18,FALSE),IF(J394="リード付け","原反コア",IF(J394="スリット",VLOOKUP(F394&amp;K394&amp;Q394,製品マスタ!$N$5:$AE$1005,17,FALSE),""))))</f>
        <v/>
      </c>
      <c r="W394" s="35" t="str">
        <f>IF(J394="巻足し",VLOOKUP(F394&amp;K394&amp;M394,製品マスタ!$M$5:$AK$1005,IF(S394/N394&gt;=3,25,22),FALSE),IF(J394="巻返し",VLOOKUP(F394&amp;K394&amp;M394,製品マスタ!$M$5:$AE$1005,19,FALSE),IF(J394="リード付け","-",IF(J394="スリット",VLOOKUP(F394&amp;K394&amp;Q394,製品マスタ!$N$5:$AE$1005,18,FALSE),""))))</f>
        <v/>
      </c>
      <c r="X394" s="40" t="str">
        <f>IF(D394="","",IF(D393&lt;&gt;"","",VLOOKUP(D394,契約台帳!$A$3:$X$700,17,FALSE)))</f>
        <v/>
      </c>
      <c r="Y394" s="35" t="str">
        <f>IF(D394="","",IF(D393&lt;&gt;"","",VLOOKUP(D394,契約台帳!$A$3:$X$700,5,FALSE)))</f>
        <v/>
      </c>
      <c r="Z394" s="74"/>
      <c r="AA394" s="266" t="str">
        <f>IFERROR(VLOOKUP(F394&amp;K394&amp;M394,製品マスタ!$M$5:$AM$1003,27,FALSE),"")</f>
        <v/>
      </c>
      <c r="AB394" s="41"/>
      <c r="AC394" s="244"/>
      <c r="AD394" s="67"/>
      <c r="AE394" s="71"/>
      <c r="AF394" s="60"/>
      <c r="AG394" s="34"/>
      <c r="AH394" s="34"/>
      <c r="AI394" s="34"/>
      <c r="AJ394" s="34"/>
      <c r="AK394" s="13"/>
      <c r="AL394" s="13"/>
      <c r="AM394" s="13"/>
      <c r="AN394" s="13"/>
      <c r="AO394" s="13"/>
      <c r="AP394" s="14"/>
      <c r="AQ394" s="15"/>
    </row>
    <row r="395" spans="1:43" s="17" customFormat="1" ht="30.95" customHeight="1" x14ac:dyDescent="0.2">
      <c r="A395" s="47"/>
      <c r="B395" s="48"/>
      <c r="C395" s="56"/>
      <c r="D395" s="35"/>
      <c r="E395" s="35"/>
      <c r="F395" s="36" t="str">
        <f>IF(D395="","",VLOOKUP(D395,契約台帳!$A$3:$X$9998,6,FALSE))&amp;IF(D395="","",VLOOKUP(D395,契約台帳!$A$3:$X$9998,7,FALSE))&amp;IF(D395="","",VLOOKUP(D395,契約台帳!$A$3:$X$9998,8,FALSE))&amp;IF(D395="","",VLOOKUP(D395,契約台帳!$A$3:$X$9998,9,FALSE))&amp;IF(D395="","",VLOOKUP(D395,契約台帳!$A$3:$X$9998,11,FALSE))</f>
        <v/>
      </c>
      <c r="G395" s="35" t="str">
        <f>IF(D395="","",IF(D394&lt;&gt;"","",VLOOKUP(F395,製品マスタ!$G$5:$H$1005,2,FALSE)))</f>
        <v/>
      </c>
      <c r="H395" s="35" t="str">
        <f>IF(D395="","",IF(D394&lt;&gt;"","",VLOOKUP(F395,製品マスタ!$G$5:$K$1005,5,FALSE)))</f>
        <v/>
      </c>
      <c r="I395" s="37" t="str">
        <f>IF(D395="","",IF(D394&lt;&gt;"","",VLOOKUP(F395,製品マスタ!$G$5:$L$1005,6,FALSE)))</f>
        <v/>
      </c>
      <c r="J395" s="38"/>
      <c r="K395" s="37" t="str">
        <f>IF(D395="","",IF(D394&lt;&gt;"","",VLOOKUP(D395,契約台帳!$A$3:$X$700,12,FALSE)))</f>
        <v/>
      </c>
      <c r="L395" s="37" t="str">
        <f>IF(D395="","",IF(D394&lt;&gt;"","",VLOOKUP(F395,製品マスタ!$G$5:$Q$1005,11,FALSE)))</f>
        <v/>
      </c>
      <c r="M395" s="49"/>
      <c r="N395" s="49"/>
      <c r="O395" s="60"/>
      <c r="P395" s="74"/>
      <c r="Q395" s="54" t="str">
        <f>IF(D395="","",IF(D394&lt;&gt;"","",IF(J395="リード付け",M395,VLOOKUP(D395,契約台帳!$A$3:$X$700,14,FALSE))))</f>
        <v/>
      </c>
      <c r="R395" s="50" t="str">
        <f>IF(D395="","",IF(D394&lt;&gt;"","",IF(J395="リード付け",M395,VLOOKUP(D395,契約台帳!$A$3:$X$700,15,FALSE))))</f>
        <v/>
      </c>
      <c r="S395" s="50" t="str">
        <f>IF(D395="","",IF(D394&lt;&gt;"","",IF(J395="リード付け",N395,VLOOKUP(D395,契約台帳!$A$3:$X$700,16,FALSE))))</f>
        <v/>
      </c>
      <c r="T395" s="50"/>
      <c r="U395" s="227" t="str">
        <f>IF(D395="","",IF(D393=D395,"",VLOOKUP(D395,契約台帳!$A$2:$X$700,18,FALSE)))</f>
        <v/>
      </c>
      <c r="V395" s="35" t="str">
        <f>IF(J395="巻足し",VLOOKUP(F395&amp;K395&amp;M395,製品マスタ!$M$5:$AK$1005,IF(S395/N395&gt;=3,24,21),FALSE),IF(J395="巻返し",VLOOKUP(F395&amp;K395&amp;M395,製品マスタ!$M$5:$AE$1005,18,FALSE),IF(J395="リード付け","原反コア",IF(J395="スリット",VLOOKUP(F395&amp;K395&amp;Q395,製品マスタ!$N$5:$AE$1005,17,FALSE),""))))</f>
        <v/>
      </c>
      <c r="W395" s="35" t="str">
        <f>IF(J395="巻足し",VLOOKUP(F395&amp;K395&amp;M395,製品マスタ!$M$5:$AK$1005,IF(S395/N395&gt;=3,25,22),FALSE),IF(J395="巻返し",VLOOKUP(F395&amp;K395&amp;M395,製品マスタ!$M$5:$AE$1005,19,FALSE),IF(J395="リード付け","-",IF(J395="スリット",VLOOKUP(F395&amp;K395&amp;Q395,製品マスタ!$N$5:$AE$1005,18,FALSE),""))))</f>
        <v/>
      </c>
      <c r="X395" s="40" t="str">
        <f>IF(D395="","",IF(D394&lt;&gt;"","",VLOOKUP(D395,契約台帳!$A$3:$X$700,17,FALSE)))</f>
        <v/>
      </c>
      <c r="Y395" s="35" t="str">
        <f>IF(D395="","",IF(D394&lt;&gt;"","",VLOOKUP(D395,契約台帳!$A$3:$X$700,5,FALSE)))</f>
        <v/>
      </c>
      <c r="Z395" s="74"/>
      <c r="AA395" s="266" t="str">
        <f>IFERROR(VLOOKUP(F395&amp;K395&amp;M395,製品マスタ!$M$5:$AM$1003,27,FALSE),"")</f>
        <v/>
      </c>
      <c r="AB395" s="41"/>
      <c r="AC395" s="244"/>
      <c r="AD395" s="67"/>
      <c r="AE395" s="71"/>
      <c r="AF395" s="60"/>
      <c r="AG395" s="34"/>
      <c r="AH395" s="34"/>
      <c r="AI395" s="34"/>
      <c r="AJ395" s="34"/>
      <c r="AK395" s="13"/>
      <c r="AL395" s="13"/>
      <c r="AM395" s="13"/>
      <c r="AN395" s="13"/>
      <c r="AO395" s="13"/>
      <c r="AP395" s="14"/>
      <c r="AQ395" s="15"/>
    </row>
    <row r="396" spans="1:43" s="17" customFormat="1" ht="30.95" customHeight="1" x14ac:dyDescent="0.2">
      <c r="A396" s="47"/>
      <c r="B396" s="48"/>
      <c r="C396" s="56"/>
      <c r="D396" s="35"/>
      <c r="E396" s="35"/>
      <c r="F396" s="36" t="str">
        <f>IF(D396="","",VLOOKUP(D396,契約台帳!$A$3:$X$9998,6,FALSE))&amp;IF(D396="","",VLOOKUP(D396,契約台帳!$A$3:$X$9998,7,FALSE))&amp;IF(D396="","",VLOOKUP(D396,契約台帳!$A$3:$X$9998,8,FALSE))&amp;IF(D396="","",VLOOKUP(D396,契約台帳!$A$3:$X$9998,9,FALSE))&amp;IF(D396="","",VLOOKUP(D396,契約台帳!$A$3:$X$9998,11,FALSE))</f>
        <v/>
      </c>
      <c r="G396" s="35" t="str">
        <f>IF(D396="","",IF(D395&lt;&gt;"","",VLOOKUP(F396,製品マスタ!$G$5:$H$1005,2,FALSE)))</f>
        <v/>
      </c>
      <c r="H396" s="35" t="str">
        <f>IF(D396="","",IF(D395&lt;&gt;"","",VLOOKUP(F396,製品マスタ!$G$5:$K$1005,5,FALSE)))</f>
        <v/>
      </c>
      <c r="I396" s="37" t="str">
        <f>IF(D396="","",IF(D395&lt;&gt;"","",VLOOKUP(F396,製品マスタ!$G$5:$L$1005,6,FALSE)))</f>
        <v/>
      </c>
      <c r="J396" s="38"/>
      <c r="K396" s="37" t="str">
        <f>IF(D396="","",IF(D395&lt;&gt;"","",VLOOKUP(D396,契約台帳!$A$3:$X$700,12,FALSE)))</f>
        <v/>
      </c>
      <c r="L396" s="37" t="str">
        <f>IF(D396="","",IF(D395&lt;&gt;"","",VLOOKUP(F396,製品マスタ!$G$5:$Q$1005,11,FALSE)))</f>
        <v/>
      </c>
      <c r="M396" s="49"/>
      <c r="N396" s="49"/>
      <c r="O396" s="60"/>
      <c r="P396" s="74"/>
      <c r="Q396" s="54" t="str">
        <f>IF(D396="","",IF(D395&lt;&gt;"","",IF(J396="リード付け",M396,VLOOKUP(D396,契約台帳!$A$3:$X$700,14,FALSE))))</f>
        <v/>
      </c>
      <c r="R396" s="50" t="str">
        <f>IF(D396="","",IF(D395&lt;&gt;"","",IF(J396="リード付け",M396,VLOOKUP(D396,契約台帳!$A$3:$X$700,15,FALSE))))</f>
        <v/>
      </c>
      <c r="S396" s="50" t="str">
        <f>IF(D396="","",IF(D395&lt;&gt;"","",IF(J396="リード付け",N396,VLOOKUP(D396,契約台帳!$A$3:$X$700,16,FALSE))))</f>
        <v/>
      </c>
      <c r="T396" s="50"/>
      <c r="U396" s="227" t="str">
        <f>IF(D396="","",IF(D394=D396,"",VLOOKUP(D396,契約台帳!$A$2:$X$700,18,FALSE)))</f>
        <v/>
      </c>
      <c r="V396" s="35" t="str">
        <f>IF(J396="巻足し",VLOOKUP(F396&amp;K396&amp;M396,製品マスタ!$M$5:$AK$1005,IF(S396/N396&gt;=3,24,21),FALSE),IF(J396="巻返し",VLOOKUP(F396&amp;K396&amp;M396,製品マスタ!$M$5:$AE$1005,18,FALSE),IF(J396="リード付け","原反コア",IF(J396="スリット",VLOOKUP(F396&amp;K396&amp;Q396,製品マスタ!$N$5:$AE$1005,17,FALSE),""))))</f>
        <v/>
      </c>
      <c r="W396" s="35" t="str">
        <f>IF(J396="巻足し",VLOOKUP(F396&amp;K396&amp;M396,製品マスタ!$M$5:$AK$1005,IF(S396/N396&gt;=3,25,22),FALSE),IF(J396="巻返し",VLOOKUP(F396&amp;K396&amp;M396,製品マスタ!$M$5:$AE$1005,19,FALSE),IF(J396="リード付け","-",IF(J396="スリット",VLOOKUP(F396&amp;K396&amp;Q396,製品マスタ!$N$5:$AE$1005,18,FALSE),""))))</f>
        <v/>
      </c>
      <c r="X396" s="40" t="str">
        <f>IF(D396="","",IF(D395&lt;&gt;"","",VLOOKUP(D396,契約台帳!$A$3:$X$700,17,FALSE)))</f>
        <v/>
      </c>
      <c r="Y396" s="35" t="str">
        <f>IF(D396="","",IF(D395&lt;&gt;"","",VLOOKUP(D396,契約台帳!$A$3:$X$700,5,FALSE)))</f>
        <v/>
      </c>
      <c r="Z396" s="74"/>
      <c r="AA396" s="266" t="str">
        <f>IFERROR(VLOOKUP(F396&amp;K396&amp;M396,製品マスタ!$M$5:$AM$1003,27,FALSE),"")</f>
        <v/>
      </c>
      <c r="AB396" s="41"/>
      <c r="AC396" s="244"/>
      <c r="AD396" s="67"/>
      <c r="AE396" s="71"/>
      <c r="AF396" s="60"/>
      <c r="AG396" s="34"/>
      <c r="AH396" s="34"/>
      <c r="AI396" s="34"/>
      <c r="AJ396" s="34"/>
      <c r="AK396" s="13"/>
      <c r="AL396" s="13"/>
      <c r="AM396" s="13"/>
      <c r="AN396" s="13"/>
      <c r="AO396" s="13"/>
      <c r="AP396" s="14"/>
      <c r="AQ396" s="15"/>
    </row>
    <row r="397" spans="1:43" s="17" customFormat="1" ht="30.95" customHeight="1" x14ac:dyDescent="0.2">
      <c r="A397" s="47"/>
      <c r="B397" s="48"/>
      <c r="C397" s="57"/>
      <c r="D397" s="35"/>
      <c r="E397" s="35"/>
      <c r="F397" s="36" t="str">
        <f>IF(D397="","",VLOOKUP(D397,契約台帳!$A$3:$X$9998,6,FALSE))&amp;IF(D397="","",VLOOKUP(D397,契約台帳!$A$3:$X$9998,7,FALSE))&amp;IF(D397="","",VLOOKUP(D397,契約台帳!$A$3:$X$9998,8,FALSE))&amp;IF(D397="","",VLOOKUP(D397,契約台帳!$A$3:$X$9998,9,FALSE))&amp;IF(D397="","",VLOOKUP(D397,契約台帳!$A$3:$X$9998,11,FALSE))</f>
        <v/>
      </c>
      <c r="G397" s="35" t="str">
        <f>IF(D397="","",IF(D396&lt;&gt;"","",VLOOKUP(F397,製品マスタ!$G$5:$H$1005,2,FALSE)))</f>
        <v/>
      </c>
      <c r="H397" s="35" t="str">
        <f>IF(D397="","",IF(D396&lt;&gt;"","",VLOOKUP(F397,製品マスタ!$G$5:$K$1005,5,FALSE)))</f>
        <v/>
      </c>
      <c r="I397" s="37" t="str">
        <f>IF(D397="","",IF(D396&lt;&gt;"","",VLOOKUP(F397,製品マスタ!$G$5:$L$1005,6,FALSE)))</f>
        <v/>
      </c>
      <c r="J397" s="38"/>
      <c r="K397" s="37" t="str">
        <f>IF(D397="","",IF(D396&lt;&gt;"","",VLOOKUP(D397,契約台帳!$A$3:$X$700,12,FALSE)))</f>
        <v/>
      </c>
      <c r="L397" s="37" t="str">
        <f>IF(D397="","",IF(D396&lt;&gt;"","",VLOOKUP(F397,製品マスタ!$G$5:$Q$1005,11,FALSE)))</f>
        <v/>
      </c>
      <c r="M397" s="49"/>
      <c r="N397" s="49"/>
      <c r="O397" s="60"/>
      <c r="P397" s="74"/>
      <c r="Q397" s="54" t="str">
        <f>IF(D397="","",IF(D396&lt;&gt;"","",IF(J397="リード付け",M397,VLOOKUP(D397,契約台帳!$A$3:$X$700,14,FALSE))))</f>
        <v/>
      </c>
      <c r="R397" s="50" t="str">
        <f>IF(D397="","",IF(D396&lt;&gt;"","",IF(J397="リード付け",M397,VLOOKUP(D397,契約台帳!$A$3:$X$700,15,FALSE))))</f>
        <v/>
      </c>
      <c r="S397" s="50" t="str">
        <f>IF(D397="","",IF(D396&lt;&gt;"","",IF(J397="リード付け",N397,VLOOKUP(D397,契約台帳!$A$3:$X$700,16,FALSE))))</f>
        <v/>
      </c>
      <c r="T397" s="50"/>
      <c r="U397" s="227" t="str">
        <f>IF(D397="","",IF(D395=D397,"",VLOOKUP(D397,契約台帳!$A$2:$X$700,18,FALSE)))</f>
        <v/>
      </c>
      <c r="V397" s="35" t="str">
        <f>IF(J397="巻足し",VLOOKUP(F397&amp;K397&amp;M397,製品マスタ!$M$5:$AK$1005,IF(S397/N397&gt;=3,24,21),FALSE),IF(J397="巻返し",VLOOKUP(F397&amp;K397&amp;M397,製品マスタ!$M$5:$AE$1005,18,FALSE),IF(J397="リード付け","原反コア",IF(J397="スリット",VLOOKUP(F397&amp;K397&amp;Q397,製品マスタ!$N$5:$AE$1005,17,FALSE),""))))</f>
        <v/>
      </c>
      <c r="W397" s="35" t="str">
        <f>IF(J397="巻足し",VLOOKUP(F397&amp;K397&amp;M397,製品マスタ!$M$5:$AK$1005,IF(S397/N397&gt;=3,25,22),FALSE),IF(J397="巻返し",VLOOKUP(F397&amp;K397&amp;M397,製品マスタ!$M$5:$AE$1005,19,FALSE),IF(J397="リード付け","-",IF(J397="スリット",VLOOKUP(F397&amp;K397&amp;Q397,製品マスタ!$N$5:$AE$1005,18,FALSE),""))))</f>
        <v/>
      </c>
      <c r="X397" s="40" t="str">
        <f>IF(D397="","",IF(D396&lt;&gt;"","",VLOOKUP(D397,契約台帳!$A$3:$X$700,17,FALSE)))</f>
        <v/>
      </c>
      <c r="Y397" s="35" t="str">
        <f>IF(D397="","",IF(D396&lt;&gt;"","",VLOOKUP(D397,契約台帳!$A$3:$X$700,5,FALSE)))</f>
        <v/>
      </c>
      <c r="Z397" s="74"/>
      <c r="AA397" s="266" t="str">
        <f>IFERROR(VLOOKUP(F397&amp;K397&amp;M397,製品マスタ!$M$5:$AM$1003,27,FALSE),"")</f>
        <v/>
      </c>
      <c r="AB397" s="41"/>
      <c r="AC397" s="244"/>
      <c r="AD397" s="67"/>
      <c r="AE397" s="71"/>
      <c r="AF397" s="60"/>
      <c r="AG397" s="34"/>
      <c r="AH397" s="34"/>
      <c r="AI397" s="34"/>
      <c r="AJ397" s="34"/>
      <c r="AK397" s="13"/>
      <c r="AL397" s="13"/>
      <c r="AM397" s="13"/>
      <c r="AN397" s="13"/>
      <c r="AO397" s="13"/>
      <c r="AP397" s="14"/>
      <c r="AQ397" s="15"/>
    </row>
    <row r="398" spans="1:43" s="17" customFormat="1" ht="30.95" customHeight="1" x14ac:dyDescent="0.2">
      <c r="A398" s="47"/>
      <c r="B398" s="48"/>
      <c r="C398" s="57"/>
      <c r="D398" s="35"/>
      <c r="E398" s="35"/>
      <c r="F398" s="36" t="str">
        <f>IF(D398="","",VLOOKUP(D398,契約台帳!$A$3:$X$9998,6,FALSE))&amp;IF(D398="","",VLOOKUP(D398,契約台帳!$A$3:$X$9998,7,FALSE))&amp;IF(D398="","",VLOOKUP(D398,契約台帳!$A$3:$X$9998,8,FALSE))&amp;IF(D398="","",VLOOKUP(D398,契約台帳!$A$3:$X$9998,9,FALSE))&amp;IF(D398="","",VLOOKUP(D398,契約台帳!$A$3:$X$9998,11,FALSE))</f>
        <v/>
      </c>
      <c r="G398" s="35" t="str">
        <f>IF(D398="","",IF(D397&lt;&gt;"","",VLOOKUP(F398,製品マスタ!$G$5:$H$1005,2,FALSE)))</f>
        <v/>
      </c>
      <c r="H398" s="35" t="str">
        <f>IF(D398="","",IF(D397&lt;&gt;"","",VLOOKUP(F398,製品マスタ!$G$5:$K$1005,5,FALSE)))</f>
        <v/>
      </c>
      <c r="I398" s="37" t="str">
        <f>IF(D398="","",IF(D397&lt;&gt;"","",VLOOKUP(F398,製品マスタ!$G$5:$L$1005,6,FALSE)))</f>
        <v/>
      </c>
      <c r="J398" s="38"/>
      <c r="K398" s="37" t="str">
        <f>IF(D398="","",IF(D397&lt;&gt;"","",VLOOKUP(D398,契約台帳!$A$3:$X$700,12,FALSE)))</f>
        <v/>
      </c>
      <c r="L398" s="37" t="str">
        <f>IF(D398="","",IF(D397&lt;&gt;"","",VLOOKUP(F398,製品マスタ!$G$5:$Q$1005,11,FALSE)))</f>
        <v/>
      </c>
      <c r="M398" s="49"/>
      <c r="N398" s="49"/>
      <c r="O398" s="60"/>
      <c r="P398" s="74"/>
      <c r="Q398" s="54" t="str">
        <f>IF(D398="","",IF(D397&lt;&gt;"","",IF(J398="リード付け",M398,VLOOKUP(D398,契約台帳!$A$3:$X$700,14,FALSE))))</f>
        <v/>
      </c>
      <c r="R398" s="50" t="str">
        <f>IF(D398="","",IF(D397&lt;&gt;"","",IF(J398="リード付け",M398,VLOOKUP(D398,契約台帳!$A$3:$X$700,15,FALSE))))</f>
        <v/>
      </c>
      <c r="S398" s="50" t="str">
        <f>IF(D398="","",IF(D397&lt;&gt;"","",IF(J398="リード付け",N398,VLOOKUP(D398,契約台帳!$A$3:$X$700,16,FALSE))))</f>
        <v/>
      </c>
      <c r="T398" s="50"/>
      <c r="U398" s="227" t="str">
        <f>IF(D398="","",IF(D396=D398,"",VLOOKUP(D398,契約台帳!$A$2:$X$700,18,FALSE)))</f>
        <v/>
      </c>
      <c r="V398" s="35" t="str">
        <f>IF(J398="巻足し",VLOOKUP(F398&amp;K398&amp;M398,製品マスタ!$M$5:$AK$1005,IF(S398/N398&gt;=3,24,21),FALSE),IF(J398="巻返し",VLOOKUP(F398&amp;K398&amp;M398,製品マスタ!$M$5:$AE$1005,18,FALSE),IF(J398="リード付け","原反コア",IF(J398="スリット",VLOOKUP(F398&amp;K398&amp;Q398,製品マスタ!$N$5:$AE$1005,17,FALSE),""))))</f>
        <v/>
      </c>
      <c r="W398" s="35" t="str">
        <f>IF(J398="巻足し",VLOOKUP(F398&amp;K398&amp;M398,製品マスタ!$M$5:$AK$1005,IF(S398/N398&gt;=3,25,22),FALSE),IF(J398="巻返し",VLOOKUP(F398&amp;K398&amp;M398,製品マスタ!$M$5:$AE$1005,19,FALSE),IF(J398="リード付け","-",IF(J398="スリット",VLOOKUP(F398&amp;K398&amp;Q398,製品マスタ!$N$5:$AE$1005,18,FALSE),""))))</f>
        <v/>
      </c>
      <c r="X398" s="40" t="str">
        <f>IF(D398="","",IF(D397&lt;&gt;"","",VLOOKUP(D398,契約台帳!$A$3:$X$700,17,FALSE)))</f>
        <v/>
      </c>
      <c r="Y398" s="35" t="str">
        <f>IF(D398="","",IF(D397&lt;&gt;"","",VLOOKUP(D398,契約台帳!$A$3:$X$700,5,FALSE)))</f>
        <v/>
      </c>
      <c r="Z398" s="74"/>
      <c r="AA398" s="266" t="str">
        <f>IFERROR(VLOOKUP(F398&amp;K398&amp;M398,製品マスタ!$M$5:$AM$1003,27,FALSE),"")</f>
        <v/>
      </c>
      <c r="AB398" s="41"/>
      <c r="AC398" s="244"/>
      <c r="AD398" s="67"/>
      <c r="AE398" s="71"/>
      <c r="AF398" s="60"/>
      <c r="AG398" s="34"/>
      <c r="AH398" s="34"/>
      <c r="AI398" s="34"/>
      <c r="AJ398" s="34"/>
      <c r="AK398" s="13"/>
      <c r="AL398" s="13"/>
      <c r="AM398" s="13"/>
      <c r="AN398" s="13"/>
      <c r="AO398" s="13"/>
      <c r="AP398" s="14"/>
      <c r="AQ398" s="15"/>
    </row>
    <row r="399" spans="1:43" s="17" customFormat="1" ht="30.95" customHeight="1" x14ac:dyDescent="0.2">
      <c r="A399" s="47"/>
      <c r="B399" s="48"/>
      <c r="C399" s="56"/>
      <c r="D399" s="35"/>
      <c r="E399" s="35"/>
      <c r="F399" s="36" t="str">
        <f>IF(D399="","",VLOOKUP(D399,契約台帳!$A$3:$X$9998,6,FALSE))&amp;IF(D399="","",VLOOKUP(D399,契約台帳!$A$3:$X$9998,7,FALSE))&amp;IF(D399="","",VLOOKUP(D399,契約台帳!$A$3:$X$9998,8,FALSE))&amp;IF(D399="","",VLOOKUP(D399,契約台帳!$A$3:$X$9998,9,FALSE))&amp;IF(D399="","",VLOOKUP(D399,契約台帳!$A$3:$X$9998,11,FALSE))</f>
        <v/>
      </c>
      <c r="G399" s="35" t="str">
        <f>IF(D399="","",IF(D398&lt;&gt;"","",VLOOKUP(F399,製品マスタ!$G$5:$H$1005,2,FALSE)))</f>
        <v/>
      </c>
      <c r="H399" s="35" t="str">
        <f>IF(D399="","",IF(D398&lt;&gt;"","",VLOOKUP(F399,製品マスタ!$G$5:$K$1005,5,FALSE)))</f>
        <v/>
      </c>
      <c r="I399" s="37" t="str">
        <f>IF(D399="","",IF(D398&lt;&gt;"","",VLOOKUP(F399,製品マスタ!$G$5:$L$1005,6,FALSE)))</f>
        <v/>
      </c>
      <c r="J399" s="38"/>
      <c r="K399" s="37" t="str">
        <f>IF(D399="","",IF(D398&lt;&gt;"","",VLOOKUP(D399,契約台帳!$A$3:$X$700,12,FALSE)))</f>
        <v/>
      </c>
      <c r="L399" s="37" t="str">
        <f>IF(D399="","",IF(D398&lt;&gt;"","",VLOOKUP(F399,製品マスタ!$G$5:$Q$1005,11,FALSE)))</f>
        <v/>
      </c>
      <c r="M399" s="49"/>
      <c r="N399" s="49"/>
      <c r="O399" s="60"/>
      <c r="P399" s="74"/>
      <c r="Q399" s="54" t="str">
        <f>IF(D399="","",IF(D398&lt;&gt;"","",IF(J399="リード付け",M399,VLOOKUP(D399,契約台帳!$A$3:$X$700,14,FALSE))))</f>
        <v/>
      </c>
      <c r="R399" s="50" t="str">
        <f>IF(D399="","",IF(D398&lt;&gt;"","",IF(J399="リード付け",M399,VLOOKUP(D399,契約台帳!$A$3:$X$700,15,FALSE))))</f>
        <v/>
      </c>
      <c r="S399" s="50" t="str">
        <f>IF(D399="","",IF(D398&lt;&gt;"","",IF(J399="リード付け",N399,VLOOKUP(D399,契約台帳!$A$3:$X$700,16,FALSE))))</f>
        <v/>
      </c>
      <c r="T399" s="50"/>
      <c r="U399" s="227" t="str">
        <f>IF(D399="","",IF(D397=D399,"",VLOOKUP(D399,契約台帳!$A$2:$X$700,18,FALSE)))</f>
        <v/>
      </c>
      <c r="V399" s="35" t="str">
        <f>IF(J399="巻足し",VLOOKUP(F399&amp;K399&amp;M399,製品マスタ!$M$5:$AK$1005,IF(S399/N399&gt;=3,24,21),FALSE),IF(J399="巻返し",VLOOKUP(F399&amp;K399&amp;M399,製品マスタ!$M$5:$AE$1005,18,FALSE),IF(J399="リード付け","原反コア",IF(J399="スリット",VLOOKUP(F399&amp;K399&amp;Q399,製品マスタ!$N$5:$AE$1005,17,FALSE),""))))</f>
        <v/>
      </c>
      <c r="W399" s="35" t="str">
        <f>IF(J399="巻足し",VLOOKUP(F399&amp;K399&amp;M399,製品マスタ!$M$5:$AK$1005,IF(S399/N399&gt;=3,25,22),FALSE),IF(J399="巻返し",VLOOKUP(F399&amp;K399&amp;M399,製品マスタ!$M$5:$AE$1005,19,FALSE),IF(J399="リード付け","-",IF(J399="スリット",VLOOKUP(F399&amp;K399&amp;Q399,製品マスタ!$N$5:$AE$1005,18,FALSE),""))))</f>
        <v/>
      </c>
      <c r="X399" s="40" t="str">
        <f>IF(D399="","",IF(D398&lt;&gt;"","",VLOOKUP(D399,契約台帳!$A$3:$X$700,17,FALSE)))</f>
        <v/>
      </c>
      <c r="Y399" s="35" t="str">
        <f>IF(D399="","",IF(D398&lt;&gt;"","",VLOOKUP(D399,契約台帳!$A$3:$X$700,5,FALSE)))</f>
        <v/>
      </c>
      <c r="Z399" s="74"/>
      <c r="AA399" s="266" t="str">
        <f>IFERROR(VLOOKUP(F399&amp;K399&amp;M399,製品マスタ!$M$5:$AM$1003,27,FALSE),"")</f>
        <v/>
      </c>
      <c r="AB399" s="41"/>
      <c r="AC399" s="244"/>
      <c r="AD399" s="67"/>
      <c r="AE399" s="71"/>
      <c r="AF399" s="60"/>
      <c r="AG399" s="34"/>
      <c r="AH399" s="34"/>
      <c r="AI399" s="34"/>
      <c r="AJ399" s="34"/>
      <c r="AK399" s="13"/>
      <c r="AL399" s="13"/>
      <c r="AM399" s="13"/>
      <c r="AN399" s="13"/>
      <c r="AO399" s="13"/>
      <c r="AP399" s="14"/>
      <c r="AQ399" s="15"/>
    </row>
    <row r="400" spans="1:43" s="17" customFormat="1" ht="30.95" customHeight="1" x14ac:dyDescent="0.2">
      <c r="A400" s="47"/>
      <c r="B400" s="48"/>
      <c r="C400" s="56"/>
      <c r="D400" s="35"/>
      <c r="E400" s="35"/>
      <c r="F400" s="36" t="str">
        <f>IF(D400="","",VLOOKUP(D400,契約台帳!$A$3:$X$9998,6,FALSE))&amp;IF(D400="","",VLOOKUP(D400,契約台帳!$A$3:$X$9998,7,FALSE))&amp;IF(D400="","",VLOOKUP(D400,契約台帳!$A$3:$X$9998,8,FALSE))&amp;IF(D400="","",VLOOKUP(D400,契約台帳!$A$3:$X$9998,9,FALSE))&amp;IF(D400="","",VLOOKUP(D400,契約台帳!$A$3:$X$9998,11,FALSE))</f>
        <v/>
      </c>
      <c r="G400" s="35" t="str">
        <f>IF(D400="","",IF(D399&lt;&gt;"","",VLOOKUP(F400,製品マスタ!$G$5:$H$1005,2,FALSE)))</f>
        <v/>
      </c>
      <c r="H400" s="35" t="str">
        <f>IF(D400="","",IF(D399&lt;&gt;"","",VLOOKUP(F400,製品マスタ!$G$5:$K$1005,5,FALSE)))</f>
        <v/>
      </c>
      <c r="I400" s="37" t="str">
        <f>IF(D400="","",IF(D399&lt;&gt;"","",VLOOKUP(F400,製品マスタ!$G$5:$L$1005,6,FALSE)))</f>
        <v/>
      </c>
      <c r="J400" s="38"/>
      <c r="K400" s="37" t="str">
        <f>IF(D400="","",IF(D399&lt;&gt;"","",VLOOKUP(D400,契約台帳!$A$3:$X$700,12,FALSE)))</f>
        <v/>
      </c>
      <c r="L400" s="37" t="str">
        <f>IF(D400="","",IF(D399&lt;&gt;"","",VLOOKUP(F400,製品マスタ!$G$5:$Q$1005,11,FALSE)))</f>
        <v/>
      </c>
      <c r="M400" s="49"/>
      <c r="N400" s="49"/>
      <c r="O400" s="60"/>
      <c r="P400" s="74"/>
      <c r="Q400" s="54" t="str">
        <f>IF(D400="","",IF(D399&lt;&gt;"","",IF(J400="リード付け",M400,VLOOKUP(D400,契約台帳!$A$3:$X$700,14,FALSE))))</f>
        <v/>
      </c>
      <c r="R400" s="50" t="str">
        <f>IF(D400="","",IF(D399&lt;&gt;"","",IF(J400="リード付け",M400,VLOOKUP(D400,契約台帳!$A$3:$X$700,15,FALSE))))</f>
        <v/>
      </c>
      <c r="S400" s="50" t="str">
        <f>IF(D400="","",IF(D399&lt;&gt;"","",IF(J400="リード付け",N400,VLOOKUP(D400,契約台帳!$A$3:$X$700,16,FALSE))))</f>
        <v/>
      </c>
      <c r="T400" s="50"/>
      <c r="U400" s="227" t="str">
        <f>IF(D400="","",IF(D398=D400,"",VLOOKUP(D400,契約台帳!$A$2:$X$700,18,FALSE)))</f>
        <v/>
      </c>
      <c r="V400" s="35" t="str">
        <f>IF(J400="巻足し",VLOOKUP(F400&amp;K400&amp;M400,製品マスタ!$M$5:$AK$1005,IF(S400/N400&gt;=3,24,21),FALSE),IF(J400="巻返し",VLOOKUP(F400&amp;K400&amp;M400,製品マスタ!$M$5:$AE$1005,18,FALSE),IF(J400="リード付け","原反コア",IF(J400="スリット",VLOOKUP(F400&amp;K400&amp;Q400,製品マスタ!$N$5:$AE$1005,17,FALSE),""))))</f>
        <v/>
      </c>
      <c r="W400" s="35" t="str">
        <f>IF(J400="巻足し",VLOOKUP(F400&amp;K400&amp;M400,製品マスタ!$M$5:$AK$1005,IF(S400/N400&gt;=3,25,22),FALSE),IF(J400="巻返し",VLOOKUP(F400&amp;K400&amp;M400,製品マスタ!$M$5:$AE$1005,19,FALSE),IF(J400="リード付け","-",IF(J400="スリット",VLOOKUP(F400&amp;K400&amp;Q400,製品マスタ!$N$5:$AE$1005,18,FALSE),""))))</f>
        <v/>
      </c>
      <c r="X400" s="40" t="str">
        <f>IF(D400="","",IF(D399&lt;&gt;"","",VLOOKUP(D400,契約台帳!$A$3:$X$700,17,FALSE)))</f>
        <v/>
      </c>
      <c r="Y400" s="35" t="str">
        <f>IF(D400="","",IF(D399&lt;&gt;"","",VLOOKUP(D400,契約台帳!$A$3:$X$700,5,FALSE)))</f>
        <v/>
      </c>
      <c r="Z400" s="74"/>
      <c r="AA400" s="266" t="str">
        <f>IFERROR(VLOOKUP(F400&amp;K400&amp;M400,製品マスタ!$M$5:$AM$1003,27,FALSE),"")</f>
        <v/>
      </c>
      <c r="AB400" s="41"/>
      <c r="AC400" s="244"/>
      <c r="AD400" s="67"/>
      <c r="AE400" s="71"/>
      <c r="AF400" s="60"/>
      <c r="AG400" s="34"/>
      <c r="AH400" s="34"/>
      <c r="AI400" s="34"/>
      <c r="AJ400" s="34"/>
      <c r="AK400" s="13"/>
      <c r="AL400" s="13"/>
      <c r="AM400" s="13"/>
      <c r="AN400" s="13"/>
      <c r="AO400" s="13"/>
      <c r="AP400" s="14"/>
      <c r="AQ400" s="15"/>
    </row>
    <row r="401" spans="1:43" s="17" customFormat="1" ht="30.95" customHeight="1" x14ac:dyDescent="0.2">
      <c r="A401" s="47"/>
      <c r="B401" s="48"/>
      <c r="C401" s="56"/>
      <c r="D401" s="35"/>
      <c r="E401" s="35"/>
      <c r="F401" s="36" t="str">
        <f>IF(D401="","",VLOOKUP(D401,契約台帳!$A$3:$X$9998,6,FALSE))&amp;IF(D401="","",VLOOKUP(D401,契約台帳!$A$3:$X$9998,7,FALSE))&amp;IF(D401="","",VLOOKUP(D401,契約台帳!$A$3:$X$9998,8,FALSE))&amp;IF(D401="","",VLOOKUP(D401,契約台帳!$A$3:$X$9998,9,FALSE))&amp;IF(D401="","",VLOOKUP(D401,契約台帳!$A$3:$X$9998,11,FALSE))</f>
        <v/>
      </c>
      <c r="G401" s="35" t="str">
        <f>IF(D401="","",IF(D400&lt;&gt;"","",VLOOKUP(F401,製品マスタ!$G$5:$H$1005,2,FALSE)))</f>
        <v/>
      </c>
      <c r="H401" s="35" t="str">
        <f>IF(D401="","",IF(D400&lt;&gt;"","",VLOOKUP(F401,製品マスタ!$G$5:$K$1005,5,FALSE)))</f>
        <v/>
      </c>
      <c r="I401" s="37" t="str">
        <f>IF(D401="","",IF(D400&lt;&gt;"","",VLOOKUP(F401,製品マスタ!$G$5:$L$1005,6,FALSE)))</f>
        <v/>
      </c>
      <c r="J401" s="38"/>
      <c r="K401" s="37" t="str">
        <f>IF(D401="","",IF(D400&lt;&gt;"","",VLOOKUP(D401,契約台帳!$A$3:$X$700,12,FALSE)))</f>
        <v/>
      </c>
      <c r="L401" s="37" t="str">
        <f>IF(D401="","",IF(D400&lt;&gt;"","",VLOOKUP(F401,製品マスタ!$G$5:$Q$1005,11,FALSE)))</f>
        <v/>
      </c>
      <c r="M401" s="49"/>
      <c r="N401" s="49"/>
      <c r="O401" s="60"/>
      <c r="P401" s="74"/>
      <c r="Q401" s="54" t="str">
        <f>IF(D401="","",IF(D400&lt;&gt;"","",IF(J401="リード付け",M401,VLOOKUP(D401,契約台帳!$A$3:$X$700,14,FALSE))))</f>
        <v/>
      </c>
      <c r="R401" s="50" t="str">
        <f>IF(D401="","",IF(D400&lt;&gt;"","",IF(J401="リード付け",M401,VLOOKUP(D401,契約台帳!$A$3:$X$700,15,FALSE))))</f>
        <v/>
      </c>
      <c r="S401" s="50" t="str">
        <f>IF(D401="","",IF(D400&lt;&gt;"","",IF(J401="リード付け",N401,VLOOKUP(D401,契約台帳!$A$3:$X$700,16,FALSE))))</f>
        <v/>
      </c>
      <c r="T401" s="50"/>
      <c r="U401" s="227" t="str">
        <f>IF(D401="","",IF(D399=D401,"",VLOOKUP(D401,契約台帳!$A$2:$X$700,18,FALSE)))</f>
        <v/>
      </c>
      <c r="V401" s="35" t="str">
        <f>IF(J401="巻足し",VLOOKUP(F401&amp;K401&amp;M401,製品マスタ!$M$5:$AK$1005,IF(S401/N401&gt;=3,24,21),FALSE),IF(J401="巻返し",VLOOKUP(F401&amp;K401&amp;M401,製品マスタ!$M$5:$AE$1005,18,FALSE),IF(J401="リード付け","原反コア",IF(J401="スリット",VLOOKUP(F401&amp;K401&amp;Q401,製品マスタ!$N$5:$AE$1005,17,FALSE),""))))</f>
        <v/>
      </c>
      <c r="W401" s="35" t="str">
        <f>IF(J401="巻足し",VLOOKUP(F401&amp;K401&amp;M401,製品マスタ!$M$5:$AK$1005,IF(S401/N401&gt;=3,25,22),FALSE),IF(J401="巻返し",VLOOKUP(F401&amp;K401&amp;M401,製品マスタ!$M$5:$AE$1005,19,FALSE),IF(J401="リード付け","-",IF(J401="スリット",VLOOKUP(F401&amp;K401&amp;Q401,製品マスタ!$N$5:$AE$1005,18,FALSE),""))))</f>
        <v/>
      </c>
      <c r="X401" s="40" t="str">
        <f>IF(D401="","",IF(D400&lt;&gt;"","",VLOOKUP(D401,契約台帳!$A$3:$X$700,17,FALSE)))</f>
        <v/>
      </c>
      <c r="Y401" s="35" t="str">
        <f>IF(D401="","",IF(D400&lt;&gt;"","",VLOOKUP(D401,契約台帳!$A$3:$X$700,5,FALSE)))</f>
        <v/>
      </c>
      <c r="Z401" s="74"/>
      <c r="AA401" s="266" t="str">
        <f>IFERROR(VLOOKUP(F401&amp;K401&amp;M401,製品マスタ!$M$5:$AM$1003,27,FALSE),"")</f>
        <v/>
      </c>
      <c r="AB401" s="41"/>
      <c r="AC401" s="244"/>
      <c r="AD401" s="67"/>
      <c r="AE401" s="71"/>
      <c r="AF401" s="60"/>
      <c r="AG401" s="34"/>
      <c r="AH401" s="34"/>
      <c r="AI401" s="34"/>
      <c r="AJ401" s="34"/>
      <c r="AK401" s="13"/>
      <c r="AL401" s="13"/>
      <c r="AM401" s="13"/>
      <c r="AN401" s="13"/>
      <c r="AO401" s="13"/>
      <c r="AP401" s="14"/>
      <c r="AQ401" s="15"/>
    </row>
    <row r="402" spans="1:43" s="17" customFormat="1" ht="30.95" customHeight="1" x14ac:dyDescent="0.2">
      <c r="A402" s="47"/>
      <c r="B402" s="48"/>
      <c r="C402" s="56"/>
      <c r="D402" s="35"/>
      <c r="E402" s="35"/>
      <c r="F402" s="36" t="str">
        <f>IF(D402="","",VLOOKUP(D402,契約台帳!$A$3:$X$9998,6,FALSE))&amp;IF(D402="","",VLOOKUP(D402,契約台帳!$A$3:$X$9998,7,FALSE))&amp;IF(D402="","",VLOOKUP(D402,契約台帳!$A$3:$X$9998,8,FALSE))&amp;IF(D402="","",VLOOKUP(D402,契約台帳!$A$3:$X$9998,9,FALSE))&amp;IF(D402="","",VLOOKUP(D402,契約台帳!$A$3:$X$9998,11,FALSE))</f>
        <v/>
      </c>
      <c r="G402" s="35" t="str">
        <f>IF(D402="","",IF(D401&lt;&gt;"","",VLOOKUP(F402,製品マスタ!$G$5:$H$1005,2,FALSE)))</f>
        <v/>
      </c>
      <c r="H402" s="35" t="str">
        <f>IF(D402="","",IF(D401&lt;&gt;"","",VLOOKUP(F402,製品マスタ!$G$5:$K$1005,5,FALSE)))</f>
        <v/>
      </c>
      <c r="I402" s="37" t="str">
        <f>IF(D402="","",IF(D401&lt;&gt;"","",VLOOKUP(F402,製品マスタ!$G$5:$L$1005,6,FALSE)))</f>
        <v/>
      </c>
      <c r="J402" s="38"/>
      <c r="K402" s="37" t="str">
        <f>IF(D402="","",IF(D401&lt;&gt;"","",VLOOKUP(D402,契約台帳!$A$3:$X$700,12,FALSE)))</f>
        <v/>
      </c>
      <c r="L402" s="37" t="str">
        <f>IF(D402="","",IF(D401&lt;&gt;"","",VLOOKUP(F402,製品マスタ!$G$5:$Q$1005,11,FALSE)))</f>
        <v/>
      </c>
      <c r="M402" s="49"/>
      <c r="N402" s="49"/>
      <c r="O402" s="60"/>
      <c r="P402" s="74"/>
      <c r="Q402" s="54" t="str">
        <f>IF(D402="","",IF(D401&lt;&gt;"","",IF(J402="リード付け",M402,VLOOKUP(D402,契約台帳!$A$3:$X$700,14,FALSE))))</f>
        <v/>
      </c>
      <c r="R402" s="50" t="str">
        <f>IF(D402="","",IF(D401&lt;&gt;"","",IF(J402="リード付け",M402,VLOOKUP(D402,契約台帳!$A$3:$X$700,15,FALSE))))</f>
        <v/>
      </c>
      <c r="S402" s="50" t="str">
        <f>IF(D402="","",IF(D401&lt;&gt;"","",IF(J402="リード付け",N402,VLOOKUP(D402,契約台帳!$A$3:$X$700,16,FALSE))))</f>
        <v/>
      </c>
      <c r="T402" s="50"/>
      <c r="U402" s="227" t="str">
        <f>IF(D402="","",IF(D400=D402,"",VLOOKUP(D402,契約台帳!$A$2:$X$700,18,FALSE)))</f>
        <v/>
      </c>
      <c r="V402" s="35" t="str">
        <f>IF(J402="巻足し",VLOOKUP(F402&amp;K402&amp;M402,製品マスタ!$M$5:$AK$1005,IF(S402/N402&gt;=3,24,21),FALSE),IF(J402="巻返し",VLOOKUP(F402&amp;K402&amp;M402,製品マスタ!$M$5:$AE$1005,18,FALSE),IF(J402="リード付け","原反コア",IF(J402="スリット",VLOOKUP(F402&amp;K402&amp;Q402,製品マスタ!$N$5:$AE$1005,17,FALSE),""))))</f>
        <v/>
      </c>
      <c r="W402" s="35" t="str">
        <f>IF(J402="巻足し",VLOOKUP(F402&amp;K402&amp;M402,製品マスタ!$M$5:$AK$1005,IF(S402/N402&gt;=3,25,22),FALSE),IF(J402="巻返し",VLOOKUP(F402&amp;K402&amp;M402,製品マスタ!$M$5:$AE$1005,19,FALSE),IF(J402="リード付け","-",IF(J402="スリット",VLOOKUP(F402&amp;K402&amp;Q402,製品マスタ!$N$5:$AE$1005,18,FALSE),""))))</f>
        <v/>
      </c>
      <c r="X402" s="40" t="str">
        <f>IF(D402="","",IF(D401&lt;&gt;"","",VLOOKUP(D402,契約台帳!$A$3:$X$700,17,FALSE)))</f>
        <v/>
      </c>
      <c r="Y402" s="35" t="str">
        <f>IF(D402="","",IF(D401&lt;&gt;"","",VLOOKUP(D402,契約台帳!$A$3:$X$700,5,FALSE)))</f>
        <v/>
      </c>
      <c r="Z402" s="74"/>
      <c r="AA402" s="266" t="str">
        <f>IFERROR(VLOOKUP(F402&amp;K402&amp;M402,製品マスタ!$M$5:$AM$1003,27,FALSE),"")</f>
        <v/>
      </c>
      <c r="AB402" s="41"/>
      <c r="AC402" s="244"/>
      <c r="AD402" s="67"/>
      <c r="AE402" s="71"/>
      <c r="AF402" s="60"/>
      <c r="AG402" s="34"/>
      <c r="AH402" s="34"/>
      <c r="AI402" s="34"/>
      <c r="AJ402" s="34"/>
      <c r="AK402" s="13"/>
      <c r="AL402" s="13"/>
      <c r="AM402" s="13"/>
      <c r="AN402" s="13"/>
      <c r="AO402" s="13"/>
      <c r="AP402" s="14"/>
      <c r="AQ402" s="15"/>
    </row>
    <row r="403" spans="1:43" s="17" customFormat="1" ht="30.95" customHeight="1" x14ac:dyDescent="0.2">
      <c r="A403" s="47"/>
      <c r="B403" s="48"/>
      <c r="C403" s="56"/>
      <c r="D403" s="35"/>
      <c r="E403" s="35"/>
      <c r="F403" s="36" t="str">
        <f>IF(D403="","",VLOOKUP(D403,契約台帳!$A$3:$X$9998,6,FALSE))&amp;IF(D403="","",VLOOKUP(D403,契約台帳!$A$3:$X$9998,7,FALSE))&amp;IF(D403="","",VLOOKUP(D403,契約台帳!$A$3:$X$9998,8,FALSE))&amp;IF(D403="","",VLOOKUP(D403,契約台帳!$A$3:$X$9998,9,FALSE))&amp;IF(D403="","",VLOOKUP(D403,契約台帳!$A$3:$X$9998,11,FALSE))</f>
        <v/>
      </c>
      <c r="G403" s="35" t="str">
        <f>IF(D403="","",IF(D402&lt;&gt;"","",VLOOKUP(F403,製品マスタ!$G$5:$H$1005,2,FALSE)))</f>
        <v/>
      </c>
      <c r="H403" s="35" t="str">
        <f>IF(D403="","",IF(D402&lt;&gt;"","",VLOOKUP(F403,製品マスタ!$G$5:$K$1005,5,FALSE)))</f>
        <v/>
      </c>
      <c r="I403" s="37" t="str">
        <f>IF(D403="","",IF(D402&lt;&gt;"","",VLOOKUP(F403,製品マスタ!$G$5:$L$1005,6,FALSE)))</f>
        <v/>
      </c>
      <c r="J403" s="38"/>
      <c r="K403" s="37" t="str">
        <f>IF(D403="","",IF(D402&lt;&gt;"","",VLOOKUP(D403,契約台帳!$A$3:$X$700,12,FALSE)))</f>
        <v/>
      </c>
      <c r="L403" s="37" t="str">
        <f>IF(D403="","",IF(D402&lt;&gt;"","",VLOOKUP(F403,製品マスタ!$G$5:$Q$1005,11,FALSE)))</f>
        <v/>
      </c>
      <c r="M403" s="49"/>
      <c r="N403" s="49"/>
      <c r="O403" s="60"/>
      <c r="P403" s="74"/>
      <c r="Q403" s="54" t="str">
        <f>IF(D403="","",IF(D402&lt;&gt;"","",IF(J403="リード付け",M403,VLOOKUP(D403,契約台帳!$A$3:$X$700,14,FALSE))))</f>
        <v/>
      </c>
      <c r="R403" s="50" t="str">
        <f>IF(D403="","",IF(D402&lt;&gt;"","",IF(J403="リード付け",M403,VLOOKUP(D403,契約台帳!$A$3:$X$700,15,FALSE))))</f>
        <v/>
      </c>
      <c r="S403" s="50" t="str">
        <f>IF(D403="","",IF(D402&lt;&gt;"","",IF(J403="リード付け",N403,VLOOKUP(D403,契約台帳!$A$3:$X$700,16,FALSE))))</f>
        <v/>
      </c>
      <c r="T403" s="50"/>
      <c r="U403" s="227" t="str">
        <f>IF(D403="","",IF(D401=D403,"",VLOOKUP(D403,契約台帳!$A$2:$X$700,18,FALSE)))</f>
        <v/>
      </c>
      <c r="V403" s="35" t="str">
        <f>IF(J403="巻足し",VLOOKUP(F403&amp;K403&amp;M403,製品マスタ!$M$5:$AK$1005,IF(S403/N403&gt;=3,24,21),FALSE),IF(J403="巻返し",VLOOKUP(F403&amp;K403&amp;M403,製品マスタ!$M$5:$AE$1005,18,FALSE),IF(J403="リード付け","原反コア",IF(J403="スリット",VLOOKUP(F403&amp;K403&amp;Q403,製品マスタ!$N$5:$AE$1005,17,FALSE),""))))</f>
        <v/>
      </c>
      <c r="W403" s="35" t="str">
        <f>IF(J403="巻足し",VLOOKUP(F403&amp;K403&amp;M403,製品マスタ!$M$5:$AK$1005,IF(S403/N403&gt;=3,25,22),FALSE),IF(J403="巻返し",VLOOKUP(F403&amp;K403&amp;M403,製品マスタ!$M$5:$AE$1005,19,FALSE),IF(J403="リード付け","-",IF(J403="スリット",VLOOKUP(F403&amp;K403&amp;Q403,製品マスタ!$N$5:$AE$1005,18,FALSE),""))))</f>
        <v/>
      </c>
      <c r="X403" s="40" t="str">
        <f>IF(D403="","",IF(D402&lt;&gt;"","",VLOOKUP(D403,契約台帳!$A$3:$X$700,17,FALSE)))</f>
        <v/>
      </c>
      <c r="Y403" s="35" t="str">
        <f>IF(D403="","",IF(D402&lt;&gt;"","",VLOOKUP(D403,契約台帳!$A$3:$X$700,5,FALSE)))</f>
        <v/>
      </c>
      <c r="Z403" s="74"/>
      <c r="AA403" s="266" t="str">
        <f>IFERROR(VLOOKUP(F403&amp;K403&amp;M403,製品マスタ!$M$5:$AM$1003,27,FALSE),"")</f>
        <v/>
      </c>
      <c r="AB403" s="41"/>
      <c r="AC403" s="244"/>
      <c r="AD403" s="67"/>
      <c r="AE403" s="71"/>
      <c r="AF403" s="60"/>
      <c r="AG403" s="34"/>
      <c r="AH403" s="34"/>
      <c r="AI403" s="34"/>
      <c r="AJ403" s="34"/>
      <c r="AK403" s="13"/>
      <c r="AL403" s="13"/>
      <c r="AM403" s="13"/>
      <c r="AN403" s="13"/>
      <c r="AO403" s="13"/>
      <c r="AP403" s="14"/>
      <c r="AQ403" s="15"/>
    </row>
    <row r="404" spans="1:43" s="17" customFormat="1" ht="30.95" customHeight="1" x14ac:dyDescent="0.2">
      <c r="A404" s="47"/>
      <c r="B404" s="48"/>
      <c r="C404" s="56"/>
      <c r="D404" s="35"/>
      <c r="E404" s="35"/>
      <c r="F404" s="36" t="str">
        <f>IF(D404="","",VLOOKUP(D404,契約台帳!$A$3:$X$9998,6,FALSE))&amp;IF(D404="","",VLOOKUP(D404,契約台帳!$A$3:$X$9998,7,FALSE))&amp;IF(D404="","",VLOOKUP(D404,契約台帳!$A$3:$X$9998,8,FALSE))&amp;IF(D404="","",VLOOKUP(D404,契約台帳!$A$3:$X$9998,9,FALSE))&amp;IF(D404="","",VLOOKUP(D404,契約台帳!$A$3:$X$9998,11,FALSE))</f>
        <v/>
      </c>
      <c r="G404" s="35" t="str">
        <f>IF(D404="","",IF(D403&lt;&gt;"","",VLOOKUP(F404,製品マスタ!$G$5:$H$1005,2,FALSE)))</f>
        <v/>
      </c>
      <c r="H404" s="35" t="str">
        <f>IF(D404="","",IF(D403&lt;&gt;"","",VLOOKUP(F404,製品マスタ!$G$5:$K$1005,5,FALSE)))</f>
        <v/>
      </c>
      <c r="I404" s="37" t="str">
        <f>IF(D404="","",IF(D403&lt;&gt;"","",VLOOKUP(F404,製品マスタ!$G$5:$L$1005,6,FALSE)))</f>
        <v/>
      </c>
      <c r="J404" s="38"/>
      <c r="K404" s="37" t="str">
        <f>IF(D404="","",IF(D403&lt;&gt;"","",VLOOKUP(D404,契約台帳!$A$3:$X$700,12,FALSE)))</f>
        <v/>
      </c>
      <c r="L404" s="37" t="str">
        <f>IF(D404="","",IF(D403&lt;&gt;"","",VLOOKUP(F404,製品マスタ!$G$5:$Q$1005,11,FALSE)))</f>
        <v/>
      </c>
      <c r="M404" s="49"/>
      <c r="N404" s="49"/>
      <c r="O404" s="60"/>
      <c r="P404" s="74"/>
      <c r="Q404" s="54" t="str">
        <f>IF(D404="","",IF(D403&lt;&gt;"","",IF(J404="リード付け",M404,VLOOKUP(D404,契約台帳!$A$3:$X$700,14,FALSE))))</f>
        <v/>
      </c>
      <c r="R404" s="50" t="str">
        <f>IF(D404="","",IF(D403&lt;&gt;"","",IF(J404="リード付け",M404,VLOOKUP(D404,契約台帳!$A$3:$X$700,15,FALSE))))</f>
        <v/>
      </c>
      <c r="S404" s="50" t="str">
        <f>IF(D404="","",IF(D403&lt;&gt;"","",IF(J404="リード付け",N404,VLOOKUP(D404,契約台帳!$A$3:$X$700,16,FALSE))))</f>
        <v/>
      </c>
      <c r="T404" s="50"/>
      <c r="U404" s="227" t="str">
        <f>IF(D404="","",IF(D402=D404,"",VLOOKUP(D404,契約台帳!$A$2:$X$700,18,FALSE)))</f>
        <v/>
      </c>
      <c r="V404" s="35" t="str">
        <f>IF(J404="巻足し",VLOOKUP(F404&amp;K404&amp;M404,製品マスタ!$M$5:$AK$1005,IF(S404/N404&gt;=3,24,21),FALSE),IF(J404="巻返し",VLOOKUP(F404&amp;K404&amp;M404,製品マスタ!$M$5:$AE$1005,18,FALSE),IF(J404="リード付け","原反コア",IF(J404="スリット",VLOOKUP(F404&amp;K404&amp;Q404,製品マスタ!$N$5:$AE$1005,17,FALSE),""))))</f>
        <v/>
      </c>
      <c r="W404" s="35" t="str">
        <f>IF(J404="巻足し",VLOOKUP(F404&amp;K404&amp;M404,製品マスタ!$M$5:$AK$1005,IF(S404/N404&gt;=3,25,22),FALSE),IF(J404="巻返し",VLOOKUP(F404&amp;K404&amp;M404,製品マスタ!$M$5:$AE$1005,19,FALSE),IF(J404="リード付け","-",IF(J404="スリット",VLOOKUP(F404&amp;K404&amp;Q404,製品マスタ!$N$5:$AE$1005,18,FALSE),""))))</f>
        <v/>
      </c>
      <c r="X404" s="40" t="str">
        <f>IF(D404="","",IF(D403&lt;&gt;"","",VLOOKUP(D404,契約台帳!$A$3:$X$700,17,FALSE)))</f>
        <v/>
      </c>
      <c r="Y404" s="35" t="str">
        <f>IF(D404="","",IF(D403&lt;&gt;"","",VLOOKUP(D404,契約台帳!$A$3:$X$700,5,FALSE)))</f>
        <v/>
      </c>
      <c r="Z404" s="74"/>
      <c r="AA404" s="266" t="str">
        <f>IFERROR(VLOOKUP(F404&amp;K404&amp;M404,製品マスタ!$M$5:$AM$1003,27,FALSE),"")</f>
        <v/>
      </c>
      <c r="AB404" s="41"/>
      <c r="AC404" s="244"/>
      <c r="AD404" s="67"/>
      <c r="AE404" s="71"/>
      <c r="AF404" s="60"/>
      <c r="AG404" s="34"/>
      <c r="AH404" s="34"/>
      <c r="AI404" s="34"/>
      <c r="AJ404" s="34"/>
      <c r="AK404" s="13"/>
      <c r="AL404" s="13"/>
      <c r="AM404" s="13"/>
      <c r="AN404" s="13"/>
      <c r="AO404" s="13"/>
      <c r="AP404" s="14"/>
      <c r="AQ404" s="15"/>
    </row>
    <row r="405" spans="1:43" s="17" customFormat="1" ht="30.95" customHeight="1" x14ac:dyDescent="0.2">
      <c r="A405" s="47"/>
      <c r="B405" s="48"/>
      <c r="C405" s="56"/>
      <c r="D405" s="35"/>
      <c r="E405" s="35"/>
      <c r="F405" s="36" t="str">
        <f>IF(D405="","",VLOOKUP(D405,契約台帳!$A$3:$X$9998,6,FALSE))&amp;IF(D405="","",VLOOKUP(D405,契約台帳!$A$3:$X$9998,7,FALSE))&amp;IF(D405="","",VLOOKUP(D405,契約台帳!$A$3:$X$9998,8,FALSE))&amp;IF(D405="","",VLOOKUP(D405,契約台帳!$A$3:$X$9998,9,FALSE))&amp;IF(D405="","",VLOOKUP(D405,契約台帳!$A$3:$X$9998,11,FALSE))</f>
        <v/>
      </c>
      <c r="G405" s="35" t="str">
        <f>IF(D405="","",IF(D404&lt;&gt;"","",VLOOKUP(F405,製品マスタ!$G$5:$H$1005,2,FALSE)))</f>
        <v/>
      </c>
      <c r="H405" s="35" t="str">
        <f>IF(D405="","",IF(D404&lt;&gt;"","",VLOOKUP(F405,製品マスタ!$G$5:$K$1005,5,FALSE)))</f>
        <v/>
      </c>
      <c r="I405" s="37" t="str">
        <f>IF(D405="","",IF(D404&lt;&gt;"","",VLOOKUP(F405,製品マスタ!$G$5:$L$1005,6,FALSE)))</f>
        <v/>
      </c>
      <c r="J405" s="38"/>
      <c r="K405" s="37" t="str">
        <f>IF(D405="","",IF(D404&lt;&gt;"","",VLOOKUP(D405,契約台帳!$A$3:$X$700,12,FALSE)))</f>
        <v/>
      </c>
      <c r="L405" s="37" t="str">
        <f>IF(D405="","",IF(D404&lt;&gt;"","",VLOOKUP(F405,製品マスタ!$G$5:$Q$1005,11,FALSE)))</f>
        <v/>
      </c>
      <c r="M405" s="49"/>
      <c r="N405" s="49"/>
      <c r="O405" s="60"/>
      <c r="P405" s="74"/>
      <c r="Q405" s="54" t="str">
        <f>IF(D405="","",IF(D404&lt;&gt;"","",IF(J405="リード付け",M405,VLOOKUP(D405,契約台帳!$A$3:$X$700,14,FALSE))))</f>
        <v/>
      </c>
      <c r="R405" s="50" t="str">
        <f>IF(D405="","",IF(D404&lt;&gt;"","",IF(J405="リード付け",M405,VLOOKUP(D405,契約台帳!$A$3:$X$700,15,FALSE))))</f>
        <v/>
      </c>
      <c r="S405" s="50" t="str">
        <f>IF(D405="","",IF(D404&lt;&gt;"","",IF(J405="リード付け",N405,VLOOKUP(D405,契約台帳!$A$3:$X$700,16,FALSE))))</f>
        <v/>
      </c>
      <c r="T405" s="50"/>
      <c r="U405" s="227" t="str">
        <f>IF(D405="","",IF(D403=D405,"",VLOOKUP(D405,契約台帳!$A$2:$X$700,18,FALSE)))</f>
        <v/>
      </c>
      <c r="V405" s="35" t="str">
        <f>IF(J405="巻足し",VLOOKUP(F405&amp;K405&amp;M405,製品マスタ!$M$5:$AK$1005,IF(S405/N405&gt;=3,24,21),FALSE),IF(J405="巻返し",VLOOKUP(F405&amp;K405&amp;M405,製品マスタ!$M$5:$AE$1005,18,FALSE),IF(J405="リード付け","原反コア",IF(J405="スリット",VLOOKUP(F405&amp;K405&amp;Q405,製品マスタ!$N$5:$AE$1005,17,FALSE),""))))</f>
        <v/>
      </c>
      <c r="W405" s="35" t="str">
        <f>IF(J405="巻足し",VLOOKUP(F405&amp;K405&amp;M405,製品マスタ!$M$5:$AK$1005,IF(S405/N405&gt;=3,25,22),FALSE),IF(J405="巻返し",VLOOKUP(F405&amp;K405&amp;M405,製品マスタ!$M$5:$AE$1005,19,FALSE),IF(J405="リード付け","-",IF(J405="スリット",VLOOKUP(F405&amp;K405&amp;Q405,製品マスタ!$N$5:$AE$1005,18,FALSE),""))))</f>
        <v/>
      </c>
      <c r="X405" s="40" t="str">
        <f>IF(D405="","",IF(D404&lt;&gt;"","",VLOOKUP(D405,契約台帳!$A$3:$X$700,17,FALSE)))</f>
        <v/>
      </c>
      <c r="Y405" s="35" t="str">
        <f>IF(D405="","",IF(D404&lt;&gt;"","",VLOOKUP(D405,契約台帳!$A$3:$X$700,5,FALSE)))</f>
        <v/>
      </c>
      <c r="Z405" s="74"/>
      <c r="AA405" s="266" t="str">
        <f>IFERROR(VLOOKUP(F405&amp;K405&amp;M405,製品マスタ!$M$5:$AM$1003,27,FALSE),"")</f>
        <v/>
      </c>
      <c r="AB405" s="41"/>
      <c r="AC405" s="244"/>
      <c r="AD405" s="67"/>
      <c r="AE405" s="71"/>
      <c r="AF405" s="60"/>
      <c r="AG405" s="34"/>
      <c r="AH405" s="34"/>
      <c r="AI405" s="34"/>
      <c r="AJ405" s="34"/>
      <c r="AK405" s="13"/>
      <c r="AL405" s="13"/>
      <c r="AM405" s="13"/>
      <c r="AN405" s="13"/>
      <c r="AO405" s="13"/>
      <c r="AP405" s="14"/>
      <c r="AQ405" s="15"/>
    </row>
    <row r="406" spans="1:43" s="17" customFormat="1" ht="30.95" customHeight="1" x14ac:dyDescent="0.2">
      <c r="A406" s="47"/>
      <c r="B406" s="48"/>
      <c r="C406" s="57"/>
      <c r="D406" s="35"/>
      <c r="E406" s="35"/>
      <c r="F406" s="36" t="str">
        <f>IF(D406="","",VLOOKUP(D406,契約台帳!$A$3:$X$9998,6,FALSE))&amp;IF(D406="","",VLOOKUP(D406,契約台帳!$A$3:$X$9998,7,FALSE))&amp;IF(D406="","",VLOOKUP(D406,契約台帳!$A$3:$X$9998,8,FALSE))&amp;IF(D406="","",VLOOKUP(D406,契約台帳!$A$3:$X$9998,9,FALSE))&amp;IF(D406="","",VLOOKUP(D406,契約台帳!$A$3:$X$9998,11,FALSE))</f>
        <v/>
      </c>
      <c r="G406" s="35" t="str">
        <f>IF(D406="","",IF(D405&lt;&gt;"","",VLOOKUP(F406,製品マスタ!$G$5:$H$1005,2,FALSE)))</f>
        <v/>
      </c>
      <c r="H406" s="35" t="str">
        <f>IF(D406="","",IF(D405&lt;&gt;"","",VLOOKUP(F406,製品マスタ!$G$5:$K$1005,5,FALSE)))</f>
        <v/>
      </c>
      <c r="I406" s="37" t="str">
        <f>IF(D406="","",IF(D405&lt;&gt;"","",VLOOKUP(F406,製品マスタ!$G$5:$L$1005,6,FALSE)))</f>
        <v/>
      </c>
      <c r="J406" s="38"/>
      <c r="K406" s="37" t="str">
        <f>IF(D406="","",IF(D405&lt;&gt;"","",VLOOKUP(D406,契約台帳!$A$3:$X$700,12,FALSE)))</f>
        <v/>
      </c>
      <c r="L406" s="37" t="str">
        <f>IF(D406="","",IF(D405&lt;&gt;"","",VLOOKUP(F406,製品マスタ!$G$5:$Q$1005,11,FALSE)))</f>
        <v/>
      </c>
      <c r="M406" s="49"/>
      <c r="N406" s="49"/>
      <c r="O406" s="60"/>
      <c r="P406" s="74"/>
      <c r="Q406" s="54" t="str">
        <f>IF(D406="","",IF(D405&lt;&gt;"","",IF(J406="リード付け",M406,VLOOKUP(D406,契約台帳!$A$3:$X$700,14,FALSE))))</f>
        <v/>
      </c>
      <c r="R406" s="50" t="str">
        <f>IF(D406="","",IF(D405&lt;&gt;"","",IF(J406="リード付け",M406,VLOOKUP(D406,契約台帳!$A$3:$X$700,15,FALSE))))</f>
        <v/>
      </c>
      <c r="S406" s="50" t="str">
        <f>IF(D406="","",IF(D405&lt;&gt;"","",IF(J406="リード付け",N406,VLOOKUP(D406,契約台帳!$A$3:$X$700,16,FALSE))))</f>
        <v/>
      </c>
      <c r="T406" s="50"/>
      <c r="U406" s="227" t="str">
        <f>IF(D406="","",IF(D404=D406,"",VLOOKUP(D406,契約台帳!$A$2:$X$700,18,FALSE)))</f>
        <v/>
      </c>
      <c r="V406" s="35" t="str">
        <f>IF(J406="巻足し",VLOOKUP(F406&amp;K406&amp;M406,製品マスタ!$M$5:$AK$1005,IF(S406/N406&gt;=3,24,21),FALSE),IF(J406="巻返し",VLOOKUP(F406&amp;K406&amp;M406,製品マスタ!$M$5:$AE$1005,18,FALSE),IF(J406="リード付け","原反コア",IF(J406="スリット",VLOOKUP(F406&amp;K406&amp;Q406,製品マスタ!$N$5:$AE$1005,17,FALSE),""))))</f>
        <v/>
      </c>
      <c r="W406" s="35" t="str">
        <f>IF(J406="巻足し",VLOOKUP(F406&amp;K406&amp;M406,製品マスタ!$M$5:$AK$1005,IF(S406/N406&gt;=3,25,22),FALSE),IF(J406="巻返し",VLOOKUP(F406&amp;K406&amp;M406,製品マスタ!$M$5:$AE$1005,19,FALSE),IF(J406="リード付け","-",IF(J406="スリット",VLOOKUP(F406&amp;K406&amp;Q406,製品マスタ!$N$5:$AE$1005,18,FALSE),""))))</f>
        <v/>
      </c>
      <c r="X406" s="40" t="str">
        <f>IF(D406="","",IF(D405&lt;&gt;"","",VLOOKUP(D406,契約台帳!$A$3:$X$700,17,FALSE)))</f>
        <v/>
      </c>
      <c r="Y406" s="35" t="str">
        <f>IF(D406="","",IF(D405&lt;&gt;"","",VLOOKUP(D406,契約台帳!$A$3:$X$700,5,FALSE)))</f>
        <v/>
      </c>
      <c r="Z406" s="74"/>
      <c r="AA406" s="266" t="str">
        <f>IFERROR(VLOOKUP(F406&amp;K406&amp;M406,製品マスタ!$M$5:$AM$1003,27,FALSE),"")</f>
        <v/>
      </c>
      <c r="AB406" s="41"/>
      <c r="AC406" s="244"/>
      <c r="AD406" s="67"/>
      <c r="AE406" s="71"/>
      <c r="AF406" s="60"/>
      <c r="AG406" s="34"/>
      <c r="AH406" s="34"/>
      <c r="AI406" s="34"/>
      <c r="AJ406" s="34"/>
      <c r="AK406" s="13"/>
      <c r="AL406" s="13"/>
      <c r="AM406" s="13"/>
      <c r="AN406" s="13"/>
      <c r="AO406" s="13"/>
      <c r="AP406" s="14"/>
      <c r="AQ406" s="15"/>
    </row>
    <row r="407" spans="1:43" s="17" customFormat="1" ht="30.95" customHeight="1" x14ac:dyDescent="0.2">
      <c r="A407" s="47"/>
      <c r="B407" s="48"/>
      <c r="C407" s="56"/>
      <c r="D407" s="35"/>
      <c r="E407" s="35"/>
      <c r="F407" s="36" t="str">
        <f>IF(D407="","",VLOOKUP(D407,契約台帳!$A$3:$X$9998,6,FALSE))&amp;IF(D407="","",VLOOKUP(D407,契約台帳!$A$3:$X$9998,7,FALSE))&amp;IF(D407="","",VLOOKUP(D407,契約台帳!$A$3:$X$9998,8,FALSE))&amp;IF(D407="","",VLOOKUP(D407,契約台帳!$A$3:$X$9998,9,FALSE))&amp;IF(D407="","",VLOOKUP(D407,契約台帳!$A$3:$X$9998,11,FALSE))</f>
        <v/>
      </c>
      <c r="G407" s="35" t="str">
        <f>IF(D407="","",IF(D406&lt;&gt;"","",VLOOKUP(F407,製品マスタ!$G$5:$H$1005,2,FALSE)))</f>
        <v/>
      </c>
      <c r="H407" s="35" t="str">
        <f>IF(D407="","",IF(D406&lt;&gt;"","",VLOOKUP(F407,製品マスタ!$G$5:$K$1005,5,FALSE)))</f>
        <v/>
      </c>
      <c r="I407" s="37" t="str">
        <f>IF(D407="","",IF(D406&lt;&gt;"","",VLOOKUP(F407,製品マスタ!$G$5:$L$1005,6,FALSE)))</f>
        <v/>
      </c>
      <c r="J407" s="38"/>
      <c r="K407" s="37" t="str">
        <f>IF(D407="","",IF(D406&lt;&gt;"","",VLOOKUP(D407,契約台帳!$A$3:$X$700,12,FALSE)))</f>
        <v/>
      </c>
      <c r="L407" s="37" t="str">
        <f>IF(D407="","",IF(D406&lt;&gt;"","",VLOOKUP(F407,製品マスタ!$G$5:$Q$1005,11,FALSE)))</f>
        <v/>
      </c>
      <c r="M407" s="49"/>
      <c r="N407" s="49"/>
      <c r="O407" s="60"/>
      <c r="P407" s="74"/>
      <c r="Q407" s="54" t="str">
        <f>IF(D407="","",IF(D406&lt;&gt;"","",IF(J407="リード付け",M407,VLOOKUP(D407,契約台帳!$A$3:$X$700,14,FALSE))))</f>
        <v/>
      </c>
      <c r="R407" s="50" t="str">
        <f>IF(D407="","",IF(D406&lt;&gt;"","",IF(J407="リード付け",M407,VLOOKUP(D407,契約台帳!$A$3:$X$700,15,FALSE))))</f>
        <v/>
      </c>
      <c r="S407" s="50" t="str">
        <f>IF(D407="","",IF(D406&lt;&gt;"","",IF(J407="リード付け",N407,VLOOKUP(D407,契約台帳!$A$3:$X$700,16,FALSE))))</f>
        <v/>
      </c>
      <c r="T407" s="50"/>
      <c r="U407" s="227" t="str">
        <f>IF(D407="","",IF(D405=D407,"",VLOOKUP(D407,契約台帳!$A$2:$X$700,18,FALSE)))</f>
        <v/>
      </c>
      <c r="V407" s="35" t="str">
        <f>IF(J407="巻足し",VLOOKUP(F407&amp;K407&amp;M407,製品マスタ!$M$5:$AK$1005,IF(S407/N407&gt;=3,24,21),FALSE),IF(J407="巻返し",VLOOKUP(F407&amp;K407&amp;M407,製品マスタ!$M$5:$AE$1005,18,FALSE),IF(J407="リード付け","原反コア",IF(J407="スリット",VLOOKUP(F407&amp;K407&amp;Q407,製品マスタ!$N$5:$AE$1005,17,FALSE),""))))</f>
        <v/>
      </c>
      <c r="W407" s="35" t="str">
        <f>IF(J407="巻足し",VLOOKUP(F407&amp;K407&amp;M407,製品マスタ!$M$5:$AK$1005,IF(S407/N407&gt;=3,25,22),FALSE),IF(J407="巻返し",VLOOKUP(F407&amp;K407&amp;M407,製品マスタ!$M$5:$AE$1005,19,FALSE),IF(J407="リード付け","-",IF(J407="スリット",VLOOKUP(F407&amp;K407&amp;Q407,製品マスタ!$N$5:$AE$1005,18,FALSE),""))))</f>
        <v/>
      </c>
      <c r="X407" s="40" t="str">
        <f>IF(D407="","",IF(D406&lt;&gt;"","",VLOOKUP(D407,契約台帳!$A$3:$X$700,17,FALSE)))</f>
        <v/>
      </c>
      <c r="Y407" s="35" t="str">
        <f>IF(D407="","",IF(D406&lt;&gt;"","",VLOOKUP(D407,契約台帳!$A$3:$X$700,5,FALSE)))</f>
        <v/>
      </c>
      <c r="Z407" s="74"/>
      <c r="AA407" s="266" t="str">
        <f>IFERROR(VLOOKUP(F407&amp;K407&amp;M407,製品マスタ!$M$5:$AM$1003,27,FALSE),"")</f>
        <v/>
      </c>
      <c r="AB407" s="41"/>
      <c r="AC407" s="244"/>
      <c r="AD407" s="67"/>
      <c r="AE407" s="71"/>
      <c r="AF407" s="60"/>
      <c r="AG407" s="34"/>
      <c r="AH407" s="34"/>
      <c r="AI407" s="34"/>
      <c r="AJ407" s="34"/>
      <c r="AK407" s="13"/>
      <c r="AL407" s="13"/>
      <c r="AM407" s="13"/>
      <c r="AN407" s="13"/>
      <c r="AO407" s="13"/>
      <c r="AP407" s="14"/>
      <c r="AQ407" s="15"/>
    </row>
    <row r="408" spans="1:43" s="17" customFormat="1" ht="30.95" customHeight="1" x14ac:dyDescent="0.2">
      <c r="A408" s="47"/>
      <c r="B408" s="48"/>
      <c r="C408" s="56"/>
      <c r="D408" s="35"/>
      <c r="E408" s="35"/>
      <c r="F408" s="36" t="str">
        <f>IF(D408="","",VLOOKUP(D408,契約台帳!$A$3:$X$9998,6,FALSE))&amp;IF(D408="","",VLOOKUP(D408,契約台帳!$A$3:$X$9998,7,FALSE))&amp;IF(D408="","",VLOOKUP(D408,契約台帳!$A$3:$X$9998,8,FALSE))&amp;IF(D408="","",VLOOKUP(D408,契約台帳!$A$3:$X$9998,9,FALSE))&amp;IF(D408="","",VLOOKUP(D408,契約台帳!$A$3:$X$9998,11,FALSE))</f>
        <v/>
      </c>
      <c r="G408" s="35" t="str">
        <f>IF(D408="","",IF(D407&lt;&gt;"","",VLOOKUP(F408,製品マスタ!$G$5:$H$1005,2,FALSE)))</f>
        <v/>
      </c>
      <c r="H408" s="35" t="str">
        <f>IF(D408="","",IF(D407&lt;&gt;"","",VLOOKUP(F408,製品マスタ!$G$5:$K$1005,5,FALSE)))</f>
        <v/>
      </c>
      <c r="I408" s="37" t="str">
        <f>IF(D408="","",IF(D407&lt;&gt;"","",VLOOKUP(F408,製品マスタ!$G$5:$L$1005,6,FALSE)))</f>
        <v/>
      </c>
      <c r="J408" s="38"/>
      <c r="K408" s="37" t="str">
        <f>IF(D408="","",IF(D407&lt;&gt;"","",VLOOKUP(D408,契約台帳!$A$3:$X$700,12,FALSE)))</f>
        <v/>
      </c>
      <c r="L408" s="37" t="str">
        <f>IF(D408="","",IF(D407&lt;&gt;"","",VLOOKUP(F408,製品マスタ!$G$5:$Q$1005,11,FALSE)))</f>
        <v/>
      </c>
      <c r="M408" s="49"/>
      <c r="N408" s="49"/>
      <c r="O408" s="60"/>
      <c r="P408" s="74"/>
      <c r="Q408" s="54" t="str">
        <f>IF(D408="","",IF(D407&lt;&gt;"","",IF(J408="リード付け",M408,VLOOKUP(D408,契約台帳!$A$3:$X$700,14,FALSE))))</f>
        <v/>
      </c>
      <c r="R408" s="50" t="str">
        <f>IF(D408="","",IF(D407&lt;&gt;"","",IF(J408="リード付け",M408,VLOOKUP(D408,契約台帳!$A$3:$X$700,15,FALSE))))</f>
        <v/>
      </c>
      <c r="S408" s="50" t="str">
        <f>IF(D408="","",IF(D407&lt;&gt;"","",IF(J408="リード付け",N408,VLOOKUP(D408,契約台帳!$A$3:$X$700,16,FALSE))))</f>
        <v/>
      </c>
      <c r="T408" s="50"/>
      <c r="U408" s="227" t="str">
        <f>IF(D408="","",IF(D406=D408,"",VLOOKUP(D408,契約台帳!$A$2:$X$700,18,FALSE)))</f>
        <v/>
      </c>
      <c r="V408" s="35" t="str">
        <f>IF(J408="巻足し",VLOOKUP(F408&amp;K408&amp;M408,製品マスタ!$M$5:$AK$1005,IF(S408/N408&gt;=3,24,21),FALSE),IF(J408="巻返し",VLOOKUP(F408&amp;K408&amp;M408,製品マスタ!$M$5:$AE$1005,18,FALSE),IF(J408="リード付け","原反コア",IF(J408="スリット",VLOOKUP(F408&amp;K408&amp;Q408,製品マスタ!$N$5:$AE$1005,17,FALSE),""))))</f>
        <v/>
      </c>
      <c r="W408" s="35" t="str">
        <f>IF(J408="巻足し",VLOOKUP(F408&amp;K408&amp;M408,製品マスタ!$M$5:$AK$1005,IF(S408/N408&gt;=3,25,22),FALSE),IF(J408="巻返し",VLOOKUP(F408&amp;K408&amp;M408,製品マスタ!$M$5:$AE$1005,19,FALSE),IF(J408="リード付け","-",IF(J408="スリット",VLOOKUP(F408&amp;K408&amp;Q408,製品マスタ!$N$5:$AE$1005,18,FALSE),""))))</f>
        <v/>
      </c>
      <c r="X408" s="40" t="str">
        <f>IF(D408="","",IF(D407&lt;&gt;"","",VLOOKUP(D408,契約台帳!$A$3:$X$700,17,FALSE)))</f>
        <v/>
      </c>
      <c r="Y408" s="35" t="str">
        <f>IF(D408="","",IF(D407&lt;&gt;"","",VLOOKUP(D408,契約台帳!$A$3:$X$700,5,FALSE)))</f>
        <v/>
      </c>
      <c r="Z408" s="74"/>
      <c r="AA408" s="266" t="str">
        <f>IFERROR(VLOOKUP(F408&amp;K408&amp;M408,製品マスタ!$M$5:$AM$1003,27,FALSE),"")</f>
        <v/>
      </c>
      <c r="AB408" s="41"/>
      <c r="AC408" s="244"/>
      <c r="AD408" s="67"/>
      <c r="AE408" s="71"/>
      <c r="AF408" s="60"/>
      <c r="AG408" s="34"/>
      <c r="AH408" s="34"/>
      <c r="AI408" s="34"/>
      <c r="AJ408" s="34"/>
      <c r="AK408" s="13"/>
      <c r="AL408" s="13"/>
      <c r="AM408" s="13"/>
      <c r="AN408" s="13"/>
      <c r="AO408" s="13"/>
      <c r="AP408" s="14"/>
      <c r="AQ408" s="15"/>
    </row>
    <row r="409" spans="1:43" s="17" customFormat="1" ht="30.95" customHeight="1" x14ac:dyDescent="0.2">
      <c r="A409" s="47"/>
      <c r="B409" s="48"/>
      <c r="C409" s="56"/>
      <c r="D409" s="35"/>
      <c r="E409" s="35"/>
      <c r="F409" s="36" t="str">
        <f>IF(D409="","",VLOOKUP(D409,契約台帳!$A$3:$X$9998,6,FALSE))&amp;IF(D409="","",VLOOKUP(D409,契約台帳!$A$3:$X$9998,7,FALSE))&amp;IF(D409="","",VLOOKUP(D409,契約台帳!$A$3:$X$9998,8,FALSE))&amp;IF(D409="","",VLOOKUP(D409,契約台帳!$A$3:$X$9998,9,FALSE))&amp;IF(D409="","",VLOOKUP(D409,契約台帳!$A$3:$X$9998,11,FALSE))</f>
        <v/>
      </c>
      <c r="G409" s="35" t="str">
        <f>IF(D409="","",IF(D408&lt;&gt;"","",VLOOKUP(F409,製品マスタ!$G$5:$H$1005,2,FALSE)))</f>
        <v/>
      </c>
      <c r="H409" s="35" t="str">
        <f>IF(D409="","",IF(D408&lt;&gt;"","",VLOOKUP(F409,製品マスタ!$G$5:$K$1005,5,FALSE)))</f>
        <v/>
      </c>
      <c r="I409" s="37" t="str">
        <f>IF(D409="","",IF(D408&lt;&gt;"","",VLOOKUP(F409,製品マスタ!$G$5:$L$1005,6,FALSE)))</f>
        <v/>
      </c>
      <c r="J409" s="38"/>
      <c r="K409" s="37" t="str">
        <f>IF(D409="","",IF(D408&lt;&gt;"","",VLOOKUP(D409,契約台帳!$A$3:$X$700,12,FALSE)))</f>
        <v/>
      </c>
      <c r="L409" s="37" t="str">
        <f>IF(D409="","",IF(D408&lt;&gt;"","",VLOOKUP(F409,製品マスタ!$G$5:$Q$1005,11,FALSE)))</f>
        <v/>
      </c>
      <c r="M409" s="49"/>
      <c r="N409" s="49"/>
      <c r="O409" s="60"/>
      <c r="P409" s="74"/>
      <c r="Q409" s="54" t="str">
        <f>IF(D409="","",IF(D408&lt;&gt;"","",IF(J409="リード付け",M409,VLOOKUP(D409,契約台帳!$A$3:$X$700,14,FALSE))))</f>
        <v/>
      </c>
      <c r="R409" s="50" t="str">
        <f>IF(D409="","",IF(D408&lt;&gt;"","",IF(J409="リード付け",M409,VLOOKUP(D409,契約台帳!$A$3:$X$700,15,FALSE))))</f>
        <v/>
      </c>
      <c r="S409" s="50" t="str">
        <f>IF(D409="","",IF(D408&lt;&gt;"","",IF(J409="リード付け",N409,VLOOKUP(D409,契約台帳!$A$3:$X$700,16,FALSE))))</f>
        <v/>
      </c>
      <c r="T409" s="50"/>
      <c r="U409" s="227" t="str">
        <f>IF(D409="","",IF(D407=D409,"",VLOOKUP(D409,契約台帳!$A$2:$X$700,18,FALSE)))</f>
        <v/>
      </c>
      <c r="V409" s="35" t="str">
        <f>IF(J409="巻足し",VLOOKUP(F409&amp;K409&amp;M409,製品マスタ!$M$5:$AK$1005,IF(S409/N409&gt;=3,24,21),FALSE),IF(J409="巻返し",VLOOKUP(F409&amp;K409&amp;M409,製品マスタ!$M$5:$AE$1005,18,FALSE),IF(J409="リード付け","原反コア",IF(J409="スリット",VLOOKUP(F409&amp;K409&amp;Q409,製品マスタ!$N$5:$AE$1005,17,FALSE),""))))</f>
        <v/>
      </c>
      <c r="W409" s="35" t="str">
        <f>IF(J409="巻足し",VLOOKUP(F409&amp;K409&amp;M409,製品マスタ!$M$5:$AK$1005,IF(S409/N409&gt;=3,25,22),FALSE),IF(J409="巻返し",VLOOKUP(F409&amp;K409&amp;M409,製品マスタ!$M$5:$AE$1005,19,FALSE),IF(J409="リード付け","-",IF(J409="スリット",VLOOKUP(F409&amp;K409&amp;Q409,製品マスタ!$N$5:$AE$1005,18,FALSE),""))))</f>
        <v/>
      </c>
      <c r="X409" s="40" t="str">
        <f>IF(D409="","",IF(D408&lt;&gt;"","",VLOOKUP(D409,契約台帳!$A$3:$X$700,17,FALSE)))</f>
        <v/>
      </c>
      <c r="Y409" s="35" t="str">
        <f>IF(D409="","",IF(D408&lt;&gt;"","",VLOOKUP(D409,契約台帳!$A$3:$X$700,5,FALSE)))</f>
        <v/>
      </c>
      <c r="Z409" s="74"/>
      <c r="AA409" s="266" t="str">
        <f>IFERROR(VLOOKUP(F409&amp;K409&amp;M409,製品マスタ!$M$5:$AM$1003,27,FALSE),"")</f>
        <v/>
      </c>
      <c r="AB409" s="41"/>
      <c r="AC409" s="244"/>
      <c r="AD409" s="67"/>
      <c r="AE409" s="71"/>
      <c r="AF409" s="60"/>
      <c r="AG409" s="34"/>
      <c r="AH409" s="34"/>
      <c r="AI409" s="34"/>
      <c r="AJ409" s="34"/>
      <c r="AK409" s="13"/>
      <c r="AL409" s="13"/>
      <c r="AM409" s="13"/>
      <c r="AN409" s="13"/>
      <c r="AO409" s="13"/>
      <c r="AP409" s="14"/>
      <c r="AQ409" s="15"/>
    </row>
    <row r="410" spans="1:43" s="17" customFormat="1" ht="30.95" customHeight="1" x14ac:dyDescent="0.2">
      <c r="A410" s="47"/>
      <c r="B410" s="48"/>
      <c r="C410" s="56"/>
      <c r="D410" s="35"/>
      <c r="E410" s="35"/>
      <c r="F410" s="36" t="str">
        <f>IF(D410="","",VLOOKUP(D410,契約台帳!$A$3:$X$9998,6,FALSE))&amp;IF(D410="","",VLOOKUP(D410,契約台帳!$A$3:$X$9998,7,FALSE))&amp;IF(D410="","",VLOOKUP(D410,契約台帳!$A$3:$X$9998,8,FALSE))&amp;IF(D410="","",VLOOKUP(D410,契約台帳!$A$3:$X$9998,9,FALSE))&amp;IF(D410="","",VLOOKUP(D410,契約台帳!$A$3:$X$9998,11,FALSE))</f>
        <v/>
      </c>
      <c r="G410" s="35" t="str">
        <f>IF(D410="","",IF(D409&lt;&gt;"","",VLOOKUP(F410,製品マスタ!$G$5:$H$1005,2,FALSE)))</f>
        <v/>
      </c>
      <c r="H410" s="35" t="str">
        <f>IF(D410="","",IF(D409&lt;&gt;"","",VLOOKUP(F410,製品マスタ!$G$5:$K$1005,5,FALSE)))</f>
        <v/>
      </c>
      <c r="I410" s="37" t="str">
        <f>IF(D410="","",IF(D409&lt;&gt;"","",VLOOKUP(F410,製品マスタ!$G$5:$L$1005,6,FALSE)))</f>
        <v/>
      </c>
      <c r="J410" s="38"/>
      <c r="K410" s="37" t="str">
        <f>IF(D410="","",IF(D409&lt;&gt;"","",VLOOKUP(D410,契約台帳!$A$3:$X$700,12,FALSE)))</f>
        <v/>
      </c>
      <c r="L410" s="37" t="str">
        <f>IF(D410="","",IF(D409&lt;&gt;"","",VLOOKUP(F410,製品マスタ!$G$5:$Q$1005,11,FALSE)))</f>
        <v/>
      </c>
      <c r="M410" s="49"/>
      <c r="N410" s="49"/>
      <c r="O410" s="60"/>
      <c r="P410" s="74"/>
      <c r="Q410" s="54" t="str">
        <f>IF(D410="","",IF(D409&lt;&gt;"","",IF(J410="リード付け",M410,VLOOKUP(D410,契約台帳!$A$3:$X$700,14,FALSE))))</f>
        <v/>
      </c>
      <c r="R410" s="50" t="str">
        <f>IF(D410="","",IF(D409&lt;&gt;"","",IF(J410="リード付け",M410,VLOOKUP(D410,契約台帳!$A$3:$X$700,15,FALSE))))</f>
        <v/>
      </c>
      <c r="S410" s="50" t="str">
        <f>IF(D410="","",IF(D409&lt;&gt;"","",IF(J410="リード付け",N410,VLOOKUP(D410,契約台帳!$A$3:$X$700,16,FALSE))))</f>
        <v/>
      </c>
      <c r="T410" s="50"/>
      <c r="U410" s="227" t="str">
        <f>IF(D410="","",IF(D408=D410,"",VLOOKUP(D410,契約台帳!$A$2:$X$700,18,FALSE)))</f>
        <v/>
      </c>
      <c r="V410" s="35" t="str">
        <f>IF(J410="巻足し",VLOOKUP(F410&amp;K410&amp;M410,製品マスタ!$M$5:$AK$1005,IF(S410/N410&gt;=3,24,21),FALSE),IF(J410="巻返し",VLOOKUP(F410&amp;K410&amp;M410,製品マスタ!$M$5:$AE$1005,18,FALSE),IF(J410="リード付け","原反コア",IF(J410="スリット",VLOOKUP(F410&amp;K410&amp;Q410,製品マスタ!$N$5:$AE$1005,17,FALSE),""))))</f>
        <v/>
      </c>
      <c r="W410" s="35" t="str">
        <f>IF(J410="巻足し",VLOOKUP(F410&amp;K410&amp;M410,製品マスタ!$M$5:$AK$1005,IF(S410/N410&gt;=3,25,22),FALSE),IF(J410="巻返し",VLOOKUP(F410&amp;K410&amp;M410,製品マスタ!$M$5:$AE$1005,19,FALSE),IF(J410="リード付け","-",IF(J410="スリット",VLOOKUP(F410&amp;K410&amp;Q410,製品マスタ!$N$5:$AE$1005,18,FALSE),""))))</f>
        <v/>
      </c>
      <c r="X410" s="40" t="str">
        <f>IF(D410="","",IF(D409&lt;&gt;"","",VLOOKUP(D410,契約台帳!$A$3:$X$700,17,FALSE)))</f>
        <v/>
      </c>
      <c r="Y410" s="35" t="str">
        <f>IF(D410="","",IF(D409&lt;&gt;"","",VLOOKUP(D410,契約台帳!$A$3:$X$700,5,FALSE)))</f>
        <v/>
      </c>
      <c r="Z410" s="74"/>
      <c r="AA410" s="266" t="str">
        <f>IFERROR(VLOOKUP(F410&amp;K410&amp;M410,製品マスタ!$M$5:$AM$1003,27,FALSE),"")</f>
        <v/>
      </c>
      <c r="AB410" s="41"/>
      <c r="AC410" s="244"/>
      <c r="AD410" s="67"/>
      <c r="AE410" s="71"/>
      <c r="AF410" s="60"/>
      <c r="AG410" s="34"/>
      <c r="AH410" s="34"/>
      <c r="AI410" s="34"/>
      <c r="AJ410" s="34"/>
      <c r="AK410" s="13"/>
      <c r="AL410" s="13"/>
      <c r="AM410" s="13"/>
      <c r="AN410" s="13"/>
      <c r="AO410" s="13"/>
      <c r="AP410" s="14"/>
      <c r="AQ410" s="15"/>
    </row>
    <row r="411" spans="1:43" s="17" customFormat="1" ht="30.95" customHeight="1" x14ac:dyDescent="0.2">
      <c r="A411" s="47"/>
      <c r="B411" s="48"/>
      <c r="C411" s="56"/>
      <c r="D411" s="35"/>
      <c r="E411" s="35"/>
      <c r="F411" s="36" t="str">
        <f>IF(D411="","",VLOOKUP(D411,契約台帳!$A$3:$X$9998,6,FALSE))&amp;IF(D411="","",VLOOKUP(D411,契約台帳!$A$3:$X$9998,7,FALSE))&amp;IF(D411="","",VLOOKUP(D411,契約台帳!$A$3:$X$9998,8,FALSE))&amp;IF(D411="","",VLOOKUP(D411,契約台帳!$A$3:$X$9998,9,FALSE))&amp;IF(D411="","",VLOOKUP(D411,契約台帳!$A$3:$X$9998,11,FALSE))</f>
        <v/>
      </c>
      <c r="G411" s="35" t="str">
        <f>IF(D411="","",IF(D410&lt;&gt;"","",VLOOKUP(F411,製品マスタ!$G$5:$H$1005,2,FALSE)))</f>
        <v/>
      </c>
      <c r="H411" s="35" t="str">
        <f>IF(D411="","",IF(D410&lt;&gt;"","",VLOOKUP(F411,製品マスタ!$G$5:$K$1005,5,FALSE)))</f>
        <v/>
      </c>
      <c r="I411" s="37" t="str">
        <f>IF(D411="","",IF(D410&lt;&gt;"","",VLOOKUP(F411,製品マスタ!$G$5:$L$1005,6,FALSE)))</f>
        <v/>
      </c>
      <c r="J411" s="38"/>
      <c r="K411" s="37" t="str">
        <f>IF(D411="","",IF(D410&lt;&gt;"","",VLOOKUP(D411,契約台帳!$A$3:$X$700,12,FALSE)))</f>
        <v/>
      </c>
      <c r="L411" s="37" t="str">
        <f>IF(D411="","",IF(D410&lt;&gt;"","",VLOOKUP(F411,製品マスタ!$G$5:$Q$1005,11,FALSE)))</f>
        <v/>
      </c>
      <c r="M411" s="49"/>
      <c r="N411" s="49"/>
      <c r="O411" s="60"/>
      <c r="P411" s="74"/>
      <c r="Q411" s="54" t="str">
        <f>IF(D411="","",IF(D410&lt;&gt;"","",IF(J411="リード付け",M411,VLOOKUP(D411,契約台帳!$A$3:$X$700,14,FALSE))))</f>
        <v/>
      </c>
      <c r="R411" s="50" t="str">
        <f>IF(D411="","",IF(D410&lt;&gt;"","",IF(J411="リード付け",M411,VLOOKUP(D411,契約台帳!$A$3:$X$700,15,FALSE))))</f>
        <v/>
      </c>
      <c r="S411" s="50" t="str">
        <f>IF(D411="","",IF(D410&lt;&gt;"","",IF(J411="リード付け",N411,VLOOKUP(D411,契約台帳!$A$3:$X$700,16,FALSE))))</f>
        <v/>
      </c>
      <c r="T411" s="50"/>
      <c r="U411" s="227" t="str">
        <f>IF(D411="","",IF(D409=D411,"",VLOOKUP(D411,契約台帳!$A$2:$X$700,18,FALSE)))</f>
        <v/>
      </c>
      <c r="V411" s="35" t="str">
        <f>IF(J411="巻足し",VLOOKUP(F411&amp;K411&amp;M411,製品マスタ!$M$5:$AK$1005,IF(S411/N411&gt;=3,24,21),FALSE),IF(J411="巻返し",VLOOKUP(F411&amp;K411&amp;M411,製品マスタ!$M$5:$AE$1005,18,FALSE),IF(J411="リード付け","原反コア",IF(J411="スリット",VLOOKUP(F411&amp;K411&amp;Q411,製品マスタ!$N$5:$AE$1005,17,FALSE),""))))</f>
        <v/>
      </c>
      <c r="W411" s="35" t="str">
        <f>IF(J411="巻足し",VLOOKUP(F411&amp;K411&amp;M411,製品マスタ!$M$5:$AK$1005,IF(S411/N411&gt;=3,25,22),FALSE),IF(J411="巻返し",VLOOKUP(F411&amp;K411&amp;M411,製品マスタ!$M$5:$AE$1005,19,FALSE),IF(J411="リード付け","-",IF(J411="スリット",VLOOKUP(F411&amp;K411&amp;Q411,製品マスタ!$N$5:$AE$1005,18,FALSE),""))))</f>
        <v/>
      </c>
      <c r="X411" s="40" t="str">
        <f>IF(D411="","",IF(D410&lt;&gt;"","",VLOOKUP(D411,契約台帳!$A$3:$X$700,17,FALSE)))</f>
        <v/>
      </c>
      <c r="Y411" s="35" t="str">
        <f>IF(D411="","",IF(D410&lt;&gt;"","",VLOOKUP(D411,契約台帳!$A$3:$X$700,5,FALSE)))</f>
        <v/>
      </c>
      <c r="Z411" s="74"/>
      <c r="AA411" s="266" t="str">
        <f>IFERROR(VLOOKUP(F411&amp;K411&amp;M411,製品マスタ!$M$5:$AM$1003,27,FALSE),"")</f>
        <v/>
      </c>
      <c r="AB411" s="41"/>
      <c r="AC411" s="244"/>
      <c r="AD411" s="67"/>
      <c r="AE411" s="71"/>
      <c r="AF411" s="60"/>
      <c r="AG411" s="34"/>
      <c r="AH411" s="34"/>
      <c r="AI411" s="34"/>
      <c r="AJ411" s="34"/>
      <c r="AK411" s="13"/>
      <c r="AL411" s="13"/>
      <c r="AM411" s="13"/>
      <c r="AN411" s="13"/>
      <c r="AO411" s="13"/>
      <c r="AP411" s="14"/>
      <c r="AQ411" s="15"/>
    </row>
    <row r="412" spans="1:43" s="17" customFormat="1" ht="30.95" customHeight="1" x14ac:dyDescent="0.2">
      <c r="A412" s="47"/>
      <c r="B412" s="48"/>
      <c r="C412" s="56"/>
      <c r="D412" s="35"/>
      <c r="E412" s="35"/>
      <c r="F412" s="36" t="str">
        <f>IF(D412="","",VLOOKUP(D412,契約台帳!$A$3:$X$9998,6,FALSE))&amp;IF(D412="","",VLOOKUP(D412,契約台帳!$A$3:$X$9998,7,FALSE))&amp;IF(D412="","",VLOOKUP(D412,契約台帳!$A$3:$X$9998,8,FALSE))&amp;IF(D412="","",VLOOKUP(D412,契約台帳!$A$3:$X$9998,9,FALSE))&amp;IF(D412="","",VLOOKUP(D412,契約台帳!$A$3:$X$9998,11,FALSE))</f>
        <v/>
      </c>
      <c r="G412" s="35" t="str">
        <f>IF(D412="","",IF(D411&lt;&gt;"","",VLOOKUP(F412,製品マスタ!$G$5:$H$1005,2,FALSE)))</f>
        <v/>
      </c>
      <c r="H412" s="35" t="str">
        <f>IF(D412="","",IF(D411&lt;&gt;"","",VLOOKUP(F412,製品マスタ!$G$5:$K$1005,5,FALSE)))</f>
        <v/>
      </c>
      <c r="I412" s="37" t="str">
        <f>IF(D412="","",IF(D411&lt;&gt;"","",VLOOKUP(F412,製品マスタ!$G$5:$L$1005,6,FALSE)))</f>
        <v/>
      </c>
      <c r="J412" s="38"/>
      <c r="K412" s="37" t="str">
        <f>IF(D412="","",IF(D411&lt;&gt;"","",VLOOKUP(D412,契約台帳!$A$3:$X$700,12,FALSE)))</f>
        <v/>
      </c>
      <c r="L412" s="37" t="str">
        <f>IF(D412="","",IF(D411&lt;&gt;"","",VLOOKUP(F412,製品マスタ!$G$5:$Q$1005,11,FALSE)))</f>
        <v/>
      </c>
      <c r="M412" s="49"/>
      <c r="N412" s="49"/>
      <c r="O412" s="60"/>
      <c r="P412" s="74"/>
      <c r="Q412" s="54" t="str">
        <f>IF(D412="","",IF(D411&lt;&gt;"","",IF(J412="リード付け",M412,VLOOKUP(D412,契約台帳!$A$3:$X$700,14,FALSE))))</f>
        <v/>
      </c>
      <c r="R412" s="50" t="str">
        <f>IF(D412="","",IF(D411&lt;&gt;"","",IF(J412="リード付け",M412,VLOOKUP(D412,契約台帳!$A$3:$X$700,15,FALSE))))</f>
        <v/>
      </c>
      <c r="S412" s="50" t="str">
        <f>IF(D412="","",IF(D411&lt;&gt;"","",IF(J412="リード付け",N412,VLOOKUP(D412,契約台帳!$A$3:$X$700,16,FALSE))))</f>
        <v/>
      </c>
      <c r="T412" s="50"/>
      <c r="U412" s="227" t="str">
        <f>IF(D412="","",IF(D410=D412,"",VLOOKUP(D412,契約台帳!$A$2:$X$700,18,FALSE)))</f>
        <v/>
      </c>
      <c r="V412" s="35" t="str">
        <f>IF(J412="巻足し",VLOOKUP(F412&amp;K412&amp;M412,製品マスタ!$M$5:$AK$1005,IF(S412/N412&gt;=3,24,21),FALSE),IF(J412="巻返し",VLOOKUP(F412&amp;K412&amp;M412,製品マスタ!$M$5:$AE$1005,18,FALSE),IF(J412="リード付け","原反コア",IF(J412="スリット",VLOOKUP(F412&amp;K412&amp;Q412,製品マスタ!$N$5:$AE$1005,17,FALSE),""))))</f>
        <v/>
      </c>
      <c r="W412" s="35" t="str">
        <f>IF(J412="巻足し",VLOOKUP(F412&amp;K412&amp;M412,製品マスタ!$M$5:$AK$1005,IF(S412/N412&gt;=3,25,22),FALSE),IF(J412="巻返し",VLOOKUP(F412&amp;K412&amp;M412,製品マスタ!$M$5:$AE$1005,19,FALSE),IF(J412="リード付け","-",IF(J412="スリット",VLOOKUP(F412&amp;K412&amp;Q412,製品マスタ!$N$5:$AE$1005,18,FALSE),""))))</f>
        <v/>
      </c>
      <c r="X412" s="40" t="str">
        <f>IF(D412="","",IF(D411&lt;&gt;"","",VLOOKUP(D412,契約台帳!$A$3:$X$700,17,FALSE)))</f>
        <v/>
      </c>
      <c r="Y412" s="35" t="str">
        <f>IF(D412="","",IF(D411&lt;&gt;"","",VLOOKUP(D412,契約台帳!$A$3:$X$700,5,FALSE)))</f>
        <v/>
      </c>
      <c r="Z412" s="74"/>
      <c r="AA412" s="266" t="str">
        <f>IFERROR(VLOOKUP(F412&amp;K412&amp;M412,製品マスタ!$M$5:$AM$1003,27,FALSE),"")</f>
        <v/>
      </c>
      <c r="AB412" s="41"/>
      <c r="AC412" s="244"/>
      <c r="AD412" s="67"/>
      <c r="AE412" s="71"/>
      <c r="AF412" s="60"/>
      <c r="AG412" s="34"/>
      <c r="AH412" s="34"/>
      <c r="AI412" s="34"/>
      <c r="AJ412" s="34"/>
      <c r="AK412" s="13"/>
      <c r="AL412" s="13"/>
      <c r="AM412" s="13"/>
      <c r="AN412" s="13"/>
      <c r="AO412" s="13"/>
      <c r="AP412" s="14"/>
      <c r="AQ412" s="15"/>
    </row>
    <row r="413" spans="1:43" s="17" customFormat="1" ht="30.95" customHeight="1" x14ac:dyDescent="0.2">
      <c r="A413" s="47"/>
      <c r="B413" s="48"/>
      <c r="C413" s="56"/>
      <c r="D413" s="35"/>
      <c r="E413" s="35"/>
      <c r="F413" s="36" t="str">
        <f>IF(D413="","",VLOOKUP(D413,契約台帳!$A$3:$X$9998,6,FALSE))&amp;IF(D413="","",VLOOKUP(D413,契約台帳!$A$3:$X$9998,7,FALSE))&amp;IF(D413="","",VLOOKUP(D413,契約台帳!$A$3:$X$9998,8,FALSE))&amp;IF(D413="","",VLOOKUP(D413,契約台帳!$A$3:$X$9998,9,FALSE))&amp;IF(D413="","",VLOOKUP(D413,契約台帳!$A$3:$X$9998,11,FALSE))</f>
        <v/>
      </c>
      <c r="G413" s="35" t="str">
        <f>IF(D413="","",IF(D412&lt;&gt;"","",VLOOKUP(F413,製品マスタ!$G$5:$H$1005,2,FALSE)))</f>
        <v/>
      </c>
      <c r="H413" s="35" t="str">
        <f>IF(D413="","",IF(D412&lt;&gt;"","",VLOOKUP(F413,製品マスタ!$G$5:$K$1005,5,FALSE)))</f>
        <v/>
      </c>
      <c r="I413" s="37" t="str">
        <f>IF(D413="","",IF(D412&lt;&gt;"","",VLOOKUP(F413,製品マスタ!$G$5:$L$1005,6,FALSE)))</f>
        <v/>
      </c>
      <c r="J413" s="38"/>
      <c r="K413" s="37" t="str">
        <f>IF(D413="","",IF(D412&lt;&gt;"","",VLOOKUP(D413,契約台帳!$A$3:$X$700,12,FALSE)))</f>
        <v/>
      </c>
      <c r="L413" s="37" t="str">
        <f>IF(D413="","",IF(D412&lt;&gt;"","",VLOOKUP(F413,製品マスタ!$G$5:$Q$1005,11,FALSE)))</f>
        <v/>
      </c>
      <c r="M413" s="49"/>
      <c r="N413" s="49"/>
      <c r="O413" s="60"/>
      <c r="P413" s="74"/>
      <c r="Q413" s="54" t="str">
        <f>IF(D413="","",IF(D412&lt;&gt;"","",IF(J413="リード付け",M413,VLOOKUP(D413,契約台帳!$A$3:$X$700,14,FALSE))))</f>
        <v/>
      </c>
      <c r="R413" s="50" t="str">
        <f>IF(D413="","",IF(D412&lt;&gt;"","",IF(J413="リード付け",M413,VLOOKUP(D413,契約台帳!$A$3:$X$700,15,FALSE))))</f>
        <v/>
      </c>
      <c r="S413" s="50" t="str">
        <f>IF(D413="","",IF(D412&lt;&gt;"","",IF(J413="リード付け",N413,VLOOKUP(D413,契約台帳!$A$3:$X$700,16,FALSE))))</f>
        <v/>
      </c>
      <c r="T413" s="50"/>
      <c r="U413" s="227" t="str">
        <f>IF(D413="","",IF(D411=D413,"",VLOOKUP(D413,契約台帳!$A$2:$X$700,18,FALSE)))</f>
        <v/>
      </c>
      <c r="V413" s="35" t="str">
        <f>IF(J413="巻足し",VLOOKUP(F413&amp;K413&amp;M413,製品マスタ!$M$5:$AK$1005,IF(S413/N413&gt;=3,24,21),FALSE),IF(J413="巻返し",VLOOKUP(F413&amp;K413&amp;M413,製品マスタ!$M$5:$AE$1005,18,FALSE),IF(J413="リード付け","原反コア",IF(J413="スリット",VLOOKUP(F413&amp;K413&amp;Q413,製品マスタ!$N$5:$AE$1005,17,FALSE),""))))</f>
        <v/>
      </c>
      <c r="W413" s="35" t="str">
        <f>IF(J413="巻足し",VLOOKUP(F413&amp;K413&amp;M413,製品マスタ!$M$5:$AK$1005,IF(S413/N413&gt;=3,25,22),FALSE),IF(J413="巻返し",VLOOKUP(F413&amp;K413&amp;M413,製品マスタ!$M$5:$AE$1005,19,FALSE),IF(J413="リード付け","-",IF(J413="スリット",VLOOKUP(F413&amp;K413&amp;Q413,製品マスタ!$N$5:$AE$1005,18,FALSE),""))))</f>
        <v/>
      </c>
      <c r="X413" s="40" t="str">
        <f>IF(D413="","",IF(D412&lt;&gt;"","",VLOOKUP(D413,契約台帳!$A$3:$X$700,17,FALSE)))</f>
        <v/>
      </c>
      <c r="Y413" s="35" t="str">
        <f>IF(D413="","",IF(D412&lt;&gt;"","",VLOOKUP(D413,契約台帳!$A$3:$X$700,5,FALSE)))</f>
        <v/>
      </c>
      <c r="Z413" s="74"/>
      <c r="AA413" s="266" t="str">
        <f>IFERROR(VLOOKUP(F413&amp;K413&amp;M413,製品マスタ!$M$5:$AM$1003,27,FALSE),"")</f>
        <v/>
      </c>
      <c r="AB413" s="41"/>
      <c r="AC413" s="244"/>
      <c r="AD413" s="67"/>
      <c r="AE413" s="71"/>
      <c r="AF413" s="60"/>
      <c r="AG413" s="34"/>
      <c r="AH413" s="34"/>
      <c r="AI413" s="34"/>
      <c r="AJ413" s="34"/>
      <c r="AK413" s="13"/>
      <c r="AL413" s="13"/>
      <c r="AM413" s="13"/>
      <c r="AN413" s="13"/>
      <c r="AO413" s="13"/>
      <c r="AP413" s="14"/>
      <c r="AQ413" s="15"/>
    </row>
    <row r="414" spans="1:43" s="17" customFormat="1" ht="30.95" customHeight="1" x14ac:dyDescent="0.2">
      <c r="A414" s="47"/>
      <c r="B414" s="48"/>
      <c r="C414" s="56"/>
      <c r="D414" s="35"/>
      <c r="E414" s="35"/>
      <c r="F414" s="36" t="str">
        <f>IF(D414="","",VLOOKUP(D414,契約台帳!$A$3:$X$9998,6,FALSE))&amp;IF(D414="","",VLOOKUP(D414,契約台帳!$A$3:$X$9998,7,FALSE))&amp;IF(D414="","",VLOOKUP(D414,契約台帳!$A$3:$X$9998,8,FALSE))&amp;IF(D414="","",VLOOKUP(D414,契約台帳!$A$3:$X$9998,9,FALSE))&amp;IF(D414="","",VLOOKUP(D414,契約台帳!$A$3:$X$9998,11,FALSE))</f>
        <v/>
      </c>
      <c r="G414" s="35" t="str">
        <f>IF(D414="","",IF(D413&lt;&gt;"","",VLOOKUP(F414,製品マスタ!$G$5:$H$1005,2,FALSE)))</f>
        <v/>
      </c>
      <c r="H414" s="35" t="str">
        <f>IF(D414="","",IF(D413&lt;&gt;"","",VLOOKUP(F414,製品マスタ!$G$5:$K$1005,5,FALSE)))</f>
        <v/>
      </c>
      <c r="I414" s="37" t="str">
        <f>IF(D414="","",IF(D413&lt;&gt;"","",VLOOKUP(F414,製品マスタ!$G$5:$L$1005,6,FALSE)))</f>
        <v/>
      </c>
      <c r="J414" s="38"/>
      <c r="K414" s="37" t="str">
        <f>IF(D414="","",IF(D413&lt;&gt;"","",VLOOKUP(D414,契約台帳!$A$3:$X$700,12,FALSE)))</f>
        <v/>
      </c>
      <c r="L414" s="37" t="str">
        <f>IF(D414="","",IF(D413&lt;&gt;"","",VLOOKUP(F414,製品マスタ!$G$5:$Q$1005,11,FALSE)))</f>
        <v/>
      </c>
      <c r="M414" s="49"/>
      <c r="N414" s="49"/>
      <c r="O414" s="60"/>
      <c r="P414" s="74"/>
      <c r="Q414" s="54" t="str">
        <f>IF(D414="","",IF(D413&lt;&gt;"","",IF(J414="リード付け",M414,VLOOKUP(D414,契約台帳!$A$3:$X$700,14,FALSE))))</f>
        <v/>
      </c>
      <c r="R414" s="50" t="str">
        <f>IF(D414="","",IF(D413&lt;&gt;"","",IF(J414="リード付け",M414,VLOOKUP(D414,契約台帳!$A$3:$X$700,15,FALSE))))</f>
        <v/>
      </c>
      <c r="S414" s="50" t="str">
        <f>IF(D414="","",IF(D413&lt;&gt;"","",IF(J414="リード付け",N414,VLOOKUP(D414,契約台帳!$A$3:$X$700,16,FALSE))))</f>
        <v/>
      </c>
      <c r="T414" s="50"/>
      <c r="U414" s="227" t="str">
        <f>IF(D414="","",IF(D412=D414,"",VLOOKUP(D414,契約台帳!$A$2:$X$700,18,FALSE)))</f>
        <v/>
      </c>
      <c r="V414" s="35" t="str">
        <f>IF(J414="巻足し",VLOOKUP(F414&amp;K414&amp;M414,製品マスタ!$M$5:$AK$1005,IF(S414/N414&gt;=3,24,21),FALSE),IF(J414="巻返し",VLOOKUP(F414&amp;K414&amp;M414,製品マスタ!$M$5:$AE$1005,18,FALSE),IF(J414="リード付け","原反コア",IF(J414="スリット",VLOOKUP(F414&amp;K414&amp;Q414,製品マスタ!$N$5:$AE$1005,17,FALSE),""))))</f>
        <v/>
      </c>
      <c r="W414" s="35" t="str">
        <f>IF(J414="巻足し",VLOOKUP(F414&amp;K414&amp;M414,製品マスタ!$M$5:$AK$1005,IF(S414/N414&gt;=3,25,22),FALSE),IF(J414="巻返し",VLOOKUP(F414&amp;K414&amp;M414,製品マスタ!$M$5:$AE$1005,19,FALSE),IF(J414="リード付け","-",IF(J414="スリット",VLOOKUP(F414&amp;K414&amp;Q414,製品マスタ!$N$5:$AE$1005,18,FALSE),""))))</f>
        <v/>
      </c>
      <c r="X414" s="40" t="str">
        <f>IF(D414="","",IF(D413&lt;&gt;"","",VLOOKUP(D414,契約台帳!$A$3:$X$700,17,FALSE)))</f>
        <v/>
      </c>
      <c r="Y414" s="35" t="str">
        <f>IF(D414="","",IF(D413&lt;&gt;"","",VLOOKUP(D414,契約台帳!$A$3:$X$700,5,FALSE)))</f>
        <v/>
      </c>
      <c r="Z414" s="74"/>
      <c r="AA414" s="266" t="str">
        <f>IFERROR(VLOOKUP(F414&amp;K414&amp;M414,製品マスタ!$M$5:$AM$1003,27,FALSE),"")</f>
        <v/>
      </c>
      <c r="AB414" s="41"/>
      <c r="AC414" s="244"/>
      <c r="AD414" s="67"/>
      <c r="AE414" s="71"/>
      <c r="AF414" s="60"/>
      <c r="AG414" s="34"/>
      <c r="AH414" s="34"/>
      <c r="AI414" s="34"/>
      <c r="AJ414" s="34"/>
      <c r="AK414" s="13"/>
      <c r="AL414" s="13"/>
      <c r="AM414" s="13"/>
      <c r="AN414" s="13"/>
      <c r="AO414" s="13"/>
      <c r="AP414" s="14"/>
      <c r="AQ414" s="15"/>
    </row>
    <row r="415" spans="1:43" s="17" customFormat="1" ht="30.95" customHeight="1" x14ac:dyDescent="0.2">
      <c r="A415" s="47"/>
      <c r="B415" s="48"/>
      <c r="C415" s="56"/>
      <c r="D415" s="35"/>
      <c r="E415" s="35"/>
      <c r="F415" s="36" t="str">
        <f>IF(D415="","",VLOOKUP(D415,契約台帳!$A$3:$X$9998,6,FALSE))&amp;IF(D415="","",VLOOKUP(D415,契約台帳!$A$3:$X$9998,7,FALSE))&amp;IF(D415="","",VLOOKUP(D415,契約台帳!$A$3:$X$9998,8,FALSE))&amp;IF(D415="","",VLOOKUP(D415,契約台帳!$A$3:$X$9998,9,FALSE))&amp;IF(D415="","",VLOOKUP(D415,契約台帳!$A$3:$X$9998,11,FALSE))</f>
        <v/>
      </c>
      <c r="G415" s="35" t="str">
        <f>IF(D415="","",IF(D414&lt;&gt;"","",VLOOKUP(F415,製品マスタ!$G$5:$H$1005,2,FALSE)))</f>
        <v/>
      </c>
      <c r="H415" s="35" t="str">
        <f>IF(D415="","",IF(D414&lt;&gt;"","",VLOOKUP(F415,製品マスタ!$G$5:$K$1005,5,FALSE)))</f>
        <v/>
      </c>
      <c r="I415" s="37" t="str">
        <f>IF(D415="","",IF(D414&lt;&gt;"","",VLOOKUP(F415,製品マスタ!$G$5:$L$1005,6,FALSE)))</f>
        <v/>
      </c>
      <c r="J415" s="38"/>
      <c r="K415" s="37" t="str">
        <f>IF(D415="","",IF(D414&lt;&gt;"","",VLOOKUP(D415,契約台帳!$A$3:$X$700,12,FALSE)))</f>
        <v/>
      </c>
      <c r="L415" s="37" t="str">
        <f>IF(D415="","",IF(D414&lt;&gt;"","",VLOOKUP(F415,製品マスタ!$G$5:$Q$1005,11,FALSE)))</f>
        <v/>
      </c>
      <c r="M415" s="49"/>
      <c r="N415" s="49"/>
      <c r="O415" s="60"/>
      <c r="P415" s="74"/>
      <c r="Q415" s="54" t="str">
        <f>IF(D415="","",IF(D414&lt;&gt;"","",IF(J415="リード付け",M415,VLOOKUP(D415,契約台帳!$A$3:$X$700,14,FALSE))))</f>
        <v/>
      </c>
      <c r="R415" s="50" t="str">
        <f>IF(D415="","",IF(D414&lt;&gt;"","",IF(J415="リード付け",M415,VLOOKUP(D415,契約台帳!$A$3:$X$700,15,FALSE))))</f>
        <v/>
      </c>
      <c r="S415" s="50" t="str">
        <f>IF(D415="","",IF(D414&lt;&gt;"","",IF(J415="リード付け",N415,VLOOKUP(D415,契約台帳!$A$3:$X$700,16,FALSE))))</f>
        <v/>
      </c>
      <c r="T415" s="50"/>
      <c r="U415" s="227" t="str">
        <f>IF(D415="","",IF(D413=D415,"",VLOOKUP(D415,契約台帳!$A$2:$X$700,18,FALSE)))</f>
        <v/>
      </c>
      <c r="V415" s="35" t="str">
        <f>IF(J415="巻足し",VLOOKUP(F415&amp;K415&amp;M415,製品マスタ!$M$5:$AK$1005,IF(S415/N415&gt;=3,24,21),FALSE),IF(J415="巻返し",VLOOKUP(F415&amp;K415&amp;M415,製品マスタ!$M$5:$AE$1005,18,FALSE),IF(J415="リード付け","原反コア",IF(J415="スリット",VLOOKUP(F415&amp;K415&amp;Q415,製品マスタ!$N$5:$AE$1005,17,FALSE),""))))</f>
        <v/>
      </c>
      <c r="W415" s="35" t="str">
        <f>IF(J415="巻足し",VLOOKUP(F415&amp;K415&amp;M415,製品マスタ!$M$5:$AK$1005,IF(S415/N415&gt;=3,25,22),FALSE),IF(J415="巻返し",VLOOKUP(F415&amp;K415&amp;M415,製品マスタ!$M$5:$AE$1005,19,FALSE),IF(J415="リード付け","-",IF(J415="スリット",VLOOKUP(F415&amp;K415&amp;Q415,製品マスタ!$N$5:$AE$1005,18,FALSE),""))))</f>
        <v/>
      </c>
      <c r="X415" s="40" t="str">
        <f>IF(D415="","",IF(D414&lt;&gt;"","",VLOOKUP(D415,契約台帳!$A$3:$X$700,17,FALSE)))</f>
        <v/>
      </c>
      <c r="Y415" s="35" t="str">
        <f>IF(D415="","",IF(D414&lt;&gt;"","",VLOOKUP(D415,契約台帳!$A$3:$X$700,5,FALSE)))</f>
        <v/>
      </c>
      <c r="Z415" s="74"/>
      <c r="AA415" s="266" t="str">
        <f>IFERROR(VLOOKUP(F415&amp;K415&amp;M415,製品マスタ!$M$5:$AM$1003,27,FALSE),"")</f>
        <v/>
      </c>
      <c r="AB415" s="41"/>
      <c r="AC415" s="244"/>
      <c r="AD415" s="67"/>
      <c r="AE415" s="71"/>
      <c r="AF415" s="60"/>
      <c r="AG415" s="34"/>
      <c r="AH415" s="34"/>
      <c r="AI415" s="34"/>
      <c r="AJ415" s="34"/>
      <c r="AK415" s="13"/>
      <c r="AL415" s="13"/>
      <c r="AM415" s="13"/>
      <c r="AN415" s="13"/>
      <c r="AO415" s="13"/>
      <c r="AP415" s="14"/>
      <c r="AQ415" s="15"/>
    </row>
    <row r="416" spans="1:43" s="17" customFormat="1" ht="30.95" customHeight="1" x14ac:dyDescent="0.2">
      <c r="A416" s="47"/>
      <c r="B416" s="48"/>
      <c r="C416" s="56"/>
      <c r="D416" s="35"/>
      <c r="E416" s="35"/>
      <c r="F416" s="36" t="str">
        <f>IF(D416="","",VLOOKUP(D416,契約台帳!$A$3:$X$9998,6,FALSE))&amp;IF(D416="","",VLOOKUP(D416,契約台帳!$A$3:$X$9998,7,FALSE))&amp;IF(D416="","",VLOOKUP(D416,契約台帳!$A$3:$X$9998,8,FALSE))&amp;IF(D416="","",VLOOKUP(D416,契約台帳!$A$3:$X$9998,9,FALSE))&amp;IF(D416="","",VLOOKUP(D416,契約台帳!$A$3:$X$9998,11,FALSE))</f>
        <v/>
      </c>
      <c r="G416" s="35" t="str">
        <f>IF(D416="","",IF(D415&lt;&gt;"","",VLOOKUP(F416,製品マスタ!$G$5:$H$1005,2,FALSE)))</f>
        <v/>
      </c>
      <c r="H416" s="35" t="str">
        <f>IF(D416="","",IF(D415&lt;&gt;"","",VLOOKUP(F416,製品マスタ!$G$5:$K$1005,5,FALSE)))</f>
        <v/>
      </c>
      <c r="I416" s="37" t="str">
        <f>IF(D416="","",IF(D415&lt;&gt;"","",VLOOKUP(F416,製品マスタ!$G$5:$L$1005,6,FALSE)))</f>
        <v/>
      </c>
      <c r="J416" s="38"/>
      <c r="K416" s="37" t="str">
        <f>IF(D416="","",IF(D415&lt;&gt;"","",VLOOKUP(D416,契約台帳!$A$3:$X$700,12,FALSE)))</f>
        <v/>
      </c>
      <c r="L416" s="37" t="str">
        <f>IF(D416="","",IF(D415&lt;&gt;"","",VLOOKUP(F416,製品マスタ!$G$5:$Q$1005,11,FALSE)))</f>
        <v/>
      </c>
      <c r="M416" s="49"/>
      <c r="N416" s="49"/>
      <c r="O416" s="60"/>
      <c r="P416" s="74"/>
      <c r="Q416" s="54" t="str">
        <f>IF(D416="","",IF(D415&lt;&gt;"","",IF(J416="リード付け",M416,VLOOKUP(D416,契約台帳!$A$3:$X$700,14,FALSE))))</f>
        <v/>
      </c>
      <c r="R416" s="50" t="str">
        <f>IF(D416="","",IF(D415&lt;&gt;"","",IF(J416="リード付け",M416,VLOOKUP(D416,契約台帳!$A$3:$X$700,15,FALSE))))</f>
        <v/>
      </c>
      <c r="S416" s="50" t="str">
        <f>IF(D416="","",IF(D415&lt;&gt;"","",IF(J416="リード付け",N416,VLOOKUP(D416,契約台帳!$A$3:$X$700,16,FALSE))))</f>
        <v/>
      </c>
      <c r="T416" s="50"/>
      <c r="U416" s="227" t="str">
        <f>IF(D416="","",IF(D414=D416,"",VLOOKUP(D416,契約台帳!$A$2:$X$700,18,FALSE)))</f>
        <v/>
      </c>
      <c r="V416" s="35" t="str">
        <f>IF(J416="巻足し",VLOOKUP(F416&amp;K416&amp;M416,製品マスタ!$M$5:$AK$1005,IF(S416/N416&gt;=3,24,21),FALSE),IF(J416="巻返し",VLOOKUP(F416&amp;K416&amp;M416,製品マスタ!$M$5:$AE$1005,18,FALSE),IF(J416="リード付け","原反コア",IF(J416="スリット",VLOOKUP(F416&amp;K416&amp;Q416,製品マスタ!$N$5:$AE$1005,17,FALSE),""))))</f>
        <v/>
      </c>
      <c r="W416" s="35" t="str">
        <f>IF(J416="巻足し",VLOOKUP(F416&amp;K416&amp;M416,製品マスタ!$M$5:$AK$1005,IF(S416/N416&gt;=3,25,22),FALSE),IF(J416="巻返し",VLOOKUP(F416&amp;K416&amp;M416,製品マスタ!$M$5:$AE$1005,19,FALSE),IF(J416="リード付け","-",IF(J416="スリット",VLOOKUP(F416&amp;K416&amp;Q416,製品マスタ!$N$5:$AE$1005,18,FALSE),""))))</f>
        <v/>
      </c>
      <c r="X416" s="40" t="str">
        <f>IF(D416="","",IF(D415&lt;&gt;"","",VLOOKUP(D416,契約台帳!$A$3:$X$700,17,FALSE)))</f>
        <v/>
      </c>
      <c r="Y416" s="35" t="str">
        <f>IF(D416="","",IF(D415&lt;&gt;"","",VLOOKUP(D416,契約台帳!$A$3:$X$700,5,FALSE)))</f>
        <v/>
      </c>
      <c r="Z416" s="74"/>
      <c r="AA416" s="266" t="str">
        <f>IFERROR(VLOOKUP(F416&amp;K416&amp;M416,製品マスタ!$M$5:$AM$1003,27,FALSE),"")</f>
        <v/>
      </c>
      <c r="AB416" s="41"/>
      <c r="AC416" s="244"/>
      <c r="AD416" s="67"/>
      <c r="AE416" s="71"/>
      <c r="AF416" s="60"/>
      <c r="AG416" s="34"/>
      <c r="AH416" s="34"/>
      <c r="AI416" s="34"/>
      <c r="AJ416" s="34"/>
      <c r="AK416" s="13"/>
      <c r="AL416" s="13"/>
      <c r="AM416" s="13"/>
      <c r="AN416" s="13"/>
      <c r="AO416" s="13"/>
      <c r="AP416" s="14"/>
      <c r="AQ416" s="15"/>
    </row>
    <row r="417" spans="1:43" s="17" customFormat="1" ht="30.95" customHeight="1" x14ac:dyDescent="0.2">
      <c r="A417" s="47"/>
      <c r="B417" s="48"/>
      <c r="C417" s="56"/>
      <c r="D417" s="35"/>
      <c r="E417" s="35"/>
      <c r="F417" s="36" t="str">
        <f>IF(D417="","",VLOOKUP(D417,契約台帳!$A$3:$X$9998,6,FALSE))&amp;IF(D417="","",VLOOKUP(D417,契約台帳!$A$3:$X$9998,7,FALSE))&amp;IF(D417="","",VLOOKUP(D417,契約台帳!$A$3:$X$9998,8,FALSE))&amp;IF(D417="","",VLOOKUP(D417,契約台帳!$A$3:$X$9998,9,FALSE))&amp;IF(D417="","",VLOOKUP(D417,契約台帳!$A$3:$X$9998,11,FALSE))</f>
        <v/>
      </c>
      <c r="G417" s="35" t="str">
        <f>IF(D417="","",IF(D416&lt;&gt;"","",VLOOKUP(F417,製品マスタ!$G$5:$H$1005,2,FALSE)))</f>
        <v/>
      </c>
      <c r="H417" s="35" t="str">
        <f>IF(D417="","",IF(D416&lt;&gt;"","",VLOOKUP(F417,製品マスタ!$G$5:$K$1005,5,FALSE)))</f>
        <v/>
      </c>
      <c r="I417" s="37" t="str">
        <f>IF(D417="","",IF(D416&lt;&gt;"","",VLOOKUP(F417,製品マスタ!$G$5:$L$1005,6,FALSE)))</f>
        <v/>
      </c>
      <c r="J417" s="38"/>
      <c r="K417" s="37" t="str">
        <f>IF(D417="","",IF(D416&lt;&gt;"","",VLOOKUP(D417,契約台帳!$A$3:$X$700,12,FALSE)))</f>
        <v/>
      </c>
      <c r="L417" s="37" t="str">
        <f>IF(D417="","",IF(D416&lt;&gt;"","",VLOOKUP(F417,製品マスタ!$G$5:$Q$1005,11,FALSE)))</f>
        <v/>
      </c>
      <c r="M417" s="49"/>
      <c r="N417" s="49"/>
      <c r="O417" s="60"/>
      <c r="P417" s="74"/>
      <c r="Q417" s="54" t="str">
        <f>IF(D417="","",IF(D416&lt;&gt;"","",IF(J417="リード付け",M417,VLOOKUP(D417,契約台帳!$A$3:$X$700,14,FALSE))))</f>
        <v/>
      </c>
      <c r="R417" s="50" t="str">
        <f>IF(D417="","",IF(D416&lt;&gt;"","",IF(J417="リード付け",M417,VLOOKUP(D417,契約台帳!$A$3:$X$700,15,FALSE))))</f>
        <v/>
      </c>
      <c r="S417" s="50" t="str">
        <f>IF(D417="","",IF(D416&lt;&gt;"","",IF(J417="リード付け",N417,VLOOKUP(D417,契約台帳!$A$3:$X$700,16,FALSE))))</f>
        <v/>
      </c>
      <c r="T417" s="50"/>
      <c r="U417" s="227" t="str">
        <f>IF(D417="","",IF(D415=D417,"",VLOOKUP(D417,契約台帳!$A$2:$X$700,18,FALSE)))</f>
        <v/>
      </c>
      <c r="V417" s="35" t="str">
        <f>IF(J417="巻足し",VLOOKUP(F417&amp;K417&amp;M417,製品マスタ!$M$5:$AK$1005,IF(S417/N417&gt;=3,24,21),FALSE),IF(J417="巻返し",VLOOKUP(F417&amp;K417&amp;M417,製品マスタ!$M$5:$AE$1005,18,FALSE),IF(J417="リード付け","原反コア",IF(J417="スリット",VLOOKUP(F417&amp;K417&amp;Q417,製品マスタ!$N$5:$AE$1005,17,FALSE),""))))</f>
        <v/>
      </c>
      <c r="W417" s="35" t="str">
        <f>IF(J417="巻足し",VLOOKUP(F417&amp;K417&amp;M417,製品マスタ!$M$5:$AK$1005,IF(S417/N417&gt;=3,25,22),FALSE),IF(J417="巻返し",VLOOKUP(F417&amp;K417&amp;M417,製品マスタ!$M$5:$AE$1005,19,FALSE),IF(J417="リード付け","-",IF(J417="スリット",VLOOKUP(F417&amp;K417&amp;Q417,製品マスタ!$N$5:$AE$1005,18,FALSE),""))))</f>
        <v/>
      </c>
      <c r="X417" s="40" t="str">
        <f>IF(D417="","",IF(D416&lt;&gt;"","",VLOOKUP(D417,契約台帳!$A$3:$X$700,17,FALSE)))</f>
        <v/>
      </c>
      <c r="Y417" s="35" t="str">
        <f>IF(D417="","",IF(D416&lt;&gt;"","",VLOOKUP(D417,契約台帳!$A$3:$X$700,5,FALSE)))</f>
        <v/>
      </c>
      <c r="Z417" s="74"/>
      <c r="AA417" s="266" t="str">
        <f>IFERROR(VLOOKUP(F417&amp;K417&amp;M417,製品マスタ!$M$5:$AM$1003,27,FALSE),"")</f>
        <v/>
      </c>
      <c r="AB417" s="41"/>
      <c r="AC417" s="244"/>
      <c r="AD417" s="67"/>
      <c r="AE417" s="71"/>
      <c r="AF417" s="60"/>
      <c r="AG417" s="34"/>
      <c r="AH417" s="34"/>
      <c r="AI417" s="34"/>
      <c r="AJ417" s="34"/>
      <c r="AK417" s="13"/>
      <c r="AL417" s="13"/>
      <c r="AM417" s="13"/>
      <c r="AN417" s="13"/>
      <c r="AO417" s="13"/>
      <c r="AP417" s="14"/>
      <c r="AQ417" s="15"/>
    </row>
    <row r="418" spans="1:43" s="17" customFormat="1" ht="30.95" customHeight="1" x14ac:dyDescent="0.2">
      <c r="A418" s="47"/>
      <c r="B418" s="48"/>
      <c r="C418" s="56"/>
      <c r="D418" s="35"/>
      <c r="E418" s="35"/>
      <c r="F418" s="36" t="str">
        <f>IF(D418="","",VLOOKUP(D418,契約台帳!$A$3:$X$9998,6,FALSE))&amp;IF(D418="","",VLOOKUP(D418,契約台帳!$A$3:$X$9998,7,FALSE))&amp;IF(D418="","",VLOOKUP(D418,契約台帳!$A$3:$X$9998,8,FALSE))&amp;IF(D418="","",VLOOKUP(D418,契約台帳!$A$3:$X$9998,9,FALSE))&amp;IF(D418="","",VLOOKUP(D418,契約台帳!$A$3:$X$9998,11,FALSE))</f>
        <v/>
      </c>
      <c r="G418" s="35" t="str">
        <f>IF(D418="","",IF(D417&lt;&gt;"","",VLOOKUP(F418,製品マスタ!$G$5:$H$1005,2,FALSE)))</f>
        <v/>
      </c>
      <c r="H418" s="35" t="str">
        <f>IF(D418="","",IF(D417&lt;&gt;"","",VLOOKUP(F418,製品マスタ!$G$5:$K$1005,5,FALSE)))</f>
        <v/>
      </c>
      <c r="I418" s="37" t="str">
        <f>IF(D418="","",IF(D417&lt;&gt;"","",VLOOKUP(F418,製品マスタ!$G$5:$L$1005,6,FALSE)))</f>
        <v/>
      </c>
      <c r="J418" s="38"/>
      <c r="K418" s="37" t="str">
        <f>IF(D418="","",IF(D417&lt;&gt;"","",VLOOKUP(D418,契約台帳!$A$3:$X$700,12,FALSE)))</f>
        <v/>
      </c>
      <c r="L418" s="37" t="str">
        <f>IF(D418="","",IF(D417&lt;&gt;"","",VLOOKUP(F418,製品マスタ!$G$5:$Q$1005,11,FALSE)))</f>
        <v/>
      </c>
      <c r="M418" s="49"/>
      <c r="N418" s="49"/>
      <c r="O418" s="60"/>
      <c r="P418" s="74"/>
      <c r="Q418" s="54" t="str">
        <f>IF(D418="","",IF(D417&lt;&gt;"","",IF(J418="リード付け",M418,VLOOKUP(D418,契約台帳!$A$3:$X$700,14,FALSE))))</f>
        <v/>
      </c>
      <c r="R418" s="50" t="str">
        <f>IF(D418="","",IF(D417&lt;&gt;"","",IF(J418="リード付け",M418,VLOOKUP(D418,契約台帳!$A$3:$X$700,15,FALSE))))</f>
        <v/>
      </c>
      <c r="S418" s="50" t="str">
        <f>IF(D418="","",IF(D417&lt;&gt;"","",IF(J418="リード付け",N418,VLOOKUP(D418,契約台帳!$A$3:$X$700,16,FALSE))))</f>
        <v/>
      </c>
      <c r="T418" s="50"/>
      <c r="U418" s="227" t="str">
        <f>IF(D418="","",IF(D416=D418,"",VLOOKUP(D418,契約台帳!$A$2:$X$700,18,FALSE)))</f>
        <v/>
      </c>
      <c r="V418" s="35" t="str">
        <f>IF(J418="巻足し",VLOOKUP(F418&amp;K418&amp;M418,製品マスタ!$M$5:$AK$1005,IF(S418/N418&gt;=3,24,21),FALSE),IF(J418="巻返し",VLOOKUP(F418&amp;K418&amp;M418,製品マスタ!$M$5:$AE$1005,18,FALSE),IF(J418="リード付け","原反コア",IF(J418="スリット",VLOOKUP(F418&amp;K418&amp;Q418,製品マスタ!$N$5:$AE$1005,17,FALSE),""))))</f>
        <v/>
      </c>
      <c r="W418" s="35" t="str">
        <f>IF(J418="巻足し",VLOOKUP(F418&amp;K418&amp;M418,製品マスタ!$M$5:$AK$1005,IF(S418/N418&gt;=3,25,22),FALSE),IF(J418="巻返し",VLOOKUP(F418&amp;K418&amp;M418,製品マスタ!$M$5:$AE$1005,19,FALSE),IF(J418="リード付け","-",IF(J418="スリット",VLOOKUP(F418&amp;K418&amp;Q418,製品マスタ!$N$5:$AE$1005,18,FALSE),""))))</f>
        <v/>
      </c>
      <c r="X418" s="40" t="str">
        <f>IF(D418="","",IF(D417&lt;&gt;"","",VLOOKUP(D418,契約台帳!$A$3:$X$700,17,FALSE)))</f>
        <v/>
      </c>
      <c r="Y418" s="35" t="str">
        <f>IF(D418="","",IF(D417&lt;&gt;"","",VLOOKUP(D418,契約台帳!$A$3:$X$700,5,FALSE)))</f>
        <v/>
      </c>
      <c r="Z418" s="74"/>
      <c r="AA418" s="266" t="str">
        <f>IFERROR(VLOOKUP(F418&amp;K418&amp;M418,製品マスタ!$M$5:$AM$1003,27,FALSE),"")</f>
        <v/>
      </c>
      <c r="AB418" s="41"/>
      <c r="AC418" s="244"/>
      <c r="AD418" s="67"/>
      <c r="AE418" s="71"/>
      <c r="AF418" s="60"/>
      <c r="AG418" s="34"/>
      <c r="AH418" s="34"/>
      <c r="AI418" s="34"/>
      <c r="AJ418" s="34"/>
      <c r="AK418" s="13"/>
      <c r="AL418" s="13"/>
      <c r="AM418" s="13"/>
      <c r="AN418" s="13"/>
      <c r="AO418" s="13"/>
      <c r="AP418" s="14"/>
      <c r="AQ418" s="15"/>
    </row>
    <row r="419" spans="1:43" s="17" customFormat="1" ht="30.95" customHeight="1" x14ac:dyDescent="0.2">
      <c r="A419" s="47"/>
      <c r="B419" s="48"/>
      <c r="C419" s="56"/>
      <c r="D419" s="35"/>
      <c r="E419" s="35"/>
      <c r="F419" s="36" t="str">
        <f>IF(D419="","",VLOOKUP(D419,契約台帳!$A$3:$X$9998,6,FALSE))&amp;IF(D419="","",VLOOKUP(D419,契約台帳!$A$3:$X$9998,7,FALSE))&amp;IF(D419="","",VLOOKUP(D419,契約台帳!$A$3:$X$9998,8,FALSE))&amp;IF(D419="","",VLOOKUP(D419,契約台帳!$A$3:$X$9998,9,FALSE))&amp;IF(D419="","",VLOOKUP(D419,契約台帳!$A$3:$X$9998,11,FALSE))</f>
        <v/>
      </c>
      <c r="G419" s="35" t="str">
        <f>IF(D419="","",IF(D418&lt;&gt;"","",VLOOKUP(F419,製品マスタ!$G$5:$H$1005,2,FALSE)))</f>
        <v/>
      </c>
      <c r="H419" s="35" t="str">
        <f>IF(D419="","",IF(D418&lt;&gt;"","",VLOOKUP(F419,製品マスタ!$G$5:$K$1005,5,FALSE)))</f>
        <v/>
      </c>
      <c r="I419" s="37" t="str">
        <f>IF(D419="","",IF(D418&lt;&gt;"","",VLOOKUP(F419,製品マスタ!$G$5:$L$1005,6,FALSE)))</f>
        <v/>
      </c>
      <c r="J419" s="38"/>
      <c r="K419" s="37" t="str">
        <f>IF(D419="","",IF(D418&lt;&gt;"","",VLOOKUP(D419,契約台帳!$A$3:$X$700,12,FALSE)))</f>
        <v/>
      </c>
      <c r="L419" s="37" t="str">
        <f>IF(D419="","",IF(D418&lt;&gt;"","",VLOOKUP(F419,製品マスタ!$G$5:$Q$1005,11,FALSE)))</f>
        <v/>
      </c>
      <c r="M419" s="49"/>
      <c r="N419" s="49"/>
      <c r="O419" s="60"/>
      <c r="P419" s="74"/>
      <c r="Q419" s="54" t="str">
        <f>IF(D419="","",IF(D418&lt;&gt;"","",IF(J419="リード付け",M419,VLOOKUP(D419,契約台帳!$A$3:$X$700,14,FALSE))))</f>
        <v/>
      </c>
      <c r="R419" s="50" t="str">
        <f>IF(D419="","",IF(D418&lt;&gt;"","",IF(J419="リード付け",M419,VLOOKUP(D419,契約台帳!$A$3:$X$700,15,FALSE))))</f>
        <v/>
      </c>
      <c r="S419" s="50" t="str">
        <f>IF(D419="","",IF(D418&lt;&gt;"","",IF(J419="リード付け",N419,VLOOKUP(D419,契約台帳!$A$3:$X$700,16,FALSE))))</f>
        <v/>
      </c>
      <c r="T419" s="50"/>
      <c r="U419" s="227" t="str">
        <f>IF(D419="","",IF(D417=D419,"",VLOOKUP(D419,契約台帳!$A$2:$X$700,18,FALSE)))</f>
        <v/>
      </c>
      <c r="V419" s="35" t="str">
        <f>IF(J419="巻足し",VLOOKUP(F419&amp;K419&amp;M419,製品マスタ!$M$5:$AK$1005,IF(S419/N419&gt;=3,24,21),FALSE),IF(J419="巻返し",VLOOKUP(F419&amp;K419&amp;M419,製品マスタ!$M$5:$AE$1005,18,FALSE),IF(J419="リード付け","原反コア",IF(J419="スリット",VLOOKUP(F419&amp;K419&amp;Q419,製品マスタ!$N$5:$AE$1005,17,FALSE),""))))</f>
        <v/>
      </c>
      <c r="W419" s="35" t="str">
        <f>IF(J419="巻足し",VLOOKUP(F419&amp;K419&amp;M419,製品マスタ!$M$5:$AK$1005,IF(S419/N419&gt;=3,25,22),FALSE),IF(J419="巻返し",VLOOKUP(F419&amp;K419&amp;M419,製品マスタ!$M$5:$AE$1005,19,FALSE),IF(J419="リード付け","-",IF(J419="スリット",VLOOKUP(F419&amp;K419&amp;Q419,製品マスタ!$N$5:$AE$1005,18,FALSE),""))))</f>
        <v/>
      </c>
      <c r="X419" s="40" t="str">
        <f>IF(D419="","",IF(D418&lt;&gt;"","",VLOOKUP(D419,契約台帳!$A$3:$X$700,17,FALSE)))</f>
        <v/>
      </c>
      <c r="Y419" s="35" t="str">
        <f>IF(D419="","",IF(D418&lt;&gt;"","",VLOOKUP(D419,契約台帳!$A$3:$X$700,5,FALSE)))</f>
        <v/>
      </c>
      <c r="Z419" s="74"/>
      <c r="AA419" s="266" t="str">
        <f>IFERROR(VLOOKUP(F419&amp;K419&amp;M419,製品マスタ!$M$5:$AM$1003,27,FALSE),"")</f>
        <v/>
      </c>
      <c r="AB419" s="41"/>
      <c r="AC419" s="244"/>
      <c r="AD419" s="67"/>
      <c r="AE419" s="71"/>
      <c r="AF419" s="60"/>
      <c r="AG419" s="34"/>
      <c r="AH419" s="34"/>
      <c r="AI419" s="34"/>
      <c r="AJ419" s="34"/>
      <c r="AK419" s="13"/>
      <c r="AL419" s="13"/>
      <c r="AM419" s="13"/>
      <c r="AN419" s="13"/>
      <c r="AO419" s="13"/>
      <c r="AP419" s="14"/>
      <c r="AQ419" s="15"/>
    </row>
    <row r="420" spans="1:43" s="17" customFormat="1" ht="30.95" customHeight="1" x14ac:dyDescent="0.2">
      <c r="A420" s="47"/>
      <c r="B420" s="48"/>
      <c r="C420" s="56"/>
      <c r="D420" s="35"/>
      <c r="E420" s="35"/>
      <c r="F420" s="36" t="str">
        <f>IF(D420="","",VLOOKUP(D420,契約台帳!$A$3:$X$9998,6,FALSE))&amp;IF(D420="","",VLOOKUP(D420,契約台帳!$A$3:$X$9998,7,FALSE))&amp;IF(D420="","",VLOOKUP(D420,契約台帳!$A$3:$X$9998,8,FALSE))&amp;IF(D420="","",VLOOKUP(D420,契約台帳!$A$3:$X$9998,9,FALSE))&amp;IF(D420="","",VLOOKUP(D420,契約台帳!$A$3:$X$9998,11,FALSE))</f>
        <v/>
      </c>
      <c r="G420" s="35" t="str">
        <f>IF(D420="","",IF(D419&lt;&gt;"","",VLOOKUP(F420,製品マスタ!$G$5:$H$1005,2,FALSE)))</f>
        <v/>
      </c>
      <c r="H420" s="35" t="str">
        <f>IF(D420="","",IF(D419&lt;&gt;"","",VLOOKUP(F420,製品マスタ!$G$5:$K$1005,5,FALSE)))</f>
        <v/>
      </c>
      <c r="I420" s="37" t="str">
        <f>IF(D420="","",IF(D419&lt;&gt;"","",VLOOKUP(F420,製品マスタ!$G$5:$L$1005,6,FALSE)))</f>
        <v/>
      </c>
      <c r="J420" s="38"/>
      <c r="K420" s="37" t="str">
        <f>IF(D420="","",IF(D419&lt;&gt;"","",VLOOKUP(D420,契約台帳!$A$3:$X$700,12,FALSE)))</f>
        <v/>
      </c>
      <c r="L420" s="37" t="str">
        <f>IF(D420="","",IF(D419&lt;&gt;"","",VLOOKUP(F420,製品マスタ!$G$5:$Q$1005,11,FALSE)))</f>
        <v/>
      </c>
      <c r="M420" s="49"/>
      <c r="N420" s="49"/>
      <c r="O420" s="60"/>
      <c r="P420" s="74"/>
      <c r="Q420" s="54" t="str">
        <f>IF(D420="","",IF(D419&lt;&gt;"","",IF(J420="リード付け",M420,VLOOKUP(D420,契約台帳!$A$3:$X$700,14,FALSE))))</f>
        <v/>
      </c>
      <c r="R420" s="50" t="str">
        <f>IF(D420="","",IF(D419&lt;&gt;"","",IF(J420="リード付け",M420,VLOOKUP(D420,契約台帳!$A$3:$X$700,15,FALSE))))</f>
        <v/>
      </c>
      <c r="S420" s="50" t="str">
        <f>IF(D420="","",IF(D419&lt;&gt;"","",IF(J420="リード付け",N420,VLOOKUP(D420,契約台帳!$A$3:$X$700,16,FALSE))))</f>
        <v/>
      </c>
      <c r="T420" s="50"/>
      <c r="U420" s="227" t="str">
        <f>IF(D420="","",IF(D418=D420,"",VLOOKUP(D420,契約台帳!$A$2:$X$700,18,FALSE)))</f>
        <v/>
      </c>
      <c r="V420" s="35" t="str">
        <f>IF(J420="巻足し",VLOOKUP(F420&amp;K420&amp;M420,製品マスタ!$M$5:$AK$1005,IF(S420/N420&gt;=3,24,21),FALSE),IF(J420="巻返し",VLOOKUP(F420&amp;K420&amp;M420,製品マスタ!$M$5:$AE$1005,18,FALSE),IF(J420="リード付け","原反コア",IF(J420="スリット",VLOOKUP(F420&amp;K420&amp;Q420,製品マスタ!$N$5:$AE$1005,17,FALSE),""))))</f>
        <v/>
      </c>
      <c r="W420" s="35" t="str">
        <f>IF(J420="巻足し",VLOOKUP(F420&amp;K420&amp;M420,製品マスタ!$M$5:$AK$1005,IF(S420/N420&gt;=3,25,22),FALSE),IF(J420="巻返し",VLOOKUP(F420&amp;K420&amp;M420,製品マスタ!$M$5:$AE$1005,19,FALSE),IF(J420="リード付け","-",IF(J420="スリット",VLOOKUP(F420&amp;K420&amp;Q420,製品マスタ!$N$5:$AE$1005,18,FALSE),""))))</f>
        <v/>
      </c>
      <c r="X420" s="40" t="str">
        <f>IF(D420="","",IF(D419&lt;&gt;"","",VLOOKUP(D420,契約台帳!$A$3:$X$700,17,FALSE)))</f>
        <v/>
      </c>
      <c r="Y420" s="35" t="str">
        <f>IF(D420="","",IF(D419&lt;&gt;"","",VLOOKUP(D420,契約台帳!$A$3:$X$700,5,FALSE)))</f>
        <v/>
      </c>
      <c r="Z420" s="74"/>
      <c r="AA420" s="266" t="str">
        <f>IFERROR(VLOOKUP(F420&amp;K420&amp;M420,製品マスタ!$M$5:$AM$1003,27,FALSE),"")</f>
        <v/>
      </c>
      <c r="AB420" s="41"/>
      <c r="AC420" s="244"/>
      <c r="AD420" s="67"/>
      <c r="AE420" s="71"/>
      <c r="AF420" s="60"/>
      <c r="AG420" s="34"/>
      <c r="AH420" s="34"/>
      <c r="AI420" s="34"/>
      <c r="AJ420" s="34"/>
      <c r="AK420" s="13"/>
      <c r="AL420" s="13"/>
      <c r="AM420" s="13"/>
      <c r="AN420" s="13"/>
      <c r="AO420" s="13"/>
      <c r="AP420" s="14"/>
      <c r="AQ420" s="15"/>
    </row>
    <row r="421" spans="1:43" s="17" customFormat="1" ht="30.95" customHeight="1" x14ac:dyDescent="0.2">
      <c r="A421" s="47"/>
      <c r="B421" s="48"/>
      <c r="C421" s="56"/>
      <c r="D421" s="35"/>
      <c r="E421" s="35"/>
      <c r="F421" s="36" t="str">
        <f>IF(D421="","",VLOOKUP(D421,契約台帳!$A$3:$X$9998,6,FALSE))&amp;IF(D421="","",VLOOKUP(D421,契約台帳!$A$3:$X$9998,7,FALSE))&amp;IF(D421="","",VLOOKUP(D421,契約台帳!$A$3:$X$9998,8,FALSE))&amp;IF(D421="","",VLOOKUP(D421,契約台帳!$A$3:$X$9998,9,FALSE))&amp;IF(D421="","",VLOOKUP(D421,契約台帳!$A$3:$X$9998,11,FALSE))</f>
        <v/>
      </c>
      <c r="G421" s="35" t="str">
        <f>IF(D421="","",IF(D420&lt;&gt;"","",VLOOKUP(F421,製品マスタ!$G$5:$H$1005,2,FALSE)))</f>
        <v/>
      </c>
      <c r="H421" s="35" t="str">
        <f>IF(D421="","",IF(D420&lt;&gt;"","",VLOOKUP(F421,製品マスタ!$G$5:$K$1005,5,FALSE)))</f>
        <v/>
      </c>
      <c r="I421" s="37" t="str">
        <f>IF(D421="","",IF(D420&lt;&gt;"","",VLOOKUP(F421,製品マスタ!$G$5:$L$1005,6,FALSE)))</f>
        <v/>
      </c>
      <c r="J421" s="38"/>
      <c r="K421" s="37" t="str">
        <f>IF(D421="","",IF(D420&lt;&gt;"","",VLOOKUP(D421,契約台帳!$A$3:$X$700,12,FALSE)))</f>
        <v/>
      </c>
      <c r="L421" s="37" t="str">
        <f>IF(D421="","",IF(D420&lt;&gt;"","",VLOOKUP(F421,製品マスタ!$G$5:$Q$1005,11,FALSE)))</f>
        <v/>
      </c>
      <c r="M421" s="49"/>
      <c r="N421" s="49"/>
      <c r="O421" s="60"/>
      <c r="P421" s="74"/>
      <c r="Q421" s="54" t="str">
        <f>IF(D421="","",IF(D420&lt;&gt;"","",IF(J421="リード付け",M421,VLOOKUP(D421,契約台帳!$A$3:$X$700,14,FALSE))))</f>
        <v/>
      </c>
      <c r="R421" s="50" t="str">
        <f>IF(D421="","",IF(D420&lt;&gt;"","",IF(J421="リード付け",M421,VLOOKUP(D421,契約台帳!$A$3:$X$700,15,FALSE))))</f>
        <v/>
      </c>
      <c r="S421" s="50" t="str">
        <f>IF(D421="","",IF(D420&lt;&gt;"","",IF(J421="リード付け",N421,VLOOKUP(D421,契約台帳!$A$3:$X$700,16,FALSE))))</f>
        <v/>
      </c>
      <c r="T421" s="50"/>
      <c r="U421" s="227" t="str">
        <f>IF(D421="","",IF(D419=D421,"",VLOOKUP(D421,契約台帳!$A$2:$X$700,18,FALSE)))</f>
        <v/>
      </c>
      <c r="V421" s="35" t="str">
        <f>IF(J421="巻足し",VLOOKUP(F421&amp;K421&amp;M421,製品マスタ!$M$5:$AK$1005,IF(S421/N421&gt;=3,24,21),FALSE),IF(J421="巻返し",VLOOKUP(F421&amp;K421&amp;M421,製品マスタ!$M$5:$AE$1005,18,FALSE),IF(J421="リード付け","原反コア",IF(J421="スリット",VLOOKUP(F421&amp;K421&amp;Q421,製品マスタ!$N$5:$AE$1005,17,FALSE),""))))</f>
        <v/>
      </c>
      <c r="W421" s="35" t="str">
        <f>IF(J421="巻足し",VLOOKUP(F421&amp;K421&amp;M421,製品マスタ!$M$5:$AK$1005,IF(S421/N421&gt;=3,25,22),FALSE),IF(J421="巻返し",VLOOKUP(F421&amp;K421&amp;M421,製品マスタ!$M$5:$AE$1005,19,FALSE),IF(J421="リード付け","-",IF(J421="スリット",VLOOKUP(F421&amp;K421&amp;Q421,製品マスタ!$N$5:$AE$1005,18,FALSE),""))))</f>
        <v/>
      </c>
      <c r="X421" s="40" t="str">
        <f>IF(D421="","",IF(D420&lt;&gt;"","",VLOOKUP(D421,契約台帳!$A$3:$X$700,17,FALSE)))</f>
        <v/>
      </c>
      <c r="Y421" s="35" t="str">
        <f>IF(D421="","",IF(D420&lt;&gt;"","",VLOOKUP(D421,契約台帳!$A$3:$X$700,5,FALSE)))</f>
        <v/>
      </c>
      <c r="Z421" s="74"/>
      <c r="AA421" s="266" t="str">
        <f>IFERROR(VLOOKUP(F421&amp;K421&amp;M421,製品マスタ!$M$5:$AM$1003,27,FALSE),"")</f>
        <v/>
      </c>
      <c r="AB421" s="41"/>
      <c r="AC421" s="244"/>
      <c r="AD421" s="67"/>
      <c r="AE421" s="71"/>
      <c r="AF421" s="60"/>
      <c r="AG421" s="34"/>
      <c r="AH421" s="34"/>
      <c r="AI421" s="34"/>
      <c r="AJ421" s="34"/>
      <c r="AK421" s="13"/>
      <c r="AL421" s="13"/>
      <c r="AM421" s="13"/>
      <c r="AN421" s="13"/>
      <c r="AO421" s="13"/>
      <c r="AP421" s="14"/>
      <c r="AQ421" s="15"/>
    </row>
    <row r="422" spans="1:43" s="17" customFormat="1" ht="30.95" customHeight="1" x14ac:dyDescent="0.2">
      <c r="A422" s="47"/>
      <c r="B422" s="48"/>
      <c r="C422" s="56"/>
      <c r="D422" s="35"/>
      <c r="E422" s="35"/>
      <c r="F422" s="36" t="str">
        <f>IF(D422="","",VLOOKUP(D422,契約台帳!$A$3:$X$9998,6,FALSE))&amp;IF(D422="","",VLOOKUP(D422,契約台帳!$A$3:$X$9998,7,FALSE))&amp;IF(D422="","",VLOOKUP(D422,契約台帳!$A$3:$X$9998,8,FALSE))&amp;IF(D422="","",VLOOKUP(D422,契約台帳!$A$3:$X$9998,9,FALSE))&amp;IF(D422="","",VLOOKUP(D422,契約台帳!$A$3:$X$9998,11,FALSE))</f>
        <v/>
      </c>
      <c r="G422" s="35" t="str">
        <f>IF(D422="","",IF(D421&lt;&gt;"","",VLOOKUP(F422,製品マスタ!$G$5:$H$1005,2,FALSE)))</f>
        <v/>
      </c>
      <c r="H422" s="35" t="str">
        <f>IF(D422="","",IF(D421&lt;&gt;"","",VLOOKUP(F422,製品マスタ!$G$5:$K$1005,5,FALSE)))</f>
        <v/>
      </c>
      <c r="I422" s="37" t="str">
        <f>IF(D422="","",IF(D421&lt;&gt;"","",VLOOKUP(F422,製品マスタ!$G$5:$L$1005,6,FALSE)))</f>
        <v/>
      </c>
      <c r="J422" s="38"/>
      <c r="K422" s="37" t="str">
        <f>IF(D422="","",IF(D421&lt;&gt;"","",VLOOKUP(D422,契約台帳!$A$3:$X$700,12,FALSE)))</f>
        <v/>
      </c>
      <c r="L422" s="37" t="str">
        <f>IF(D422="","",IF(D421&lt;&gt;"","",VLOOKUP(F422,製品マスタ!$G$5:$Q$1005,11,FALSE)))</f>
        <v/>
      </c>
      <c r="M422" s="49"/>
      <c r="N422" s="49"/>
      <c r="O422" s="60"/>
      <c r="P422" s="74"/>
      <c r="Q422" s="54" t="str">
        <f>IF(D422="","",IF(D421&lt;&gt;"","",IF(J422="リード付け",M422,VLOOKUP(D422,契約台帳!$A$3:$X$700,14,FALSE))))</f>
        <v/>
      </c>
      <c r="R422" s="50" t="str">
        <f>IF(D422="","",IF(D421&lt;&gt;"","",IF(J422="リード付け",M422,VLOOKUP(D422,契約台帳!$A$3:$X$700,15,FALSE))))</f>
        <v/>
      </c>
      <c r="S422" s="50" t="str">
        <f>IF(D422="","",IF(D421&lt;&gt;"","",IF(J422="リード付け",N422,VLOOKUP(D422,契約台帳!$A$3:$X$700,16,FALSE))))</f>
        <v/>
      </c>
      <c r="T422" s="50"/>
      <c r="U422" s="227" t="str">
        <f>IF(D422="","",IF(D420=D422,"",VLOOKUP(D422,契約台帳!$A$2:$X$700,18,FALSE)))</f>
        <v/>
      </c>
      <c r="V422" s="35" t="str">
        <f>IF(J422="巻足し",VLOOKUP(F422&amp;K422&amp;M422,製品マスタ!$M$5:$AK$1005,IF(S422/N422&gt;=3,24,21),FALSE),IF(J422="巻返し",VLOOKUP(F422&amp;K422&amp;M422,製品マスタ!$M$5:$AE$1005,18,FALSE),IF(J422="リード付け","原反コア",IF(J422="スリット",VLOOKUP(F422&amp;K422&amp;Q422,製品マスタ!$N$5:$AE$1005,17,FALSE),""))))</f>
        <v/>
      </c>
      <c r="W422" s="35" t="str">
        <f>IF(J422="巻足し",VLOOKUP(F422&amp;K422&amp;M422,製品マスタ!$M$5:$AK$1005,IF(S422/N422&gt;=3,25,22),FALSE),IF(J422="巻返し",VLOOKUP(F422&amp;K422&amp;M422,製品マスタ!$M$5:$AE$1005,19,FALSE),IF(J422="リード付け","-",IF(J422="スリット",VLOOKUP(F422&amp;K422&amp;Q422,製品マスタ!$N$5:$AE$1005,18,FALSE),""))))</f>
        <v/>
      </c>
      <c r="X422" s="40" t="str">
        <f>IF(D422="","",IF(D421&lt;&gt;"","",VLOOKUP(D422,契約台帳!$A$3:$X$700,17,FALSE)))</f>
        <v/>
      </c>
      <c r="Y422" s="35" t="str">
        <f>IF(D422="","",IF(D421&lt;&gt;"","",VLOOKUP(D422,契約台帳!$A$3:$X$700,5,FALSE)))</f>
        <v/>
      </c>
      <c r="Z422" s="74"/>
      <c r="AA422" s="266" t="str">
        <f>IFERROR(VLOOKUP(F422&amp;K422&amp;M422,製品マスタ!$M$5:$AM$1003,27,FALSE),"")</f>
        <v/>
      </c>
      <c r="AB422" s="41"/>
      <c r="AC422" s="244"/>
      <c r="AD422" s="67"/>
      <c r="AE422" s="71"/>
      <c r="AF422" s="60"/>
      <c r="AG422" s="34"/>
      <c r="AH422" s="34"/>
      <c r="AI422" s="34"/>
      <c r="AJ422" s="34"/>
      <c r="AK422" s="13"/>
      <c r="AL422" s="13"/>
      <c r="AM422" s="13"/>
      <c r="AN422" s="13"/>
      <c r="AO422" s="13"/>
      <c r="AP422" s="14"/>
      <c r="AQ422" s="15"/>
    </row>
    <row r="423" spans="1:43" s="17" customFormat="1" ht="30.95" customHeight="1" x14ac:dyDescent="0.2">
      <c r="A423" s="47"/>
      <c r="B423" s="48"/>
      <c r="C423" s="56"/>
      <c r="D423" s="35"/>
      <c r="E423" s="35"/>
      <c r="F423" s="36" t="str">
        <f>IF(D423="","",VLOOKUP(D423,契約台帳!$A$3:$X$9998,6,FALSE))&amp;IF(D423="","",VLOOKUP(D423,契約台帳!$A$3:$X$9998,7,FALSE))&amp;IF(D423="","",VLOOKUP(D423,契約台帳!$A$3:$X$9998,8,FALSE))&amp;IF(D423="","",VLOOKUP(D423,契約台帳!$A$3:$X$9998,9,FALSE))&amp;IF(D423="","",VLOOKUP(D423,契約台帳!$A$3:$X$9998,11,FALSE))</f>
        <v/>
      </c>
      <c r="G423" s="35" t="str">
        <f>IF(D423="","",IF(D422&lt;&gt;"","",VLOOKUP(F423,製品マスタ!$G$5:$H$1005,2,FALSE)))</f>
        <v/>
      </c>
      <c r="H423" s="35" t="str">
        <f>IF(D423="","",IF(D422&lt;&gt;"","",VLOOKUP(F423,製品マスタ!$G$5:$K$1005,5,FALSE)))</f>
        <v/>
      </c>
      <c r="I423" s="37" t="str">
        <f>IF(D423="","",IF(D422&lt;&gt;"","",VLOOKUP(F423,製品マスタ!$G$5:$L$1005,6,FALSE)))</f>
        <v/>
      </c>
      <c r="J423" s="38"/>
      <c r="K423" s="37" t="str">
        <f>IF(D423="","",IF(D422&lt;&gt;"","",VLOOKUP(D423,契約台帳!$A$3:$X$700,12,FALSE)))</f>
        <v/>
      </c>
      <c r="L423" s="37" t="str">
        <f>IF(D423="","",IF(D422&lt;&gt;"","",VLOOKUP(F423,製品マスタ!$G$5:$Q$1005,11,FALSE)))</f>
        <v/>
      </c>
      <c r="M423" s="49"/>
      <c r="N423" s="49"/>
      <c r="O423" s="60"/>
      <c r="P423" s="74"/>
      <c r="Q423" s="54" t="str">
        <f>IF(D423="","",IF(D422&lt;&gt;"","",IF(J423="リード付け",M423,VLOOKUP(D423,契約台帳!$A$3:$X$700,14,FALSE))))</f>
        <v/>
      </c>
      <c r="R423" s="50" t="str">
        <f>IF(D423="","",IF(D422&lt;&gt;"","",IF(J423="リード付け",M423,VLOOKUP(D423,契約台帳!$A$3:$X$700,15,FALSE))))</f>
        <v/>
      </c>
      <c r="S423" s="50" t="str">
        <f>IF(D423="","",IF(D422&lt;&gt;"","",IF(J423="リード付け",N423,VLOOKUP(D423,契約台帳!$A$3:$X$700,16,FALSE))))</f>
        <v/>
      </c>
      <c r="T423" s="50"/>
      <c r="U423" s="227" t="str">
        <f>IF(D423="","",IF(D421=D423,"",VLOOKUP(D423,契約台帳!$A$2:$X$700,18,FALSE)))</f>
        <v/>
      </c>
      <c r="V423" s="35" t="str">
        <f>IF(J423="巻足し",VLOOKUP(F423&amp;K423&amp;M423,製品マスタ!$M$5:$AK$1005,IF(S423/N423&gt;=3,24,21),FALSE),IF(J423="巻返し",VLOOKUP(F423&amp;K423&amp;M423,製品マスタ!$M$5:$AE$1005,18,FALSE),IF(J423="リード付け","原反コア",IF(J423="スリット",VLOOKUP(F423&amp;K423&amp;Q423,製品マスタ!$N$5:$AE$1005,17,FALSE),""))))</f>
        <v/>
      </c>
      <c r="W423" s="35" t="str">
        <f>IF(J423="巻足し",VLOOKUP(F423&amp;K423&amp;M423,製品マスタ!$M$5:$AK$1005,IF(S423/N423&gt;=3,25,22),FALSE),IF(J423="巻返し",VLOOKUP(F423&amp;K423&amp;M423,製品マスタ!$M$5:$AE$1005,19,FALSE),IF(J423="リード付け","-",IF(J423="スリット",VLOOKUP(F423&amp;K423&amp;Q423,製品マスタ!$N$5:$AE$1005,18,FALSE),""))))</f>
        <v/>
      </c>
      <c r="X423" s="40" t="str">
        <f>IF(D423="","",IF(D422&lt;&gt;"","",VLOOKUP(D423,契約台帳!$A$3:$X$700,17,FALSE)))</f>
        <v/>
      </c>
      <c r="Y423" s="35" t="str">
        <f>IF(D423="","",IF(D422&lt;&gt;"","",VLOOKUP(D423,契約台帳!$A$3:$X$700,5,FALSE)))</f>
        <v/>
      </c>
      <c r="Z423" s="74"/>
      <c r="AA423" s="266" t="str">
        <f>IFERROR(VLOOKUP(F423&amp;K423&amp;M423,製品マスタ!$M$5:$AM$1003,27,FALSE),"")</f>
        <v/>
      </c>
      <c r="AB423" s="41"/>
      <c r="AC423" s="244"/>
      <c r="AD423" s="67"/>
      <c r="AE423" s="71"/>
      <c r="AF423" s="60"/>
      <c r="AG423" s="34"/>
      <c r="AH423" s="34"/>
      <c r="AI423" s="34"/>
      <c r="AJ423" s="34"/>
      <c r="AK423" s="13"/>
      <c r="AL423" s="13"/>
      <c r="AM423" s="13"/>
      <c r="AN423" s="13"/>
      <c r="AO423" s="13"/>
      <c r="AP423" s="14"/>
      <c r="AQ423" s="15"/>
    </row>
    <row r="424" spans="1:43" s="17" customFormat="1" ht="30.95" customHeight="1" x14ac:dyDescent="0.2">
      <c r="A424" s="47"/>
      <c r="B424" s="48"/>
      <c r="C424" s="56"/>
      <c r="D424" s="35"/>
      <c r="E424" s="35"/>
      <c r="F424" s="36" t="str">
        <f>IF(D424="","",VLOOKUP(D424,契約台帳!$A$3:$X$9998,6,FALSE))&amp;IF(D424="","",VLOOKUP(D424,契約台帳!$A$3:$X$9998,7,FALSE))&amp;IF(D424="","",VLOOKUP(D424,契約台帳!$A$3:$X$9998,8,FALSE))&amp;IF(D424="","",VLOOKUP(D424,契約台帳!$A$3:$X$9998,9,FALSE))&amp;IF(D424="","",VLOOKUP(D424,契約台帳!$A$3:$X$9998,11,FALSE))</f>
        <v/>
      </c>
      <c r="G424" s="35" t="str">
        <f>IF(D424="","",IF(D423&lt;&gt;"","",VLOOKUP(F424,製品マスタ!$G$5:$H$1005,2,FALSE)))</f>
        <v/>
      </c>
      <c r="H424" s="35" t="str">
        <f>IF(D424="","",IF(D423&lt;&gt;"","",VLOOKUP(F424,製品マスタ!$G$5:$K$1005,5,FALSE)))</f>
        <v/>
      </c>
      <c r="I424" s="37" t="str">
        <f>IF(D424="","",IF(D423&lt;&gt;"","",VLOOKUP(F424,製品マスタ!$G$5:$L$1005,6,FALSE)))</f>
        <v/>
      </c>
      <c r="J424" s="38"/>
      <c r="K424" s="37" t="str">
        <f>IF(D424="","",IF(D423&lt;&gt;"","",VLOOKUP(D424,契約台帳!$A$3:$X$700,12,FALSE)))</f>
        <v/>
      </c>
      <c r="L424" s="37" t="str">
        <f>IF(D424="","",IF(D423&lt;&gt;"","",VLOOKUP(F424,製品マスタ!$G$5:$Q$1005,11,FALSE)))</f>
        <v/>
      </c>
      <c r="M424" s="49"/>
      <c r="N424" s="49"/>
      <c r="O424" s="60"/>
      <c r="P424" s="74"/>
      <c r="Q424" s="54" t="str">
        <f>IF(D424="","",IF(D423&lt;&gt;"","",IF(J424="リード付け",M424,VLOOKUP(D424,契約台帳!$A$3:$X$700,14,FALSE))))</f>
        <v/>
      </c>
      <c r="R424" s="50" t="str">
        <f>IF(D424="","",IF(D423&lt;&gt;"","",IF(J424="リード付け",M424,VLOOKUP(D424,契約台帳!$A$3:$X$700,15,FALSE))))</f>
        <v/>
      </c>
      <c r="S424" s="50" t="str">
        <f>IF(D424="","",IF(D423&lt;&gt;"","",IF(J424="リード付け",N424,VLOOKUP(D424,契約台帳!$A$3:$X$700,16,FALSE))))</f>
        <v/>
      </c>
      <c r="T424" s="50"/>
      <c r="U424" s="227" t="str">
        <f>IF(D424="","",IF(D422=D424,"",VLOOKUP(D424,契約台帳!$A$2:$X$700,18,FALSE)))</f>
        <v/>
      </c>
      <c r="V424" s="35" t="str">
        <f>IF(J424="巻足し",VLOOKUP(F424&amp;K424&amp;M424,製品マスタ!$M$5:$AK$1005,IF(S424/N424&gt;=3,24,21),FALSE),IF(J424="巻返し",VLOOKUP(F424&amp;K424&amp;M424,製品マスタ!$M$5:$AE$1005,18,FALSE),IF(J424="リード付け","原反コア",IF(J424="スリット",VLOOKUP(F424&amp;K424&amp;Q424,製品マスタ!$N$5:$AE$1005,17,FALSE),""))))</f>
        <v/>
      </c>
      <c r="W424" s="35" t="str">
        <f>IF(J424="巻足し",VLOOKUP(F424&amp;K424&amp;M424,製品マスタ!$M$5:$AK$1005,IF(S424/N424&gt;=3,25,22),FALSE),IF(J424="巻返し",VLOOKUP(F424&amp;K424&amp;M424,製品マスタ!$M$5:$AE$1005,19,FALSE),IF(J424="リード付け","-",IF(J424="スリット",VLOOKUP(F424&amp;K424&amp;Q424,製品マスタ!$N$5:$AE$1005,18,FALSE),""))))</f>
        <v/>
      </c>
      <c r="X424" s="40" t="str">
        <f>IF(D424="","",IF(D423&lt;&gt;"","",VLOOKUP(D424,契約台帳!$A$3:$X$700,17,FALSE)))</f>
        <v/>
      </c>
      <c r="Y424" s="35" t="str">
        <f>IF(D424="","",IF(D423&lt;&gt;"","",VLOOKUP(D424,契約台帳!$A$3:$X$700,5,FALSE)))</f>
        <v/>
      </c>
      <c r="Z424" s="74"/>
      <c r="AA424" s="266" t="str">
        <f>IFERROR(VLOOKUP(F424&amp;K424&amp;M424,製品マスタ!$M$5:$AM$1003,27,FALSE),"")</f>
        <v/>
      </c>
      <c r="AB424" s="41"/>
      <c r="AC424" s="244"/>
      <c r="AD424" s="67"/>
      <c r="AE424" s="71"/>
      <c r="AF424" s="60"/>
      <c r="AG424" s="34"/>
      <c r="AH424" s="34"/>
      <c r="AI424" s="34"/>
      <c r="AJ424" s="34"/>
      <c r="AK424" s="13"/>
      <c r="AL424" s="13"/>
      <c r="AM424" s="13"/>
      <c r="AN424" s="13"/>
      <c r="AO424" s="13"/>
      <c r="AP424" s="14"/>
      <c r="AQ424" s="15"/>
    </row>
    <row r="425" spans="1:43" s="17" customFormat="1" ht="30.95" customHeight="1" x14ac:dyDescent="0.2">
      <c r="A425" s="47"/>
      <c r="B425" s="48"/>
      <c r="C425" s="56"/>
      <c r="D425" s="35"/>
      <c r="E425" s="35"/>
      <c r="F425" s="36" t="str">
        <f>IF(D425="","",VLOOKUP(D425,契約台帳!$A$3:$X$9998,6,FALSE))&amp;IF(D425="","",VLOOKUP(D425,契約台帳!$A$3:$X$9998,7,FALSE))&amp;IF(D425="","",VLOOKUP(D425,契約台帳!$A$3:$X$9998,8,FALSE))&amp;IF(D425="","",VLOOKUP(D425,契約台帳!$A$3:$X$9998,9,FALSE))&amp;IF(D425="","",VLOOKUP(D425,契約台帳!$A$3:$X$9998,11,FALSE))</f>
        <v/>
      </c>
      <c r="G425" s="35" t="str">
        <f>IF(D425="","",IF(D424&lt;&gt;"","",VLOOKUP(F425,製品マスタ!$G$5:$H$1005,2,FALSE)))</f>
        <v/>
      </c>
      <c r="H425" s="35" t="str">
        <f>IF(D425="","",IF(D424&lt;&gt;"","",VLOOKUP(F425,製品マスタ!$G$5:$K$1005,5,FALSE)))</f>
        <v/>
      </c>
      <c r="I425" s="37" t="str">
        <f>IF(D425="","",IF(D424&lt;&gt;"","",VLOOKUP(F425,製品マスタ!$G$5:$L$1005,6,FALSE)))</f>
        <v/>
      </c>
      <c r="J425" s="38"/>
      <c r="K425" s="37" t="str">
        <f>IF(D425="","",IF(D424&lt;&gt;"","",VLOOKUP(D425,契約台帳!$A$3:$X$700,12,FALSE)))</f>
        <v/>
      </c>
      <c r="L425" s="37" t="str">
        <f>IF(D425="","",IF(D424&lt;&gt;"","",VLOOKUP(F425,製品マスタ!$G$5:$Q$1005,11,FALSE)))</f>
        <v/>
      </c>
      <c r="M425" s="49"/>
      <c r="N425" s="49"/>
      <c r="O425" s="60"/>
      <c r="P425" s="74"/>
      <c r="Q425" s="54" t="str">
        <f>IF(D425="","",IF(D424&lt;&gt;"","",IF(J425="リード付け",M425,VLOOKUP(D425,契約台帳!$A$3:$X$700,14,FALSE))))</f>
        <v/>
      </c>
      <c r="R425" s="50" t="str">
        <f>IF(D425="","",IF(D424&lt;&gt;"","",IF(J425="リード付け",M425,VLOOKUP(D425,契約台帳!$A$3:$X$700,15,FALSE))))</f>
        <v/>
      </c>
      <c r="S425" s="50" t="str">
        <f>IF(D425="","",IF(D424&lt;&gt;"","",IF(J425="リード付け",N425,VLOOKUP(D425,契約台帳!$A$3:$X$700,16,FALSE))))</f>
        <v/>
      </c>
      <c r="T425" s="50"/>
      <c r="U425" s="227" t="str">
        <f>IF(D425="","",IF(D423=D425,"",VLOOKUP(D425,契約台帳!$A$2:$X$700,18,FALSE)))</f>
        <v/>
      </c>
      <c r="V425" s="35" t="str">
        <f>IF(J425="巻足し",VLOOKUP(F425&amp;K425&amp;M425,製品マスタ!$M$5:$AK$1005,IF(S425/N425&gt;=3,24,21),FALSE),IF(J425="巻返し",VLOOKUP(F425&amp;K425&amp;M425,製品マスタ!$M$5:$AE$1005,18,FALSE),IF(J425="リード付け","原反コア",IF(J425="スリット",VLOOKUP(F425&amp;K425&amp;Q425,製品マスタ!$N$5:$AE$1005,17,FALSE),""))))</f>
        <v/>
      </c>
      <c r="W425" s="35" t="str">
        <f>IF(J425="巻足し",VLOOKUP(F425&amp;K425&amp;M425,製品マスタ!$M$5:$AK$1005,IF(S425/N425&gt;=3,25,22),FALSE),IF(J425="巻返し",VLOOKUP(F425&amp;K425&amp;M425,製品マスタ!$M$5:$AE$1005,19,FALSE),IF(J425="リード付け","-",IF(J425="スリット",VLOOKUP(F425&amp;K425&amp;Q425,製品マスタ!$N$5:$AE$1005,18,FALSE),""))))</f>
        <v/>
      </c>
      <c r="X425" s="40" t="str">
        <f>IF(D425="","",IF(D424&lt;&gt;"","",VLOOKUP(D425,契約台帳!$A$3:$X$700,17,FALSE)))</f>
        <v/>
      </c>
      <c r="Y425" s="35" t="str">
        <f>IF(D425="","",IF(D424&lt;&gt;"","",VLOOKUP(D425,契約台帳!$A$3:$X$700,5,FALSE)))</f>
        <v/>
      </c>
      <c r="Z425" s="74"/>
      <c r="AA425" s="266" t="str">
        <f>IFERROR(VLOOKUP(F425&amp;K425&amp;M425,製品マスタ!$M$5:$AM$1003,27,FALSE),"")</f>
        <v/>
      </c>
      <c r="AB425" s="41"/>
      <c r="AC425" s="244"/>
      <c r="AD425" s="67"/>
      <c r="AE425" s="71"/>
      <c r="AF425" s="60"/>
      <c r="AG425" s="34"/>
      <c r="AH425" s="34"/>
      <c r="AI425" s="34"/>
      <c r="AJ425" s="34"/>
      <c r="AK425" s="13"/>
      <c r="AL425" s="13"/>
      <c r="AM425" s="13"/>
      <c r="AN425" s="13"/>
      <c r="AO425" s="13"/>
      <c r="AP425" s="14"/>
      <c r="AQ425" s="15"/>
    </row>
    <row r="426" spans="1:43" s="17" customFormat="1" ht="30.95" customHeight="1" x14ac:dyDescent="0.2">
      <c r="A426" s="47"/>
      <c r="B426" s="48"/>
      <c r="C426" s="56"/>
      <c r="D426" s="35"/>
      <c r="E426" s="35"/>
      <c r="F426" s="36" t="str">
        <f>IF(D426="","",VLOOKUP(D426,契約台帳!$A$3:$X$9998,6,FALSE))&amp;IF(D426="","",VLOOKUP(D426,契約台帳!$A$3:$X$9998,7,FALSE))&amp;IF(D426="","",VLOOKUP(D426,契約台帳!$A$3:$X$9998,8,FALSE))&amp;IF(D426="","",VLOOKUP(D426,契約台帳!$A$3:$X$9998,9,FALSE))&amp;IF(D426="","",VLOOKUP(D426,契約台帳!$A$3:$X$9998,11,FALSE))</f>
        <v/>
      </c>
      <c r="G426" s="35" t="str">
        <f>IF(D426="","",IF(D425&lt;&gt;"","",VLOOKUP(F426,製品マスタ!$G$5:$H$1005,2,FALSE)))</f>
        <v/>
      </c>
      <c r="H426" s="35" t="str">
        <f>IF(D426="","",IF(D425&lt;&gt;"","",VLOOKUP(F426,製品マスタ!$G$5:$K$1005,5,FALSE)))</f>
        <v/>
      </c>
      <c r="I426" s="37" t="str">
        <f>IF(D426="","",IF(D425&lt;&gt;"","",VLOOKUP(F426,製品マスタ!$G$5:$L$1005,6,FALSE)))</f>
        <v/>
      </c>
      <c r="J426" s="38"/>
      <c r="K426" s="37" t="str">
        <f>IF(D426="","",IF(D425&lt;&gt;"","",VLOOKUP(D426,契約台帳!$A$3:$X$700,12,FALSE)))</f>
        <v/>
      </c>
      <c r="L426" s="37" t="str">
        <f>IF(D426="","",IF(D425&lt;&gt;"","",VLOOKUP(F426,製品マスタ!$G$5:$Q$1005,11,FALSE)))</f>
        <v/>
      </c>
      <c r="M426" s="49"/>
      <c r="N426" s="49"/>
      <c r="O426" s="60"/>
      <c r="P426" s="74"/>
      <c r="Q426" s="54" t="str">
        <f>IF(D426="","",IF(D425&lt;&gt;"","",IF(J426="リード付け",M426,VLOOKUP(D426,契約台帳!$A$3:$X$700,14,FALSE))))</f>
        <v/>
      </c>
      <c r="R426" s="50" t="str">
        <f>IF(D426="","",IF(D425&lt;&gt;"","",IF(J426="リード付け",M426,VLOOKUP(D426,契約台帳!$A$3:$X$700,15,FALSE))))</f>
        <v/>
      </c>
      <c r="S426" s="50" t="str">
        <f>IF(D426="","",IF(D425&lt;&gt;"","",IF(J426="リード付け",N426,VLOOKUP(D426,契約台帳!$A$3:$X$700,16,FALSE))))</f>
        <v/>
      </c>
      <c r="T426" s="50"/>
      <c r="U426" s="227" t="str">
        <f>IF(D426="","",IF(D424=D426,"",VLOOKUP(D426,契約台帳!$A$2:$X$700,18,FALSE)))</f>
        <v/>
      </c>
      <c r="V426" s="35" t="str">
        <f>IF(J426="巻足し",VLOOKUP(F426&amp;K426&amp;M426,製品マスタ!$M$5:$AK$1005,IF(S426/N426&gt;=3,24,21),FALSE),IF(J426="巻返し",VLOOKUP(F426&amp;K426&amp;M426,製品マスタ!$M$5:$AE$1005,18,FALSE),IF(J426="リード付け","原反コア",IF(J426="スリット",VLOOKUP(F426&amp;K426&amp;Q426,製品マスタ!$N$5:$AE$1005,17,FALSE),""))))</f>
        <v/>
      </c>
      <c r="W426" s="35" t="str">
        <f>IF(J426="巻足し",VLOOKUP(F426&amp;K426&amp;M426,製品マスタ!$M$5:$AK$1005,IF(S426/N426&gt;=3,25,22),FALSE),IF(J426="巻返し",VLOOKUP(F426&amp;K426&amp;M426,製品マスタ!$M$5:$AE$1005,19,FALSE),IF(J426="リード付け","-",IF(J426="スリット",VLOOKUP(F426&amp;K426&amp;Q426,製品マスタ!$N$5:$AE$1005,18,FALSE),""))))</f>
        <v/>
      </c>
      <c r="X426" s="40" t="str">
        <f>IF(D426="","",IF(D425&lt;&gt;"","",VLOOKUP(D426,契約台帳!$A$3:$X$700,17,FALSE)))</f>
        <v/>
      </c>
      <c r="Y426" s="35" t="str">
        <f>IF(D426="","",IF(D425&lt;&gt;"","",VLOOKUP(D426,契約台帳!$A$3:$X$700,5,FALSE)))</f>
        <v/>
      </c>
      <c r="Z426" s="74"/>
      <c r="AA426" s="266" t="str">
        <f>IFERROR(VLOOKUP(F426&amp;K426&amp;M426,製品マスタ!$M$5:$AM$1003,27,FALSE),"")</f>
        <v/>
      </c>
      <c r="AB426" s="41"/>
      <c r="AC426" s="244"/>
      <c r="AD426" s="67"/>
      <c r="AE426" s="71"/>
      <c r="AF426" s="60"/>
      <c r="AG426" s="34"/>
      <c r="AH426" s="34"/>
      <c r="AI426" s="34"/>
      <c r="AJ426" s="34"/>
      <c r="AK426" s="13"/>
      <c r="AL426" s="13"/>
      <c r="AM426" s="13"/>
      <c r="AN426" s="13"/>
      <c r="AO426" s="13"/>
      <c r="AP426" s="14"/>
      <c r="AQ426" s="15"/>
    </row>
    <row r="427" spans="1:43" s="17" customFormat="1" ht="30.95" customHeight="1" x14ac:dyDescent="0.2">
      <c r="A427" s="47"/>
      <c r="B427" s="48"/>
      <c r="C427" s="56"/>
      <c r="D427" s="35"/>
      <c r="E427" s="35"/>
      <c r="F427" s="36" t="str">
        <f>IF(D427="","",VLOOKUP(D427,契約台帳!$A$3:$X$9998,6,FALSE))&amp;IF(D427="","",VLOOKUP(D427,契約台帳!$A$3:$X$9998,7,FALSE))&amp;IF(D427="","",VLOOKUP(D427,契約台帳!$A$3:$X$9998,8,FALSE))&amp;IF(D427="","",VLOOKUP(D427,契約台帳!$A$3:$X$9998,9,FALSE))&amp;IF(D427="","",VLOOKUP(D427,契約台帳!$A$3:$X$9998,11,FALSE))</f>
        <v/>
      </c>
      <c r="G427" s="35" t="str">
        <f>IF(D427="","",IF(D426&lt;&gt;"","",VLOOKUP(F427,製品マスタ!$G$5:$H$1005,2,FALSE)))</f>
        <v/>
      </c>
      <c r="H427" s="35" t="str">
        <f>IF(D427="","",IF(D426&lt;&gt;"","",VLOOKUP(F427,製品マスタ!$G$5:$K$1005,5,FALSE)))</f>
        <v/>
      </c>
      <c r="I427" s="37" t="str">
        <f>IF(D427="","",IF(D426&lt;&gt;"","",VLOOKUP(F427,製品マスタ!$G$5:$L$1005,6,FALSE)))</f>
        <v/>
      </c>
      <c r="J427" s="38"/>
      <c r="K427" s="37" t="str">
        <f>IF(D427="","",IF(D426&lt;&gt;"","",VLOOKUP(D427,契約台帳!$A$3:$X$700,12,FALSE)))</f>
        <v/>
      </c>
      <c r="L427" s="37" t="str">
        <f>IF(D427="","",IF(D426&lt;&gt;"","",VLOOKUP(F427,製品マスタ!$G$5:$Q$1005,11,FALSE)))</f>
        <v/>
      </c>
      <c r="M427" s="49"/>
      <c r="N427" s="49"/>
      <c r="O427" s="60"/>
      <c r="P427" s="74"/>
      <c r="Q427" s="54" t="str">
        <f>IF(D427="","",IF(D426&lt;&gt;"","",IF(J427="リード付け",M427,VLOOKUP(D427,契約台帳!$A$3:$X$700,14,FALSE))))</f>
        <v/>
      </c>
      <c r="R427" s="50" t="str">
        <f>IF(D427="","",IF(D426&lt;&gt;"","",IF(J427="リード付け",M427,VLOOKUP(D427,契約台帳!$A$3:$X$700,15,FALSE))))</f>
        <v/>
      </c>
      <c r="S427" s="50" t="str">
        <f>IF(D427="","",IF(D426&lt;&gt;"","",IF(J427="リード付け",N427,VLOOKUP(D427,契約台帳!$A$3:$X$700,16,FALSE))))</f>
        <v/>
      </c>
      <c r="T427" s="50"/>
      <c r="U427" s="227" t="str">
        <f>IF(D427="","",IF(D425=D427,"",VLOOKUP(D427,契約台帳!$A$2:$X$700,18,FALSE)))</f>
        <v/>
      </c>
      <c r="V427" s="35" t="str">
        <f>IF(J427="巻足し",VLOOKUP(F427&amp;K427&amp;M427,製品マスタ!$M$5:$AK$1005,IF(S427/N427&gt;=3,24,21),FALSE),IF(J427="巻返し",VLOOKUP(F427&amp;K427&amp;M427,製品マスタ!$M$5:$AE$1005,18,FALSE),IF(J427="リード付け","原反コア",IF(J427="スリット",VLOOKUP(F427&amp;K427&amp;Q427,製品マスタ!$N$5:$AE$1005,17,FALSE),""))))</f>
        <v/>
      </c>
      <c r="W427" s="35" t="str">
        <f>IF(J427="巻足し",VLOOKUP(F427&amp;K427&amp;M427,製品マスタ!$M$5:$AK$1005,IF(S427/N427&gt;=3,25,22),FALSE),IF(J427="巻返し",VLOOKUP(F427&amp;K427&amp;M427,製品マスタ!$M$5:$AE$1005,19,FALSE),IF(J427="リード付け","-",IF(J427="スリット",VLOOKUP(F427&amp;K427&amp;Q427,製品マスタ!$N$5:$AE$1005,18,FALSE),""))))</f>
        <v/>
      </c>
      <c r="X427" s="40" t="str">
        <f>IF(D427="","",IF(D426&lt;&gt;"","",VLOOKUP(D427,契約台帳!$A$3:$X$700,17,FALSE)))</f>
        <v/>
      </c>
      <c r="Y427" s="35" t="str">
        <f>IF(D427="","",IF(D426&lt;&gt;"","",VLOOKUP(D427,契約台帳!$A$3:$X$700,5,FALSE)))</f>
        <v/>
      </c>
      <c r="Z427" s="74"/>
      <c r="AA427" s="266" t="str">
        <f>IFERROR(VLOOKUP(F427&amp;K427&amp;M427,製品マスタ!$M$5:$AM$1003,27,FALSE),"")</f>
        <v/>
      </c>
      <c r="AB427" s="41"/>
      <c r="AC427" s="244"/>
      <c r="AD427" s="67"/>
      <c r="AE427" s="71"/>
      <c r="AF427" s="60"/>
      <c r="AG427" s="34"/>
      <c r="AH427" s="34"/>
      <c r="AI427" s="34"/>
      <c r="AJ427" s="34"/>
      <c r="AK427" s="13"/>
      <c r="AL427" s="13"/>
      <c r="AM427" s="13"/>
      <c r="AN427" s="13"/>
      <c r="AO427" s="13"/>
      <c r="AP427" s="14"/>
      <c r="AQ427" s="15"/>
    </row>
    <row r="428" spans="1:43" s="17" customFormat="1" ht="30.95" customHeight="1" x14ac:dyDescent="0.2">
      <c r="A428" s="47"/>
      <c r="B428" s="48"/>
      <c r="C428" s="56"/>
      <c r="D428" s="35"/>
      <c r="E428" s="35"/>
      <c r="F428" s="36" t="str">
        <f>IF(D428="","",VLOOKUP(D428,契約台帳!$A$3:$X$9998,6,FALSE))&amp;IF(D428="","",VLOOKUP(D428,契約台帳!$A$3:$X$9998,7,FALSE))&amp;IF(D428="","",VLOOKUP(D428,契約台帳!$A$3:$X$9998,8,FALSE))&amp;IF(D428="","",VLOOKUP(D428,契約台帳!$A$3:$X$9998,9,FALSE))&amp;IF(D428="","",VLOOKUP(D428,契約台帳!$A$3:$X$9998,11,FALSE))</f>
        <v/>
      </c>
      <c r="G428" s="35" t="str">
        <f>IF(D428="","",IF(D427&lt;&gt;"","",VLOOKUP(F428,製品マスタ!$G$5:$H$1005,2,FALSE)))</f>
        <v/>
      </c>
      <c r="H428" s="35" t="str">
        <f>IF(D428="","",IF(D427&lt;&gt;"","",VLOOKUP(F428,製品マスタ!$G$5:$K$1005,5,FALSE)))</f>
        <v/>
      </c>
      <c r="I428" s="37" t="str">
        <f>IF(D428="","",IF(D427&lt;&gt;"","",VLOOKUP(F428,製品マスタ!$G$5:$L$1005,6,FALSE)))</f>
        <v/>
      </c>
      <c r="J428" s="38"/>
      <c r="K428" s="37" t="str">
        <f>IF(D428="","",IF(D427&lt;&gt;"","",VLOOKUP(D428,契約台帳!$A$3:$X$700,12,FALSE)))</f>
        <v/>
      </c>
      <c r="L428" s="37" t="str">
        <f>IF(D428="","",IF(D427&lt;&gt;"","",VLOOKUP(F428,製品マスタ!$G$5:$Q$1005,11,FALSE)))</f>
        <v/>
      </c>
      <c r="M428" s="49"/>
      <c r="N428" s="49"/>
      <c r="O428" s="60"/>
      <c r="P428" s="74"/>
      <c r="Q428" s="54" t="str">
        <f>IF(D428="","",IF(D427&lt;&gt;"","",IF(J428="リード付け",M428,VLOOKUP(D428,契約台帳!$A$3:$X$700,14,FALSE))))</f>
        <v/>
      </c>
      <c r="R428" s="50" t="str">
        <f>IF(D428="","",IF(D427&lt;&gt;"","",IF(J428="リード付け",M428,VLOOKUP(D428,契約台帳!$A$3:$X$700,15,FALSE))))</f>
        <v/>
      </c>
      <c r="S428" s="50" t="str">
        <f>IF(D428="","",IF(D427&lt;&gt;"","",IF(J428="リード付け",N428,VLOOKUP(D428,契約台帳!$A$3:$X$700,16,FALSE))))</f>
        <v/>
      </c>
      <c r="T428" s="50"/>
      <c r="U428" s="227" t="str">
        <f>IF(D428="","",IF(D426=D428,"",VLOOKUP(D428,契約台帳!$A$2:$X$700,18,FALSE)))</f>
        <v/>
      </c>
      <c r="V428" s="35" t="str">
        <f>IF(J428="巻足し",VLOOKUP(F428&amp;K428&amp;M428,製品マスタ!$M$5:$AK$1005,IF(S428/N428&gt;=3,24,21),FALSE),IF(J428="巻返し",VLOOKUP(F428&amp;K428&amp;M428,製品マスタ!$M$5:$AE$1005,18,FALSE),IF(J428="リード付け","原反コア",IF(J428="スリット",VLOOKUP(F428&amp;K428&amp;Q428,製品マスタ!$N$5:$AE$1005,17,FALSE),""))))</f>
        <v/>
      </c>
      <c r="W428" s="35" t="str">
        <f>IF(J428="巻足し",VLOOKUP(F428&amp;K428&amp;M428,製品マスタ!$M$5:$AK$1005,IF(S428/N428&gt;=3,25,22),FALSE),IF(J428="巻返し",VLOOKUP(F428&amp;K428&amp;M428,製品マスタ!$M$5:$AE$1005,19,FALSE),IF(J428="リード付け","-",IF(J428="スリット",VLOOKUP(F428&amp;K428&amp;Q428,製品マスタ!$N$5:$AE$1005,18,FALSE),""))))</f>
        <v/>
      </c>
      <c r="X428" s="40" t="str">
        <f>IF(D428="","",IF(D427&lt;&gt;"","",VLOOKUP(D428,契約台帳!$A$3:$X$700,17,FALSE)))</f>
        <v/>
      </c>
      <c r="Y428" s="35" t="str">
        <f>IF(D428="","",IF(D427&lt;&gt;"","",VLOOKUP(D428,契約台帳!$A$3:$X$700,5,FALSE)))</f>
        <v/>
      </c>
      <c r="Z428" s="74"/>
      <c r="AA428" s="266" t="str">
        <f>IFERROR(VLOOKUP(F428&amp;K428&amp;M428,製品マスタ!$M$5:$AM$1003,27,FALSE),"")</f>
        <v/>
      </c>
      <c r="AB428" s="41"/>
      <c r="AC428" s="244"/>
      <c r="AD428" s="67"/>
      <c r="AE428" s="71"/>
      <c r="AF428" s="60"/>
      <c r="AG428" s="34"/>
      <c r="AH428" s="34"/>
      <c r="AI428" s="34"/>
      <c r="AJ428" s="34"/>
      <c r="AK428" s="13"/>
      <c r="AL428" s="13"/>
      <c r="AM428" s="13"/>
      <c r="AN428" s="13"/>
      <c r="AO428" s="13"/>
      <c r="AP428" s="14"/>
      <c r="AQ428" s="15"/>
    </row>
    <row r="429" spans="1:43" s="17" customFormat="1" ht="30.95" customHeight="1" x14ac:dyDescent="0.2">
      <c r="A429" s="47"/>
      <c r="B429" s="48"/>
      <c r="C429" s="56"/>
      <c r="D429" s="35"/>
      <c r="E429" s="35"/>
      <c r="F429" s="36" t="str">
        <f>IF(D429="","",VLOOKUP(D429,契約台帳!$A$3:$X$9998,6,FALSE))&amp;IF(D429="","",VLOOKUP(D429,契約台帳!$A$3:$X$9998,7,FALSE))&amp;IF(D429="","",VLOOKUP(D429,契約台帳!$A$3:$X$9998,8,FALSE))&amp;IF(D429="","",VLOOKUP(D429,契約台帳!$A$3:$X$9998,9,FALSE))&amp;IF(D429="","",VLOOKUP(D429,契約台帳!$A$3:$X$9998,11,FALSE))</f>
        <v/>
      </c>
      <c r="G429" s="35" t="str">
        <f>IF(D429="","",IF(D428&lt;&gt;"","",VLOOKUP(F429,製品マスタ!$G$5:$H$1005,2,FALSE)))</f>
        <v/>
      </c>
      <c r="H429" s="35" t="str">
        <f>IF(D429="","",IF(D428&lt;&gt;"","",VLOOKUP(F429,製品マスタ!$G$5:$K$1005,5,FALSE)))</f>
        <v/>
      </c>
      <c r="I429" s="37" t="str">
        <f>IF(D429="","",IF(D428&lt;&gt;"","",VLOOKUP(F429,製品マスタ!$G$5:$L$1005,6,FALSE)))</f>
        <v/>
      </c>
      <c r="J429" s="38"/>
      <c r="K429" s="37" t="str">
        <f>IF(D429="","",IF(D428&lt;&gt;"","",VLOOKUP(D429,契約台帳!$A$3:$X$700,12,FALSE)))</f>
        <v/>
      </c>
      <c r="L429" s="37" t="str">
        <f>IF(D429="","",IF(D428&lt;&gt;"","",VLOOKUP(F429,製品マスタ!$G$5:$Q$1005,11,FALSE)))</f>
        <v/>
      </c>
      <c r="M429" s="49"/>
      <c r="N429" s="49"/>
      <c r="O429" s="60"/>
      <c r="P429" s="74"/>
      <c r="Q429" s="54" t="str">
        <f>IF(D429="","",IF(D428&lt;&gt;"","",IF(J429="リード付け",M429,VLOOKUP(D429,契約台帳!$A$3:$X$700,14,FALSE))))</f>
        <v/>
      </c>
      <c r="R429" s="50" t="str">
        <f>IF(D429="","",IF(D428&lt;&gt;"","",IF(J429="リード付け",M429,VLOOKUP(D429,契約台帳!$A$3:$X$700,15,FALSE))))</f>
        <v/>
      </c>
      <c r="S429" s="50" t="str">
        <f>IF(D429="","",IF(D428&lt;&gt;"","",IF(J429="リード付け",N429,VLOOKUP(D429,契約台帳!$A$3:$X$700,16,FALSE))))</f>
        <v/>
      </c>
      <c r="T429" s="50"/>
      <c r="U429" s="227" t="str">
        <f>IF(D429="","",IF(D427=D429,"",VLOOKUP(D429,契約台帳!$A$2:$X$700,18,FALSE)))</f>
        <v/>
      </c>
      <c r="V429" s="35" t="str">
        <f>IF(J429="巻足し",VLOOKUP(F429&amp;K429&amp;M429,製品マスタ!$M$5:$AK$1005,IF(S429/N429&gt;=3,24,21),FALSE),IF(J429="巻返し",VLOOKUP(F429&amp;K429&amp;M429,製品マスタ!$M$5:$AE$1005,18,FALSE),IF(J429="リード付け","原反コア",IF(J429="スリット",VLOOKUP(F429&amp;K429&amp;Q429,製品マスタ!$N$5:$AE$1005,17,FALSE),""))))</f>
        <v/>
      </c>
      <c r="W429" s="35" t="str">
        <f>IF(J429="巻足し",VLOOKUP(F429&amp;K429&amp;M429,製品マスタ!$M$5:$AK$1005,IF(S429/N429&gt;=3,25,22),FALSE),IF(J429="巻返し",VLOOKUP(F429&amp;K429&amp;M429,製品マスタ!$M$5:$AE$1005,19,FALSE),IF(J429="リード付け","-",IF(J429="スリット",VLOOKUP(F429&amp;K429&amp;Q429,製品マスタ!$N$5:$AE$1005,18,FALSE),""))))</f>
        <v/>
      </c>
      <c r="X429" s="40" t="str">
        <f>IF(D429="","",IF(D428&lt;&gt;"","",VLOOKUP(D429,契約台帳!$A$3:$X$700,17,FALSE)))</f>
        <v/>
      </c>
      <c r="Y429" s="35" t="str">
        <f>IF(D429="","",IF(D428&lt;&gt;"","",VLOOKUP(D429,契約台帳!$A$3:$X$700,5,FALSE)))</f>
        <v/>
      </c>
      <c r="Z429" s="74"/>
      <c r="AA429" s="266" t="str">
        <f>IFERROR(VLOOKUP(F429&amp;K429&amp;M429,製品マスタ!$M$5:$AM$1003,27,FALSE),"")</f>
        <v/>
      </c>
      <c r="AB429" s="41"/>
      <c r="AC429" s="244"/>
      <c r="AD429" s="67"/>
      <c r="AE429" s="71"/>
      <c r="AF429" s="60"/>
      <c r="AG429" s="34"/>
      <c r="AH429" s="34"/>
      <c r="AI429" s="34"/>
      <c r="AJ429" s="34"/>
      <c r="AK429" s="13"/>
      <c r="AL429" s="13"/>
      <c r="AM429" s="13"/>
      <c r="AN429" s="13"/>
      <c r="AO429" s="13"/>
      <c r="AP429" s="14"/>
      <c r="AQ429" s="15"/>
    </row>
    <row r="430" spans="1:43" s="17" customFormat="1" ht="30.95" customHeight="1" x14ac:dyDescent="0.2">
      <c r="A430" s="47"/>
      <c r="B430" s="48"/>
      <c r="C430" s="56"/>
      <c r="D430" s="35"/>
      <c r="E430" s="35"/>
      <c r="F430" s="36" t="str">
        <f>IF(D430="","",VLOOKUP(D430,契約台帳!$A$3:$X$9998,6,FALSE))&amp;IF(D430="","",VLOOKUP(D430,契約台帳!$A$3:$X$9998,7,FALSE))&amp;IF(D430="","",VLOOKUP(D430,契約台帳!$A$3:$X$9998,8,FALSE))&amp;IF(D430="","",VLOOKUP(D430,契約台帳!$A$3:$X$9998,9,FALSE))&amp;IF(D430="","",VLOOKUP(D430,契約台帳!$A$3:$X$9998,11,FALSE))</f>
        <v/>
      </c>
      <c r="G430" s="35" t="str">
        <f>IF(D430="","",IF(D429&lt;&gt;"","",VLOOKUP(F430,製品マスタ!$G$5:$H$1005,2,FALSE)))</f>
        <v/>
      </c>
      <c r="H430" s="35" t="str">
        <f>IF(D430="","",IF(D429&lt;&gt;"","",VLOOKUP(F430,製品マスタ!$G$5:$K$1005,5,FALSE)))</f>
        <v/>
      </c>
      <c r="I430" s="37" t="str">
        <f>IF(D430="","",IF(D429&lt;&gt;"","",VLOOKUP(F430,製品マスタ!$G$5:$L$1005,6,FALSE)))</f>
        <v/>
      </c>
      <c r="J430" s="38"/>
      <c r="K430" s="37" t="str">
        <f>IF(D430="","",IF(D429&lt;&gt;"","",VLOOKUP(D430,契約台帳!$A$3:$X$700,12,FALSE)))</f>
        <v/>
      </c>
      <c r="L430" s="37" t="str">
        <f>IF(D430="","",IF(D429&lt;&gt;"","",VLOOKUP(F430,製品マスタ!$G$5:$Q$1005,11,FALSE)))</f>
        <v/>
      </c>
      <c r="M430" s="49"/>
      <c r="N430" s="49"/>
      <c r="O430" s="60"/>
      <c r="P430" s="74"/>
      <c r="Q430" s="54" t="str">
        <f>IF(D430="","",IF(D429&lt;&gt;"","",IF(J430="リード付け",M430,VLOOKUP(D430,契約台帳!$A$3:$X$700,14,FALSE))))</f>
        <v/>
      </c>
      <c r="R430" s="50" t="str">
        <f>IF(D430="","",IF(D429&lt;&gt;"","",IF(J430="リード付け",M430,VLOOKUP(D430,契約台帳!$A$3:$X$700,15,FALSE))))</f>
        <v/>
      </c>
      <c r="S430" s="50" t="str">
        <f>IF(D430="","",IF(D429&lt;&gt;"","",IF(J430="リード付け",N430,VLOOKUP(D430,契約台帳!$A$3:$X$700,16,FALSE))))</f>
        <v/>
      </c>
      <c r="T430" s="50"/>
      <c r="U430" s="227" t="str">
        <f>IF(D430="","",IF(D428=D430,"",VLOOKUP(D430,契約台帳!$A$2:$X$700,18,FALSE)))</f>
        <v/>
      </c>
      <c r="V430" s="35" t="str">
        <f>IF(J430="巻足し",VLOOKUP(F430&amp;K430&amp;M430,製品マスタ!$M$5:$AK$1005,IF(S430/N430&gt;=3,24,21),FALSE),IF(J430="巻返し",VLOOKUP(F430&amp;K430&amp;M430,製品マスタ!$M$5:$AE$1005,18,FALSE),IF(J430="リード付け","原反コア",IF(J430="スリット",VLOOKUP(F430&amp;K430&amp;Q430,製品マスタ!$N$5:$AE$1005,17,FALSE),""))))</f>
        <v/>
      </c>
      <c r="W430" s="35" t="str">
        <f>IF(J430="巻足し",VLOOKUP(F430&amp;K430&amp;M430,製品マスタ!$M$5:$AK$1005,IF(S430/N430&gt;=3,25,22),FALSE),IF(J430="巻返し",VLOOKUP(F430&amp;K430&amp;M430,製品マスタ!$M$5:$AE$1005,19,FALSE),IF(J430="リード付け","-",IF(J430="スリット",VLOOKUP(F430&amp;K430&amp;Q430,製品マスタ!$N$5:$AE$1005,18,FALSE),""))))</f>
        <v/>
      </c>
      <c r="X430" s="40" t="str">
        <f>IF(D430="","",IF(D429&lt;&gt;"","",VLOOKUP(D430,契約台帳!$A$3:$X$700,17,FALSE)))</f>
        <v/>
      </c>
      <c r="Y430" s="35" t="str">
        <f>IF(D430="","",IF(D429&lt;&gt;"","",VLOOKUP(D430,契約台帳!$A$3:$X$700,5,FALSE)))</f>
        <v/>
      </c>
      <c r="Z430" s="74"/>
      <c r="AA430" s="266" t="str">
        <f>IFERROR(VLOOKUP(F430&amp;K430&amp;M430,製品マスタ!$M$5:$AM$1003,27,FALSE),"")</f>
        <v/>
      </c>
      <c r="AB430" s="41"/>
      <c r="AC430" s="244"/>
      <c r="AD430" s="67"/>
      <c r="AE430" s="71"/>
      <c r="AF430" s="60"/>
      <c r="AG430" s="34"/>
      <c r="AH430" s="34"/>
      <c r="AI430" s="34"/>
      <c r="AJ430" s="34"/>
      <c r="AK430" s="13"/>
      <c r="AL430" s="13"/>
      <c r="AM430" s="13"/>
      <c r="AN430" s="13"/>
      <c r="AO430" s="13"/>
      <c r="AP430" s="14"/>
      <c r="AQ430" s="15"/>
    </row>
    <row r="431" spans="1:43" s="17" customFormat="1" ht="30.95" customHeight="1" x14ac:dyDescent="0.2">
      <c r="A431" s="47"/>
      <c r="B431" s="48"/>
      <c r="C431" s="56"/>
      <c r="D431" s="35"/>
      <c r="E431" s="35"/>
      <c r="F431" s="36" t="str">
        <f>IF(D431="","",VLOOKUP(D431,契約台帳!$A$3:$X$9998,6,FALSE))&amp;IF(D431="","",VLOOKUP(D431,契約台帳!$A$3:$X$9998,7,FALSE))&amp;IF(D431="","",VLOOKUP(D431,契約台帳!$A$3:$X$9998,8,FALSE))&amp;IF(D431="","",VLOOKUP(D431,契約台帳!$A$3:$X$9998,9,FALSE))&amp;IF(D431="","",VLOOKUP(D431,契約台帳!$A$3:$X$9998,11,FALSE))</f>
        <v/>
      </c>
      <c r="G431" s="35" t="str">
        <f>IF(D431="","",IF(D430&lt;&gt;"","",VLOOKUP(F431,製品マスタ!$G$5:$H$1005,2,FALSE)))</f>
        <v/>
      </c>
      <c r="H431" s="35" t="str">
        <f>IF(D431="","",IF(D430&lt;&gt;"","",VLOOKUP(F431,製品マスタ!$G$5:$K$1005,5,FALSE)))</f>
        <v/>
      </c>
      <c r="I431" s="37" t="str">
        <f>IF(D431="","",IF(D430&lt;&gt;"","",VLOOKUP(F431,製品マスタ!$G$5:$L$1005,6,FALSE)))</f>
        <v/>
      </c>
      <c r="J431" s="38"/>
      <c r="K431" s="37" t="str">
        <f>IF(D431="","",IF(D430&lt;&gt;"","",VLOOKUP(D431,契約台帳!$A$3:$X$700,12,FALSE)))</f>
        <v/>
      </c>
      <c r="L431" s="37" t="str">
        <f>IF(D431="","",IF(D430&lt;&gt;"","",VLOOKUP(F431,製品マスタ!$G$5:$Q$1005,11,FALSE)))</f>
        <v/>
      </c>
      <c r="M431" s="49"/>
      <c r="N431" s="49"/>
      <c r="O431" s="60"/>
      <c r="P431" s="74"/>
      <c r="Q431" s="54" t="str">
        <f>IF(D431="","",IF(D430&lt;&gt;"","",IF(J431="リード付け",M431,VLOOKUP(D431,契約台帳!$A$3:$X$700,14,FALSE))))</f>
        <v/>
      </c>
      <c r="R431" s="50" t="str">
        <f>IF(D431="","",IF(D430&lt;&gt;"","",IF(J431="リード付け",M431,VLOOKUP(D431,契約台帳!$A$3:$X$700,15,FALSE))))</f>
        <v/>
      </c>
      <c r="S431" s="50" t="str">
        <f>IF(D431="","",IF(D430&lt;&gt;"","",IF(J431="リード付け",N431,VLOOKUP(D431,契約台帳!$A$3:$X$700,16,FALSE))))</f>
        <v/>
      </c>
      <c r="T431" s="50"/>
      <c r="U431" s="227" t="str">
        <f>IF(D431="","",IF(D429=D431,"",VLOOKUP(D431,契約台帳!$A$2:$X$700,18,FALSE)))</f>
        <v/>
      </c>
      <c r="V431" s="35" t="str">
        <f>IF(J431="巻足し",VLOOKUP(F431&amp;K431&amp;M431,製品マスタ!$M$5:$AK$1005,IF(S431/N431&gt;=3,24,21),FALSE),IF(J431="巻返し",VLOOKUP(F431&amp;K431&amp;M431,製品マスタ!$M$5:$AE$1005,18,FALSE),IF(J431="リード付け","原反コア",IF(J431="スリット",VLOOKUP(F431&amp;K431&amp;Q431,製品マスタ!$N$5:$AE$1005,17,FALSE),""))))</f>
        <v/>
      </c>
      <c r="W431" s="35" t="str">
        <f>IF(J431="巻足し",VLOOKUP(F431&amp;K431&amp;M431,製品マスタ!$M$5:$AK$1005,IF(S431/N431&gt;=3,25,22),FALSE),IF(J431="巻返し",VLOOKUP(F431&amp;K431&amp;M431,製品マスタ!$M$5:$AE$1005,19,FALSE),IF(J431="リード付け","-",IF(J431="スリット",VLOOKUP(F431&amp;K431&amp;Q431,製品マスタ!$N$5:$AE$1005,18,FALSE),""))))</f>
        <v/>
      </c>
      <c r="X431" s="40" t="str">
        <f>IF(D431="","",IF(D430&lt;&gt;"","",VLOOKUP(D431,契約台帳!$A$3:$X$700,17,FALSE)))</f>
        <v/>
      </c>
      <c r="Y431" s="35" t="str">
        <f>IF(D431="","",IF(D430&lt;&gt;"","",VLOOKUP(D431,契約台帳!$A$3:$X$700,5,FALSE)))</f>
        <v/>
      </c>
      <c r="Z431" s="74"/>
      <c r="AA431" s="266" t="str">
        <f>IFERROR(VLOOKUP(F431&amp;K431&amp;M431,製品マスタ!$M$5:$AM$1003,27,FALSE),"")</f>
        <v/>
      </c>
      <c r="AB431" s="41"/>
      <c r="AC431" s="244"/>
      <c r="AD431" s="67"/>
      <c r="AE431" s="71"/>
      <c r="AF431" s="60"/>
      <c r="AG431" s="34"/>
      <c r="AH431" s="34"/>
      <c r="AI431" s="34"/>
      <c r="AJ431" s="34"/>
      <c r="AK431" s="13"/>
      <c r="AL431" s="13"/>
      <c r="AM431" s="13"/>
      <c r="AN431" s="13"/>
      <c r="AO431" s="13"/>
      <c r="AP431" s="14"/>
      <c r="AQ431" s="15"/>
    </row>
    <row r="432" spans="1:43" s="17" customFormat="1" ht="30.95" customHeight="1" x14ac:dyDescent="0.2">
      <c r="A432" s="47"/>
      <c r="B432" s="48"/>
      <c r="C432" s="56"/>
      <c r="D432" s="35"/>
      <c r="E432" s="35"/>
      <c r="F432" s="36" t="str">
        <f>IF(D432="","",VLOOKUP(D432,契約台帳!$A$3:$X$9998,6,FALSE))&amp;IF(D432="","",VLOOKUP(D432,契約台帳!$A$3:$X$9998,7,FALSE))&amp;IF(D432="","",VLOOKUP(D432,契約台帳!$A$3:$X$9998,8,FALSE))&amp;IF(D432="","",VLOOKUP(D432,契約台帳!$A$3:$X$9998,9,FALSE))&amp;IF(D432="","",VLOOKUP(D432,契約台帳!$A$3:$X$9998,11,FALSE))</f>
        <v/>
      </c>
      <c r="G432" s="35" t="str">
        <f>IF(D432="","",IF(D431&lt;&gt;"","",VLOOKUP(F432,製品マスタ!$G$5:$H$1005,2,FALSE)))</f>
        <v/>
      </c>
      <c r="H432" s="35" t="str">
        <f>IF(D432="","",IF(D431&lt;&gt;"","",VLOOKUP(F432,製品マスタ!$G$5:$K$1005,5,FALSE)))</f>
        <v/>
      </c>
      <c r="I432" s="37" t="str">
        <f>IF(D432="","",IF(D431&lt;&gt;"","",VLOOKUP(F432,製品マスタ!$G$5:$L$1005,6,FALSE)))</f>
        <v/>
      </c>
      <c r="J432" s="38"/>
      <c r="K432" s="37" t="str">
        <f>IF(D432="","",IF(D431&lt;&gt;"","",VLOOKUP(D432,契約台帳!$A$3:$X$700,12,FALSE)))</f>
        <v/>
      </c>
      <c r="L432" s="37" t="str">
        <f>IF(D432="","",IF(D431&lt;&gt;"","",VLOOKUP(F432,製品マスタ!$G$5:$Q$1005,11,FALSE)))</f>
        <v/>
      </c>
      <c r="M432" s="49"/>
      <c r="N432" s="49"/>
      <c r="O432" s="60"/>
      <c r="P432" s="74"/>
      <c r="Q432" s="54" t="str">
        <f>IF(D432="","",IF(D431&lt;&gt;"","",IF(J432="リード付け",M432,VLOOKUP(D432,契約台帳!$A$3:$X$700,14,FALSE))))</f>
        <v/>
      </c>
      <c r="R432" s="50" t="str">
        <f>IF(D432="","",IF(D431&lt;&gt;"","",IF(J432="リード付け",M432,VLOOKUP(D432,契約台帳!$A$3:$X$700,15,FALSE))))</f>
        <v/>
      </c>
      <c r="S432" s="50" t="str">
        <f>IF(D432="","",IF(D431&lt;&gt;"","",IF(J432="リード付け",N432,VLOOKUP(D432,契約台帳!$A$3:$X$700,16,FALSE))))</f>
        <v/>
      </c>
      <c r="T432" s="50"/>
      <c r="U432" s="227" t="str">
        <f>IF(D432="","",IF(D430=D432,"",VLOOKUP(D432,契約台帳!$A$2:$X$700,18,FALSE)))</f>
        <v/>
      </c>
      <c r="V432" s="35" t="str">
        <f>IF(J432="巻足し",VLOOKUP(F432&amp;K432&amp;M432,製品マスタ!$M$5:$AK$1005,IF(S432/N432&gt;=3,24,21),FALSE),IF(J432="巻返し",VLOOKUP(F432&amp;K432&amp;M432,製品マスタ!$M$5:$AE$1005,18,FALSE),IF(J432="リード付け","原反コア",IF(J432="スリット",VLOOKUP(F432&amp;K432&amp;Q432,製品マスタ!$N$5:$AE$1005,17,FALSE),""))))</f>
        <v/>
      </c>
      <c r="W432" s="35" t="str">
        <f>IF(J432="巻足し",VLOOKUP(F432&amp;K432&amp;M432,製品マスタ!$M$5:$AK$1005,IF(S432/N432&gt;=3,25,22),FALSE),IF(J432="巻返し",VLOOKUP(F432&amp;K432&amp;M432,製品マスタ!$M$5:$AE$1005,19,FALSE),IF(J432="リード付け","-",IF(J432="スリット",VLOOKUP(F432&amp;K432&amp;Q432,製品マスタ!$N$5:$AE$1005,18,FALSE),""))))</f>
        <v/>
      </c>
      <c r="X432" s="40" t="str">
        <f>IF(D432="","",IF(D431&lt;&gt;"","",VLOOKUP(D432,契約台帳!$A$3:$X$700,17,FALSE)))</f>
        <v/>
      </c>
      <c r="Y432" s="35" t="str">
        <f>IF(D432="","",IF(D431&lt;&gt;"","",VLOOKUP(D432,契約台帳!$A$3:$X$700,5,FALSE)))</f>
        <v/>
      </c>
      <c r="Z432" s="74"/>
      <c r="AA432" s="266" t="str">
        <f>IFERROR(VLOOKUP(F432&amp;K432&amp;M432,製品マスタ!$M$5:$AM$1003,27,FALSE),"")</f>
        <v/>
      </c>
      <c r="AB432" s="41"/>
      <c r="AC432" s="244"/>
      <c r="AD432" s="67"/>
      <c r="AE432" s="71"/>
      <c r="AF432" s="60"/>
      <c r="AG432" s="34"/>
      <c r="AH432" s="34"/>
      <c r="AI432" s="34"/>
      <c r="AJ432" s="34"/>
      <c r="AK432" s="13"/>
      <c r="AL432" s="13"/>
      <c r="AM432" s="13"/>
      <c r="AN432" s="13"/>
      <c r="AO432" s="13"/>
      <c r="AP432" s="14"/>
      <c r="AQ432" s="15"/>
    </row>
    <row r="433" spans="1:43" s="17" customFormat="1" ht="30.95" customHeight="1" x14ac:dyDescent="0.2">
      <c r="A433" s="47"/>
      <c r="B433" s="48"/>
      <c r="C433" s="56"/>
      <c r="D433" s="35"/>
      <c r="E433" s="35"/>
      <c r="F433" s="36" t="str">
        <f>IF(D433="","",VLOOKUP(D433,契約台帳!$A$3:$X$9998,6,FALSE))&amp;IF(D433="","",VLOOKUP(D433,契約台帳!$A$3:$X$9998,7,FALSE))&amp;IF(D433="","",VLOOKUP(D433,契約台帳!$A$3:$X$9998,8,FALSE))&amp;IF(D433="","",VLOOKUP(D433,契約台帳!$A$3:$X$9998,9,FALSE))&amp;IF(D433="","",VLOOKUP(D433,契約台帳!$A$3:$X$9998,11,FALSE))</f>
        <v/>
      </c>
      <c r="G433" s="35" t="str">
        <f>IF(D433="","",IF(D432&lt;&gt;"","",VLOOKUP(F433,製品マスタ!$G$5:$H$1005,2,FALSE)))</f>
        <v/>
      </c>
      <c r="H433" s="35" t="str">
        <f>IF(D433="","",IF(D432&lt;&gt;"","",VLOOKUP(F433,製品マスタ!$G$5:$K$1005,5,FALSE)))</f>
        <v/>
      </c>
      <c r="I433" s="37" t="str">
        <f>IF(D433="","",IF(D432&lt;&gt;"","",VLOOKUP(F433,製品マスタ!$G$5:$L$1005,6,FALSE)))</f>
        <v/>
      </c>
      <c r="J433" s="38"/>
      <c r="K433" s="37" t="str">
        <f>IF(D433="","",IF(D432&lt;&gt;"","",VLOOKUP(D433,契約台帳!$A$3:$X$700,12,FALSE)))</f>
        <v/>
      </c>
      <c r="L433" s="37" t="str">
        <f>IF(D433="","",IF(D432&lt;&gt;"","",VLOOKUP(F433,製品マスタ!$G$5:$Q$1005,11,FALSE)))</f>
        <v/>
      </c>
      <c r="M433" s="49"/>
      <c r="N433" s="49"/>
      <c r="O433" s="60"/>
      <c r="P433" s="74"/>
      <c r="Q433" s="54" t="str">
        <f>IF(D433="","",IF(D432&lt;&gt;"","",IF(J433="リード付け",M433,VLOOKUP(D433,契約台帳!$A$3:$X$700,14,FALSE))))</f>
        <v/>
      </c>
      <c r="R433" s="50" t="str">
        <f>IF(D433="","",IF(D432&lt;&gt;"","",IF(J433="リード付け",M433,VLOOKUP(D433,契約台帳!$A$3:$X$700,15,FALSE))))</f>
        <v/>
      </c>
      <c r="S433" s="50" t="str">
        <f>IF(D433="","",IF(D432&lt;&gt;"","",IF(J433="リード付け",N433,VLOOKUP(D433,契約台帳!$A$3:$X$700,16,FALSE))))</f>
        <v/>
      </c>
      <c r="T433" s="50"/>
      <c r="U433" s="227" t="str">
        <f>IF(D433="","",IF(D431=D433,"",VLOOKUP(D433,契約台帳!$A$2:$X$700,18,FALSE)))</f>
        <v/>
      </c>
      <c r="V433" s="35" t="str">
        <f>IF(J433="巻足し",VLOOKUP(F433&amp;K433&amp;M433,製品マスタ!$M$5:$AK$1005,IF(S433/N433&gt;=3,24,21),FALSE),IF(J433="巻返し",VLOOKUP(F433&amp;K433&amp;M433,製品マスタ!$M$5:$AE$1005,18,FALSE),IF(J433="リード付け","原反コア",IF(J433="スリット",VLOOKUP(F433&amp;K433&amp;Q433,製品マスタ!$N$5:$AE$1005,17,FALSE),""))))</f>
        <v/>
      </c>
      <c r="W433" s="35" t="str">
        <f>IF(J433="巻足し",VLOOKUP(F433&amp;K433&amp;M433,製品マスタ!$M$5:$AK$1005,IF(S433/N433&gt;=3,25,22),FALSE),IF(J433="巻返し",VLOOKUP(F433&amp;K433&amp;M433,製品マスタ!$M$5:$AE$1005,19,FALSE),IF(J433="リード付け","-",IF(J433="スリット",VLOOKUP(F433&amp;K433&amp;Q433,製品マスタ!$N$5:$AE$1005,18,FALSE),""))))</f>
        <v/>
      </c>
      <c r="X433" s="40" t="str">
        <f>IF(D433="","",IF(D432&lt;&gt;"","",VLOOKUP(D433,契約台帳!$A$3:$X$700,17,FALSE)))</f>
        <v/>
      </c>
      <c r="Y433" s="35" t="str">
        <f>IF(D433="","",IF(D432&lt;&gt;"","",VLOOKUP(D433,契約台帳!$A$3:$X$700,5,FALSE)))</f>
        <v/>
      </c>
      <c r="Z433" s="74"/>
      <c r="AA433" s="266" t="str">
        <f>IFERROR(VLOOKUP(F433&amp;K433&amp;M433,製品マスタ!$M$5:$AM$1003,27,FALSE),"")</f>
        <v/>
      </c>
      <c r="AB433" s="41"/>
      <c r="AC433" s="244"/>
      <c r="AD433" s="67"/>
      <c r="AE433" s="71"/>
      <c r="AF433" s="60"/>
      <c r="AG433" s="34"/>
      <c r="AH433" s="34"/>
      <c r="AI433" s="34"/>
      <c r="AJ433" s="34"/>
      <c r="AK433" s="13"/>
      <c r="AL433" s="13"/>
      <c r="AM433" s="13"/>
      <c r="AN433" s="13"/>
      <c r="AO433" s="13"/>
      <c r="AP433" s="14"/>
      <c r="AQ433" s="15"/>
    </row>
    <row r="434" spans="1:43" s="17" customFormat="1" ht="30.95" customHeight="1" x14ac:dyDescent="0.2">
      <c r="A434" s="47"/>
      <c r="B434" s="48"/>
      <c r="C434" s="56"/>
      <c r="D434" s="35"/>
      <c r="E434" s="35"/>
      <c r="F434" s="36" t="str">
        <f>IF(D434="","",VLOOKUP(D434,契約台帳!$A$3:$X$9998,6,FALSE))&amp;IF(D434="","",VLOOKUP(D434,契約台帳!$A$3:$X$9998,7,FALSE))&amp;IF(D434="","",VLOOKUP(D434,契約台帳!$A$3:$X$9998,8,FALSE))&amp;IF(D434="","",VLOOKUP(D434,契約台帳!$A$3:$X$9998,9,FALSE))&amp;IF(D434="","",VLOOKUP(D434,契約台帳!$A$3:$X$9998,11,FALSE))</f>
        <v/>
      </c>
      <c r="G434" s="35" t="str">
        <f>IF(D434="","",IF(D433&lt;&gt;"","",VLOOKUP(F434,製品マスタ!$G$5:$H$1005,2,FALSE)))</f>
        <v/>
      </c>
      <c r="H434" s="35" t="str">
        <f>IF(D434="","",IF(D433&lt;&gt;"","",VLOOKUP(F434,製品マスタ!$G$5:$K$1005,5,FALSE)))</f>
        <v/>
      </c>
      <c r="I434" s="37" t="str">
        <f>IF(D434="","",IF(D433&lt;&gt;"","",VLOOKUP(F434,製品マスタ!$G$5:$L$1005,6,FALSE)))</f>
        <v/>
      </c>
      <c r="J434" s="38"/>
      <c r="K434" s="37" t="str">
        <f>IF(D434="","",IF(D433&lt;&gt;"","",VLOOKUP(D434,契約台帳!$A$3:$X$700,12,FALSE)))</f>
        <v/>
      </c>
      <c r="L434" s="37" t="str">
        <f>IF(D434="","",IF(D433&lt;&gt;"","",VLOOKUP(F434,製品マスタ!$G$5:$Q$1005,11,FALSE)))</f>
        <v/>
      </c>
      <c r="M434" s="49"/>
      <c r="N434" s="49"/>
      <c r="O434" s="60"/>
      <c r="P434" s="74"/>
      <c r="Q434" s="54" t="str">
        <f>IF(D434="","",IF(D433&lt;&gt;"","",IF(J434="リード付け",M434,VLOOKUP(D434,契約台帳!$A$3:$X$700,14,FALSE))))</f>
        <v/>
      </c>
      <c r="R434" s="50" t="str">
        <f>IF(D434="","",IF(D433&lt;&gt;"","",IF(J434="リード付け",M434,VLOOKUP(D434,契約台帳!$A$3:$X$700,15,FALSE))))</f>
        <v/>
      </c>
      <c r="S434" s="50" t="str">
        <f>IF(D434="","",IF(D433&lt;&gt;"","",IF(J434="リード付け",N434,VLOOKUP(D434,契約台帳!$A$3:$X$700,16,FALSE))))</f>
        <v/>
      </c>
      <c r="T434" s="50"/>
      <c r="U434" s="227" t="str">
        <f>IF(D434="","",IF(D432=D434,"",VLOOKUP(D434,契約台帳!$A$2:$X$700,18,FALSE)))</f>
        <v/>
      </c>
      <c r="V434" s="35" t="str">
        <f>IF(J434="巻足し",VLOOKUP(F434&amp;K434&amp;M434,製品マスタ!$M$5:$AK$1005,IF(S434/N434&gt;=3,24,21),FALSE),IF(J434="巻返し",VLOOKUP(F434&amp;K434&amp;M434,製品マスタ!$M$5:$AE$1005,18,FALSE),IF(J434="リード付け","原反コア",IF(J434="スリット",VLOOKUP(F434&amp;K434&amp;Q434,製品マスタ!$N$5:$AE$1005,17,FALSE),""))))</f>
        <v/>
      </c>
      <c r="W434" s="35" t="str">
        <f>IF(J434="巻足し",VLOOKUP(F434&amp;K434&amp;M434,製品マスタ!$M$5:$AK$1005,IF(S434/N434&gt;=3,25,22),FALSE),IF(J434="巻返し",VLOOKUP(F434&amp;K434&amp;M434,製品マスタ!$M$5:$AE$1005,19,FALSE),IF(J434="リード付け","-",IF(J434="スリット",VLOOKUP(F434&amp;K434&amp;Q434,製品マスタ!$N$5:$AE$1005,18,FALSE),""))))</f>
        <v/>
      </c>
      <c r="X434" s="40" t="str">
        <f>IF(D434="","",IF(D433&lt;&gt;"","",VLOOKUP(D434,契約台帳!$A$3:$X$700,17,FALSE)))</f>
        <v/>
      </c>
      <c r="Y434" s="35" t="str">
        <f>IF(D434="","",IF(D433&lt;&gt;"","",VLOOKUP(D434,契約台帳!$A$3:$X$700,5,FALSE)))</f>
        <v/>
      </c>
      <c r="Z434" s="74"/>
      <c r="AA434" s="266" t="str">
        <f>IFERROR(VLOOKUP(F434&amp;K434&amp;M434,製品マスタ!$M$5:$AM$1003,27,FALSE),"")</f>
        <v/>
      </c>
      <c r="AB434" s="41"/>
      <c r="AC434" s="244"/>
      <c r="AD434" s="67"/>
      <c r="AE434" s="71"/>
      <c r="AF434" s="60"/>
      <c r="AG434" s="34"/>
      <c r="AH434" s="34"/>
      <c r="AI434" s="34"/>
      <c r="AJ434" s="34"/>
      <c r="AK434" s="13"/>
      <c r="AL434" s="13"/>
      <c r="AM434" s="13"/>
      <c r="AN434" s="13"/>
      <c r="AO434" s="13"/>
      <c r="AP434" s="14"/>
      <c r="AQ434" s="15"/>
    </row>
    <row r="435" spans="1:43" s="17" customFormat="1" ht="30.95" customHeight="1" x14ac:dyDescent="0.2">
      <c r="A435" s="47"/>
      <c r="B435" s="48"/>
      <c r="C435" s="56"/>
      <c r="D435" s="35"/>
      <c r="E435" s="35"/>
      <c r="F435" s="36" t="str">
        <f>IF(D435="","",VLOOKUP(D435,契約台帳!$A$3:$X$9998,6,FALSE))&amp;IF(D435="","",VLOOKUP(D435,契約台帳!$A$3:$X$9998,7,FALSE))&amp;IF(D435="","",VLOOKUP(D435,契約台帳!$A$3:$X$9998,8,FALSE))&amp;IF(D435="","",VLOOKUP(D435,契約台帳!$A$3:$X$9998,9,FALSE))&amp;IF(D435="","",VLOOKUP(D435,契約台帳!$A$3:$X$9998,11,FALSE))</f>
        <v/>
      </c>
      <c r="G435" s="35" t="str">
        <f>IF(D435="","",IF(D434&lt;&gt;"","",VLOOKUP(F435,製品マスタ!$G$5:$H$1005,2,FALSE)))</f>
        <v/>
      </c>
      <c r="H435" s="35" t="str">
        <f>IF(D435="","",IF(D434&lt;&gt;"","",VLOOKUP(F435,製品マスタ!$G$5:$K$1005,5,FALSE)))</f>
        <v/>
      </c>
      <c r="I435" s="37" t="str">
        <f>IF(D435="","",IF(D434&lt;&gt;"","",VLOOKUP(F435,製品マスタ!$G$5:$L$1005,6,FALSE)))</f>
        <v/>
      </c>
      <c r="J435" s="38"/>
      <c r="K435" s="37" t="str">
        <f>IF(D435="","",IF(D434&lt;&gt;"","",VLOOKUP(D435,契約台帳!$A$3:$X$700,12,FALSE)))</f>
        <v/>
      </c>
      <c r="L435" s="37" t="str">
        <f>IF(D435="","",IF(D434&lt;&gt;"","",VLOOKUP(F435,製品マスタ!$G$5:$Q$1005,11,FALSE)))</f>
        <v/>
      </c>
      <c r="M435" s="49"/>
      <c r="N435" s="49"/>
      <c r="O435" s="60"/>
      <c r="P435" s="74"/>
      <c r="Q435" s="54" t="str">
        <f>IF(D435="","",IF(D434&lt;&gt;"","",IF(J435="リード付け",M435,VLOOKUP(D435,契約台帳!$A$3:$X$700,14,FALSE))))</f>
        <v/>
      </c>
      <c r="R435" s="50" t="str">
        <f>IF(D435="","",IF(D434&lt;&gt;"","",IF(J435="リード付け",M435,VLOOKUP(D435,契約台帳!$A$3:$X$700,15,FALSE))))</f>
        <v/>
      </c>
      <c r="S435" s="50" t="str">
        <f>IF(D435="","",IF(D434&lt;&gt;"","",IF(J435="リード付け",N435,VLOOKUP(D435,契約台帳!$A$3:$X$700,16,FALSE))))</f>
        <v/>
      </c>
      <c r="T435" s="50"/>
      <c r="U435" s="227" t="str">
        <f>IF(D435="","",IF(D433=D435,"",VLOOKUP(D435,契約台帳!$A$2:$X$700,18,FALSE)))</f>
        <v/>
      </c>
      <c r="V435" s="35" t="str">
        <f>IF(J435="巻足し",VLOOKUP(F435&amp;K435&amp;M435,製品マスタ!$M$5:$AK$1005,IF(S435/N435&gt;=3,24,21),FALSE),IF(J435="巻返し",VLOOKUP(F435&amp;K435&amp;M435,製品マスタ!$M$5:$AE$1005,18,FALSE),IF(J435="リード付け","原反コア",IF(J435="スリット",VLOOKUP(F435&amp;K435&amp;Q435,製品マスタ!$N$5:$AE$1005,17,FALSE),""))))</f>
        <v/>
      </c>
      <c r="W435" s="35" t="str">
        <f>IF(J435="巻足し",VLOOKUP(F435&amp;K435&amp;M435,製品マスタ!$M$5:$AK$1005,IF(S435/N435&gt;=3,25,22),FALSE),IF(J435="巻返し",VLOOKUP(F435&amp;K435&amp;M435,製品マスタ!$M$5:$AE$1005,19,FALSE),IF(J435="リード付け","-",IF(J435="スリット",VLOOKUP(F435&amp;K435&amp;Q435,製品マスタ!$N$5:$AE$1005,18,FALSE),""))))</f>
        <v/>
      </c>
      <c r="X435" s="40" t="str">
        <f>IF(D435="","",IF(D434&lt;&gt;"","",VLOOKUP(D435,契約台帳!$A$3:$X$700,17,FALSE)))</f>
        <v/>
      </c>
      <c r="Y435" s="35" t="str">
        <f>IF(D435="","",IF(D434&lt;&gt;"","",VLOOKUP(D435,契約台帳!$A$3:$X$700,5,FALSE)))</f>
        <v/>
      </c>
      <c r="Z435" s="74"/>
      <c r="AA435" s="266" t="str">
        <f>IFERROR(VLOOKUP(F435&amp;K435&amp;M435,製品マスタ!$M$5:$AM$1003,27,FALSE),"")</f>
        <v/>
      </c>
      <c r="AB435" s="41"/>
      <c r="AC435" s="245"/>
      <c r="AD435" s="68"/>
      <c r="AE435" s="71"/>
      <c r="AF435" s="60"/>
      <c r="AG435" s="34"/>
      <c r="AH435" s="34"/>
      <c r="AI435" s="34"/>
      <c r="AJ435" s="34"/>
      <c r="AK435" s="13"/>
      <c r="AL435" s="13"/>
      <c r="AM435" s="13"/>
      <c r="AN435" s="13"/>
      <c r="AO435" s="13"/>
      <c r="AP435" s="14"/>
      <c r="AQ435" s="15"/>
    </row>
    <row r="436" spans="1:43" s="17" customFormat="1" ht="30.95" customHeight="1" x14ac:dyDescent="0.2">
      <c r="A436" s="47"/>
      <c r="B436" s="48"/>
      <c r="C436" s="56"/>
      <c r="D436" s="35"/>
      <c r="E436" s="35"/>
      <c r="F436" s="36" t="str">
        <f>IF(D436="","",VLOOKUP(D436,契約台帳!$A$3:$X$9998,6,FALSE))&amp;IF(D436="","",VLOOKUP(D436,契約台帳!$A$3:$X$9998,7,FALSE))&amp;IF(D436="","",VLOOKUP(D436,契約台帳!$A$3:$X$9998,8,FALSE))&amp;IF(D436="","",VLOOKUP(D436,契約台帳!$A$3:$X$9998,9,FALSE))&amp;IF(D436="","",VLOOKUP(D436,契約台帳!$A$3:$X$9998,11,FALSE))</f>
        <v/>
      </c>
      <c r="G436" s="35" t="str">
        <f>IF(D436="","",IF(D435&lt;&gt;"","",VLOOKUP(F436,製品マスタ!$G$5:$H$1005,2,FALSE)))</f>
        <v/>
      </c>
      <c r="H436" s="35" t="str">
        <f>IF(D436="","",IF(D435&lt;&gt;"","",VLOOKUP(F436,製品マスタ!$G$5:$K$1005,5,FALSE)))</f>
        <v/>
      </c>
      <c r="I436" s="37" t="str">
        <f>IF(D436="","",IF(D435&lt;&gt;"","",VLOOKUP(F436,製品マスタ!$G$5:$L$1005,6,FALSE)))</f>
        <v/>
      </c>
      <c r="J436" s="38"/>
      <c r="K436" s="37" t="str">
        <f>IF(D436="","",IF(D435&lt;&gt;"","",VLOOKUP(D436,契約台帳!$A$3:$X$700,12,FALSE)))</f>
        <v/>
      </c>
      <c r="L436" s="37" t="str">
        <f>IF(D436="","",IF(D435&lt;&gt;"","",VLOOKUP(F436,製品マスタ!$G$5:$Q$1005,11,FALSE)))</f>
        <v/>
      </c>
      <c r="M436" s="49"/>
      <c r="N436" s="49"/>
      <c r="O436" s="60"/>
      <c r="P436" s="74"/>
      <c r="Q436" s="54" t="str">
        <f>IF(D436="","",IF(D435&lt;&gt;"","",IF(J436="リード付け",M436,VLOOKUP(D436,契約台帳!$A$3:$X$700,14,FALSE))))</f>
        <v/>
      </c>
      <c r="R436" s="50" t="str">
        <f>IF(D436="","",IF(D435&lt;&gt;"","",IF(J436="リード付け",M436,VLOOKUP(D436,契約台帳!$A$3:$X$700,15,FALSE))))</f>
        <v/>
      </c>
      <c r="S436" s="50" t="str">
        <f>IF(D436="","",IF(D435&lt;&gt;"","",IF(J436="リード付け",N436,VLOOKUP(D436,契約台帳!$A$3:$X$700,16,FALSE))))</f>
        <v/>
      </c>
      <c r="T436" s="50"/>
      <c r="U436" s="227" t="str">
        <f>IF(D436="","",IF(D434=D436,"",VLOOKUP(D436,契約台帳!$A$2:$X$700,18,FALSE)))</f>
        <v/>
      </c>
      <c r="V436" s="35" t="str">
        <f>IF(J436="巻足し",VLOOKUP(F436&amp;K436&amp;M436,製品マスタ!$M$5:$AK$1005,IF(S436/N436&gt;=3,24,21),FALSE),IF(J436="巻返し",VLOOKUP(F436&amp;K436&amp;M436,製品マスタ!$M$5:$AE$1005,18,FALSE),IF(J436="リード付け","原反コア",IF(J436="スリット",VLOOKUP(F436&amp;K436&amp;Q436,製品マスタ!$N$5:$AE$1005,17,FALSE),""))))</f>
        <v/>
      </c>
      <c r="W436" s="35" t="str">
        <f>IF(J436="巻足し",VLOOKUP(F436&amp;K436&amp;M436,製品マスタ!$M$5:$AK$1005,IF(S436/N436&gt;=3,25,22),FALSE),IF(J436="巻返し",VLOOKUP(F436&amp;K436&amp;M436,製品マスタ!$M$5:$AE$1005,19,FALSE),IF(J436="リード付け","-",IF(J436="スリット",VLOOKUP(F436&amp;K436&amp;Q436,製品マスタ!$N$5:$AE$1005,18,FALSE),""))))</f>
        <v/>
      </c>
      <c r="X436" s="40" t="str">
        <f>IF(D436="","",IF(D435&lt;&gt;"","",VLOOKUP(D436,契約台帳!$A$3:$X$700,17,FALSE)))</f>
        <v/>
      </c>
      <c r="Y436" s="35" t="str">
        <f>IF(D436="","",IF(D435&lt;&gt;"","",VLOOKUP(D436,契約台帳!$A$3:$X$700,5,FALSE)))</f>
        <v/>
      </c>
      <c r="Z436" s="74"/>
      <c r="AA436" s="266" t="str">
        <f>IFERROR(VLOOKUP(F436&amp;K436&amp;M436,製品マスタ!$M$5:$AM$1003,27,FALSE),"")</f>
        <v/>
      </c>
      <c r="AB436" s="41"/>
      <c r="AC436" s="244"/>
      <c r="AD436" s="67"/>
      <c r="AE436" s="71"/>
      <c r="AF436" s="60"/>
      <c r="AG436" s="34"/>
      <c r="AH436" s="34"/>
      <c r="AI436" s="34"/>
      <c r="AJ436" s="34"/>
      <c r="AK436" s="13"/>
      <c r="AL436" s="13"/>
      <c r="AM436" s="13"/>
      <c r="AN436" s="13"/>
      <c r="AO436" s="13"/>
      <c r="AP436" s="14"/>
      <c r="AQ436" s="15"/>
    </row>
    <row r="437" spans="1:43" s="17" customFormat="1" ht="30.95" customHeight="1" x14ac:dyDescent="0.2">
      <c r="A437" s="47"/>
      <c r="B437" s="48"/>
      <c r="C437" s="56"/>
      <c r="D437" s="35"/>
      <c r="E437" s="35"/>
      <c r="F437" s="36" t="str">
        <f>IF(D437="","",VLOOKUP(D437,契約台帳!$A$3:$X$9998,6,FALSE))&amp;IF(D437="","",VLOOKUP(D437,契約台帳!$A$3:$X$9998,7,FALSE))&amp;IF(D437="","",VLOOKUP(D437,契約台帳!$A$3:$X$9998,8,FALSE))&amp;IF(D437="","",VLOOKUP(D437,契約台帳!$A$3:$X$9998,9,FALSE))&amp;IF(D437="","",VLOOKUP(D437,契約台帳!$A$3:$X$9998,11,FALSE))</f>
        <v/>
      </c>
      <c r="G437" s="35" t="str">
        <f>IF(D437="","",IF(D436&lt;&gt;"","",VLOOKUP(F437,製品マスタ!$G$5:$H$1005,2,FALSE)))</f>
        <v/>
      </c>
      <c r="H437" s="35" t="str">
        <f>IF(D437="","",IF(D436&lt;&gt;"","",VLOOKUP(F437,製品マスタ!$G$5:$K$1005,5,FALSE)))</f>
        <v/>
      </c>
      <c r="I437" s="37" t="str">
        <f>IF(D437="","",IF(D436&lt;&gt;"","",VLOOKUP(F437,製品マスタ!$G$5:$L$1005,6,FALSE)))</f>
        <v/>
      </c>
      <c r="J437" s="38"/>
      <c r="K437" s="37" t="str">
        <f>IF(D437="","",IF(D436&lt;&gt;"","",VLOOKUP(D437,契約台帳!$A$3:$X$700,12,FALSE)))</f>
        <v/>
      </c>
      <c r="L437" s="37" t="str">
        <f>IF(D437="","",IF(D436&lt;&gt;"","",VLOOKUP(F437,製品マスタ!$G$5:$Q$1005,11,FALSE)))</f>
        <v/>
      </c>
      <c r="M437" s="49"/>
      <c r="N437" s="49"/>
      <c r="O437" s="60"/>
      <c r="P437" s="74"/>
      <c r="Q437" s="54" t="str">
        <f>IF(D437="","",IF(D436&lt;&gt;"","",IF(J437="リード付け",M437,VLOOKUP(D437,契約台帳!$A$3:$X$700,14,FALSE))))</f>
        <v/>
      </c>
      <c r="R437" s="50" t="str">
        <f>IF(D437="","",IF(D436&lt;&gt;"","",IF(J437="リード付け",M437,VLOOKUP(D437,契約台帳!$A$3:$X$700,15,FALSE))))</f>
        <v/>
      </c>
      <c r="S437" s="50" t="str">
        <f>IF(D437="","",IF(D436&lt;&gt;"","",IF(J437="リード付け",N437,VLOOKUP(D437,契約台帳!$A$3:$X$700,16,FALSE))))</f>
        <v/>
      </c>
      <c r="T437" s="50"/>
      <c r="U437" s="227" t="str">
        <f>IF(D437="","",IF(D435=D437,"",VLOOKUP(D437,契約台帳!$A$2:$X$700,18,FALSE)))</f>
        <v/>
      </c>
      <c r="V437" s="35" t="str">
        <f>IF(J437="巻足し",VLOOKUP(F437&amp;K437&amp;M437,製品マスタ!$M$5:$AK$1005,IF(S437/N437&gt;=3,24,21),FALSE),IF(J437="巻返し",VLOOKUP(F437&amp;K437&amp;M437,製品マスタ!$M$5:$AE$1005,18,FALSE),IF(J437="リード付け","原反コア",IF(J437="スリット",VLOOKUP(F437&amp;K437&amp;Q437,製品マスタ!$N$5:$AE$1005,17,FALSE),""))))</f>
        <v/>
      </c>
      <c r="W437" s="35" t="str">
        <f>IF(J437="巻足し",VLOOKUP(F437&amp;K437&amp;M437,製品マスタ!$M$5:$AK$1005,IF(S437/N437&gt;=3,25,22),FALSE),IF(J437="巻返し",VLOOKUP(F437&amp;K437&amp;M437,製品マスタ!$M$5:$AE$1005,19,FALSE),IF(J437="リード付け","-",IF(J437="スリット",VLOOKUP(F437&amp;K437&amp;Q437,製品マスタ!$N$5:$AE$1005,18,FALSE),""))))</f>
        <v/>
      </c>
      <c r="X437" s="40" t="str">
        <f>IF(D437="","",IF(D436&lt;&gt;"","",VLOOKUP(D437,契約台帳!$A$3:$X$700,17,FALSE)))</f>
        <v/>
      </c>
      <c r="Y437" s="35" t="str">
        <f>IF(D437="","",IF(D436&lt;&gt;"","",VLOOKUP(D437,契約台帳!$A$3:$X$700,5,FALSE)))</f>
        <v/>
      </c>
      <c r="Z437" s="74"/>
      <c r="AA437" s="266" t="str">
        <f>IFERROR(VLOOKUP(F437&amp;K437&amp;M437,製品マスタ!$M$5:$AM$1003,27,FALSE),"")</f>
        <v/>
      </c>
      <c r="AB437" s="41"/>
      <c r="AC437" s="244"/>
      <c r="AD437" s="67"/>
      <c r="AE437" s="71"/>
      <c r="AF437" s="60"/>
      <c r="AG437" s="34"/>
      <c r="AH437" s="34"/>
      <c r="AI437" s="34"/>
      <c r="AJ437" s="34"/>
      <c r="AK437" s="13"/>
      <c r="AL437" s="13"/>
      <c r="AM437" s="13"/>
      <c r="AN437" s="13"/>
      <c r="AO437" s="13"/>
      <c r="AP437" s="14"/>
      <c r="AQ437" s="15"/>
    </row>
    <row r="438" spans="1:43" s="17" customFormat="1" ht="30.95" customHeight="1" x14ac:dyDescent="0.2">
      <c r="A438" s="47"/>
      <c r="B438" s="48"/>
      <c r="C438" s="56"/>
      <c r="D438" s="35"/>
      <c r="E438" s="35"/>
      <c r="F438" s="36" t="str">
        <f>IF(D438="","",VLOOKUP(D438,契約台帳!$A$3:$X$9998,6,FALSE))&amp;IF(D438="","",VLOOKUP(D438,契約台帳!$A$3:$X$9998,7,FALSE))&amp;IF(D438="","",VLOOKUP(D438,契約台帳!$A$3:$X$9998,8,FALSE))&amp;IF(D438="","",VLOOKUP(D438,契約台帳!$A$3:$X$9998,9,FALSE))&amp;IF(D438="","",VLOOKUP(D438,契約台帳!$A$3:$X$9998,11,FALSE))</f>
        <v/>
      </c>
      <c r="G438" s="35" t="str">
        <f>IF(D438="","",IF(D437&lt;&gt;"","",VLOOKUP(F438,製品マスタ!$G$5:$H$1005,2,FALSE)))</f>
        <v/>
      </c>
      <c r="H438" s="35" t="str">
        <f>IF(D438="","",IF(D437&lt;&gt;"","",VLOOKUP(F438,製品マスタ!$G$5:$K$1005,5,FALSE)))</f>
        <v/>
      </c>
      <c r="I438" s="37" t="str">
        <f>IF(D438="","",IF(D437&lt;&gt;"","",VLOOKUP(F438,製品マスタ!$G$5:$L$1005,6,FALSE)))</f>
        <v/>
      </c>
      <c r="J438" s="38"/>
      <c r="K438" s="37" t="str">
        <f>IF(D438="","",IF(D437&lt;&gt;"","",VLOOKUP(D438,契約台帳!$A$3:$X$700,12,FALSE)))</f>
        <v/>
      </c>
      <c r="L438" s="37" t="str">
        <f>IF(D438="","",IF(D437&lt;&gt;"","",VLOOKUP(F438,製品マスタ!$G$5:$Q$1005,11,FALSE)))</f>
        <v/>
      </c>
      <c r="M438" s="49"/>
      <c r="N438" s="49"/>
      <c r="O438" s="60"/>
      <c r="P438" s="74"/>
      <c r="Q438" s="54" t="str">
        <f>IF(D438="","",IF(D437&lt;&gt;"","",IF(J438="リード付け",M438,VLOOKUP(D438,契約台帳!$A$3:$X$700,14,FALSE))))</f>
        <v/>
      </c>
      <c r="R438" s="50" t="str">
        <f>IF(D438="","",IF(D437&lt;&gt;"","",IF(J438="リード付け",M438,VLOOKUP(D438,契約台帳!$A$3:$X$700,15,FALSE))))</f>
        <v/>
      </c>
      <c r="S438" s="50" t="str">
        <f>IF(D438="","",IF(D437&lt;&gt;"","",IF(J438="リード付け",N438,VLOOKUP(D438,契約台帳!$A$3:$X$700,16,FALSE))))</f>
        <v/>
      </c>
      <c r="T438" s="50"/>
      <c r="U438" s="227" t="str">
        <f>IF(D438="","",IF(D436=D438,"",VLOOKUP(D438,契約台帳!$A$2:$X$700,18,FALSE)))</f>
        <v/>
      </c>
      <c r="V438" s="35" t="str">
        <f>IF(J438="巻足し",VLOOKUP(F438&amp;K438&amp;M438,製品マスタ!$M$5:$AK$1005,IF(S438/N438&gt;=3,24,21),FALSE),IF(J438="巻返し",VLOOKUP(F438&amp;K438&amp;M438,製品マスタ!$M$5:$AE$1005,18,FALSE),IF(J438="リード付け","原反コア",IF(J438="スリット",VLOOKUP(F438&amp;K438&amp;Q438,製品マスタ!$N$5:$AE$1005,17,FALSE),""))))</f>
        <v/>
      </c>
      <c r="W438" s="35" t="str">
        <f>IF(J438="巻足し",VLOOKUP(F438&amp;K438&amp;M438,製品マスタ!$M$5:$AK$1005,IF(S438/N438&gt;=3,25,22),FALSE),IF(J438="巻返し",VLOOKUP(F438&amp;K438&amp;M438,製品マスタ!$M$5:$AE$1005,19,FALSE),IF(J438="リード付け","-",IF(J438="スリット",VLOOKUP(F438&amp;K438&amp;Q438,製品マスタ!$N$5:$AE$1005,18,FALSE),""))))</f>
        <v/>
      </c>
      <c r="X438" s="40" t="str">
        <f>IF(D438="","",IF(D437&lt;&gt;"","",VLOOKUP(D438,契約台帳!$A$3:$X$700,17,FALSE)))</f>
        <v/>
      </c>
      <c r="Y438" s="35" t="str">
        <f>IF(D438="","",IF(D437&lt;&gt;"","",VLOOKUP(D438,契約台帳!$A$3:$X$700,5,FALSE)))</f>
        <v/>
      </c>
      <c r="Z438" s="74"/>
      <c r="AA438" s="266" t="str">
        <f>IFERROR(VLOOKUP(F438&amp;K438&amp;M438,製品マスタ!$M$5:$AM$1003,27,FALSE),"")</f>
        <v/>
      </c>
      <c r="AB438" s="41"/>
      <c r="AC438" s="244"/>
      <c r="AD438" s="67"/>
      <c r="AE438" s="71"/>
      <c r="AF438" s="60"/>
      <c r="AG438" s="34"/>
      <c r="AH438" s="34"/>
      <c r="AI438" s="34"/>
      <c r="AJ438" s="34"/>
      <c r="AK438" s="13"/>
      <c r="AL438" s="13"/>
      <c r="AM438" s="13"/>
      <c r="AN438" s="13"/>
      <c r="AO438" s="13"/>
      <c r="AP438" s="14"/>
      <c r="AQ438" s="15"/>
    </row>
    <row r="439" spans="1:43" s="17" customFormat="1" ht="30.95" customHeight="1" x14ac:dyDescent="0.2">
      <c r="A439" s="47"/>
      <c r="B439" s="48"/>
      <c r="C439" s="56"/>
      <c r="D439" s="35"/>
      <c r="E439" s="35"/>
      <c r="F439" s="36" t="str">
        <f>IF(D439="","",VLOOKUP(D439,契約台帳!$A$3:$X$9998,6,FALSE))&amp;IF(D439="","",VLOOKUP(D439,契約台帳!$A$3:$X$9998,7,FALSE))&amp;IF(D439="","",VLOOKUP(D439,契約台帳!$A$3:$X$9998,8,FALSE))&amp;IF(D439="","",VLOOKUP(D439,契約台帳!$A$3:$X$9998,9,FALSE))&amp;IF(D439="","",VLOOKUP(D439,契約台帳!$A$3:$X$9998,11,FALSE))</f>
        <v/>
      </c>
      <c r="G439" s="35" t="str">
        <f>IF(D439="","",IF(D438&lt;&gt;"","",VLOOKUP(F439,製品マスタ!$G$5:$H$1005,2,FALSE)))</f>
        <v/>
      </c>
      <c r="H439" s="35" t="str">
        <f>IF(D439="","",IF(D438&lt;&gt;"","",VLOOKUP(F439,製品マスタ!$G$5:$K$1005,5,FALSE)))</f>
        <v/>
      </c>
      <c r="I439" s="37" t="str">
        <f>IF(D439="","",IF(D438&lt;&gt;"","",VLOOKUP(F439,製品マスタ!$G$5:$L$1005,6,FALSE)))</f>
        <v/>
      </c>
      <c r="J439" s="38"/>
      <c r="K439" s="37" t="str">
        <f>IF(D439="","",IF(D438&lt;&gt;"","",VLOOKUP(D439,契約台帳!$A$3:$X$700,12,FALSE)))</f>
        <v/>
      </c>
      <c r="L439" s="37" t="str">
        <f>IF(D439="","",IF(D438&lt;&gt;"","",VLOOKUP(F439,製品マスタ!$G$5:$Q$1005,11,FALSE)))</f>
        <v/>
      </c>
      <c r="M439" s="49"/>
      <c r="N439" s="49"/>
      <c r="O439" s="60"/>
      <c r="P439" s="74"/>
      <c r="Q439" s="54" t="str">
        <f>IF(D439="","",IF(D438&lt;&gt;"","",IF(J439="リード付け",M439,VLOOKUP(D439,契約台帳!$A$3:$X$700,14,FALSE))))</f>
        <v/>
      </c>
      <c r="R439" s="50" t="str">
        <f>IF(D439="","",IF(D438&lt;&gt;"","",IF(J439="リード付け",M439,VLOOKUP(D439,契約台帳!$A$3:$X$700,15,FALSE))))</f>
        <v/>
      </c>
      <c r="S439" s="50" t="str">
        <f>IF(D439="","",IF(D438&lt;&gt;"","",IF(J439="リード付け",N439,VLOOKUP(D439,契約台帳!$A$3:$X$700,16,FALSE))))</f>
        <v/>
      </c>
      <c r="T439" s="50"/>
      <c r="U439" s="227" t="str">
        <f>IF(D439="","",IF(D437=D439,"",VLOOKUP(D439,契約台帳!$A$2:$X$700,18,FALSE)))</f>
        <v/>
      </c>
      <c r="V439" s="35" t="str">
        <f>IF(J439="巻足し",VLOOKUP(F439&amp;K439&amp;M439,製品マスタ!$M$5:$AK$1005,IF(S439/N439&gt;=3,24,21),FALSE),IF(J439="巻返し",VLOOKUP(F439&amp;K439&amp;M439,製品マスタ!$M$5:$AE$1005,18,FALSE),IF(J439="リード付け","原反コア",IF(J439="スリット",VLOOKUP(F439&amp;K439&amp;Q439,製品マスタ!$N$5:$AE$1005,17,FALSE),""))))</f>
        <v/>
      </c>
      <c r="W439" s="35" t="str">
        <f>IF(J439="巻足し",VLOOKUP(F439&amp;K439&amp;M439,製品マスタ!$M$5:$AK$1005,IF(S439/N439&gt;=3,25,22),FALSE),IF(J439="巻返し",VLOOKUP(F439&amp;K439&amp;M439,製品マスタ!$M$5:$AE$1005,19,FALSE),IF(J439="リード付け","-",IF(J439="スリット",VLOOKUP(F439&amp;K439&amp;Q439,製品マスタ!$N$5:$AE$1005,18,FALSE),""))))</f>
        <v/>
      </c>
      <c r="X439" s="40" t="str">
        <f>IF(D439="","",IF(D438&lt;&gt;"","",VLOOKUP(D439,契約台帳!$A$3:$X$700,17,FALSE)))</f>
        <v/>
      </c>
      <c r="Y439" s="35" t="str">
        <f>IF(D439="","",IF(D438&lt;&gt;"","",VLOOKUP(D439,契約台帳!$A$3:$X$700,5,FALSE)))</f>
        <v/>
      </c>
      <c r="Z439" s="74"/>
      <c r="AA439" s="266" t="str">
        <f>IFERROR(VLOOKUP(F439&amp;K439&amp;M439,製品マスタ!$M$5:$AM$1003,27,FALSE),"")</f>
        <v/>
      </c>
      <c r="AB439" s="41"/>
      <c r="AC439" s="244"/>
      <c r="AD439" s="67"/>
      <c r="AE439" s="71"/>
      <c r="AF439" s="60"/>
      <c r="AG439" s="34"/>
      <c r="AH439" s="34"/>
      <c r="AI439" s="34"/>
      <c r="AJ439" s="34"/>
      <c r="AK439" s="13"/>
      <c r="AL439" s="13"/>
      <c r="AM439" s="13"/>
      <c r="AN439" s="13"/>
      <c r="AO439" s="13"/>
      <c r="AP439" s="14"/>
      <c r="AQ439" s="15"/>
    </row>
    <row r="440" spans="1:43" s="17" customFormat="1" ht="30.95" customHeight="1" x14ac:dyDescent="0.2">
      <c r="A440" s="47"/>
      <c r="B440" s="48"/>
      <c r="C440" s="56"/>
      <c r="D440" s="35"/>
      <c r="E440" s="35"/>
      <c r="F440" s="36" t="str">
        <f>IF(D440="","",VLOOKUP(D440,契約台帳!$A$3:$X$9998,6,FALSE))&amp;IF(D440="","",VLOOKUP(D440,契約台帳!$A$3:$X$9998,7,FALSE))&amp;IF(D440="","",VLOOKUP(D440,契約台帳!$A$3:$X$9998,8,FALSE))&amp;IF(D440="","",VLOOKUP(D440,契約台帳!$A$3:$X$9998,9,FALSE))&amp;IF(D440="","",VLOOKUP(D440,契約台帳!$A$3:$X$9998,11,FALSE))</f>
        <v/>
      </c>
      <c r="G440" s="35" t="str">
        <f>IF(D440="","",IF(D439&lt;&gt;"","",VLOOKUP(F440,製品マスタ!$G$5:$H$1005,2,FALSE)))</f>
        <v/>
      </c>
      <c r="H440" s="35" t="str">
        <f>IF(D440="","",IF(D439&lt;&gt;"","",VLOOKUP(F440,製品マスタ!$G$5:$K$1005,5,FALSE)))</f>
        <v/>
      </c>
      <c r="I440" s="37" t="str">
        <f>IF(D440="","",IF(D439&lt;&gt;"","",VLOOKUP(F440,製品マスタ!$G$5:$L$1005,6,FALSE)))</f>
        <v/>
      </c>
      <c r="J440" s="38"/>
      <c r="K440" s="37" t="str">
        <f>IF(D440="","",IF(D439&lt;&gt;"","",VLOOKUP(D440,契約台帳!$A$3:$X$700,12,FALSE)))</f>
        <v/>
      </c>
      <c r="L440" s="37" t="str">
        <f>IF(D440="","",IF(D439&lt;&gt;"","",VLOOKUP(F440,製品マスタ!$G$5:$Q$1005,11,FALSE)))</f>
        <v/>
      </c>
      <c r="M440" s="49"/>
      <c r="N440" s="49"/>
      <c r="O440" s="60"/>
      <c r="P440" s="74"/>
      <c r="Q440" s="54" t="str">
        <f>IF(D440="","",IF(D439&lt;&gt;"","",IF(J440="リード付け",M440,VLOOKUP(D440,契約台帳!$A$3:$X$700,14,FALSE))))</f>
        <v/>
      </c>
      <c r="R440" s="50" t="str">
        <f>IF(D440="","",IF(D439&lt;&gt;"","",IF(J440="リード付け",M440,VLOOKUP(D440,契約台帳!$A$3:$X$700,15,FALSE))))</f>
        <v/>
      </c>
      <c r="S440" s="50" t="str">
        <f>IF(D440="","",IF(D439&lt;&gt;"","",IF(J440="リード付け",N440,VLOOKUP(D440,契約台帳!$A$3:$X$700,16,FALSE))))</f>
        <v/>
      </c>
      <c r="T440" s="50"/>
      <c r="U440" s="227" t="str">
        <f>IF(D440="","",IF(D438=D440,"",VLOOKUP(D440,契約台帳!$A$2:$X$700,18,FALSE)))</f>
        <v/>
      </c>
      <c r="V440" s="35" t="str">
        <f>IF(J440="巻足し",VLOOKUP(F440&amp;K440&amp;M440,製品マスタ!$M$5:$AK$1005,IF(S440/N440&gt;=3,24,21),FALSE),IF(J440="巻返し",VLOOKUP(F440&amp;K440&amp;M440,製品マスタ!$M$5:$AE$1005,18,FALSE),IF(J440="リード付け","原反コア",IF(J440="スリット",VLOOKUP(F440&amp;K440&amp;Q440,製品マスタ!$N$5:$AE$1005,17,FALSE),""))))</f>
        <v/>
      </c>
      <c r="W440" s="35" t="str">
        <f>IF(J440="巻足し",VLOOKUP(F440&amp;K440&amp;M440,製品マスタ!$M$5:$AK$1005,IF(S440/N440&gt;=3,25,22),FALSE),IF(J440="巻返し",VLOOKUP(F440&amp;K440&amp;M440,製品マスタ!$M$5:$AE$1005,19,FALSE),IF(J440="リード付け","-",IF(J440="スリット",VLOOKUP(F440&amp;K440&amp;Q440,製品マスタ!$N$5:$AE$1005,18,FALSE),""))))</f>
        <v/>
      </c>
      <c r="X440" s="40" t="str">
        <f>IF(D440="","",IF(D439&lt;&gt;"","",VLOOKUP(D440,契約台帳!$A$3:$X$700,17,FALSE)))</f>
        <v/>
      </c>
      <c r="Y440" s="35" t="str">
        <f>IF(D440="","",IF(D439&lt;&gt;"","",VLOOKUP(D440,契約台帳!$A$3:$X$700,5,FALSE)))</f>
        <v/>
      </c>
      <c r="Z440" s="74"/>
      <c r="AA440" s="266" t="str">
        <f>IFERROR(VLOOKUP(F440&amp;K440&amp;M440,製品マスタ!$M$5:$AM$1003,27,FALSE),"")</f>
        <v/>
      </c>
      <c r="AB440" s="41"/>
      <c r="AC440" s="244"/>
      <c r="AD440" s="67"/>
      <c r="AE440" s="71"/>
      <c r="AF440" s="60"/>
      <c r="AG440" s="34"/>
      <c r="AH440" s="34"/>
      <c r="AI440" s="34"/>
      <c r="AJ440" s="34"/>
      <c r="AK440" s="13"/>
      <c r="AL440" s="13"/>
      <c r="AM440" s="13"/>
      <c r="AN440" s="13"/>
      <c r="AO440" s="13"/>
      <c r="AP440" s="14"/>
      <c r="AQ440" s="15"/>
    </row>
    <row r="441" spans="1:43" s="17" customFormat="1" ht="30.95" customHeight="1" x14ac:dyDescent="0.2">
      <c r="A441" s="47"/>
      <c r="B441" s="48"/>
      <c r="C441" s="56"/>
      <c r="D441" s="35"/>
      <c r="E441" s="35"/>
      <c r="F441" s="36" t="str">
        <f>IF(D441="","",VLOOKUP(D441,契約台帳!$A$3:$X$9998,6,FALSE))&amp;IF(D441="","",VLOOKUP(D441,契約台帳!$A$3:$X$9998,7,FALSE))&amp;IF(D441="","",VLOOKUP(D441,契約台帳!$A$3:$X$9998,8,FALSE))&amp;IF(D441="","",VLOOKUP(D441,契約台帳!$A$3:$X$9998,9,FALSE))&amp;IF(D441="","",VLOOKUP(D441,契約台帳!$A$3:$X$9998,11,FALSE))</f>
        <v/>
      </c>
      <c r="G441" s="35" t="str">
        <f>IF(D441="","",IF(D440&lt;&gt;"","",VLOOKUP(F441,製品マスタ!$G$5:$H$1005,2,FALSE)))</f>
        <v/>
      </c>
      <c r="H441" s="35" t="str">
        <f>IF(D441="","",IF(D440&lt;&gt;"","",VLOOKUP(F441,製品マスタ!$G$5:$K$1005,5,FALSE)))</f>
        <v/>
      </c>
      <c r="I441" s="37" t="str">
        <f>IF(D441="","",IF(D440&lt;&gt;"","",VLOOKUP(F441,製品マスタ!$G$5:$L$1005,6,FALSE)))</f>
        <v/>
      </c>
      <c r="J441" s="38"/>
      <c r="K441" s="37" t="str">
        <f>IF(D441="","",IF(D440&lt;&gt;"","",VLOOKUP(D441,契約台帳!$A$3:$X$700,12,FALSE)))</f>
        <v/>
      </c>
      <c r="L441" s="37" t="str">
        <f>IF(D441="","",IF(D440&lt;&gt;"","",VLOOKUP(F441,製品マスタ!$G$5:$Q$1005,11,FALSE)))</f>
        <v/>
      </c>
      <c r="M441" s="49"/>
      <c r="N441" s="49"/>
      <c r="O441" s="60"/>
      <c r="P441" s="74"/>
      <c r="Q441" s="54" t="str">
        <f>IF(D441="","",IF(D440&lt;&gt;"","",IF(J441="リード付け",M441,VLOOKUP(D441,契約台帳!$A$3:$X$700,14,FALSE))))</f>
        <v/>
      </c>
      <c r="R441" s="50" t="str">
        <f>IF(D441="","",IF(D440&lt;&gt;"","",IF(J441="リード付け",M441,VLOOKUP(D441,契約台帳!$A$3:$X$700,15,FALSE))))</f>
        <v/>
      </c>
      <c r="S441" s="50" t="str">
        <f>IF(D441="","",IF(D440&lt;&gt;"","",IF(J441="リード付け",N441,VLOOKUP(D441,契約台帳!$A$3:$X$700,16,FALSE))))</f>
        <v/>
      </c>
      <c r="T441" s="50"/>
      <c r="U441" s="227" t="str">
        <f>IF(D441="","",IF(D439=D441,"",VLOOKUP(D441,契約台帳!$A$2:$X$700,18,FALSE)))</f>
        <v/>
      </c>
      <c r="V441" s="35" t="str">
        <f>IF(J441="巻足し",VLOOKUP(F441&amp;K441&amp;M441,製品マスタ!$M$5:$AK$1005,IF(S441/N441&gt;=3,24,21),FALSE),IF(J441="巻返し",VLOOKUP(F441&amp;K441&amp;M441,製品マスタ!$M$5:$AE$1005,18,FALSE),IF(J441="リード付け","原反コア",IF(J441="スリット",VLOOKUP(F441&amp;K441&amp;Q441,製品マスタ!$N$5:$AE$1005,17,FALSE),""))))</f>
        <v/>
      </c>
      <c r="W441" s="35" t="str">
        <f>IF(J441="巻足し",VLOOKUP(F441&amp;K441&amp;M441,製品マスタ!$M$5:$AK$1005,IF(S441/N441&gt;=3,25,22),FALSE),IF(J441="巻返し",VLOOKUP(F441&amp;K441&amp;M441,製品マスタ!$M$5:$AE$1005,19,FALSE),IF(J441="リード付け","-",IF(J441="スリット",VLOOKUP(F441&amp;K441&amp;Q441,製品マスタ!$N$5:$AE$1005,18,FALSE),""))))</f>
        <v/>
      </c>
      <c r="X441" s="40" t="str">
        <f>IF(D441="","",IF(D440&lt;&gt;"","",VLOOKUP(D441,契約台帳!$A$3:$X$700,17,FALSE)))</f>
        <v/>
      </c>
      <c r="Y441" s="35" t="str">
        <f>IF(D441="","",IF(D440&lt;&gt;"","",VLOOKUP(D441,契約台帳!$A$3:$X$700,5,FALSE)))</f>
        <v/>
      </c>
      <c r="Z441" s="74"/>
      <c r="AA441" s="266" t="str">
        <f>IFERROR(VLOOKUP(F441&amp;K441&amp;M441,製品マスタ!$M$5:$AM$1003,27,FALSE),"")</f>
        <v/>
      </c>
      <c r="AB441" s="41"/>
      <c r="AC441" s="245"/>
      <c r="AD441" s="68"/>
      <c r="AE441" s="71"/>
      <c r="AF441" s="60"/>
      <c r="AG441" s="34"/>
      <c r="AH441" s="34"/>
      <c r="AI441" s="34"/>
      <c r="AJ441" s="34"/>
      <c r="AK441" s="13"/>
      <c r="AL441" s="13"/>
      <c r="AM441" s="13"/>
      <c r="AN441" s="13"/>
      <c r="AO441" s="13"/>
      <c r="AP441" s="14"/>
      <c r="AQ441" s="15"/>
    </row>
    <row r="442" spans="1:43" s="17" customFormat="1" ht="30.95" customHeight="1" x14ac:dyDescent="0.2">
      <c r="A442" s="47"/>
      <c r="B442" s="48"/>
      <c r="C442" s="56"/>
      <c r="D442" s="35"/>
      <c r="E442" s="35"/>
      <c r="F442" s="36" t="str">
        <f>IF(D442="","",VLOOKUP(D442,契約台帳!$A$3:$X$9998,6,FALSE))&amp;IF(D442="","",VLOOKUP(D442,契約台帳!$A$3:$X$9998,7,FALSE))&amp;IF(D442="","",VLOOKUP(D442,契約台帳!$A$3:$X$9998,8,FALSE))&amp;IF(D442="","",VLOOKUP(D442,契約台帳!$A$3:$X$9998,9,FALSE))&amp;IF(D442="","",VLOOKUP(D442,契約台帳!$A$3:$X$9998,11,FALSE))</f>
        <v/>
      </c>
      <c r="G442" s="35" t="str">
        <f>IF(D442="","",IF(D441&lt;&gt;"","",VLOOKUP(F442,製品マスタ!$G$5:$H$1005,2,FALSE)))</f>
        <v/>
      </c>
      <c r="H442" s="35" t="str">
        <f>IF(D442="","",IF(D441&lt;&gt;"","",VLOOKUP(F442,製品マスタ!$G$5:$K$1005,5,FALSE)))</f>
        <v/>
      </c>
      <c r="I442" s="37" t="str">
        <f>IF(D442="","",IF(D441&lt;&gt;"","",VLOOKUP(F442,製品マスタ!$G$5:$L$1005,6,FALSE)))</f>
        <v/>
      </c>
      <c r="J442" s="38"/>
      <c r="K442" s="37" t="str">
        <f>IF(D442="","",IF(D441&lt;&gt;"","",VLOOKUP(D442,契約台帳!$A$3:$X$700,12,FALSE)))</f>
        <v/>
      </c>
      <c r="L442" s="37" t="str">
        <f>IF(D442="","",IF(D441&lt;&gt;"","",VLOOKUP(F442,製品マスタ!$G$5:$Q$1005,11,FALSE)))</f>
        <v/>
      </c>
      <c r="M442" s="49"/>
      <c r="N442" s="49"/>
      <c r="O442" s="60"/>
      <c r="P442" s="74"/>
      <c r="Q442" s="54" t="str">
        <f>IF(D442="","",IF(D441&lt;&gt;"","",IF(J442="リード付け",M442,VLOOKUP(D442,契約台帳!$A$3:$X$700,14,FALSE))))</f>
        <v/>
      </c>
      <c r="R442" s="50" t="str">
        <f>IF(D442="","",IF(D441&lt;&gt;"","",IF(J442="リード付け",M442,VLOOKUP(D442,契約台帳!$A$3:$X$700,15,FALSE))))</f>
        <v/>
      </c>
      <c r="S442" s="50" t="str">
        <f>IF(D442="","",IF(D441&lt;&gt;"","",IF(J442="リード付け",N442,VLOOKUP(D442,契約台帳!$A$3:$X$700,16,FALSE))))</f>
        <v/>
      </c>
      <c r="T442" s="50"/>
      <c r="U442" s="227" t="str">
        <f>IF(D442="","",IF(D440=D442,"",VLOOKUP(D442,契約台帳!$A$2:$X$700,18,FALSE)))</f>
        <v/>
      </c>
      <c r="V442" s="35" t="str">
        <f>IF(J442="巻足し",VLOOKUP(F442&amp;K442&amp;M442,製品マスタ!$M$5:$AK$1005,IF(S442/N442&gt;=3,24,21),FALSE),IF(J442="巻返し",VLOOKUP(F442&amp;K442&amp;M442,製品マスタ!$M$5:$AE$1005,18,FALSE),IF(J442="リード付け","原反コア",IF(J442="スリット",VLOOKUP(F442&amp;K442&amp;Q442,製品マスタ!$N$5:$AE$1005,17,FALSE),""))))</f>
        <v/>
      </c>
      <c r="W442" s="35" t="str">
        <f>IF(J442="巻足し",VLOOKUP(F442&amp;K442&amp;M442,製品マスタ!$M$5:$AK$1005,IF(S442/N442&gt;=3,25,22),FALSE),IF(J442="巻返し",VLOOKUP(F442&amp;K442&amp;M442,製品マスタ!$M$5:$AE$1005,19,FALSE),IF(J442="リード付け","-",IF(J442="スリット",VLOOKUP(F442&amp;K442&amp;Q442,製品マスタ!$N$5:$AE$1005,18,FALSE),""))))</f>
        <v/>
      </c>
      <c r="X442" s="40" t="str">
        <f>IF(D442="","",IF(D441&lt;&gt;"","",VLOOKUP(D442,契約台帳!$A$3:$X$700,17,FALSE)))</f>
        <v/>
      </c>
      <c r="Y442" s="35" t="str">
        <f>IF(D442="","",IF(D441&lt;&gt;"","",VLOOKUP(D442,契約台帳!$A$3:$X$700,5,FALSE)))</f>
        <v/>
      </c>
      <c r="Z442" s="74"/>
      <c r="AA442" s="266" t="str">
        <f>IFERROR(VLOOKUP(F442&amp;K442&amp;M442,製品マスタ!$M$5:$AM$1003,27,FALSE),"")</f>
        <v/>
      </c>
      <c r="AB442" s="41"/>
      <c r="AC442" s="244"/>
      <c r="AD442" s="67"/>
      <c r="AE442" s="71"/>
      <c r="AF442" s="60"/>
      <c r="AG442" s="34"/>
      <c r="AH442" s="34"/>
      <c r="AI442" s="34"/>
      <c r="AJ442" s="34"/>
      <c r="AK442" s="13"/>
      <c r="AL442" s="13"/>
      <c r="AM442" s="13"/>
      <c r="AN442" s="13"/>
      <c r="AO442" s="13"/>
      <c r="AP442" s="14"/>
      <c r="AQ442" s="15"/>
    </row>
    <row r="443" spans="1:43" s="17" customFormat="1" ht="30.95" customHeight="1" x14ac:dyDescent="0.2">
      <c r="A443" s="47"/>
      <c r="B443" s="48"/>
      <c r="C443" s="56"/>
      <c r="D443" s="35"/>
      <c r="E443" s="35"/>
      <c r="F443" s="36" t="str">
        <f>IF(D443="","",VLOOKUP(D443,契約台帳!$A$3:$X$9998,6,FALSE))&amp;IF(D443="","",VLOOKUP(D443,契約台帳!$A$3:$X$9998,7,FALSE))&amp;IF(D443="","",VLOOKUP(D443,契約台帳!$A$3:$X$9998,8,FALSE))&amp;IF(D443="","",VLOOKUP(D443,契約台帳!$A$3:$X$9998,9,FALSE))&amp;IF(D443="","",VLOOKUP(D443,契約台帳!$A$3:$X$9998,11,FALSE))</f>
        <v/>
      </c>
      <c r="G443" s="35" t="str">
        <f>IF(D443="","",IF(D442&lt;&gt;"","",VLOOKUP(F443,製品マスタ!$G$5:$H$1005,2,FALSE)))</f>
        <v/>
      </c>
      <c r="H443" s="35" t="str">
        <f>IF(D443="","",IF(D442&lt;&gt;"","",VLOOKUP(F443,製品マスタ!$G$5:$K$1005,5,FALSE)))</f>
        <v/>
      </c>
      <c r="I443" s="37" t="str">
        <f>IF(D443="","",IF(D442&lt;&gt;"","",VLOOKUP(F443,製品マスタ!$G$5:$L$1005,6,FALSE)))</f>
        <v/>
      </c>
      <c r="J443" s="38"/>
      <c r="K443" s="37" t="str">
        <f>IF(D443="","",IF(D442&lt;&gt;"","",VLOOKUP(D443,契約台帳!$A$3:$X$700,12,FALSE)))</f>
        <v/>
      </c>
      <c r="L443" s="37" t="str">
        <f>IF(D443="","",IF(D442&lt;&gt;"","",VLOOKUP(F443,製品マスタ!$G$5:$Q$1005,11,FALSE)))</f>
        <v/>
      </c>
      <c r="M443" s="49"/>
      <c r="N443" s="49"/>
      <c r="O443" s="60"/>
      <c r="P443" s="74"/>
      <c r="Q443" s="54" t="str">
        <f>IF(D443="","",IF(D442&lt;&gt;"","",IF(J443="リード付け",M443,VLOOKUP(D443,契約台帳!$A$3:$X$700,14,FALSE))))</f>
        <v/>
      </c>
      <c r="R443" s="50" t="str">
        <f>IF(D443="","",IF(D442&lt;&gt;"","",IF(J443="リード付け",M443,VLOOKUP(D443,契約台帳!$A$3:$X$700,15,FALSE))))</f>
        <v/>
      </c>
      <c r="S443" s="50" t="str">
        <f>IF(D443="","",IF(D442&lt;&gt;"","",IF(J443="リード付け",N443,VLOOKUP(D443,契約台帳!$A$3:$X$700,16,FALSE))))</f>
        <v/>
      </c>
      <c r="T443" s="50"/>
      <c r="U443" s="227" t="str">
        <f>IF(D443="","",IF(D441=D443,"",VLOOKUP(D443,契約台帳!$A$2:$X$700,18,FALSE)))</f>
        <v/>
      </c>
      <c r="V443" s="35" t="str">
        <f>IF(J443="巻足し",VLOOKUP(F443&amp;K443&amp;M443,製品マスタ!$M$5:$AK$1005,IF(S443/N443&gt;=3,24,21),FALSE),IF(J443="巻返し",VLOOKUP(F443&amp;K443&amp;M443,製品マスタ!$M$5:$AE$1005,18,FALSE),IF(J443="リード付け","原反コア",IF(J443="スリット",VLOOKUP(F443&amp;K443&amp;Q443,製品マスタ!$N$5:$AE$1005,17,FALSE),""))))</f>
        <v/>
      </c>
      <c r="W443" s="35" t="str">
        <f>IF(J443="巻足し",VLOOKUP(F443&amp;K443&amp;M443,製品マスタ!$M$5:$AK$1005,IF(S443/N443&gt;=3,25,22),FALSE),IF(J443="巻返し",VLOOKUP(F443&amp;K443&amp;M443,製品マスタ!$M$5:$AE$1005,19,FALSE),IF(J443="リード付け","-",IF(J443="スリット",VLOOKUP(F443&amp;K443&amp;Q443,製品マスタ!$N$5:$AE$1005,18,FALSE),""))))</f>
        <v/>
      </c>
      <c r="X443" s="40" t="str">
        <f>IF(D443="","",IF(D442&lt;&gt;"","",VLOOKUP(D443,契約台帳!$A$3:$X$700,17,FALSE)))</f>
        <v/>
      </c>
      <c r="Y443" s="35" t="str">
        <f>IF(D443="","",IF(D442&lt;&gt;"","",VLOOKUP(D443,契約台帳!$A$3:$X$700,5,FALSE)))</f>
        <v/>
      </c>
      <c r="Z443" s="74"/>
      <c r="AA443" s="266" t="str">
        <f>IFERROR(VLOOKUP(F443&amp;K443&amp;M443,製品マスタ!$M$5:$AM$1003,27,FALSE),"")</f>
        <v/>
      </c>
      <c r="AB443" s="41"/>
      <c r="AC443" s="244"/>
      <c r="AD443" s="67"/>
      <c r="AE443" s="71"/>
      <c r="AF443" s="60"/>
      <c r="AG443" s="34"/>
      <c r="AH443" s="34"/>
      <c r="AI443" s="34"/>
      <c r="AJ443" s="34"/>
      <c r="AK443" s="13"/>
      <c r="AL443" s="13"/>
      <c r="AM443" s="13"/>
      <c r="AN443" s="13"/>
      <c r="AO443" s="13"/>
      <c r="AP443" s="14"/>
      <c r="AQ443" s="15"/>
    </row>
    <row r="444" spans="1:43" s="17" customFormat="1" ht="30.95" customHeight="1" x14ac:dyDescent="0.2">
      <c r="A444" s="47"/>
      <c r="B444" s="48"/>
      <c r="C444" s="56"/>
      <c r="D444" s="35"/>
      <c r="E444" s="35"/>
      <c r="F444" s="36" t="str">
        <f>IF(D444="","",VLOOKUP(D444,契約台帳!$A$3:$X$9998,6,FALSE))&amp;IF(D444="","",VLOOKUP(D444,契約台帳!$A$3:$X$9998,7,FALSE))&amp;IF(D444="","",VLOOKUP(D444,契約台帳!$A$3:$X$9998,8,FALSE))&amp;IF(D444="","",VLOOKUP(D444,契約台帳!$A$3:$X$9998,9,FALSE))&amp;IF(D444="","",VLOOKUP(D444,契約台帳!$A$3:$X$9998,11,FALSE))</f>
        <v/>
      </c>
      <c r="G444" s="35" t="str">
        <f>IF(D444="","",IF(D443&lt;&gt;"","",VLOOKUP(F444,製品マスタ!$G$5:$H$1005,2,FALSE)))</f>
        <v/>
      </c>
      <c r="H444" s="35" t="str">
        <f>IF(D444="","",IF(D443&lt;&gt;"","",VLOOKUP(F444,製品マスタ!$G$5:$K$1005,5,FALSE)))</f>
        <v/>
      </c>
      <c r="I444" s="37" t="str">
        <f>IF(D444="","",IF(D443&lt;&gt;"","",VLOOKUP(F444,製品マスタ!$G$5:$L$1005,6,FALSE)))</f>
        <v/>
      </c>
      <c r="J444" s="38"/>
      <c r="K444" s="37" t="str">
        <f>IF(D444="","",IF(D443&lt;&gt;"","",VLOOKUP(D444,契約台帳!$A$3:$X$700,12,FALSE)))</f>
        <v/>
      </c>
      <c r="L444" s="37" t="str">
        <f>IF(D444="","",IF(D443&lt;&gt;"","",VLOOKUP(F444,製品マスタ!$G$5:$Q$1005,11,FALSE)))</f>
        <v/>
      </c>
      <c r="M444" s="49"/>
      <c r="N444" s="49"/>
      <c r="O444" s="60"/>
      <c r="P444" s="74"/>
      <c r="Q444" s="54" t="str">
        <f>IF(D444="","",IF(D443&lt;&gt;"","",IF(J444="リード付け",M444,VLOOKUP(D444,契約台帳!$A$3:$X$700,14,FALSE))))</f>
        <v/>
      </c>
      <c r="R444" s="50" t="str">
        <f>IF(D444="","",IF(D443&lt;&gt;"","",IF(J444="リード付け",M444,VLOOKUP(D444,契約台帳!$A$3:$X$700,15,FALSE))))</f>
        <v/>
      </c>
      <c r="S444" s="50" t="str">
        <f>IF(D444="","",IF(D443&lt;&gt;"","",IF(J444="リード付け",N444,VLOOKUP(D444,契約台帳!$A$3:$X$700,16,FALSE))))</f>
        <v/>
      </c>
      <c r="T444" s="50"/>
      <c r="U444" s="227" t="str">
        <f>IF(D444="","",IF(D442=D444,"",VLOOKUP(D444,契約台帳!$A$2:$X$700,18,FALSE)))</f>
        <v/>
      </c>
      <c r="V444" s="35" t="str">
        <f>IF(J444="巻足し",VLOOKUP(F444&amp;K444&amp;M444,製品マスタ!$M$5:$AK$1005,IF(S444/N444&gt;=3,24,21),FALSE),IF(J444="巻返し",VLOOKUP(F444&amp;K444&amp;M444,製品マスタ!$M$5:$AE$1005,18,FALSE),IF(J444="リード付け","原反コア",IF(J444="スリット",VLOOKUP(F444&amp;K444&amp;Q444,製品マスタ!$N$5:$AE$1005,17,FALSE),""))))</f>
        <v/>
      </c>
      <c r="W444" s="35" t="str">
        <f>IF(J444="巻足し",VLOOKUP(F444&amp;K444&amp;M444,製品マスタ!$M$5:$AK$1005,IF(S444/N444&gt;=3,25,22),FALSE),IF(J444="巻返し",VLOOKUP(F444&amp;K444&amp;M444,製品マスタ!$M$5:$AE$1005,19,FALSE),IF(J444="リード付け","-",IF(J444="スリット",VLOOKUP(F444&amp;K444&amp;Q444,製品マスタ!$N$5:$AE$1005,18,FALSE),""))))</f>
        <v/>
      </c>
      <c r="X444" s="40" t="str">
        <f>IF(D444="","",IF(D443&lt;&gt;"","",VLOOKUP(D444,契約台帳!$A$3:$X$700,17,FALSE)))</f>
        <v/>
      </c>
      <c r="Y444" s="35" t="str">
        <f>IF(D444="","",IF(D443&lt;&gt;"","",VLOOKUP(D444,契約台帳!$A$3:$X$700,5,FALSE)))</f>
        <v/>
      </c>
      <c r="Z444" s="74"/>
      <c r="AA444" s="266" t="str">
        <f>IFERROR(VLOOKUP(F444&amp;K444&amp;M444,製品マスタ!$M$5:$AM$1003,27,FALSE),"")</f>
        <v/>
      </c>
      <c r="AB444" s="41"/>
      <c r="AC444" s="244"/>
      <c r="AD444" s="67"/>
      <c r="AE444" s="71"/>
      <c r="AF444" s="60"/>
      <c r="AG444" s="34"/>
      <c r="AH444" s="34"/>
      <c r="AI444" s="34"/>
      <c r="AJ444" s="34"/>
      <c r="AK444" s="13"/>
      <c r="AL444" s="13"/>
      <c r="AM444" s="13"/>
      <c r="AN444" s="13"/>
      <c r="AO444" s="13"/>
      <c r="AP444" s="14"/>
      <c r="AQ444" s="15"/>
    </row>
    <row r="445" spans="1:43" s="17" customFormat="1" ht="30.95" customHeight="1" x14ac:dyDescent="0.2">
      <c r="A445" s="47"/>
      <c r="B445" s="48"/>
      <c r="C445" s="56"/>
      <c r="D445" s="35"/>
      <c r="E445" s="35"/>
      <c r="F445" s="36" t="str">
        <f>IF(D445="","",VLOOKUP(D445,契約台帳!$A$3:$X$9998,6,FALSE))&amp;IF(D445="","",VLOOKUP(D445,契約台帳!$A$3:$X$9998,7,FALSE))&amp;IF(D445="","",VLOOKUP(D445,契約台帳!$A$3:$X$9998,8,FALSE))&amp;IF(D445="","",VLOOKUP(D445,契約台帳!$A$3:$X$9998,9,FALSE))&amp;IF(D445="","",VLOOKUP(D445,契約台帳!$A$3:$X$9998,11,FALSE))</f>
        <v/>
      </c>
      <c r="G445" s="35" t="str">
        <f>IF(D445="","",IF(D444&lt;&gt;"","",VLOOKUP(F445,製品マスタ!$G$5:$H$1005,2,FALSE)))</f>
        <v/>
      </c>
      <c r="H445" s="35" t="str">
        <f>IF(D445="","",IF(D444&lt;&gt;"","",VLOOKUP(F445,製品マスタ!$G$5:$K$1005,5,FALSE)))</f>
        <v/>
      </c>
      <c r="I445" s="37" t="str">
        <f>IF(D445="","",IF(D444&lt;&gt;"","",VLOOKUP(F445,製品マスタ!$G$5:$L$1005,6,FALSE)))</f>
        <v/>
      </c>
      <c r="J445" s="38"/>
      <c r="K445" s="37" t="str">
        <f>IF(D445="","",IF(D444&lt;&gt;"","",VLOOKUP(D445,契約台帳!$A$3:$X$700,12,FALSE)))</f>
        <v/>
      </c>
      <c r="L445" s="37" t="str">
        <f>IF(D445="","",IF(D444&lt;&gt;"","",VLOOKUP(F445,製品マスタ!$G$5:$Q$1005,11,FALSE)))</f>
        <v/>
      </c>
      <c r="M445" s="49"/>
      <c r="N445" s="49"/>
      <c r="O445" s="60"/>
      <c r="P445" s="74"/>
      <c r="Q445" s="54" t="str">
        <f>IF(D445="","",IF(D444&lt;&gt;"","",IF(J445="リード付け",M445,VLOOKUP(D445,契約台帳!$A$3:$X$700,14,FALSE))))</f>
        <v/>
      </c>
      <c r="R445" s="50" t="str">
        <f>IF(D445="","",IF(D444&lt;&gt;"","",IF(J445="リード付け",M445,VLOOKUP(D445,契約台帳!$A$3:$X$700,15,FALSE))))</f>
        <v/>
      </c>
      <c r="S445" s="50" t="str">
        <f>IF(D445="","",IF(D444&lt;&gt;"","",IF(J445="リード付け",N445,VLOOKUP(D445,契約台帳!$A$3:$X$700,16,FALSE))))</f>
        <v/>
      </c>
      <c r="T445" s="50"/>
      <c r="U445" s="227" t="str">
        <f>IF(D445="","",IF(D443=D445,"",VLOOKUP(D445,契約台帳!$A$2:$X$700,18,FALSE)))</f>
        <v/>
      </c>
      <c r="V445" s="35" t="str">
        <f>IF(J445="巻足し",VLOOKUP(F445&amp;K445&amp;M445,製品マスタ!$M$5:$AK$1005,IF(S445/N445&gt;=3,24,21),FALSE),IF(J445="巻返し",VLOOKUP(F445&amp;K445&amp;M445,製品マスタ!$M$5:$AE$1005,18,FALSE),IF(J445="リード付け","原反コア",IF(J445="スリット",VLOOKUP(F445&amp;K445&amp;Q445,製品マスタ!$N$5:$AE$1005,17,FALSE),""))))</f>
        <v/>
      </c>
      <c r="W445" s="35" t="str">
        <f>IF(J445="巻足し",VLOOKUP(F445&amp;K445&amp;M445,製品マスタ!$M$5:$AK$1005,IF(S445/N445&gt;=3,25,22),FALSE),IF(J445="巻返し",VLOOKUP(F445&amp;K445&amp;M445,製品マスタ!$M$5:$AE$1005,19,FALSE),IF(J445="リード付け","-",IF(J445="スリット",VLOOKUP(F445&amp;K445&amp;Q445,製品マスタ!$N$5:$AE$1005,18,FALSE),""))))</f>
        <v/>
      </c>
      <c r="X445" s="40" t="str">
        <f>IF(D445="","",IF(D444&lt;&gt;"","",VLOOKUP(D445,契約台帳!$A$3:$X$700,17,FALSE)))</f>
        <v/>
      </c>
      <c r="Y445" s="35" t="str">
        <f>IF(D445="","",IF(D444&lt;&gt;"","",VLOOKUP(D445,契約台帳!$A$3:$X$700,5,FALSE)))</f>
        <v/>
      </c>
      <c r="Z445" s="74"/>
      <c r="AA445" s="266" t="str">
        <f>IFERROR(VLOOKUP(F445&amp;K445&amp;M445,製品マスタ!$M$5:$AM$1003,27,FALSE),"")</f>
        <v/>
      </c>
      <c r="AB445" s="41"/>
      <c r="AC445" s="244"/>
      <c r="AD445" s="67"/>
      <c r="AE445" s="71"/>
      <c r="AF445" s="60"/>
      <c r="AG445" s="34"/>
      <c r="AH445" s="34"/>
      <c r="AI445" s="34"/>
      <c r="AJ445" s="34"/>
      <c r="AK445" s="13"/>
      <c r="AL445" s="13"/>
      <c r="AM445" s="13"/>
      <c r="AN445" s="13"/>
      <c r="AO445" s="13"/>
      <c r="AP445" s="14"/>
      <c r="AQ445" s="15"/>
    </row>
    <row r="446" spans="1:43" s="17" customFormat="1" ht="30.95" customHeight="1" x14ac:dyDescent="0.2">
      <c r="A446" s="47"/>
      <c r="B446" s="48"/>
      <c r="C446" s="56"/>
      <c r="D446" s="35"/>
      <c r="E446" s="35"/>
      <c r="F446" s="36" t="str">
        <f>IF(D446="","",VLOOKUP(D446,契約台帳!$A$3:$X$9998,6,FALSE))&amp;IF(D446="","",VLOOKUP(D446,契約台帳!$A$3:$X$9998,7,FALSE))&amp;IF(D446="","",VLOOKUP(D446,契約台帳!$A$3:$X$9998,8,FALSE))&amp;IF(D446="","",VLOOKUP(D446,契約台帳!$A$3:$X$9998,9,FALSE))&amp;IF(D446="","",VLOOKUP(D446,契約台帳!$A$3:$X$9998,11,FALSE))</f>
        <v/>
      </c>
      <c r="G446" s="35" t="str">
        <f>IF(D446="","",IF(D445&lt;&gt;"","",VLOOKUP(F446,製品マスタ!$G$5:$H$1005,2,FALSE)))</f>
        <v/>
      </c>
      <c r="H446" s="35" t="str">
        <f>IF(D446="","",IF(D445&lt;&gt;"","",VLOOKUP(F446,製品マスタ!$G$5:$K$1005,5,FALSE)))</f>
        <v/>
      </c>
      <c r="I446" s="37" t="str">
        <f>IF(D446="","",IF(D445&lt;&gt;"","",VLOOKUP(F446,製品マスタ!$G$5:$L$1005,6,FALSE)))</f>
        <v/>
      </c>
      <c r="J446" s="38"/>
      <c r="K446" s="37" t="str">
        <f>IF(D446="","",IF(D445&lt;&gt;"","",VLOOKUP(D446,契約台帳!$A$3:$X$700,12,FALSE)))</f>
        <v/>
      </c>
      <c r="L446" s="37" t="str">
        <f>IF(D446="","",IF(D445&lt;&gt;"","",VLOOKUP(F446,製品マスタ!$G$5:$Q$1005,11,FALSE)))</f>
        <v/>
      </c>
      <c r="M446" s="49"/>
      <c r="N446" s="49"/>
      <c r="O446" s="60"/>
      <c r="P446" s="74"/>
      <c r="Q446" s="54" t="str">
        <f>IF(D446="","",IF(D445&lt;&gt;"","",IF(J446="リード付け",M446,VLOOKUP(D446,契約台帳!$A$3:$X$700,14,FALSE))))</f>
        <v/>
      </c>
      <c r="R446" s="50" t="str">
        <f>IF(D446="","",IF(D445&lt;&gt;"","",IF(J446="リード付け",M446,VLOOKUP(D446,契約台帳!$A$3:$X$700,15,FALSE))))</f>
        <v/>
      </c>
      <c r="S446" s="50" t="str">
        <f>IF(D446="","",IF(D445&lt;&gt;"","",IF(J446="リード付け",N446,VLOOKUP(D446,契約台帳!$A$3:$X$700,16,FALSE))))</f>
        <v/>
      </c>
      <c r="T446" s="50"/>
      <c r="U446" s="227" t="str">
        <f>IF(D446="","",IF(D444=D446,"",VLOOKUP(D446,契約台帳!$A$2:$X$700,18,FALSE)))</f>
        <v/>
      </c>
      <c r="V446" s="35" t="str">
        <f>IF(J446="巻足し",VLOOKUP(F446&amp;K446&amp;M446,製品マスタ!$M$5:$AK$1005,IF(S446/N446&gt;=3,24,21),FALSE),IF(J446="巻返し",VLOOKUP(F446&amp;K446&amp;M446,製品マスタ!$M$5:$AE$1005,18,FALSE),IF(J446="リード付け","原反コア",IF(J446="スリット",VLOOKUP(F446&amp;K446&amp;Q446,製品マスタ!$N$5:$AE$1005,17,FALSE),""))))</f>
        <v/>
      </c>
      <c r="W446" s="35" t="str">
        <f>IF(J446="巻足し",VLOOKUP(F446&amp;K446&amp;M446,製品マスタ!$M$5:$AK$1005,IF(S446/N446&gt;=3,25,22),FALSE),IF(J446="巻返し",VLOOKUP(F446&amp;K446&amp;M446,製品マスタ!$M$5:$AE$1005,19,FALSE),IF(J446="リード付け","-",IF(J446="スリット",VLOOKUP(F446&amp;K446&amp;Q446,製品マスタ!$N$5:$AE$1005,18,FALSE),""))))</f>
        <v/>
      </c>
      <c r="X446" s="40" t="str">
        <f>IF(D446="","",IF(D445&lt;&gt;"","",VLOOKUP(D446,契約台帳!$A$3:$X$700,17,FALSE)))</f>
        <v/>
      </c>
      <c r="Y446" s="35" t="str">
        <f>IF(D446="","",IF(D445&lt;&gt;"","",VLOOKUP(D446,契約台帳!$A$3:$X$700,5,FALSE)))</f>
        <v/>
      </c>
      <c r="Z446" s="74"/>
      <c r="AA446" s="266" t="str">
        <f>IFERROR(VLOOKUP(F446&amp;K446&amp;M446,製品マスタ!$M$5:$AM$1003,27,FALSE),"")</f>
        <v/>
      </c>
      <c r="AB446" s="41"/>
      <c r="AC446" s="245"/>
      <c r="AD446" s="68"/>
      <c r="AE446" s="71"/>
      <c r="AF446" s="60"/>
      <c r="AG446" s="34"/>
      <c r="AH446" s="34"/>
      <c r="AI446" s="34"/>
      <c r="AJ446" s="34"/>
      <c r="AK446" s="13"/>
      <c r="AL446" s="13"/>
      <c r="AM446" s="13"/>
      <c r="AN446" s="13"/>
      <c r="AO446" s="13"/>
      <c r="AP446" s="14"/>
      <c r="AQ446" s="15"/>
    </row>
    <row r="447" spans="1:43" s="17" customFormat="1" ht="30.95" customHeight="1" x14ac:dyDescent="0.2">
      <c r="A447" s="47"/>
      <c r="B447" s="48"/>
      <c r="C447" s="56"/>
      <c r="D447" s="35"/>
      <c r="E447" s="35"/>
      <c r="F447" s="36" t="str">
        <f>IF(D447="","",VLOOKUP(D447,契約台帳!$A$3:$X$9998,6,FALSE))&amp;IF(D447="","",VLOOKUP(D447,契約台帳!$A$3:$X$9998,7,FALSE))&amp;IF(D447="","",VLOOKUP(D447,契約台帳!$A$3:$X$9998,8,FALSE))&amp;IF(D447="","",VLOOKUP(D447,契約台帳!$A$3:$X$9998,9,FALSE))&amp;IF(D447="","",VLOOKUP(D447,契約台帳!$A$3:$X$9998,11,FALSE))</f>
        <v/>
      </c>
      <c r="G447" s="35" t="str">
        <f>IF(D447="","",IF(D446&lt;&gt;"","",VLOOKUP(F447,製品マスタ!$G$5:$H$1005,2,FALSE)))</f>
        <v/>
      </c>
      <c r="H447" s="35" t="str">
        <f>IF(D447="","",IF(D446&lt;&gt;"","",VLOOKUP(F447,製品マスタ!$G$5:$K$1005,5,FALSE)))</f>
        <v/>
      </c>
      <c r="I447" s="37" t="str">
        <f>IF(D447="","",IF(D446&lt;&gt;"","",VLOOKUP(F447,製品マスタ!$G$5:$L$1005,6,FALSE)))</f>
        <v/>
      </c>
      <c r="J447" s="38"/>
      <c r="K447" s="37" t="str">
        <f>IF(D447="","",IF(D446&lt;&gt;"","",VLOOKUP(D447,契約台帳!$A$3:$X$700,12,FALSE)))</f>
        <v/>
      </c>
      <c r="L447" s="37" t="str">
        <f>IF(D447="","",IF(D446&lt;&gt;"","",VLOOKUP(F447,製品マスタ!$G$5:$Q$1005,11,FALSE)))</f>
        <v/>
      </c>
      <c r="M447" s="49"/>
      <c r="N447" s="49"/>
      <c r="O447" s="60"/>
      <c r="P447" s="74"/>
      <c r="Q447" s="54" t="str">
        <f>IF(D447="","",IF(D446&lt;&gt;"","",IF(J447="リード付け",M447,VLOOKUP(D447,契約台帳!$A$3:$X$700,14,FALSE))))</f>
        <v/>
      </c>
      <c r="R447" s="50" t="str">
        <f>IF(D447="","",IF(D446&lt;&gt;"","",IF(J447="リード付け",M447,VLOOKUP(D447,契約台帳!$A$3:$X$700,15,FALSE))))</f>
        <v/>
      </c>
      <c r="S447" s="50" t="str">
        <f>IF(D447="","",IF(D446&lt;&gt;"","",IF(J447="リード付け",N447,VLOOKUP(D447,契約台帳!$A$3:$X$700,16,FALSE))))</f>
        <v/>
      </c>
      <c r="T447" s="50"/>
      <c r="U447" s="227" t="str">
        <f>IF(D447="","",IF(D445=D447,"",VLOOKUP(D447,契約台帳!$A$2:$X$700,18,FALSE)))</f>
        <v/>
      </c>
      <c r="V447" s="35" t="str">
        <f>IF(J447="巻足し",VLOOKUP(F447&amp;K447&amp;M447,製品マスタ!$M$5:$AK$1005,IF(S447/N447&gt;=3,24,21),FALSE),IF(J447="巻返し",VLOOKUP(F447&amp;K447&amp;M447,製品マスタ!$M$5:$AE$1005,18,FALSE),IF(J447="リード付け","原反コア",IF(J447="スリット",VLOOKUP(F447&amp;K447&amp;Q447,製品マスタ!$N$5:$AE$1005,17,FALSE),""))))</f>
        <v/>
      </c>
      <c r="W447" s="35" t="str">
        <f>IF(J447="巻足し",VLOOKUP(F447&amp;K447&amp;M447,製品マスタ!$M$5:$AK$1005,IF(S447/N447&gt;=3,25,22),FALSE),IF(J447="巻返し",VLOOKUP(F447&amp;K447&amp;M447,製品マスタ!$M$5:$AE$1005,19,FALSE),IF(J447="リード付け","-",IF(J447="スリット",VLOOKUP(F447&amp;K447&amp;Q447,製品マスタ!$N$5:$AE$1005,18,FALSE),""))))</f>
        <v/>
      </c>
      <c r="X447" s="40" t="str">
        <f>IF(D447="","",IF(D446&lt;&gt;"","",VLOOKUP(D447,契約台帳!$A$3:$X$700,17,FALSE)))</f>
        <v/>
      </c>
      <c r="Y447" s="35" t="str">
        <f>IF(D447="","",IF(D446&lt;&gt;"","",VLOOKUP(D447,契約台帳!$A$3:$X$700,5,FALSE)))</f>
        <v/>
      </c>
      <c r="Z447" s="74"/>
      <c r="AA447" s="266" t="str">
        <f>IFERROR(VLOOKUP(F447&amp;K447&amp;M447,製品マスタ!$M$5:$AM$1003,27,FALSE),"")</f>
        <v/>
      </c>
      <c r="AB447" s="41"/>
      <c r="AC447" s="244"/>
      <c r="AD447" s="67"/>
      <c r="AE447" s="71"/>
      <c r="AF447" s="60"/>
      <c r="AG447" s="34"/>
      <c r="AH447" s="34"/>
      <c r="AI447" s="34"/>
      <c r="AJ447" s="34"/>
      <c r="AK447" s="13"/>
      <c r="AL447" s="13"/>
      <c r="AM447" s="13"/>
      <c r="AN447" s="13"/>
      <c r="AO447" s="13"/>
      <c r="AP447" s="14"/>
      <c r="AQ447" s="15"/>
    </row>
    <row r="448" spans="1:43" s="17" customFormat="1" ht="30.95" customHeight="1" x14ac:dyDescent="0.2">
      <c r="A448" s="47"/>
      <c r="B448" s="48"/>
      <c r="C448" s="56"/>
      <c r="D448" s="35"/>
      <c r="E448" s="35"/>
      <c r="F448" s="36" t="str">
        <f>IF(D448="","",VLOOKUP(D448,契約台帳!$A$3:$X$9998,6,FALSE))&amp;IF(D448="","",VLOOKUP(D448,契約台帳!$A$3:$X$9998,7,FALSE))&amp;IF(D448="","",VLOOKUP(D448,契約台帳!$A$3:$X$9998,8,FALSE))&amp;IF(D448="","",VLOOKUP(D448,契約台帳!$A$3:$X$9998,9,FALSE))&amp;IF(D448="","",VLOOKUP(D448,契約台帳!$A$3:$X$9998,11,FALSE))</f>
        <v/>
      </c>
      <c r="G448" s="35" t="str">
        <f>IF(D448="","",IF(D447&lt;&gt;"","",VLOOKUP(F448,製品マスタ!$G$5:$H$1005,2,FALSE)))</f>
        <v/>
      </c>
      <c r="H448" s="35" t="str">
        <f>IF(D448="","",IF(D447&lt;&gt;"","",VLOOKUP(F448,製品マスタ!$G$5:$K$1005,5,FALSE)))</f>
        <v/>
      </c>
      <c r="I448" s="37" t="str">
        <f>IF(D448="","",IF(D447&lt;&gt;"","",VLOOKUP(F448,製品マスタ!$G$5:$L$1005,6,FALSE)))</f>
        <v/>
      </c>
      <c r="J448" s="38"/>
      <c r="K448" s="37" t="str">
        <f>IF(D448="","",IF(D447&lt;&gt;"","",VLOOKUP(D448,契約台帳!$A$3:$X$700,12,FALSE)))</f>
        <v/>
      </c>
      <c r="L448" s="37" t="str">
        <f>IF(D448="","",IF(D447&lt;&gt;"","",VLOOKUP(F448,製品マスタ!$G$5:$Q$1005,11,FALSE)))</f>
        <v/>
      </c>
      <c r="M448" s="49"/>
      <c r="N448" s="49"/>
      <c r="O448" s="60"/>
      <c r="P448" s="74"/>
      <c r="Q448" s="54" t="str">
        <f>IF(D448="","",IF(D447&lt;&gt;"","",IF(J448="リード付け",M448,VLOOKUP(D448,契約台帳!$A$3:$X$700,14,FALSE))))</f>
        <v/>
      </c>
      <c r="R448" s="50" t="str">
        <f>IF(D448="","",IF(D447&lt;&gt;"","",IF(J448="リード付け",M448,VLOOKUP(D448,契約台帳!$A$3:$X$700,15,FALSE))))</f>
        <v/>
      </c>
      <c r="S448" s="50" t="str">
        <f>IF(D448="","",IF(D447&lt;&gt;"","",IF(J448="リード付け",N448,VLOOKUP(D448,契約台帳!$A$3:$X$700,16,FALSE))))</f>
        <v/>
      </c>
      <c r="T448" s="50"/>
      <c r="U448" s="227" t="str">
        <f>IF(D448="","",IF(D446=D448,"",VLOOKUP(D448,契約台帳!$A$2:$X$700,18,FALSE)))</f>
        <v/>
      </c>
      <c r="V448" s="35" t="str">
        <f>IF(J448="巻足し",VLOOKUP(F448&amp;K448&amp;M448,製品マスタ!$M$5:$AK$1005,IF(S448/N448&gt;=3,24,21),FALSE),IF(J448="巻返し",VLOOKUP(F448&amp;K448&amp;M448,製品マスタ!$M$5:$AE$1005,18,FALSE),IF(J448="リード付け","原反コア",IF(J448="スリット",VLOOKUP(F448&amp;K448&amp;Q448,製品マスタ!$N$5:$AE$1005,17,FALSE),""))))</f>
        <v/>
      </c>
      <c r="W448" s="35" t="str">
        <f>IF(J448="巻足し",VLOOKUP(F448&amp;K448&amp;M448,製品マスタ!$M$5:$AK$1005,IF(S448/N448&gt;=3,25,22),FALSE),IF(J448="巻返し",VLOOKUP(F448&amp;K448&amp;M448,製品マスタ!$M$5:$AE$1005,19,FALSE),IF(J448="リード付け","-",IF(J448="スリット",VLOOKUP(F448&amp;K448&amp;Q448,製品マスタ!$N$5:$AE$1005,18,FALSE),""))))</f>
        <v/>
      </c>
      <c r="X448" s="40" t="str">
        <f>IF(D448="","",IF(D447&lt;&gt;"","",VLOOKUP(D448,契約台帳!$A$3:$X$700,17,FALSE)))</f>
        <v/>
      </c>
      <c r="Y448" s="35" t="str">
        <f>IF(D448="","",IF(D447&lt;&gt;"","",VLOOKUP(D448,契約台帳!$A$3:$X$700,5,FALSE)))</f>
        <v/>
      </c>
      <c r="Z448" s="74"/>
      <c r="AA448" s="266" t="str">
        <f>IFERROR(VLOOKUP(F448&amp;K448&amp;M448,製品マスタ!$M$5:$AM$1003,27,FALSE),"")</f>
        <v/>
      </c>
      <c r="AB448" s="41"/>
      <c r="AC448" s="244"/>
      <c r="AD448" s="67"/>
      <c r="AE448" s="71"/>
      <c r="AF448" s="60"/>
      <c r="AG448" s="34"/>
      <c r="AH448" s="34"/>
      <c r="AI448" s="34"/>
      <c r="AJ448" s="34"/>
      <c r="AK448" s="13"/>
      <c r="AL448" s="13"/>
      <c r="AM448" s="13"/>
      <c r="AN448" s="13"/>
      <c r="AO448" s="13"/>
      <c r="AP448" s="14"/>
      <c r="AQ448" s="15"/>
    </row>
    <row r="449" spans="1:43" s="17" customFormat="1" ht="30.95" customHeight="1" x14ac:dyDescent="0.2">
      <c r="A449" s="47"/>
      <c r="B449" s="48"/>
      <c r="C449" s="56"/>
      <c r="D449" s="35"/>
      <c r="E449" s="35"/>
      <c r="F449" s="36" t="str">
        <f>IF(D449="","",VLOOKUP(D449,契約台帳!$A$3:$X$9998,6,FALSE))&amp;IF(D449="","",VLOOKUP(D449,契約台帳!$A$3:$X$9998,7,FALSE))&amp;IF(D449="","",VLOOKUP(D449,契約台帳!$A$3:$X$9998,8,FALSE))&amp;IF(D449="","",VLOOKUP(D449,契約台帳!$A$3:$X$9998,9,FALSE))&amp;IF(D449="","",VLOOKUP(D449,契約台帳!$A$3:$X$9998,11,FALSE))</f>
        <v/>
      </c>
      <c r="G449" s="35" t="str">
        <f>IF(D449="","",IF(D448&lt;&gt;"","",VLOOKUP(F449,製品マスタ!$G$5:$H$1005,2,FALSE)))</f>
        <v/>
      </c>
      <c r="H449" s="35" t="str">
        <f>IF(D449="","",IF(D448&lt;&gt;"","",VLOOKUP(F449,製品マスタ!$G$5:$K$1005,5,FALSE)))</f>
        <v/>
      </c>
      <c r="I449" s="37" t="str">
        <f>IF(D449="","",IF(D448&lt;&gt;"","",VLOOKUP(F449,製品マスタ!$G$5:$L$1005,6,FALSE)))</f>
        <v/>
      </c>
      <c r="J449" s="38"/>
      <c r="K449" s="37" t="str">
        <f>IF(D449="","",IF(D448&lt;&gt;"","",VLOOKUP(D449,契約台帳!$A$3:$X$700,12,FALSE)))</f>
        <v/>
      </c>
      <c r="L449" s="37" t="str">
        <f>IF(D449="","",IF(D448&lt;&gt;"","",VLOOKUP(F449,製品マスタ!$G$5:$Q$1005,11,FALSE)))</f>
        <v/>
      </c>
      <c r="M449" s="49"/>
      <c r="N449" s="49"/>
      <c r="O449" s="60"/>
      <c r="P449" s="74"/>
      <c r="Q449" s="54" t="str">
        <f>IF(D449="","",IF(D448&lt;&gt;"","",IF(J449="リード付け",M449,VLOOKUP(D449,契約台帳!$A$3:$X$700,14,FALSE))))</f>
        <v/>
      </c>
      <c r="R449" s="50" t="str">
        <f>IF(D449="","",IF(D448&lt;&gt;"","",IF(J449="リード付け",M449,VLOOKUP(D449,契約台帳!$A$3:$X$700,15,FALSE))))</f>
        <v/>
      </c>
      <c r="S449" s="50" t="str">
        <f>IF(D449="","",IF(D448&lt;&gt;"","",IF(J449="リード付け",N449,VLOOKUP(D449,契約台帳!$A$3:$X$700,16,FALSE))))</f>
        <v/>
      </c>
      <c r="T449" s="50"/>
      <c r="U449" s="227" t="str">
        <f>IF(D449="","",IF(D447=D449,"",VLOOKUP(D449,契約台帳!$A$2:$X$700,18,FALSE)))</f>
        <v/>
      </c>
      <c r="V449" s="35" t="str">
        <f>IF(J449="巻足し",VLOOKUP(F449&amp;K449&amp;M449,製品マスタ!$M$5:$AK$1005,IF(S449/N449&gt;=3,24,21),FALSE),IF(J449="巻返し",VLOOKUP(F449&amp;K449&amp;M449,製品マスタ!$M$5:$AE$1005,18,FALSE),IF(J449="リード付け","原反コア",IF(J449="スリット",VLOOKUP(F449&amp;K449&amp;Q449,製品マスタ!$N$5:$AE$1005,17,FALSE),""))))</f>
        <v/>
      </c>
      <c r="W449" s="35" t="str">
        <f>IF(J449="巻足し",VLOOKUP(F449&amp;K449&amp;M449,製品マスタ!$M$5:$AK$1005,IF(S449/N449&gt;=3,25,22),FALSE),IF(J449="巻返し",VLOOKUP(F449&amp;K449&amp;M449,製品マスタ!$M$5:$AE$1005,19,FALSE),IF(J449="リード付け","-",IF(J449="スリット",VLOOKUP(F449&amp;K449&amp;Q449,製品マスタ!$N$5:$AE$1005,18,FALSE),""))))</f>
        <v/>
      </c>
      <c r="X449" s="40" t="str">
        <f>IF(D449="","",IF(D448&lt;&gt;"","",VLOOKUP(D449,契約台帳!$A$3:$X$700,17,FALSE)))</f>
        <v/>
      </c>
      <c r="Y449" s="35" t="str">
        <f>IF(D449="","",IF(D448&lt;&gt;"","",VLOOKUP(D449,契約台帳!$A$3:$X$700,5,FALSE)))</f>
        <v/>
      </c>
      <c r="Z449" s="74"/>
      <c r="AA449" s="266" t="str">
        <f>IFERROR(VLOOKUP(F449&amp;K449&amp;M449,製品マスタ!$M$5:$AM$1003,27,FALSE),"")</f>
        <v/>
      </c>
      <c r="AB449" s="41"/>
      <c r="AC449" s="244"/>
      <c r="AD449" s="67"/>
      <c r="AE449" s="71"/>
      <c r="AF449" s="60"/>
      <c r="AG449" s="34"/>
      <c r="AH449" s="34"/>
      <c r="AI449" s="34"/>
      <c r="AJ449" s="34"/>
      <c r="AK449" s="13"/>
      <c r="AL449" s="13"/>
      <c r="AM449" s="13"/>
      <c r="AN449" s="13"/>
      <c r="AO449" s="13"/>
      <c r="AP449" s="14"/>
      <c r="AQ449" s="15"/>
    </row>
    <row r="450" spans="1:43" s="17" customFormat="1" ht="30.95" customHeight="1" x14ac:dyDescent="0.2">
      <c r="A450" s="47"/>
      <c r="B450" s="48"/>
      <c r="C450" s="56"/>
      <c r="D450" s="35"/>
      <c r="E450" s="35"/>
      <c r="F450" s="36" t="str">
        <f>IF(D450="","",VLOOKUP(D450,契約台帳!$A$3:$X$9998,6,FALSE))&amp;IF(D450="","",VLOOKUP(D450,契約台帳!$A$3:$X$9998,7,FALSE))&amp;IF(D450="","",VLOOKUP(D450,契約台帳!$A$3:$X$9998,8,FALSE))&amp;IF(D450="","",VLOOKUP(D450,契約台帳!$A$3:$X$9998,9,FALSE))&amp;IF(D450="","",VLOOKUP(D450,契約台帳!$A$3:$X$9998,11,FALSE))</f>
        <v/>
      </c>
      <c r="G450" s="35" t="str">
        <f>IF(D450="","",IF(D449&lt;&gt;"","",VLOOKUP(F450,製品マスタ!$G$5:$H$1005,2,FALSE)))</f>
        <v/>
      </c>
      <c r="H450" s="35" t="str">
        <f>IF(D450="","",IF(D449&lt;&gt;"","",VLOOKUP(F450,製品マスタ!$G$5:$K$1005,5,FALSE)))</f>
        <v/>
      </c>
      <c r="I450" s="37" t="str">
        <f>IF(D450="","",IF(D449&lt;&gt;"","",VLOOKUP(F450,製品マスタ!$G$5:$L$1005,6,FALSE)))</f>
        <v/>
      </c>
      <c r="J450" s="38"/>
      <c r="K450" s="37" t="str">
        <f>IF(D450="","",IF(D449&lt;&gt;"","",VLOOKUP(D450,契約台帳!$A$3:$X$700,12,FALSE)))</f>
        <v/>
      </c>
      <c r="L450" s="37" t="str">
        <f>IF(D450="","",IF(D449&lt;&gt;"","",VLOOKUP(F450,製品マスタ!$G$5:$Q$1005,11,FALSE)))</f>
        <v/>
      </c>
      <c r="M450" s="49"/>
      <c r="N450" s="49"/>
      <c r="O450" s="60"/>
      <c r="P450" s="74"/>
      <c r="Q450" s="54" t="str">
        <f>IF(D450="","",IF(D449&lt;&gt;"","",IF(J450="リード付け",M450,VLOOKUP(D450,契約台帳!$A$3:$X$700,14,FALSE))))</f>
        <v/>
      </c>
      <c r="R450" s="50" t="str">
        <f>IF(D450="","",IF(D449&lt;&gt;"","",IF(J450="リード付け",M450,VLOOKUP(D450,契約台帳!$A$3:$X$700,15,FALSE))))</f>
        <v/>
      </c>
      <c r="S450" s="50" t="str">
        <f>IF(D450="","",IF(D449&lt;&gt;"","",IF(J450="リード付け",N450,VLOOKUP(D450,契約台帳!$A$3:$X$700,16,FALSE))))</f>
        <v/>
      </c>
      <c r="T450" s="50"/>
      <c r="U450" s="227" t="str">
        <f>IF(D450="","",IF(D448=D450,"",VLOOKUP(D450,契約台帳!$A$2:$X$700,18,FALSE)))</f>
        <v/>
      </c>
      <c r="V450" s="35" t="str">
        <f>IF(J450="巻足し",VLOOKUP(F450&amp;K450&amp;M450,製品マスタ!$M$5:$AK$1005,IF(S450/N450&gt;=3,24,21),FALSE),IF(J450="巻返し",VLOOKUP(F450&amp;K450&amp;M450,製品マスタ!$M$5:$AE$1005,18,FALSE),IF(J450="リード付け","原反コア",IF(J450="スリット",VLOOKUP(F450&amp;K450&amp;Q450,製品マスタ!$N$5:$AE$1005,17,FALSE),""))))</f>
        <v/>
      </c>
      <c r="W450" s="35" t="str">
        <f>IF(J450="巻足し",VLOOKUP(F450&amp;K450&amp;M450,製品マスタ!$M$5:$AK$1005,IF(S450/N450&gt;=3,25,22),FALSE),IF(J450="巻返し",VLOOKUP(F450&amp;K450&amp;M450,製品マスタ!$M$5:$AE$1005,19,FALSE),IF(J450="リード付け","-",IF(J450="スリット",VLOOKUP(F450&amp;K450&amp;Q450,製品マスタ!$N$5:$AE$1005,18,FALSE),""))))</f>
        <v/>
      </c>
      <c r="X450" s="40" t="str">
        <f>IF(D450="","",IF(D449&lt;&gt;"","",VLOOKUP(D450,契約台帳!$A$3:$X$700,17,FALSE)))</f>
        <v/>
      </c>
      <c r="Y450" s="35" t="str">
        <f>IF(D450="","",IF(D449&lt;&gt;"","",VLOOKUP(D450,契約台帳!$A$3:$X$700,5,FALSE)))</f>
        <v/>
      </c>
      <c r="Z450" s="74"/>
      <c r="AA450" s="266" t="str">
        <f>IFERROR(VLOOKUP(F450&amp;K450&amp;M450,製品マスタ!$M$5:$AM$1003,27,FALSE),"")</f>
        <v/>
      </c>
      <c r="AB450" s="41"/>
      <c r="AC450" s="244"/>
      <c r="AD450" s="67"/>
      <c r="AE450" s="71"/>
      <c r="AF450" s="60"/>
      <c r="AG450" s="34"/>
      <c r="AH450" s="34"/>
      <c r="AI450" s="34"/>
      <c r="AJ450" s="34"/>
      <c r="AK450" s="13"/>
      <c r="AL450" s="13"/>
      <c r="AM450" s="13"/>
      <c r="AN450" s="13"/>
      <c r="AO450" s="13"/>
      <c r="AP450" s="14"/>
      <c r="AQ450" s="15"/>
    </row>
    <row r="451" spans="1:43" s="17" customFormat="1" ht="30.95" customHeight="1" x14ac:dyDescent="0.2">
      <c r="A451" s="47"/>
      <c r="B451" s="48"/>
      <c r="C451" s="56"/>
      <c r="D451" s="35"/>
      <c r="E451" s="35"/>
      <c r="F451" s="36" t="str">
        <f>IF(D451="","",VLOOKUP(D451,契約台帳!$A$3:$X$9998,6,FALSE))&amp;IF(D451="","",VLOOKUP(D451,契約台帳!$A$3:$X$9998,7,FALSE))&amp;IF(D451="","",VLOOKUP(D451,契約台帳!$A$3:$X$9998,8,FALSE))&amp;IF(D451="","",VLOOKUP(D451,契約台帳!$A$3:$X$9998,9,FALSE))&amp;IF(D451="","",VLOOKUP(D451,契約台帳!$A$3:$X$9998,11,FALSE))</f>
        <v/>
      </c>
      <c r="G451" s="35" t="str">
        <f>IF(D451="","",IF(D450&lt;&gt;"","",VLOOKUP(F451,製品マスタ!$G$5:$H$1005,2,FALSE)))</f>
        <v/>
      </c>
      <c r="H451" s="35" t="str">
        <f>IF(D451="","",IF(D450&lt;&gt;"","",VLOOKUP(F451,製品マスタ!$G$5:$K$1005,5,FALSE)))</f>
        <v/>
      </c>
      <c r="I451" s="37" t="str">
        <f>IF(D451="","",IF(D450&lt;&gt;"","",VLOOKUP(F451,製品マスタ!$G$5:$L$1005,6,FALSE)))</f>
        <v/>
      </c>
      <c r="J451" s="38"/>
      <c r="K451" s="37" t="str">
        <f>IF(D451="","",IF(D450&lt;&gt;"","",VLOOKUP(D451,契約台帳!$A$3:$X$700,12,FALSE)))</f>
        <v/>
      </c>
      <c r="L451" s="37" t="str">
        <f>IF(D451="","",IF(D450&lt;&gt;"","",VLOOKUP(F451,製品マスタ!$G$5:$Q$1005,11,FALSE)))</f>
        <v/>
      </c>
      <c r="M451" s="49"/>
      <c r="N451" s="49"/>
      <c r="O451" s="60"/>
      <c r="P451" s="74"/>
      <c r="Q451" s="54" t="str">
        <f>IF(D451="","",IF(D450&lt;&gt;"","",IF(J451="リード付け",M451,VLOOKUP(D451,契約台帳!$A$3:$X$700,14,FALSE))))</f>
        <v/>
      </c>
      <c r="R451" s="50" t="str">
        <f>IF(D451="","",IF(D450&lt;&gt;"","",IF(J451="リード付け",M451,VLOOKUP(D451,契約台帳!$A$3:$X$700,15,FALSE))))</f>
        <v/>
      </c>
      <c r="S451" s="50" t="str">
        <f>IF(D451="","",IF(D450&lt;&gt;"","",IF(J451="リード付け",N451,VLOOKUP(D451,契約台帳!$A$3:$X$700,16,FALSE))))</f>
        <v/>
      </c>
      <c r="T451" s="50"/>
      <c r="U451" s="227" t="str">
        <f>IF(D451="","",IF(D449=D451,"",VLOOKUP(D451,契約台帳!$A$2:$X$700,18,FALSE)))</f>
        <v/>
      </c>
      <c r="V451" s="35" t="str">
        <f>IF(J451="巻足し",VLOOKUP(F451&amp;K451&amp;M451,製品マスタ!$M$5:$AK$1005,IF(S451/N451&gt;=3,24,21),FALSE),IF(J451="巻返し",VLOOKUP(F451&amp;K451&amp;M451,製品マスタ!$M$5:$AE$1005,18,FALSE),IF(J451="リード付け","原反コア",IF(J451="スリット",VLOOKUP(F451&amp;K451&amp;Q451,製品マスタ!$N$5:$AE$1005,17,FALSE),""))))</f>
        <v/>
      </c>
      <c r="W451" s="35" t="str">
        <f>IF(J451="巻足し",VLOOKUP(F451&amp;K451&amp;M451,製品マスタ!$M$5:$AK$1005,IF(S451/N451&gt;=3,25,22),FALSE),IF(J451="巻返し",VLOOKUP(F451&amp;K451&amp;M451,製品マスタ!$M$5:$AE$1005,19,FALSE),IF(J451="リード付け","-",IF(J451="スリット",VLOOKUP(F451&amp;K451&amp;Q451,製品マスタ!$N$5:$AE$1005,18,FALSE),""))))</f>
        <v/>
      </c>
      <c r="X451" s="40" t="str">
        <f>IF(D451="","",IF(D450&lt;&gt;"","",VLOOKUP(D451,契約台帳!$A$3:$X$700,17,FALSE)))</f>
        <v/>
      </c>
      <c r="Y451" s="35" t="str">
        <f>IF(D451="","",IF(D450&lt;&gt;"","",VLOOKUP(D451,契約台帳!$A$3:$X$700,5,FALSE)))</f>
        <v/>
      </c>
      <c r="Z451" s="74"/>
      <c r="AA451" s="266" t="str">
        <f>IFERROR(VLOOKUP(F451&amp;K451&amp;M451,製品マスタ!$M$5:$AM$1003,27,FALSE),"")</f>
        <v/>
      </c>
      <c r="AB451" s="41"/>
      <c r="AC451" s="244"/>
      <c r="AD451" s="67"/>
      <c r="AE451" s="71"/>
      <c r="AF451" s="60"/>
      <c r="AG451" s="34"/>
      <c r="AH451" s="34"/>
      <c r="AI451" s="34"/>
      <c r="AJ451" s="34"/>
      <c r="AK451" s="13"/>
      <c r="AL451" s="13"/>
      <c r="AM451" s="13"/>
      <c r="AN451" s="13"/>
      <c r="AO451" s="13"/>
      <c r="AP451" s="14"/>
      <c r="AQ451" s="15"/>
    </row>
    <row r="452" spans="1:43" s="17" customFormat="1" ht="30.95" customHeight="1" x14ac:dyDescent="0.2">
      <c r="A452" s="47"/>
      <c r="B452" s="48"/>
      <c r="C452" s="56"/>
      <c r="D452" s="35"/>
      <c r="E452" s="35"/>
      <c r="F452" s="36" t="str">
        <f>IF(D452="","",VLOOKUP(D452,契約台帳!$A$3:$X$9998,6,FALSE))&amp;IF(D452="","",VLOOKUP(D452,契約台帳!$A$3:$X$9998,7,FALSE))&amp;IF(D452="","",VLOOKUP(D452,契約台帳!$A$3:$X$9998,8,FALSE))&amp;IF(D452="","",VLOOKUP(D452,契約台帳!$A$3:$X$9998,9,FALSE))&amp;IF(D452="","",VLOOKUP(D452,契約台帳!$A$3:$X$9998,11,FALSE))</f>
        <v/>
      </c>
      <c r="G452" s="35" t="str">
        <f>IF(D452="","",IF(D451&lt;&gt;"","",VLOOKUP(F452,製品マスタ!$G$5:$H$1005,2,FALSE)))</f>
        <v/>
      </c>
      <c r="H452" s="35" t="str">
        <f>IF(D452="","",IF(D451&lt;&gt;"","",VLOOKUP(F452,製品マスタ!$G$5:$K$1005,5,FALSE)))</f>
        <v/>
      </c>
      <c r="I452" s="37" t="str">
        <f>IF(D452="","",IF(D451&lt;&gt;"","",VLOOKUP(F452,製品マスタ!$G$5:$L$1005,6,FALSE)))</f>
        <v/>
      </c>
      <c r="J452" s="38"/>
      <c r="K452" s="37" t="str">
        <f>IF(D452="","",IF(D451&lt;&gt;"","",VLOOKUP(D452,契約台帳!$A$3:$X$700,12,FALSE)))</f>
        <v/>
      </c>
      <c r="L452" s="37" t="str">
        <f>IF(D452="","",IF(D451&lt;&gt;"","",VLOOKUP(F452,製品マスタ!$G$5:$Q$1005,11,FALSE)))</f>
        <v/>
      </c>
      <c r="M452" s="49"/>
      <c r="N452" s="49"/>
      <c r="O452" s="60"/>
      <c r="P452" s="74"/>
      <c r="Q452" s="54" t="str">
        <f>IF(D452="","",IF(D451&lt;&gt;"","",IF(J452="リード付け",M452,VLOOKUP(D452,契約台帳!$A$3:$X$700,14,FALSE))))</f>
        <v/>
      </c>
      <c r="R452" s="50" t="str">
        <f>IF(D452="","",IF(D451&lt;&gt;"","",IF(J452="リード付け",M452,VLOOKUP(D452,契約台帳!$A$3:$X$700,15,FALSE))))</f>
        <v/>
      </c>
      <c r="S452" s="50" t="str">
        <f>IF(D452="","",IF(D451&lt;&gt;"","",IF(J452="リード付け",N452,VLOOKUP(D452,契約台帳!$A$3:$X$700,16,FALSE))))</f>
        <v/>
      </c>
      <c r="T452" s="50"/>
      <c r="U452" s="227" t="str">
        <f>IF(D452="","",IF(D450=D452,"",VLOOKUP(D452,契約台帳!$A$2:$X$700,18,FALSE)))</f>
        <v/>
      </c>
      <c r="V452" s="35" t="str">
        <f>IF(J452="巻足し",VLOOKUP(F452&amp;K452&amp;M452,製品マスタ!$M$5:$AK$1005,IF(S452/N452&gt;=3,24,21),FALSE),IF(J452="巻返し",VLOOKUP(F452&amp;K452&amp;M452,製品マスタ!$M$5:$AE$1005,18,FALSE),IF(J452="リード付け","原反コア",IF(J452="スリット",VLOOKUP(F452&amp;K452&amp;Q452,製品マスタ!$N$5:$AE$1005,17,FALSE),""))))</f>
        <v/>
      </c>
      <c r="W452" s="35" t="str">
        <f>IF(J452="巻足し",VLOOKUP(F452&amp;K452&amp;M452,製品マスタ!$M$5:$AK$1005,IF(S452/N452&gt;=3,25,22),FALSE),IF(J452="巻返し",VLOOKUP(F452&amp;K452&amp;M452,製品マスタ!$M$5:$AE$1005,19,FALSE),IF(J452="リード付け","-",IF(J452="スリット",VLOOKUP(F452&amp;K452&amp;Q452,製品マスタ!$N$5:$AE$1005,18,FALSE),""))))</f>
        <v/>
      </c>
      <c r="X452" s="40" t="str">
        <f>IF(D452="","",IF(D451&lt;&gt;"","",VLOOKUP(D452,契約台帳!$A$3:$X$700,17,FALSE)))</f>
        <v/>
      </c>
      <c r="Y452" s="35" t="str">
        <f>IF(D452="","",IF(D451&lt;&gt;"","",VLOOKUP(D452,契約台帳!$A$3:$X$700,5,FALSE)))</f>
        <v/>
      </c>
      <c r="Z452" s="74"/>
      <c r="AA452" s="266" t="str">
        <f>IFERROR(VLOOKUP(F452&amp;K452&amp;M452,製品マスタ!$M$5:$AM$1003,27,FALSE),"")</f>
        <v/>
      </c>
      <c r="AB452" s="41"/>
      <c r="AC452" s="244"/>
      <c r="AD452" s="67"/>
      <c r="AE452" s="71"/>
      <c r="AF452" s="60"/>
      <c r="AG452" s="34"/>
      <c r="AH452" s="34"/>
      <c r="AI452" s="34"/>
      <c r="AJ452" s="34"/>
      <c r="AK452" s="13"/>
      <c r="AL452" s="13"/>
      <c r="AM452" s="13"/>
      <c r="AN452" s="13"/>
      <c r="AO452" s="13"/>
      <c r="AP452" s="14"/>
      <c r="AQ452" s="15"/>
    </row>
    <row r="453" spans="1:43" s="17" customFormat="1" ht="30.95" customHeight="1" x14ac:dyDescent="0.2">
      <c r="A453" s="47"/>
      <c r="B453" s="48"/>
      <c r="C453" s="56"/>
      <c r="D453" s="35"/>
      <c r="E453" s="35"/>
      <c r="F453" s="36" t="str">
        <f>IF(D453="","",VLOOKUP(D453,契約台帳!$A$3:$X$9998,6,FALSE))&amp;IF(D453="","",VLOOKUP(D453,契約台帳!$A$3:$X$9998,7,FALSE))&amp;IF(D453="","",VLOOKUP(D453,契約台帳!$A$3:$X$9998,8,FALSE))&amp;IF(D453="","",VLOOKUP(D453,契約台帳!$A$3:$X$9998,9,FALSE))&amp;IF(D453="","",VLOOKUP(D453,契約台帳!$A$3:$X$9998,11,FALSE))</f>
        <v/>
      </c>
      <c r="G453" s="35" t="str">
        <f>IF(D453="","",IF(D452&lt;&gt;"","",VLOOKUP(F453,製品マスタ!$G$5:$H$1005,2,FALSE)))</f>
        <v/>
      </c>
      <c r="H453" s="35" t="str">
        <f>IF(D453="","",IF(D452&lt;&gt;"","",VLOOKUP(F453,製品マスタ!$G$5:$K$1005,5,FALSE)))</f>
        <v/>
      </c>
      <c r="I453" s="37" t="str">
        <f>IF(D453="","",IF(D452&lt;&gt;"","",VLOOKUP(F453,製品マスタ!$G$5:$L$1005,6,FALSE)))</f>
        <v/>
      </c>
      <c r="J453" s="38"/>
      <c r="K453" s="37" t="str">
        <f>IF(D453="","",IF(D452&lt;&gt;"","",VLOOKUP(D453,契約台帳!$A$3:$X$700,12,FALSE)))</f>
        <v/>
      </c>
      <c r="L453" s="37" t="str">
        <f>IF(D453="","",IF(D452&lt;&gt;"","",VLOOKUP(F453,製品マスタ!$G$5:$Q$1005,11,FALSE)))</f>
        <v/>
      </c>
      <c r="M453" s="49"/>
      <c r="N453" s="49"/>
      <c r="O453" s="60"/>
      <c r="P453" s="74"/>
      <c r="Q453" s="54" t="str">
        <f>IF(D453="","",IF(D452&lt;&gt;"","",IF(J453="リード付け",M453,VLOOKUP(D453,契約台帳!$A$3:$X$700,14,FALSE))))</f>
        <v/>
      </c>
      <c r="R453" s="50" t="str">
        <f>IF(D453="","",IF(D452&lt;&gt;"","",IF(J453="リード付け",M453,VLOOKUP(D453,契約台帳!$A$3:$X$700,15,FALSE))))</f>
        <v/>
      </c>
      <c r="S453" s="50" t="str">
        <f>IF(D453="","",IF(D452&lt;&gt;"","",IF(J453="リード付け",N453,VLOOKUP(D453,契約台帳!$A$3:$X$700,16,FALSE))))</f>
        <v/>
      </c>
      <c r="T453" s="50"/>
      <c r="U453" s="227" t="str">
        <f>IF(D453="","",IF(D451=D453,"",VLOOKUP(D453,契約台帳!$A$2:$X$700,18,FALSE)))</f>
        <v/>
      </c>
      <c r="V453" s="35" t="str">
        <f>IF(J453="巻足し",VLOOKUP(F453&amp;K453&amp;M453,製品マスタ!$M$5:$AK$1005,IF(S453/N453&gt;=3,24,21),FALSE),IF(J453="巻返し",VLOOKUP(F453&amp;K453&amp;M453,製品マスタ!$M$5:$AE$1005,18,FALSE),IF(J453="リード付け","原反コア",IF(J453="スリット",VLOOKUP(F453&amp;K453&amp;Q453,製品マスタ!$N$5:$AE$1005,17,FALSE),""))))</f>
        <v/>
      </c>
      <c r="W453" s="35" t="str">
        <f>IF(J453="巻足し",VLOOKUP(F453&amp;K453&amp;M453,製品マスタ!$M$5:$AK$1005,IF(S453/N453&gt;=3,25,22),FALSE),IF(J453="巻返し",VLOOKUP(F453&amp;K453&amp;M453,製品マスタ!$M$5:$AE$1005,19,FALSE),IF(J453="リード付け","-",IF(J453="スリット",VLOOKUP(F453&amp;K453&amp;Q453,製品マスタ!$N$5:$AE$1005,18,FALSE),""))))</f>
        <v/>
      </c>
      <c r="X453" s="40" t="str">
        <f>IF(D453="","",IF(D452&lt;&gt;"","",VLOOKUP(D453,契約台帳!$A$3:$X$700,17,FALSE)))</f>
        <v/>
      </c>
      <c r="Y453" s="35" t="str">
        <f>IF(D453="","",IF(D452&lt;&gt;"","",VLOOKUP(D453,契約台帳!$A$3:$X$700,5,FALSE)))</f>
        <v/>
      </c>
      <c r="Z453" s="74"/>
      <c r="AA453" s="266" t="str">
        <f>IFERROR(VLOOKUP(F453&amp;K453&amp;M453,製品マスタ!$M$5:$AM$1003,27,FALSE),"")</f>
        <v/>
      </c>
      <c r="AB453" s="41"/>
      <c r="AC453" s="244"/>
      <c r="AD453" s="67"/>
      <c r="AE453" s="71"/>
      <c r="AF453" s="60"/>
      <c r="AG453" s="34"/>
      <c r="AH453" s="34"/>
      <c r="AI453" s="34"/>
      <c r="AJ453" s="34"/>
      <c r="AK453" s="13"/>
      <c r="AL453" s="13"/>
      <c r="AM453" s="13"/>
      <c r="AN453" s="13"/>
      <c r="AO453" s="13"/>
      <c r="AP453" s="14"/>
      <c r="AQ453" s="15"/>
    </row>
    <row r="454" spans="1:43" s="17" customFormat="1" ht="30.95" customHeight="1" x14ac:dyDescent="0.2">
      <c r="A454" s="47"/>
      <c r="B454" s="48"/>
      <c r="C454" s="56"/>
      <c r="D454" s="35"/>
      <c r="E454" s="35"/>
      <c r="F454" s="36" t="str">
        <f>IF(D454="","",VLOOKUP(D454,契約台帳!$A$3:$X$9998,6,FALSE))&amp;IF(D454="","",VLOOKUP(D454,契約台帳!$A$3:$X$9998,7,FALSE))&amp;IF(D454="","",VLOOKUP(D454,契約台帳!$A$3:$X$9998,8,FALSE))&amp;IF(D454="","",VLOOKUP(D454,契約台帳!$A$3:$X$9998,9,FALSE))&amp;IF(D454="","",VLOOKUP(D454,契約台帳!$A$3:$X$9998,11,FALSE))</f>
        <v/>
      </c>
      <c r="G454" s="35" t="str">
        <f>IF(D454="","",IF(D453&lt;&gt;"","",VLOOKUP(F454,製品マスタ!$G$5:$H$1005,2,FALSE)))</f>
        <v/>
      </c>
      <c r="H454" s="35" t="str">
        <f>IF(D454="","",IF(D453&lt;&gt;"","",VLOOKUP(F454,製品マスタ!$G$5:$K$1005,5,FALSE)))</f>
        <v/>
      </c>
      <c r="I454" s="37" t="str">
        <f>IF(D454="","",IF(D453&lt;&gt;"","",VLOOKUP(F454,製品マスタ!$G$5:$L$1005,6,FALSE)))</f>
        <v/>
      </c>
      <c r="J454" s="38"/>
      <c r="K454" s="37" t="str">
        <f>IF(D454="","",IF(D453&lt;&gt;"","",VLOOKUP(D454,契約台帳!$A$3:$X$700,12,FALSE)))</f>
        <v/>
      </c>
      <c r="L454" s="37" t="str">
        <f>IF(D454="","",IF(D453&lt;&gt;"","",VLOOKUP(F454,製品マスタ!$G$5:$Q$1005,11,FALSE)))</f>
        <v/>
      </c>
      <c r="M454" s="49"/>
      <c r="N454" s="49"/>
      <c r="O454" s="60"/>
      <c r="P454" s="74"/>
      <c r="Q454" s="54" t="str">
        <f>IF(D454="","",IF(D453&lt;&gt;"","",IF(J454="リード付け",M454,VLOOKUP(D454,契約台帳!$A$3:$X$700,14,FALSE))))</f>
        <v/>
      </c>
      <c r="R454" s="50" t="str">
        <f>IF(D454="","",IF(D453&lt;&gt;"","",IF(J454="リード付け",M454,VLOOKUP(D454,契約台帳!$A$3:$X$700,15,FALSE))))</f>
        <v/>
      </c>
      <c r="S454" s="50" t="str">
        <f>IF(D454="","",IF(D453&lt;&gt;"","",IF(J454="リード付け",N454,VLOOKUP(D454,契約台帳!$A$3:$X$700,16,FALSE))))</f>
        <v/>
      </c>
      <c r="T454" s="50"/>
      <c r="U454" s="227" t="str">
        <f>IF(D454="","",IF(D452=D454,"",VLOOKUP(D454,契約台帳!$A$2:$X$700,18,FALSE)))</f>
        <v/>
      </c>
      <c r="V454" s="35" t="str">
        <f>IF(J454="巻足し",VLOOKUP(F454&amp;K454&amp;M454,製品マスタ!$M$5:$AK$1005,IF(S454/N454&gt;=3,24,21),FALSE),IF(J454="巻返し",VLOOKUP(F454&amp;K454&amp;M454,製品マスタ!$M$5:$AE$1005,18,FALSE),IF(J454="リード付け","原反コア",IF(J454="スリット",VLOOKUP(F454&amp;K454&amp;Q454,製品マスタ!$N$5:$AE$1005,17,FALSE),""))))</f>
        <v/>
      </c>
      <c r="W454" s="35" t="str">
        <f>IF(J454="巻足し",VLOOKUP(F454&amp;K454&amp;M454,製品マスタ!$M$5:$AK$1005,IF(S454/N454&gt;=3,25,22),FALSE),IF(J454="巻返し",VLOOKUP(F454&amp;K454&amp;M454,製品マスタ!$M$5:$AE$1005,19,FALSE),IF(J454="リード付け","-",IF(J454="スリット",VLOOKUP(F454&amp;K454&amp;Q454,製品マスタ!$N$5:$AE$1005,18,FALSE),""))))</f>
        <v/>
      </c>
      <c r="X454" s="40" t="str">
        <f>IF(D454="","",IF(D453&lt;&gt;"","",VLOOKUP(D454,契約台帳!$A$3:$X$700,17,FALSE)))</f>
        <v/>
      </c>
      <c r="Y454" s="35" t="str">
        <f>IF(D454="","",IF(D453&lt;&gt;"","",VLOOKUP(D454,契約台帳!$A$3:$X$700,5,FALSE)))</f>
        <v/>
      </c>
      <c r="Z454" s="74"/>
      <c r="AA454" s="266" t="str">
        <f>IFERROR(VLOOKUP(F454&amp;K454&amp;M454,製品マスタ!$M$5:$AM$1003,27,FALSE),"")</f>
        <v/>
      </c>
      <c r="AB454" s="41"/>
      <c r="AC454" s="244"/>
      <c r="AD454" s="67"/>
      <c r="AE454" s="71"/>
      <c r="AF454" s="60"/>
      <c r="AG454" s="34"/>
      <c r="AH454" s="34"/>
      <c r="AI454" s="34"/>
      <c r="AJ454" s="34"/>
      <c r="AK454" s="13"/>
      <c r="AL454" s="13"/>
      <c r="AM454" s="13"/>
      <c r="AN454" s="13"/>
      <c r="AO454" s="13"/>
      <c r="AP454" s="14"/>
      <c r="AQ454" s="15"/>
    </row>
    <row r="455" spans="1:43" s="17" customFormat="1" ht="30.95" customHeight="1" x14ac:dyDescent="0.2">
      <c r="A455" s="47"/>
      <c r="B455" s="48"/>
      <c r="C455" s="56"/>
      <c r="D455" s="35"/>
      <c r="E455" s="35"/>
      <c r="F455" s="36" t="str">
        <f>IF(D455="","",VLOOKUP(D455,契約台帳!$A$3:$X$9998,6,FALSE))&amp;IF(D455="","",VLOOKUP(D455,契約台帳!$A$3:$X$9998,7,FALSE))&amp;IF(D455="","",VLOOKUP(D455,契約台帳!$A$3:$X$9998,8,FALSE))&amp;IF(D455="","",VLOOKUP(D455,契約台帳!$A$3:$X$9998,9,FALSE))&amp;IF(D455="","",VLOOKUP(D455,契約台帳!$A$3:$X$9998,11,FALSE))</f>
        <v/>
      </c>
      <c r="G455" s="35" t="str">
        <f>IF(D455="","",IF(D454&lt;&gt;"","",VLOOKUP(F455,製品マスタ!$G$5:$H$1005,2,FALSE)))</f>
        <v/>
      </c>
      <c r="H455" s="35" t="str">
        <f>IF(D455="","",IF(D454&lt;&gt;"","",VLOOKUP(F455,製品マスタ!$G$5:$K$1005,5,FALSE)))</f>
        <v/>
      </c>
      <c r="I455" s="37" t="str">
        <f>IF(D455="","",IF(D454&lt;&gt;"","",VLOOKUP(F455,製品マスタ!$G$5:$L$1005,6,FALSE)))</f>
        <v/>
      </c>
      <c r="J455" s="38"/>
      <c r="K455" s="37" t="str">
        <f>IF(D455="","",IF(D454&lt;&gt;"","",VLOOKUP(D455,契約台帳!$A$3:$X$700,12,FALSE)))</f>
        <v/>
      </c>
      <c r="L455" s="37" t="str">
        <f>IF(D455="","",IF(D454&lt;&gt;"","",VLOOKUP(F455,製品マスタ!$G$5:$Q$1005,11,FALSE)))</f>
        <v/>
      </c>
      <c r="M455" s="49"/>
      <c r="N455" s="49"/>
      <c r="O455" s="60"/>
      <c r="P455" s="74"/>
      <c r="Q455" s="54" t="str">
        <f>IF(D455="","",IF(D454&lt;&gt;"","",IF(J455="リード付け",M455,VLOOKUP(D455,契約台帳!$A$3:$X$700,14,FALSE))))</f>
        <v/>
      </c>
      <c r="R455" s="50" t="str">
        <f>IF(D455="","",IF(D454&lt;&gt;"","",IF(J455="リード付け",M455,VLOOKUP(D455,契約台帳!$A$3:$X$700,15,FALSE))))</f>
        <v/>
      </c>
      <c r="S455" s="50" t="str">
        <f>IF(D455="","",IF(D454&lt;&gt;"","",IF(J455="リード付け",N455,VLOOKUP(D455,契約台帳!$A$3:$X$700,16,FALSE))))</f>
        <v/>
      </c>
      <c r="T455" s="50"/>
      <c r="U455" s="227" t="str">
        <f>IF(D455="","",IF(D453=D455,"",VLOOKUP(D455,契約台帳!$A$2:$X$700,18,FALSE)))</f>
        <v/>
      </c>
      <c r="V455" s="35" t="str">
        <f>IF(J455="巻足し",VLOOKUP(F455&amp;K455&amp;M455,製品マスタ!$M$5:$AK$1005,IF(S455/N455&gt;=3,24,21),FALSE),IF(J455="巻返し",VLOOKUP(F455&amp;K455&amp;M455,製品マスタ!$M$5:$AE$1005,18,FALSE),IF(J455="リード付け","原反コア",IF(J455="スリット",VLOOKUP(F455&amp;K455&amp;Q455,製品マスタ!$N$5:$AE$1005,17,FALSE),""))))</f>
        <v/>
      </c>
      <c r="W455" s="35" t="str">
        <f>IF(J455="巻足し",VLOOKUP(F455&amp;K455&amp;M455,製品マスタ!$M$5:$AK$1005,IF(S455/N455&gt;=3,25,22),FALSE),IF(J455="巻返し",VLOOKUP(F455&amp;K455&amp;M455,製品マスタ!$M$5:$AE$1005,19,FALSE),IF(J455="リード付け","-",IF(J455="スリット",VLOOKUP(F455&amp;K455&amp;Q455,製品マスタ!$N$5:$AE$1005,18,FALSE),""))))</f>
        <v/>
      </c>
      <c r="X455" s="40" t="str">
        <f>IF(D455="","",IF(D454&lt;&gt;"","",VLOOKUP(D455,契約台帳!$A$3:$X$700,17,FALSE)))</f>
        <v/>
      </c>
      <c r="Y455" s="35" t="str">
        <f>IF(D455="","",IF(D454&lt;&gt;"","",VLOOKUP(D455,契約台帳!$A$3:$X$700,5,FALSE)))</f>
        <v/>
      </c>
      <c r="Z455" s="74"/>
      <c r="AA455" s="266" t="str">
        <f>IFERROR(VLOOKUP(F455&amp;K455&amp;M455,製品マスタ!$M$5:$AM$1003,27,FALSE),"")</f>
        <v/>
      </c>
      <c r="AB455" s="41"/>
      <c r="AC455" s="244"/>
      <c r="AD455" s="67"/>
      <c r="AE455" s="71"/>
      <c r="AF455" s="60"/>
      <c r="AG455" s="34"/>
      <c r="AH455" s="34"/>
      <c r="AI455" s="34"/>
      <c r="AJ455" s="34"/>
      <c r="AK455" s="13"/>
      <c r="AL455" s="13"/>
      <c r="AM455" s="13"/>
      <c r="AN455" s="13"/>
      <c r="AO455" s="13"/>
      <c r="AP455" s="14"/>
      <c r="AQ455" s="15"/>
    </row>
    <row r="456" spans="1:43" s="17" customFormat="1" ht="30.95" customHeight="1" x14ac:dyDescent="0.2">
      <c r="A456" s="47"/>
      <c r="B456" s="48"/>
      <c r="C456" s="56"/>
      <c r="D456" s="35"/>
      <c r="E456" s="35"/>
      <c r="F456" s="36" t="str">
        <f>IF(D456="","",VLOOKUP(D456,契約台帳!$A$3:$X$9998,6,FALSE))&amp;IF(D456="","",VLOOKUP(D456,契約台帳!$A$3:$X$9998,7,FALSE))&amp;IF(D456="","",VLOOKUP(D456,契約台帳!$A$3:$X$9998,8,FALSE))&amp;IF(D456="","",VLOOKUP(D456,契約台帳!$A$3:$X$9998,9,FALSE))&amp;IF(D456="","",VLOOKUP(D456,契約台帳!$A$3:$X$9998,11,FALSE))</f>
        <v/>
      </c>
      <c r="G456" s="35" t="str">
        <f>IF(D456="","",IF(D455&lt;&gt;"","",VLOOKUP(F456,製品マスタ!$G$5:$H$1005,2,FALSE)))</f>
        <v/>
      </c>
      <c r="H456" s="35" t="str">
        <f>IF(D456="","",IF(D455&lt;&gt;"","",VLOOKUP(F456,製品マスタ!$G$5:$K$1005,5,FALSE)))</f>
        <v/>
      </c>
      <c r="I456" s="37" t="str">
        <f>IF(D456="","",IF(D455&lt;&gt;"","",VLOOKUP(F456,製品マスタ!$G$5:$L$1005,6,FALSE)))</f>
        <v/>
      </c>
      <c r="J456" s="38"/>
      <c r="K456" s="37" t="str">
        <f>IF(D456="","",IF(D455&lt;&gt;"","",VLOOKUP(D456,契約台帳!$A$3:$X$700,12,FALSE)))</f>
        <v/>
      </c>
      <c r="L456" s="37" t="str">
        <f>IF(D456="","",IF(D455&lt;&gt;"","",VLOOKUP(F456,製品マスタ!$G$5:$Q$1005,11,FALSE)))</f>
        <v/>
      </c>
      <c r="M456" s="49"/>
      <c r="N456" s="49"/>
      <c r="O456" s="60"/>
      <c r="P456" s="74"/>
      <c r="Q456" s="54" t="str">
        <f>IF(D456="","",IF(D455&lt;&gt;"","",IF(J456="リード付け",M456,VLOOKUP(D456,契約台帳!$A$3:$X$700,14,FALSE))))</f>
        <v/>
      </c>
      <c r="R456" s="50" t="str">
        <f>IF(D456="","",IF(D455&lt;&gt;"","",IF(J456="リード付け",M456,VLOOKUP(D456,契約台帳!$A$3:$X$700,15,FALSE))))</f>
        <v/>
      </c>
      <c r="S456" s="50" t="str">
        <f>IF(D456="","",IF(D455&lt;&gt;"","",IF(J456="リード付け",N456,VLOOKUP(D456,契約台帳!$A$3:$X$700,16,FALSE))))</f>
        <v/>
      </c>
      <c r="T456" s="50"/>
      <c r="U456" s="227" t="str">
        <f>IF(D456="","",IF(D454=D456,"",VLOOKUP(D456,契約台帳!$A$2:$X$700,18,FALSE)))</f>
        <v/>
      </c>
      <c r="V456" s="35" t="str">
        <f>IF(J456="巻足し",VLOOKUP(F456&amp;K456&amp;M456,製品マスタ!$M$5:$AK$1005,IF(S456/N456&gt;=3,24,21),FALSE),IF(J456="巻返し",VLOOKUP(F456&amp;K456&amp;M456,製品マスタ!$M$5:$AE$1005,18,FALSE),IF(J456="リード付け","原反コア",IF(J456="スリット",VLOOKUP(F456&amp;K456&amp;Q456,製品マスタ!$N$5:$AE$1005,17,FALSE),""))))</f>
        <v/>
      </c>
      <c r="W456" s="35" t="str">
        <f>IF(J456="巻足し",VLOOKUP(F456&amp;K456&amp;M456,製品マスタ!$M$5:$AK$1005,IF(S456/N456&gt;=3,25,22),FALSE),IF(J456="巻返し",VLOOKUP(F456&amp;K456&amp;M456,製品マスタ!$M$5:$AE$1005,19,FALSE),IF(J456="リード付け","-",IF(J456="スリット",VLOOKUP(F456&amp;K456&amp;Q456,製品マスタ!$N$5:$AE$1005,18,FALSE),""))))</f>
        <v/>
      </c>
      <c r="X456" s="40" t="str">
        <f>IF(D456="","",IF(D455&lt;&gt;"","",VLOOKUP(D456,契約台帳!$A$3:$X$700,17,FALSE)))</f>
        <v/>
      </c>
      <c r="Y456" s="35" t="str">
        <f>IF(D456="","",IF(D455&lt;&gt;"","",VLOOKUP(D456,契約台帳!$A$3:$X$700,5,FALSE)))</f>
        <v/>
      </c>
      <c r="Z456" s="74"/>
      <c r="AA456" s="266" t="str">
        <f>IFERROR(VLOOKUP(F456&amp;K456&amp;M456,製品マスタ!$M$5:$AM$1003,27,FALSE),"")</f>
        <v/>
      </c>
      <c r="AB456" s="41"/>
      <c r="AC456" s="244"/>
      <c r="AD456" s="67"/>
      <c r="AE456" s="71"/>
      <c r="AF456" s="60"/>
      <c r="AG456" s="34"/>
      <c r="AH456" s="34"/>
      <c r="AI456" s="34"/>
      <c r="AJ456" s="34"/>
      <c r="AK456" s="13"/>
      <c r="AL456" s="13"/>
      <c r="AM456" s="13"/>
      <c r="AN456" s="13"/>
      <c r="AO456" s="13"/>
      <c r="AP456" s="14"/>
      <c r="AQ456" s="15"/>
    </row>
    <row r="457" spans="1:43" s="17" customFormat="1" ht="30.95" customHeight="1" x14ac:dyDescent="0.2">
      <c r="A457" s="47"/>
      <c r="B457" s="48"/>
      <c r="C457" s="56"/>
      <c r="D457" s="35"/>
      <c r="E457" s="35"/>
      <c r="F457" s="36" t="str">
        <f>IF(D457="","",VLOOKUP(D457,契約台帳!$A$3:$X$9998,6,FALSE))&amp;IF(D457="","",VLOOKUP(D457,契約台帳!$A$3:$X$9998,7,FALSE))&amp;IF(D457="","",VLOOKUP(D457,契約台帳!$A$3:$X$9998,8,FALSE))&amp;IF(D457="","",VLOOKUP(D457,契約台帳!$A$3:$X$9998,9,FALSE))&amp;IF(D457="","",VLOOKUP(D457,契約台帳!$A$3:$X$9998,11,FALSE))</f>
        <v/>
      </c>
      <c r="G457" s="35" t="str">
        <f>IF(D457="","",IF(D456&lt;&gt;"","",VLOOKUP(F457,製品マスタ!$G$5:$H$1005,2,FALSE)))</f>
        <v/>
      </c>
      <c r="H457" s="35" t="str">
        <f>IF(D457="","",IF(D456&lt;&gt;"","",VLOOKUP(F457,製品マスタ!$G$5:$K$1005,5,FALSE)))</f>
        <v/>
      </c>
      <c r="I457" s="37" t="str">
        <f>IF(D457="","",IF(D456&lt;&gt;"","",VLOOKUP(F457,製品マスタ!$G$5:$L$1005,6,FALSE)))</f>
        <v/>
      </c>
      <c r="J457" s="38"/>
      <c r="K457" s="37" t="str">
        <f>IF(D457="","",IF(D456&lt;&gt;"","",VLOOKUP(D457,契約台帳!$A$3:$X$700,12,FALSE)))</f>
        <v/>
      </c>
      <c r="L457" s="37" t="str">
        <f>IF(D457="","",IF(D456&lt;&gt;"","",VLOOKUP(F457,製品マスタ!$G$5:$Q$1005,11,FALSE)))</f>
        <v/>
      </c>
      <c r="M457" s="49"/>
      <c r="N457" s="49"/>
      <c r="O457" s="60"/>
      <c r="P457" s="74"/>
      <c r="Q457" s="54" t="str">
        <f>IF(D457="","",IF(D456&lt;&gt;"","",IF(J457="リード付け",M457,VLOOKUP(D457,契約台帳!$A$3:$X$700,14,FALSE))))</f>
        <v/>
      </c>
      <c r="R457" s="50" t="str">
        <f>IF(D457="","",IF(D456&lt;&gt;"","",IF(J457="リード付け",M457,VLOOKUP(D457,契約台帳!$A$3:$X$700,15,FALSE))))</f>
        <v/>
      </c>
      <c r="S457" s="50" t="str">
        <f>IF(D457="","",IF(D456&lt;&gt;"","",IF(J457="リード付け",N457,VLOOKUP(D457,契約台帳!$A$3:$X$700,16,FALSE))))</f>
        <v/>
      </c>
      <c r="T457" s="50"/>
      <c r="U457" s="227" t="str">
        <f>IF(D457="","",IF(D455=D457,"",VLOOKUP(D457,契約台帳!$A$2:$X$700,18,FALSE)))</f>
        <v/>
      </c>
      <c r="V457" s="35" t="str">
        <f>IF(J457="巻足し",VLOOKUP(F457&amp;K457&amp;M457,製品マスタ!$M$5:$AK$1005,IF(S457/N457&gt;=3,24,21),FALSE),IF(J457="巻返し",VLOOKUP(F457&amp;K457&amp;M457,製品マスタ!$M$5:$AE$1005,18,FALSE),IF(J457="リード付け","原反コア",IF(J457="スリット",VLOOKUP(F457&amp;K457&amp;Q457,製品マスタ!$N$5:$AE$1005,17,FALSE),""))))</f>
        <v/>
      </c>
      <c r="W457" s="35" t="str">
        <f>IF(J457="巻足し",VLOOKUP(F457&amp;K457&amp;M457,製品マスタ!$M$5:$AK$1005,IF(S457/N457&gt;=3,25,22),FALSE),IF(J457="巻返し",VLOOKUP(F457&amp;K457&amp;M457,製品マスタ!$M$5:$AE$1005,19,FALSE),IF(J457="リード付け","-",IF(J457="スリット",VLOOKUP(F457&amp;K457&amp;Q457,製品マスタ!$N$5:$AE$1005,18,FALSE),""))))</f>
        <v/>
      </c>
      <c r="X457" s="40" t="str">
        <f>IF(D457="","",IF(D456&lt;&gt;"","",VLOOKUP(D457,契約台帳!$A$3:$X$700,17,FALSE)))</f>
        <v/>
      </c>
      <c r="Y457" s="35" t="str">
        <f>IF(D457="","",IF(D456&lt;&gt;"","",VLOOKUP(D457,契約台帳!$A$3:$X$700,5,FALSE)))</f>
        <v/>
      </c>
      <c r="Z457" s="74"/>
      <c r="AA457" s="266" t="str">
        <f>IFERROR(VLOOKUP(F457&amp;K457&amp;M457,製品マスタ!$M$5:$AM$1003,27,FALSE),"")</f>
        <v/>
      </c>
      <c r="AB457" s="41"/>
      <c r="AC457" s="244"/>
      <c r="AD457" s="67"/>
      <c r="AE457" s="71"/>
      <c r="AF457" s="60"/>
      <c r="AG457" s="34"/>
      <c r="AH457" s="34"/>
      <c r="AI457" s="34"/>
      <c r="AJ457" s="34"/>
      <c r="AK457" s="13"/>
      <c r="AL457" s="13"/>
      <c r="AM457" s="13"/>
      <c r="AN457" s="13"/>
      <c r="AO457" s="13"/>
      <c r="AP457" s="14"/>
      <c r="AQ457" s="15"/>
    </row>
    <row r="458" spans="1:43" s="17" customFormat="1" ht="30.95" customHeight="1" x14ac:dyDescent="0.2">
      <c r="A458" s="47"/>
      <c r="B458" s="48"/>
      <c r="C458" s="56"/>
      <c r="D458" s="35"/>
      <c r="E458" s="35"/>
      <c r="F458" s="36" t="str">
        <f>IF(D458="","",VLOOKUP(D458,契約台帳!$A$3:$X$9998,6,FALSE))&amp;IF(D458="","",VLOOKUP(D458,契約台帳!$A$3:$X$9998,7,FALSE))&amp;IF(D458="","",VLOOKUP(D458,契約台帳!$A$3:$X$9998,8,FALSE))&amp;IF(D458="","",VLOOKUP(D458,契約台帳!$A$3:$X$9998,9,FALSE))&amp;IF(D458="","",VLOOKUP(D458,契約台帳!$A$3:$X$9998,11,FALSE))</f>
        <v/>
      </c>
      <c r="G458" s="35" t="str">
        <f>IF(D458="","",IF(D457&lt;&gt;"","",VLOOKUP(F458,製品マスタ!$G$5:$H$1005,2,FALSE)))</f>
        <v/>
      </c>
      <c r="H458" s="35" t="str">
        <f>IF(D458="","",IF(D457&lt;&gt;"","",VLOOKUP(F458,製品マスタ!$G$5:$K$1005,5,FALSE)))</f>
        <v/>
      </c>
      <c r="I458" s="37" t="str">
        <f>IF(D458="","",IF(D457&lt;&gt;"","",VLOOKUP(F458,製品マスタ!$G$5:$L$1005,6,FALSE)))</f>
        <v/>
      </c>
      <c r="J458" s="38"/>
      <c r="K458" s="37" t="str">
        <f>IF(D458="","",IF(D457&lt;&gt;"","",VLOOKUP(D458,契約台帳!$A$3:$X$700,12,FALSE)))</f>
        <v/>
      </c>
      <c r="L458" s="37" t="str">
        <f>IF(D458="","",IF(D457&lt;&gt;"","",VLOOKUP(F458,製品マスタ!$G$5:$Q$1005,11,FALSE)))</f>
        <v/>
      </c>
      <c r="M458" s="49"/>
      <c r="N458" s="49"/>
      <c r="O458" s="60"/>
      <c r="P458" s="74"/>
      <c r="Q458" s="54" t="str">
        <f>IF(D458="","",IF(D457&lt;&gt;"","",IF(J458="リード付け",M458,VLOOKUP(D458,契約台帳!$A$3:$X$700,14,FALSE))))</f>
        <v/>
      </c>
      <c r="R458" s="50" t="str">
        <f>IF(D458="","",IF(D457&lt;&gt;"","",IF(J458="リード付け",M458,VLOOKUP(D458,契約台帳!$A$3:$X$700,15,FALSE))))</f>
        <v/>
      </c>
      <c r="S458" s="50" t="str">
        <f>IF(D458="","",IF(D457&lt;&gt;"","",IF(J458="リード付け",N458,VLOOKUP(D458,契約台帳!$A$3:$X$700,16,FALSE))))</f>
        <v/>
      </c>
      <c r="T458" s="50"/>
      <c r="U458" s="227" t="str">
        <f>IF(D458="","",IF(D456=D458,"",VLOOKUP(D458,契約台帳!$A$2:$X$700,18,FALSE)))</f>
        <v/>
      </c>
      <c r="V458" s="35" t="str">
        <f>IF(J458="巻足し",VLOOKUP(F458&amp;K458&amp;M458,製品マスタ!$M$5:$AK$1005,IF(S458/N458&gt;=3,24,21),FALSE),IF(J458="巻返し",VLOOKUP(F458&amp;K458&amp;M458,製品マスタ!$M$5:$AE$1005,18,FALSE),IF(J458="リード付け","原反コア",IF(J458="スリット",VLOOKUP(F458&amp;K458&amp;Q458,製品マスタ!$N$5:$AE$1005,17,FALSE),""))))</f>
        <v/>
      </c>
      <c r="W458" s="35" t="str">
        <f>IF(J458="巻足し",VLOOKUP(F458&amp;K458&amp;M458,製品マスタ!$M$5:$AK$1005,IF(S458/N458&gt;=3,25,22),FALSE),IF(J458="巻返し",VLOOKUP(F458&amp;K458&amp;M458,製品マスタ!$M$5:$AE$1005,19,FALSE),IF(J458="リード付け","-",IF(J458="スリット",VLOOKUP(F458&amp;K458&amp;Q458,製品マスタ!$N$5:$AE$1005,18,FALSE),""))))</f>
        <v/>
      </c>
      <c r="X458" s="40" t="str">
        <f>IF(D458="","",IF(D457&lt;&gt;"","",VLOOKUP(D458,契約台帳!$A$3:$X$700,17,FALSE)))</f>
        <v/>
      </c>
      <c r="Y458" s="35" t="str">
        <f>IF(D458="","",IF(D457&lt;&gt;"","",VLOOKUP(D458,契約台帳!$A$3:$X$700,5,FALSE)))</f>
        <v/>
      </c>
      <c r="Z458" s="74"/>
      <c r="AA458" s="266" t="str">
        <f>IFERROR(VLOOKUP(F458&amp;K458&amp;M458,製品マスタ!$M$5:$AM$1003,27,FALSE),"")</f>
        <v/>
      </c>
      <c r="AB458" s="41"/>
      <c r="AC458" s="244"/>
      <c r="AD458" s="67"/>
      <c r="AE458" s="71"/>
      <c r="AF458" s="60"/>
      <c r="AG458" s="34"/>
      <c r="AH458" s="34"/>
      <c r="AI458" s="34"/>
      <c r="AJ458" s="34"/>
      <c r="AK458" s="13"/>
      <c r="AL458" s="13"/>
      <c r="AM458" s="13"/>
      <c r="AN458" s="13"/>
      <c r="AO458" s="13"/>
      <c r="AP458" s="14"/>
      <c r="AQ458" s="15"/>
    </row>
    <row r="459" spans="1:43" s="17" customFormat="1" ht="30.95" customHeight="1" x14ac:dyDescent="0.2">
      <c r="A459" s="47"/>
      <c r="B459" s="48"/>
      <c r="C459" s="56"/>
      <c r="D459" s="35"/>
      <c r="E459" s="35"/>
      <c r="F459" s="36" t="str">
        <f>IF(D459="","",VLOOKUP(D459,契約台帳!$A$3:$X$9998,6,FALSE))&amp;IF(D459="","",VLOOKUP(D459,契約台帳!$A$3:$X$9998,7,FALSE))&amp;IF(D459="","",VLOOKUP(D459,契約台帳!$A$3:$X$9998,8,FALSE))&amp;IF(D459="","",VLOOKUP(D459,契約台帳!$A$3:$X$9998,9,FALSE))&amp;IF(D459="","",VLOOKUP(D459,契約台帳!$A$3:$X$9998,11,FALSE))</f>
        <v/>
      </c>
      <c r="G459" s="35" t="str">
        <f>IF(D459="","",IF(D458&lt;&gt;"","",VLOOKUP(F459,製品マスタ!$G$5:$H$1005,2,FALSE)))</f>
        <v/>
      </c>
      <c r="H459" s="35" t="str">
        <f>IF(D459="","",IF(D458&lt;&gt;"","",VLOOKUP(F459,製品マスタ!$G$5:$K$1005,5,FALSE)))</f>
        <v/>
      </c>
      <c r="I459" s="37" t="str">
        <f>IF(D459="","",IF(D458&lt;&gt;"","",VLOOKUP(F459,製品マスタ!$G$5:$L$1005,6,FALSE)))</f>
        <v/>
      </c>
      <c r="J459" s="38"/>
      <c r="K459" s="37" t="str">
        <f>IF(D459="","",IF(D458&lt;&gt;"","",VLOOKUP(D459,契約台帳!$A$3:$X$700,12,FALSE)))</f>
        <v/>
      </c>
      <c r="L459" s="37" t="str">
        <f>IF(D459="","",IF(D458&lt;&gt;"","",VLOOKUP(F459,製品マスタ!$G$5:$Q$1005,11,FALSE)))</f>
        <v/>
      </c>
      <c r="M459" s="49"/>
      <c r="N459" s="49"/>
      <c r="O459" s="60"/>
      <c r="P459" s="74"/>
      <c r="Q459" s="54" t="str">
        <f>IF(D459="","",IF(D458&lt;&gt;"","",IF(J459="リード付け",M459,VLOOKUP(D459,契約台帳!$A$3:$X$700,14,FALSE))))</f>
        <v/>
      </c>
      <c r="R459" s="50" t="str">
        <f>IF(D459="","",IF(D458&lt;&gt;"","",IF(J459="リード付け",M459,VLOOKUP(D459,契約台帳!$A$3:$X$700,15,FALSE))))</f>
        <v/>
      </c>
      <c r="S459" s="50" t="str">
        <f>IF(D459="","",IF(D458&lt;&gt;"","",IF(J459="リード付け",N459,VLOOKUP(D459,契約台帳!$A$3:$X$700,16,FALSE))))</f>
        <v/>
      </c>
      <c r="T459" s="50"/>
      <c r="U459" s="227" t="str">
        <f>IF(D459="","",IF(D457=D459,"",VLOOKUP(D459,契約台帳!$A$2:$X$700,18,FALSE)))</f>
        <v/>
      </c>
      <c r="V459" s="35" t="str">
        <f>IF(J459="巻足し",VLOOKUP(F459&amp;K459&amp;M459,製品マスタ!$M$5:$AK$1005,IF(S459/N459&gt;=3,24,21),FALSE),IF(J459="巻返し",VLOOKUP(F459&amp;K459&amp;M459,製品マスタ!$M$5:$AE$1005,18,FALSE),IF(J459="リード付け","原反コア",IF(J459="スリット",VLOOKUP(F459&amp;K459&amp;Q459,製品マスタ!$N$5:$AE$1005,17,FALSE),""))))</f>
        <v/>
      </c>
      <c r="W459" s="35" t="str">
        <f>IF(J459="巻足し",VLOOKUP(F459&amp;K459&amp;M459,製品マスタ!$M$5:$AK$1005,IF(S459/N459&gt;=3,25,22),FALSE),IF(J459="巻返し",VLOOKUP(F459&amp;K459&amp;M459,製品マスタ!$M$5:$AE$1005,19,FALSE),IF(J459="リード付け","-",IF(J459="スリット",VLOOKUP(F459&amp;K459&amp;Q459,製品マスタ!$N$5:$AE$1005,18,FALSE),""))))</f>
        <v/>
      </c>
      <c r="X459" s="40" t="str">
        <f>IF(D459="","",IF(D458&lt;&gt;"","",VLOOKUP(D459,契約台帳!$A$3:$X$700,17,FALSE)))</f>
        <v/>
      </c>
      <c r="Y459" s="35" t="str">
        <f>IF(D459="","",IF(D458&lt;&gt;"","",VLOOKUP(D459,契約台帳!$A$3:$X$700,5,FALSE)))</f>
        <v/>
      </c>
      <c r="Z459" s="74"/>
      <c r="AA459" s="266" t="str">
        <f>IFERROR(VLOOKUP(F459&amp;K459&amp;M459,製品マスタ!$M$5:$AM$1003,27,FALSE),"")</f>
        <v/>
      </c>
      <c r="AB459" s="41"/>
      <c r="AC459" s="244"/>
      <c r="AD459" s="67"/>
      <c r="AE459" s="71"/>
      <c r="AF459" s="60"/>
      <c r="AG459" s="34"/>
      <c r="AH459" s="34"/>
      <c r="AI459" s="34"/>
      <c r="AJ459" s="34"/>
      <c r="AK459" s="13"/>
      <c r="AL459" s="13"/>
      <c r="AM459" s="13"/>
      <c r="AN459" s="13"/>
      <c r="AO459" s="13"/>
      <c r="AP459" s="14"/>
      <c r="AQ459" s="15"/>
    </row>
    <row r="460" spans="1:43" s="17" customFormat="1" ht="30.95" customHeight="1" x14ac:dyDescent="0.2">
      <c r="A460" s="47"/>
      <c r="B460" s="48"/>
      <c r="C460" s="56"/>
      <c r="D460" s="35"/>
      <c r="E460" s="35"/>
      <c r="F460" s="36" t="str">
        <f>IF(D460="","",VLOOKUP(D460,契約台帳!$A$3:$X$9998,6,FALSE))&amp;IF(D460="","",VLOOKUP(D460,契約台帳!$A$3:$X$9998,7,FALSE))&amp;IF(D460="","",VLOOKUP(D460,契約台帳!$A$3:$X$9998,8,FALSE))&amp;IF(D460="","",VLOOKUP(D460,契約台帳!$A$3:$X$9998,9,FALSE))&amp;IF(D460="","",VLOOKUP(D460,契約台帳!$A$3:$X$9998,11,FALSE))</f>
        <v/>
      </c>
      <c r="G460" s="35" t="str">
        <f>IF(D460="","",IF(D459&lt;&gt;"","",VLOOKUP(F460,製品マスタ!$G$5:$H$1005,2,FALSE)))</f>
        <v/>
      </c>
      <c r="H460" s="35" t="str">
        <f>IF(D460="","",IF(D459&lt;&gt;"","",VLOOKUP(F460,製品マスタ!$G$5:$K$1005,5,FALSE)))</f>
        <v/>
      </c>
      <c r="I460" s="37" t="str">
        <f>IF(D460="","",IF(D459&lt;&gt;"","",VLOOKUP(F460,製品マスタ!$G$5:$L$1005,6,FALSE)))</f>
        <v/>
      </c>
      <c r="J460" s="38"/>
      <c r="K460" s="37" t="str">
        <f>IF(D460="","",IF(D459&lt;&gt;"","",VLOOKUP(D460,契約台帳!$A$3:$X$700,12,FALSE)))</f>
        <v/>
      </c>
      <c r="L460" s="37" t="str">
        <f>IF(D460="","",IF(D459&lt;&gt;"","",VLOOKUP(F460,製品マスタ!$G$5:$Q$1005,11,FALSE)))</f>
        <v/>
      </c>
      <c r="M460" s="49"/>
      <c r="N460" s="49"/>
      <c r="O460" s="60"/>
      <c r="P460" s="74"/>
      <c r="Q460" s="54" t="str">
        <f>IF(D460="","",IF(D459&lt;&gt;"","",IF(J460="リード付け",M460,VLOOKUP(D460,契約台帳!$A$3:$X$700,14,FALSE))))</f>
        <v/>
      </c>
      <c r="R460" s="50" t="str">
        <f>IF(D460="","",IF(D459&lt;&gt;"","",IF(J460="リード付け",M460,VLOOKUP(D460,契約台帳!$A$3:$X$700,15,FALSE))))</f>
        <v/>
      </c>
      <c r="S460" s="50" t="str">
        <f>IF(D460="","",IF(D459&lt;&gt;"","",IF(J460="リード付け",N460,VLOOKUP(D460,契約台帳!$A$3:$X$700,16,FALSE))))</f>
        <v/>
      </c>
      <c r="T460" s="50"/>
      <c r="U460" s="227" t="str">
        <f>IF(D460="","",IF(D458=D460,"",VLOOKUP(D460,契約台帳!$A$2:$X$700,18,FALSE)))</f>
        <v/>
      </c>
      <c r="V460" s="35" t="str">
        <f>IF(J460="巻足し",VLOOKUP(F460&amp;K460&amp;M460,製品マスタ!$M$5:$AK$1005,IF(S460/N460&gt;=3,24,21),FALSE),IF(J460="巻返し",VLOOKUP(F460&amp;K460&amp;M460,製品マスタ!$M$5:$AE$1005,18,FALSE),IF(J460="リード付け","原反コア",IF(J460="スリット",VLOOKUP(F460&amp;K460&amp;Q460,製品マスタ!$N$5:$AE$1005,17,FALSE),""))))</f>
        <v/>
      </c>
      <c r="W460" s="35" t="str">
        <f>IF(J460="巻足し",VLOOKUP(F460&amp;K460&amp;M460,製品マスタ!$M$5:$AK$1005,IF(S460/N460&gt;=3,25,22),FALSE),IF(J460="巻返し",VLOOKUP(F460&amp;K460&amp;M460,製品マスタ!$M$5:$AE$1005,19,FALSE),IF(J460="リード付け","-",IF(J460="スリット",VLOOKUP(F460&amp;K460&amp;Q460,製品マスタ!$N$5:$AE$1005,18,FALSE),""))))</f>
        <v/>
      </c>
      <c r="X460" s="40" t="str">
        <f>IF(D460="","",IF(D459&lt;&gt;"","",VLOOKUP(D460,契約台帳!$A$3:$X$700,17,FALSE)))</f>
        <v/>
      </c>
      <c r="Y460" s="35" t="str">
        <f>IF(D460="","",IF(D459&lt;&gt;"","",VLOOKUP(D460,契約台帳!$A$3:$X$700,5,FALSE)))</f>
        <v/>
      </c>
      <c r="Z460" s="74"/>
      <c r="AA460" s="266" t="str">
        <f>IFERROR(VLOOKUP(F460&amp;K460&amp;M460,製品マスタ!$M$5:$AM$1003,27,FALSE),"")</f>
        <v/>
      </c>
      <c r="AB460" s="41"/>
      <c r="AC460" s="244"/>
      <c r="AD460" s="67"/>
      <c r="AE460" s="71"/>
      <c r="AF460" s="60"/>
      <c r="AG460" s="34"/>
      <c r="AH460" s="34"/>
      <c r="AI460" s="34"/>
      <c r="AJ460" s="34"/>
      <c r="AK460" s="13"/>
      <c r="AL460" s="13"/>
      <c r="AM460" s="13"/>
      <c r="AN460" s="13"/>
      <c r="AO460" s="13"/>
      <c r="AP460" s="14"/>
      <c r="AQ460" s="15"/>
    </row>
    <row r="461" spans="1:43" s="17" customFormat="1" ht="30.95" customHeight="1" x14ac:dyDescent="0.2">
      <c r="A461" s="47"/>
      <c r="B461" s="48"/>
      <c r="C461" s="56"/>
      <c r="D461" s="35"/>
      <c r="E461" s="35"/>
      <c r="F461" s="36" t="str">
        <f>IF(D461="","",VLOOKUP(D461,契約台帳!$A$3:$X$9998,6,FALSE))&amp;IF(D461="","",VLOOKUP(D461,契約台帳!$A$3:$X$9998,7,FALSE))&amp;IF(D461="","",VLOOKUP(D461,契約台帳!$A$3:$X$9998,8,FALSE))&amp;IF(D461="","",VLOOKUP(D461,契約台帳!$A$3:$X$9998,9,FALSE))&amp;IF(D461="","",VLOOKUP(D461,契約台帳!$A$3:$X$9998,11,FALSE))</f>
        <v/>
      </c>
      <c r="G461" s="35" t="str">
        <f>IF(D461="","",IF(D460&lt;&gt;"","",VLOOKUP(F461,製品マスタ!$G$5:$H$1005,2,FALSE)))</f>
        <v/>
      </c>
      <c r="H461" s="35" t="str">
        <f>IF(D461="","",IF(D460&lt;&gt;"","",VLOOKUP(F461,製品マスタ!$G$5:$K$1005,5,FALSE)))</f>
        <v/>
      </c>
      <c r="I461" s="37" t="str">
        <f>IF(D461="","",IF(D460&lt;&gt;"","",VLOOKUP(F461,製品マスタ!$G$5:$L$1005,6,FALSE)))</f>
        <v/>
      </c>
      <c r="J461" s="38"/>
      <c r="K461" s="37" t="str">
        <f>IF(D461="","",IF(D460&lt;&gt;"","",VLOOKUP(D461,契約台帳!$A$3:$X$700,12,FALSE)))</f>
        <v/>
      </c>
      <c r="L461" s="37" t="str">
        <f>IF(D461="","",IF(D460&lt;&gt;"","",VLOOKUP(F461,製品マスタ!$G$5:$Q$1005,11,FALSE)))</f>
        <v/>
      </c>
      <c r="M461" s="49"/>
      <c r="N461" s="49"/>
      <c r="O461" s="60"/>
      <c r="P461" s="74"/>
      <c r="Q461" s="54" t="str">
        <f>IF(D461="","",IF(D460&lt;&gt;"","",IF(J461="リード付け",M461,VLOOKUP(D461,契約台帳!$A$3:$X$700,14,FALSE))))</f>
        <v/>
      </c>
      <c r="R461" s="50" t="str">
        <f>IF(D461="","",IF(D460&lt;&gt;"","",IF(J461="リード付け",M461,VLOOKUP(D461,契約台帳!$A$3:$X$700,15,FALSE))))</f>
        <v/>
      </c>
      <c r="S461" s="50" t="str">
        <f>IF(D461="","",IF(D460&lt;&gt;"","",IF(J461="リード付け",N461,VLOOKUP(D461,契約台帳!$A$3:$X$700,16,FALSE))))</f>
        <v/>
      </c>
      <c r="T461" s="50"/>
      <c r="U461" s="227" t="str">
        <f>IF(D461="","",IF(D459=D461,"",VLOOKUP(D461,契約台帳!$A$2:$X$700,18,FALSE)))</f>
        <v/>
      </c>
      <c r="V461" s="35" t="str">
        <f>IF(J461="巻足し",VLOOKUP(F461&amp;K461&amp;M461,製品マスタ!$M$5:$AK$1005,IF(S461/N461&gt;=3,24,21),FALSE),IF(J461="巻返し",VLOOKUP(F461&amp;K461&amp;M461,製品マスタ!$M$5:$AE$1005,18,FALSE),IF(J461="リード付け","原反コア",IF(J461="スリット",VLOOKUP(F461&amp;K461&amp;Q461,製品マスタ!$N$5:$AE$1005,17,FALSE),""))))</f>
        <v/>
      </c>
      <c r="W461" s="35" t="str">
        <f>IF(J461="巻足し",VLOOKUP(F461&amp;K461&amp;M461,製品マスタ!$M$5:$AK$1005,IF(S461/N461&gt;=3,25,22),FALSE),IF(J461="巻返し",VLOOKUP(F461&amp;K461&amp;M461,製品マスタ!$M$5:$AE$1005,19,FALSE),IF(J461="リード付け","-",IF(J461="スリット",VLOOKUP(F461&amp;K461&amp;Q461,製品マスタ!$N$5:$AE$1005,18,FALSE),""))))</f>
        <v/>
      </c>
      <c r="X461" s="40" t="str">
        <f>IF(D461="","",IF(D460&lt;&gt;"","",VLOOKUP(D461,契約台帳!$A$3:$X$700,17,FALSE)))</f>
        <v/>
      </c>
      <c r="Y461" s="35" t="str">
        <f>IF(D461="","",IF(D460&lt;&gt;"","",VLOOKUP(D461,契約台帳!$A$3:$X$700,5,FALSE)))</f>
        <v/>
      </c>
      <c r="Z461" s="74"/>
      <c r="AA461" s="266" t="str">
        <f>IFERROR(VLOOKUP(F461&amp;K461&amp;M461,製品マスタ!$M$5:$AM$1003,27,FALSE),"")</f>
        <v/>
      </c>
      <c r="AB461" s="41"/>
      <c r="AC461" s="244"/>
      <c r="AD461" s="67"/>
      <c r="AE461" s="71"/>
      <c r="AF461" s="60"/>
      <c r="AG461" s="34"/>
      <c r="AH461" s="34"/>
      <c r="AI461" s="34"/>
      <c r="AJ461" s="34"/>
      <c r="AK461" s="13"/>
      <c r="AL461" s="13"/>
      <c r="AM461" s="13"/>
      <c r="AN461" s="13"/>
      <c r="AO461" s="13"/>
      <c r="AP461" s="14"/>
      <c r="AQ461" s="15"/>
    </row>
    <row r="462" spans="1:43" s="17" customFormat="1" ht="30.95" customHeight="1" x14ac:dyDescent="0.2">
      <c r="A462" s="47"/>
      <c r="B462" s="48"/>
      <c r="C462" s="56"/>
      <c r="D462" s="35"/>
      <c r="E462" s="35"/>
      <c r="F462" s="36" t="str">
        <f>IF(D462="","",VLOOKUP(D462,契約台帳!$A$3:$X$9998,6,FALSE))&amp;IF(D462="","",VLOOKUP(D462,契約台帳!$A$3:$X$9998,7,FALSE))&amp;IF(D462="","",VLOOKUP(D462,契約台帳!$A$3:$X$9998,8,FALSE))&amp;IF(D462="","",VLOOKUP(D462,契約台帳!$A$3:$X$9998,9,FALSE))&amp;IF(D462="","",VLOOKUP(D462,契約台帳!$A$3:$X$9998,11,FALSE))</f>
        <v/>
      </c>
      <c r="G462" s="35" t="str">
        <f>IF(D462="","",IF(D461&lt;&gt;"","",VLOOKUP(F462,製品マスタ!$G$5:$H$1005,2,FALSE)))</f>
        <v/>
      </c>
      <c r="H462" s="35" t="str">
        <f>IF(D462="","",IF(D461&lt;&gt;"","",VLOOKUP(F462,製品マスタ!$G$5:$K$1005,5,FALSE)))</f>
        <v/>
      </c>
      <c r="I462" s="37" t="str">
        <f>IF(D462="","",IF(D461&lt;&gt;"","",VLOOKUP(F462,製品マスタ!$G$5:$L$1005,6,FALSE)))</f>
        <v/>
      </c>
      <c r="J462" s="38"/>
      <c r="K462" s="37" t="str">
        <f>IF(D462="","",IF(D461&lt;&gt;"","",VLOOKUP(D462,契約台帳!$A$3:$X$700,12,FALSE)))</f>
        <v/>
      </c>
      <c r="L462" s="37" t="str">
        <f>IF(D462="","",IF(D461&lt;&gt;"","",VLOOKUP(F462,製品マスタ!$G$5:$Q$1005,11,FALSE)))</f>
        <v/>
      </c>
      <c r="M462" s="49"/>
      <c r="N462" s="49"/>
      <c r="O462" s="60"/>
      <c r="P462" s="74"/>
      <c r="Q462" s="54" t="str">
        <f>IF(D462="","",IF(D461&lt;&gt;"","",IF(J462="リード付け",M462,VLOOKUP(D462,契約台帳!$A$3:$X$700,14,FALSE))))</f>
        <v/>
      </c>
      <c r="R462" s="50" t="str">
        <f>IF(D462="","",IF(D461&lt;&gt;"","",IF(J462="リード付け",M462,VLOOKUP(D462,契約台帳!$A$3:$X$700,15,FALSE))))</f>
        <v/>
      </c>
      <c r="S462" s="50" t="str">
        <f>IF(D462="","",IF(D461&lt;&gt;"","",IF(J462="リード付け",N462,VLOOKUP(D462,契約台帳!$A$3:$X$700,16,FALSE))))</f>
        <v/>
      </c>
      <c r="T462" s="50"/>
      <c r="U462" s="227" t="str">
        <f>IF(D462="","",IF(D460=D462,"",VLOOKUP(D462,契約台帳!$A$2:$X$700,18,FALSE)))</f>
        <v/>
      </c>
      <c r="V462" s="35" t="str">
        <f>IF(J462="巻足し",VLOOKUP(F462&amp;K462&amp;M462,製品マスタ!$M$5:$AK$1005,IF(S462/N462&gt;=3,24,21),FALSE),IF(J462="巻返し",VLOOKUP(F462&amp;K462&amp;M462,製品マスタ!$M$5:$AE$1005,18,FALSE),IF(J462="リード付け","原反コア",IF(J462="スリット",VLOOKUP(F462&amp;K462&amp;Q462,製品マスタ!$N$5:$AE$1005,17,FALSE),""))))</f>
        <v/>
      </c>
      <c r="W462" s="35" t="str">
        <f>IF(J462="巻足し",VLOOKUP(F462&amp;K462&amp;M462,製品マスタ!$M$5:$AK$1005,IF(S462/N462&gt;=3,25,22),FALSE),IF(J462="巻返し",VLOOKUP(F462&amp;K462&amp;M462,製品マスタ!$M$5:$AE$1005,19,FALSE),IF(J462="リード付け","-",IF(J462="スリット",VLOOKUP(F462&amp;K462&amp;Q462,製品マスタ!$N$5:$AE$1005,18,FALSE),""))))</f>
        <v/>
      </c>
      <c r="X462" s="40" t="str">
        <f>IF(D462="","",IF(D461&lt;&gt;"","",VLOOKUP(D462,契約台帳!$A$3:$X$700,17,FALSE)))</f>
        <v/>
      </c>
      <c r="Y462" s="35" t="str">
        <f>IF(D462="","",IF(D461&lt;&gt;"","",VLOOKUP(D462,契約台帳!$A$3:$X$700,5,FALSE)))</f>
        <v/>
      </c>
      <c r="Z462" s="74"/>
      <c r="AA462" s="266" t="str">
        <f>IFERROR(VLOOKUP(F462&amp;K462&amp;M462,製品マスタ!$M$5:$AM$1003,27,FALSE),"")</f>
        <v/>
      </c>
      <c r="AB462" s="41"/>
      <c r="AC462" s="244"/>
      <c r="AD462" s="67"/>
      <c r="AE462" s="71"/>
      <c r="AF462" s="60"/>
      <c r="AG462" s="34"/>
      <c r="AH462" s="34"/>
      <c r="AI462" s="34"/>
      <c r="AJ462" s="34"/>
      <c r="AK462" s="13"/>
      <c r="AL462" s="13"/>
      <c r="AM462" s="13"/>
      <c r="AN462" s="13"/>
      <c r="AO462" s="13"/>
      <c r="AP462" s="14"/>
      <c r="AQ462" s="15"/>
    </row>
    <row r="463" spans="1:43" s="17" customFormat="1" ht="30.95" customHeight="1" x14ac:dyDescent="0.2">
      <c r="A463" s="47"/>
      <c r="B463" s="48"/>
      <c r="C463" s="56"/>
      <c r="D463" s="35"/>
      <c r="E463" s="35"/>
      <c r="F463" s="36" t="str">
        <f>IF(D463="","",VLOOKUP(D463,契約台帳!$A$3:$X$9998,6,FALSE))&amp;IF(D463="","",VLOOKUP(D463,契約台帳!$A$3:$X$9998,7,FALSE))&amp;IF(D463="","",VLOOKUP(D463,契約台帳!$A$3:$X$9998,8,FALSE))&amp;IF(D463="","",VLOOKUP(D463,契約台帳!$A$3:$X$9998,9,FALSE))&amp;IF(D463="","",VLOOKUP(D463,契約台帳!$A$3:$X$9998,11,FALSE))</f>
        <v/>
      </c>
      <c r="G463" s="35" t="str">
        <f>IF(D463="","",IF(D462&lt;&gt;"","",VLOOKUP(F463,製品マスタ!$G$5:$H$1005,2,FALSE)))</f>
        <v/>
      </c>
      <c r="H463" s="35" t="str">
        <f>IF(D463="","",IF(D462&lt;&gt;"","",VLOOKUP(F463,製品マスタ!$G$5:$K$1005,5,FALSE)))</f>
        <v/>
      </c>
      <c r="I463" s="37" t="str">
        <f>IF(D463="","",IF(D462&lt;&gt;"","",VLOOKUP(F463,製品マスタ!$G$5:$L$1005,6,FALSE)))</f>
        <v/>
      </c>
      <c r="J463" s="38"/>
      <c r="K463" s="37" t="str">
        <f>IF(D463="","",IF(D462&lt;&gt;"","",VLOOKUP(D463,契約台帳!$A$3:$X$700,12,FALSE)))</f>
        <v/>
      </c>
      <c r="L463" s="37" t="str">
        <f>IF(D463="","",IF(D462&lt;&gt;"","",VLOOKUP(F463,製品マスタ!$G$5:$Q$1005,11,FALSE)))</f>
        <v/>
      </c>
      <c r="M463" s="49"/>
      <c r="N463" s="49"/>
      <c r="O463" s="60"/>
      <c r="P463" s="74"/>
      <c r="Q463" s="54" t="str">
        <f>IF(D463="","",IF(D462&lt;&gt;"","",IF(J463="リード付け",M463,VLOOKUP(D463,契約台帳!$A$3:$X$700,14,FALSE))))</f>
        <v/>
      </c>
      <c r="R463" s="50" t="str">
        <f>IF(D463="","",IF(D462&lt;&gt;"","",IF(J463="リード付け",M463,VLOOKUP(D463,契約台帳!$A$3:$X$700,15,FALSE))))</f>
        <v/>
      </c>
      <c r="S463" s="50" t="str">
        <f>IF(D463="","",IF(D462&lt;&gt;"","",IF(J463="リード付け",N463,VLOOKUP(D463,契約台帳!$A$3:$X$700,16,FALSE))))</f>
        <v/>
      </c>
      <c r="T463" s="50"/>
      <c r="U463" s="227" t="str">
        <f>IF(D463="","",IF(D461=D463,"",VLOOKUP(D463,契約台帳!$A$2:$X$700,18,FALSE)))</f>
        <v/>
      </c>
      <c r="V463" s="35" t="str">
        <f>IF(J463="巻足し",VLOOKUP(F463&amp;K463&amp;M463,製品マスタ!$M$5:$AK$1005,IF(S463/N463&gt;=3,24,21),FALSE),IF(J463="巻返し",VLOOKUP(F463&amp;K463&amp;M463,製品マスタ!$M$5:$AE$1005,18,FALSE),IF(J463="リード付け","原反コア",IF(J463="スリット",VLOOKUP(F463&amp;K463&amp;Q463,製品マスタ!$N$5:$AE$1005,17,FALSE),""))))</f>
        <v/>
      </c>
      <c r="W463" s="35" t="str">
        <f>IF(J463="巻足し",VLOOKUP(F463&amp;K463&amp;M463,製品マスタ!$M$5:$AK$1005,IF(S463/N463&gt;=3,25,22),FALSE),IF(J463="巻返し",VLOOKUP(F463&amp;K463&amp;M463,製品マスタ!$M$5:$AE$1005,19,FALSE),IF(J463="リード付け","-",IF(J463="スリット",VLOOKUP(F463&amp;K463&amp;Q463,製品マスタ!$N$5:$AE$1005,18,FALSE),""))))</f>
        <v/>
      </c>
      <c r="X463" s="40" t="str">
        <f>IF(D463="","",IF(D462&lt;&gt;"","",VLOOKUP(D463,契約台帳!$A$3:$X$700,17,FALSE)))</f>
        <v/>
      </c>
      <c r="Y463" s="35" t="str">
        <f>IF(D463="","",IF(D462&lt;&gt;"","",VLOOKUP(D463,契約台帳!$A$3:$X$700,5,FALSE)))</f>
        <v/>
      </c>
      <c r="Z463" s="74"/>
      <c r="AA463" s="266" t="str">
        <f>IFERROR(VLOOKUP(F463&amp;K463&amp;M463,製品マスタ!$M$5:$AM$1003,27,FALSE),"")</f>
        <v/>
      </c>
      <c r="AB463" s="41"/>
      <c r="AC463" s="244"/>
      <c r="AD463" s="67"/>
      <c r="AE463" s="71"/>
      <c r="AF463" s="60"/>
      <c r="AG463" s="34"/>
      <c r="AH463" s="34"/>
      <c r="AI463" s="34"/>
      <c r="AJ463" s="34"/>
      <c r="AK463" s="13"/>
      <c r="AL463" s="13"/>
      <c r="AM463" s="13"/>
      <c r="AN463" s="13"/>
      <c r="AO463" s="13"/>
      <c r="AP463" s="14"/>
      <c r="AQ463" s="15"/>
    </row>
    <row r="464" spans="1:43" s="17" customFormat="1" ht="30.95" customHeight="1" x14ac:dyDescent="0.2">
      <c r="A464" s="47"/>
      <c r="B464" s="48"/>
      <c r="C464" s="56"/>
      <c r="D464" s="35"/>
      <c r="E464" s="35"/>
      <c r="F464" s="36" t="str">
        <f>IF(D464="","",VLOOKUP(D464,契約台帳!$A$3:$X$9998,6,FALSE))&amp;IF(D464="","",VLOOKUP(D464,契約台帳!$A$3:$X$9998,7,FALSE))&amp;IF(D464="","",VLOOKUP(D464,契約台帳!$A$3:$X$9998,8,FALSE))&amp;IF(D464="","",VLOOKUP(D464,契約台帳!$A$3:$X$9998,9,FALSE))&amp;IF(D464="","",VLOOKUP(D464,契約台帳!$A$3:$X$9998,11,FALSE))</f>
        <v/>
      </c>
      <c r="G464" s="35" t="str">
        <f>IF(D464="","",IF(D463&lt;&gt;"","",VLOOKUP(F464,製品マスタ!$G$5:$H$1005,2,FALSE)))</f>
        <v/>
      </c>
      <c r="H464" s="35" t="str">
        <f>IF(D464="","",IF(D463&lt;&gt;"","",VLOOKUP(F464,製品マスタ!$G$5:$K$1005,5,FALSE)))</f>
        <v/>
      </c>
      <c r="I464" s="37" t="str">
        <f>IF(D464="","",IF(D463&lt;&gt;"","",VLOOKUP(F464,製品マスタ!$G$5:$L$1005,6,FALSE)))</f>
        <v/>
      </c>
      <c r="J464" s="38"/>
      <c r="K464" s="37" t="str">
        <f>IF(D464="","",IF(D463&lt;&gt;"","",VLOOKUP(D464,契約台帳!$A$3:$X$700,12,FALSE)))</f>
        <v/>
      </c>
      <c r="L464" s="37" t="str">
        <f>IF(D464="","",IF(D463&lt;&gt;"","",VLOOKUP(F464,製品マスタ!$G$5:$Q$1005,11,FALSE)))</f>
        <v/>
      </c>
      <c r="M464" s="49"/>
      <c r="N464" s="49"/>
      <c r="O464" s="60"/>
      <c r="P464" s="74"/>
      <c r="Q464" s="54" t="str">
        <f>IF(D464="","",IF(D463&lt;&gt;"","",IF(J464="リード付け",M464,VLOOKUP(D464,契約台帳!$A$3:$X$700,14,FALSE))))</f>
        <v/>
      </c>
      <c r="R464" s="50" t="str">
        <f>IF(D464="","",IF(D463&lt;&gt;"","",IF(J464="リード付け",M464,VLOOKUP(D464,契約台帳!$A$3:$X$700,15,FALSE))))</f>
        <v/>
      </c>
      <c r="S464" s="50" t="str">
        <f>IF(D464="","",IF(D463&lt;&gt;"","",IF(J464="リード付け",N464,VLOOKUP(D464,契約台帳!$A$3:$X$700,16,FALSE))))</f>
        <v/>
      </c>
      <c r="T464" s="50"/>
      <c r="U464" s="227" t="str">
        <f>IF(D464="","",IF(D462=D464,"",VLOOKUP(D464,契約台帳!$A$2:$X$700,18,FALSE)))</f>
        <v/>
      </c>
      <c r="V464" s="35" t="str">
        <f>IF(J464="巻足し",VLOOKUP(F464&amp;K464&amp;M464,製品マスタ!$M$5:$AK$1005,IF(S464/N464&gt;=3,24,21),FALSE),IF(J464="巻返し",VLOOKUP(F464&amp;K464&amp;M464,製品マスタ!$M$5:$AE$1005,18,FALSE),IF(J464="リード付け","原反コア",IF(J464="スリット",VLOOKUP(F464&amp;K464&amp;Q464,製品マスタ!$N$5:$AE$1005,17,FALSE),""))))</f>
        <v/>
      </c>
      <c r="W464" s="35" t="str">
        <f>IF(J464="巻足し",VLOOKUP(F464&amp;K464&amp;M464,製品マスタ!$M$5:$AK$1005,IF(S464/N464&gt;=3,25,22),FALSE),IF(J464="巻返し",VLOOKUP(F464&amp;K464&amp;M464,製品マスタ!$M$5:$AE$1005,19,FALSE),IF(J464="リード付け","-",IF(J464="スリット",VLOOKUP(F464&amp;K464&amp;Q464,製品マスタ!$N$5:$AE$1005,18,FALSE),""))))</f>
        <v/>
      </c>
      <c r="X464" s="40" t="str">
        <f>IF(D464="","",IF(D463&lt;&gt;"","",VLOOKUP(D464,契約台帳!$A$3:$X$700,17,FALSE)))</f>
        <v/>
      </c>
      <c r="Y464" s="35" t="str">
        <f>IF(D464="","",IF(D463&lt;&gt;"","",VLOOKUP(D464,契約台帳!$A$3:$X$700,5,FALSE)))</f>
        <v/>
      </c>
      <c r="Z464" s="74"/>
      <c r="AA464" s="266" t="str">
        <f>IFERROR(VLOOKUP(F464&amp;K464&amp;M464,製品マスタ!$M$5:$AM$1003,27,FALSE),"")</f>
        <v/>
      </c>
      <c r="AB464" s="41"/>
      <c r="AC464" s="244"/>
      <c r="AD464" s="67"/>
      <c r="AE464" s="71"/>
      <c r="AF464" s="60"/>
      <c r="AG464" s="34"/>
      <c r="AH464" s="34"/>
      <c r="AI464" s="34"/>
      <c r="AJ464" s="34"/>
      <c r="AK464" s="13"/>
      <c r="AL464" s="13"/>
      <c r="AM464" s="13"/>
      <c r="AN464" s="13"/>
      <c r="AO464" s="13"/>
      <c r="AP464" s="14"/>
      <c r="AQ464" s="15"/>
    </row>
    <row r="465" spans="1:43" s="17" customFormat="1" ht="30.95" customHeight="1" x14ac:dyDescent="0.2">
      <c r="A465" s="47"/>
      <c r="B465" s="48"/>
      <c r="C465" s="56"/>
      <c r="D465" s="35"/>
      <c r="E465" s="35"/>
      <c r="F465" s="36" t="str">
        <f>IF(D465="","",VLOOKUP(D465,契約台帳!$A$3:$X$9998,6,FALSE))&amp;IF(D465="","",VLOOKUP(D465,契約台帳!$A$3:$X$9998,7,FALSE))&amp;IF(D465="","",VLOOKUP(D465,契約台帳!$A$3:$X$9998,8,FALSE))&amp;IF(D465="","",VLOOKUP(D465,契約台帳!$A$3:$X$9998,9,FALSE))&amp;IF(D465="","",VLOOKUP(D465,契約台帳!$A$3:$X$9998,11,FALSE))</f>
        <v/>
      </c>
      <c r="G465" s="35" t="str">
        <f>IF(D465="","",IF(D464&lt;&gt;"","",VLOOKUP(F465,製品マスタ!$G$5:$H$1005,2,FALSE)))</f>
        <v/>
      </c>
      <c r="H465" s="35" t="str">
        <f>IF(D465="","",IF(D464&lt;&gt;"","",VLOOKUP(F465,製品マスタ!$G$5:$K$1005,5,FALSE)))</f>
        <v/>
      </c>
      <c r="I465" s="37" t="str">
        <f>IF(D465="","",IF(D464&lt;&gt;"","",VLOOKUP(F465,製品マスタ!$G$5:$L$1005,6,FALSE)))</f>
        <v/>
      </c>
      <c r="J465" s="38"/>
      <c r="K465" s="37" t="str">
        <f>IF(D465="","",IF(D464&lt;&gt;"","",VLOOKUP(D465,契約台帳!$A$3:$X$700,12,FALSE)))</f>
        <v/>
      </c>
      <c r="L465" s="37" t="str">
        <f>IF(D465="","",IF(D464&lt;&gt;"","",VLOOKUP(F465,製品マスタ!$G$5:$Q$1005,11,FALSE)))</f>
        <v/>
      </c>
      <c r="M465" s="49"/>
      <c r="N465" s="49"/>
      <c r="O465" s="60"/>
      <c r="P465" s="74"/>
      <c r="Q465" s="54" t="str">
        <f>IF(D465="","",IF(D464&lt;&gt;"","",IF(J465="リード付け",M465,VLOOKUP(D465,契約台帳!$A$3:$X$700,14,FALSE))))</f>
        <v/>
      </c>
      <c r="R465" s="50" t="str">
        <f>IF(D465="","",IF(D464&lt;&gt;"","",IF(J465="リード付け",M465,VLOOKUP(D465,契約台帳!$A$3:$X$700,15,FALSE))))</f>
        <v/>
      </c>
      <c r="S465" s="50" t="str">
        <f>IF(D465="","",IF(D464&lt;&gt;"","",IF(J465="リード付け",N465,VLOOKUP(D465,契約台帳!$A$3:$X$700,16,FALSE))))</f>
        <v/>
      </c>
      <c r="T465" s="50"/>
      <c r="U465" s="227" t="str">
        <f>IF(D465="","",IF(D463=D465,"",VLOOKUP(D465,契約台帳!$A$2:$X$700,18,FALSE)))</f>
        <v/>
      </c>
      <c r="V465" s="35" t="str">
        <f>IF(J465="巻足し",VLOOKUP(F465&amp;K465&amp;M465,製品マスタ!$M$5:$AK$1005,IF(S465/N465&gt;=3,24,21),FALSE),IF(J465="巻返し",VLOOKUP(F465&amp;K465&amp;M465,製品マスタ!$M$5:$AE$1005,18,FALSE),IF(J465="リード付け","原反コア",IF(J465="スリット",VLOOKUP(F465&amp;K465&amp;Q465,製品マスタ!$N$5:$AE$1005,17,FALSE),""))))</f>
        <v/>
      </c>
      <c r="W465" s="35" t="str">
        <f>IF(J465="巻足し",VLOOKUP(F465&amp;K465&amp;M465,製品マスタ!$M$5:$AK$1005,IF(S465/N465&gt;=3,25,22),FALSE),IF(J465="巻返し",VLOOKUP(F465&amp;K465&amp;M465,製品マスタ!$M$5:$AE$1005,19,FALSE),IF(J465="リード付け","-",IF(J465="スリット",VLOOKUP(F465&amp;K465&amp;Q465,製品マスタ!$N$5:$AE$1005,18,FALSE),""))))</f>
        <v/>
      </c>
      <c r="X465" s="40" t="str">
        <f>IF(D465="","",IF(D464&lt;&gt;"","",VLOOKUP(D465,契約台帳!$A$3:$X$700,17,FALSE)))</f>
        <v/>
      </c>
      <c r="Y465" s="35" t="str">
        <f>IF(D465="","",IF(D464&lt;&gt;"","",VLOOKUP(D465,契約台帳!$A$3:$X$700,5,FALSE)))</f>
        <v/>
      </c>
      <c r="Z465" s="74"/>
      <c r="AA465" s="266" t="str">
        <f>IFERROR(VLOOKUP(F465&amp;K465&amp;M465,製品マスタ!$M$5:$AM$1003,27,FALSE),"")</f>
        <v/>
      </c>
      <c r="AB465" s="41"/>
      <c r="AC465" s="244"/>
      <c r="AD465" s="67"/>
      <c r="AE465" s="71"/>
      <c r="AF465" s="60"/>
      <c r="AG465" s="34"/>
      <c r="AH465" s="34"/>
      <c r="AI465" s="34"/>
      <c r="AJ465" s="34"/>
      <c r="AK465" s="13"/>
      <c r="AL465" s="13"/>
      <c r="AM465" s="13"/>
      <c r="AN465" s="13"/>
      <c r="AO465" s="13"/>
      <c r="AP465" s="14"/>
      <c r="AQ465" s="15"/>
    </row>
    <row r="466" spans="1:43" s="17" customFormat="1" ht="30.95" customHeight="1" x14ac:dyDescent="0.2">
      <c r="A466" s="47"/>
      <c r="B466" s="48"/>
      <c r="C466" s="56"/>
      <c r="D466" s="35"/>
      <c r="E466" s="35"/>
      <c r="F466" s="36" t="str">
        <f>IF(D466="","",VLOOKUP(D466,契約台帳!$A$3:$X$9998,6,FALSE))&amp;IF(D466="","",VLOOKUP(D466,契約台帳!$A$3:$X$9998,7,FALSE))&amp;IF(D466="","",VLOOKUP(D466,契約台帳!$A$3:$X$9998,8,FALSE))&amp;IF(D466="","",VLOOKUP(D466,契約台帳!$A$3:$X$9998,9,FALSE))&amp;IF(D466="","",VLOOKUP(D466,契約台帳!$A$3:$X$9998,11,FALSE))</f>
        <v/>
      </c>
      <c r="G466" s="35" t="str">
        <f>IF(D466="","",IF(D465&lt;&gt;"","",VLOOKUP(F466,製品マスタ!$G$5:$H$1005,2,FALSE)))</f>
        <v/>
      </c>
      <c r="H466" s="35" t="str">
        <f>IF(D466="","",IF(D465&lt;&gt;"","",VLOOKUP(F466,製品マスタ!$G$5:$K$1005,5,FALSE)))</f>
        <v/>
      </c>
      <c r="I466" s="37" t="str">
        <f>IF(D466="","",IF(D465&lt;&gt;"","",VLOOKUP(F466,製品マスタ!$G$5:$L$1005,6,FALSE)))</f>
        <v/>
      </c>
      <c r="J466" s="38"/>
      <c r="K466" s="37" t="str">
        <f>IF(D466="","",IF(D465&lt;&gt;"","",VLOOKUP(D466,契約台帳!$A$3:$X$700,12,FALSE)))</f>
        <v/>
      </c>
      <c r="L466" s="37" t="str">
        <f>IF(D466="","",IF(D465&lt;&gt;"","",VLOOKUP(F466,製品マスタ!$G$5:$Q$1005,11,FALSE)))</f>
        <v/>
      </c>
      <c r="M466" s="49"/>
      <c r="N466" s="49"/>
      <c r="O466" s="60"/>
      <c r="P466" s="74"/>
      <c r="Q466" s="54" t="str">
        <f>IF(D466="","",IF(D465&lt;&gt;"","",IF(J466="リード付け",M466,VLOOKUP(D466,契約台帳!$A$3:$X$700,14,FALSE))))</f>
        <v/>
      </c>
      <c r="R466" s="50" t="str">
        <f>IF(D466="","",IF(D465&lt;&gt;"","",IF(J466="リード付け",M466,VLOOKUP(D466,契約台帳!$A$3:$X$700,15,FALSE))))</f>
        <v/>
      </c>
      <c r="S466" s="50" t="str">
        <f>IF(D466="","",IF(D465&lt;&gt;"","",IF(J466="リード付け",N466,VLOOKUP(D466,契約台帳!$A$3:$X$700,16,FALSE))))</f>
        <v/>
      </c>
      <c r="T466" s="50"/>
      <c r="U466" s="227" t="str">
        <f>IF(D466="","",IF(D464=D466,"",VLOOKUP(D466,契約台帳!$A$2:$X$700,18,FALSE)))</f>
        <v/>
      </c>
      <c r="V466" s="35" t="str">
        <f>IF(J466="巻足し",VLOOKUP(F466&amp;K466&amp;M466,製品マスタ!$M$5:$AK$1005,IF(S466/N466&gt;=3,24,21),FALSE),IF(J466="巻返し",VLOOKUP(F466&amp;K466&amp;M466,製品マスタ!$M$5:$AE$1005,18,FALSE),IF(J466="リード付け","原反コア",IF(J466="スリット",VLOOKUP(F466&amp;K466&amp;Q466,製品マスタ!$N$5:$AE$1005,17,FALSE),""))))</f>
        <v/>
      </c>
      <c r="W466" s="35" t="str">
        <f>IF(J466="巻足し",VLOOKUP(F466&amp;K466&amp;M466,製品マスタ!$M$5:$AK$1005,IF(S466/N466&gt;=3,25,22),FALSE),IF(J466="巻返し",VLOOKUP(F466&amp;K466&amp;M466,製品マスタ!$M$5:$AE$1005,19,FALSE),IF(J466="リード付け","-",IF(J466="スリット",VLOOKUP(F466&amp;K466&amp;Q466,製品マスタ!$N$5:$AE$1005,18,FALSE),""))))</f>
        <v/>
      </c>
      <c r="X466" s="40" t="str">
        <f>IF(D466="","",IF(D465&lt;&gt;"","",VLOOKUP(D466,契約台帳!$A$3:$X$700,17,FALSE)))</f>
        <v/>
      </c>
      <c r="Y466" s="35" t="str">
        <f>IF(D466="","",IF(D465&lt;&gt;"","",VLOOKUP(D466,契約台帳!$A$3:$X$700,5,FALSE)))</f>
        <v/>
      </c>
      <c r="Z466" s="74"/>
      <c r="AA466" s="266" t="str">
        <f>IFERROR(VLOOKUP(F466&amp;K466&amp;M466,製品マスタ!$M$5:$AM$1003,27,FALSE),"")</f>
        <v/>
      </c>
      <c r="AB466" s="41"/>
      <c r="AC466" s="244"/>
      <c r="AD466" s="67"/>
      <c r="AE466" s="71"/>
      <c r="AF466" s="60"/>
      <c r="AG466" s="34"/>
      <c r="AH466" s="34"/>
      <c r="AI466" s="34"/>
      <c r="AJ466" s="34"/>
      <c r="AK466" s="13"/>
      <c r="AL466" s="13"/>
      <c r="AM466" s="13"/>
      <c r="AN466" s="13"/>
      <c r="AO466" s="13"/>
      <c r="AP466" s="14"/>
      <c r="AQ466" s="15"/>
    </row>
    <row r="467" spans="1:43" s="17" customFormat="1" ht="30.95" customHeight="1" x14ac:dyDescent="0.2">
      <c r="A467" s="47"/>
      <c r="B467" s="48"/>
      <c r="C467" s="56"/>
      <c r="D467" s="35"/>
      <c r="E467" s="35"/>
      <c r="F467" s="36" t="str">
        <f>IF(D467="","",VLOOKUP(D467,契約台帳!$A$3:$X$9998,6,FALSE))&amp;IF(D467="","",VLOOKUP(D467,契約台帳!$A$3:$X$9998,7,FALSE))&amp;IF(D467="","",VLOOKUP(D467,契約台帳!$A$3:$X$9998,8,FALSE))&amp;IF(D467="","",VLOOKUP(D467,契約台帳!$A$3:$X$9998,9,FALSE))&amp;IF(D467="","",VLOOKUP(D467,契約台帳!$A$3:$X$9998,11,FALSE))</f>
        <v/>
      </c>
      <c r="G467" s="35" t="str">
        <f>IF(D467="","",IF(D466&lt;&gt;"","",VLOOKUP(F467,製品マスタ!$G$5:$H$1005,2,FALSE)))</f>
        <v/>
      </c>
      <c r="H467" s="35" t="str">
        <f>IF(D467="","",IF(D466&lt;&gt;"","",VLOOKUP(F467,製品マスタ!$G$5:$K$1005,5,FALSE)))</f>
        <v/>
      </c>
      <c r="I467" s="37" t="str">
        <f>IF(D467="","",IF(D466&lt;&gt;"","",VLOOKUP(F467,製品マスタ!$G$5:$L$1005,6,FALSE)))</f>
        <v/>
      </c>
      <c r="J467" s="38"/>
      <c r="K467" s="37" t="str">
        <f>IF(D467="","",IF(D466&lt;&gt;"","",VLOOKUP(D467,契約台帳!$A$3:$X$700,12,FALSE)))</f>
        <v/>
      </c>
      <c r="L467" s="37" t="str">
        <f>IF(D467="","",IF(D466&lt;&gt;"","",VLOOKUP(F467,製品マスタ!$G$5:$Q$1005,11,FALSE)))</f>
        <v/>
      </c>
      <c r="M467" s="49"/>
      <c r="N467" s="49"/>
      <c r="O467" s="60"/>
      <c r="P467" s="74"/>
      <c r="Q467" s="54" t="str">
        <f>IF(D467="","",IF(D466&lt;&gt;"","",IF(J467="リード付け",M467,VLOOKUP(D467,契約台帳!$A$3:$X$700,14,FALSE))))</f>
        <v/>
      </c>
      <c r="R467" s="50" t="str">
        <f>IF(D467="","",IF(D466&lt;&gt;"","",IF(J467="リード付け",M467,VLOOKUP(D467,契約台帳!$A$3:$X$700,15,FALSE))))</f>
        <v/>
      </c>
      <c r="S467" s="50" t="str">
        <f>IF(D467="","",IF(D466&lt;&gt;"","",IF(J467="リード付け",N467,VLOOKUP(D467,契約台帳!$A$3:$X$700,16,FALSE))))</f>
        <v/>
      </c>
      <c r="T467" s="50"/>
      <c r="U467" s="227" t="str">
        <f>IF(D467="","",IF(D465=D467,"",VLOOKUP(D467,契約台帳!$A$2:$X$700,18,FALSE)))</f>
        <v/>
      </c>
      <c r="V467" s="35" t="str">
        <f>IF(J467="巻足し",VLOOKUP(F467&amp;K467&amp;M467,製品マスタ!$M$5:$AK$1005,IF(S467/N467&gt;=3,24,21),FALSE),IF(J467="巻返し",VLOOKUP(F467&amp;K467&amp;M467,製品マスタ!$M$5:$AE$1005,18,FALSE),IF(J467="リード付け","原反コア",IF(J467="スリット",VLOOKUP(F467&amp;K467&amp;Q467,製品マスタ!$N$5:$AE$1005,17,FALSE),""))))</f>
        <v/>
      </c>
      <c r="W467" s="35" t="str">
        <f>IF(J467="巻足し",VLOOKUP(F467&amp;K467&amp;M467,製品マスタ!$M$5:$AK$1005,IF(S467/N467&gt;=3,25,22),FALSE),IF(J467="巻返し",VLOOKUP(F467&amp;K467&amp;M467,製品マスタ!$M$5:$AE$1005,19,FALSE),IF(J467="リード付け","-",IF(J467="スリット",VLOOKUP(F467&amp;K467&amp;Q467,製品マスタ!$N$5:$AE$1005,18,FALSE),""))))</f>
        <v/>
      </c>
      <c r="X467" s="40" t="str">
        <f>IF(D467="","",IF(D466&lt;&gt;"","",VLOOKUP(D467,契約台帳!$A$3:$X$700,17,FALSE)))</f>
        <v/>
      </c>
      <c r="Y467" s="35" t="str">
        <f>IF(D467="","",IF(D466&lt;&gt;"","",VLOOKUP(D467,契約台帳!$A$3:$X$700,5,FALSE)))</f>
        <v/>
      </c>
      <c r="Z467" s="74"/>
      <c r="AA467" s="266" t="str">
        <f>IFERROR(VLOOKUP(F467&amp;K467&amp;M467,製品マスタ!$M$5:$AM$1003,27,FALSE),"")</f>
        <v/>
      </c>
      <c r="AB467" s="41"/>
      <c r="AC467" s="244"/>
      <c r="AD467" s="67"/>
      <c r="AE467" s="71"/>
      <c r="AF467" s="60"/>
      <c r="AG467" s="34"/>
      <c r="AH467" s="34"/>
      <c r="AI467" s="34"/>
      <c r="AJ467" s="34"/>
      <c r="AK467" s="13"/>
      <c r="AL467" s="13"/>
      <c r="AM467" s="13"/>
      <c r="AN467" s="13"/>
      <c r="AO467" s="13"/>
      <c r="AP467" s="14"/>
      <c r="AQ467" s="15"/>
    </row>
    <row r="468" spans="1:43" s="17" customFormat="1" ht="30.95" customHeight="1" x14ac:dyDescent="0.2">
      <c r="A468" s="47"/>
      <c r="B468" s="48"/>
      <c r="C468" s="56"/>
      <c r="D468" s="35"/>
      <c r="E468" s="35"/>
      <c r="F468" s="36" t="str">
        <f>IF(D468="","",VLOOKUP(D468,契約台帳!$A$3:$X$9998,6,FALSE))&amp;IF(D468="","",VLOOKUP(D468,契約台帳!$A$3:$X$9998,7,FALSE))&amp;IF(D468="","",VLOOKUP(D468,契約台帳!$A$3:$X$9998,8,FALSE))&amp;IF(D468="","",VLOOKUP(D468,契約台帳!$A$3:$X$9998,9,FALSE))&amp;IF(D468="","",VLOOKUP(D468,契約台帳!$A$3:$X$9998,11,FALSE))</f>
        <v/>
      </c>
      <c r="G468" s="35" t="str">
        <f>IF(D468="","",IF(D467&lt;&gt;"","",VLOOKUP(F468,製品マスタ!$G$5:$H$1005,2,FALSE)))</f>
        <v/>
      </c>
      <c r="H468" s="35" t="str">
        <f>IF(D468="","",IF(D467&lt;&gt;"","",VLOOKUP(F468,製品マスタ!$G$5:$K$1005,5,FALSE)))</f>
        <v/>
      </c>
      <c r="I468" s="37" t="str">
        <f>IF(D468="","",IF(D467&lt;&gt;"","",VLOOKUP(F468,製品マスタ!$G$5:$L$1005,6,FALSE)))</f>
        <v/>
      </c>
      <c r="J468" s="38"/>
      <c r="K468" s="37" t="str">
        <f>IF(D468="","",IF(D467&lt;&gt;"","",VLOOKUP(D468,契約台帳!$A$3:$X$700,12,FALSE)))</f>
        <v/>
      </c>
      <c r="L468" s="37" t="str">
        <f>IF(D468="","",IF(D467&lt;&gt;"","",VLOOKUP(F468,製品マスタ!$G$5:$Q$1005,11,FALSE)))</f>
        <v/>
      </c>
      <c r="M468" s="49"/>
      <c r="N468" s="49"/>
      <c r="O468" s="60"/>
      <c r="P468" s="74"/>
      <c r="Q468" s="54" t="str">
        <f>IF(D468="","",IF(D467&lt;&gt;"","",IF(J468="リード付け",M468,VLOOKUP(D468,契約台帳!$A$3:$X$700,14,FALSE))))</f>
        <v/>
      </c>
      <c r="R468" s="50" t="str">
        <f>IF(D468="","",IF(D467&lt;&gt;"","",IF(J468="リード付け",M468,VLOOKUP(D468,契約台帳!$A$3:$X$700,15,FALSE))))</f>
        <v/>
      </c>
      <c r="S468" s="50" t="str">
        <f>IF(D468="","",IF(D467&lt;&gt;"","",IF(J468="リード付け",N468,VLOOKUP(D468,契約台帳!$A$3:$X$700,16,FALSE))))</f>
        <v/>
      </c>
      <c r="T468" s="50"/>
      <c r="U468" s="227" t="str">
        <f>IF(D468="","",IF(D466=D468,"",VLOOKUP(D468,契約台帳!$A$2:$X$700,18,FALSE)))</f>
        <v/>
      </c>
      <c r="V468" s="35" t="str">
        <f>IF(J468="巻足し",VLOOKUP(F468&amp;K468&amp;M468,製品マスタ!$M$5:$AK$1005,IF(S468/N468&gt;=3,24,21),FALSE),IF(J468="巻返し",VLOOKUP(F468&amp;K468&amp;M468,製品マスタ!$M$5:$AE$1005,18,FALSE),IF(J468="リード付け","原反コア",IF(J468="スリット",VLOOKUP(F468&amp;K468&amp;Q468,製品マスタ!$N$5:$AE$1005,17,FALSE),""))))</f>
        <v/>
      </c>
      <c r="W468" s="35" t="str">
        <f>IF(J468="巻足し",VLOOKUP(F468&amp;K468&amp;M468,製品マスタ!$M$5:$AK$1005,IF(S468/N468&gt;=3,25,22),FALSE),IF(J468="巻返し",VLOOKUP(F468&amp;K468&amp;M468,製品マスタ!$M$5:$AE$1005,19,FALSE),IF(J468="リード付け","-",IF(J468="スリット",VLOOKUP(F468&amp;K468&amp;Q468,製品マスタ!$N$5:$AE$1005,18,FALSE),""))))</f>
        <v/>
      </c>
      <c r="X468" s="40" t="str">
        <f>IF(D468="","",IF(D467&lt;&gt;"","",VLOOKUP(D468,契約台帳!$A$3:$X$700,17,FALSE)))</f>
        <v/>
      </c>
      <c r="Y468" s="35" t="str">
        <f>IF(D468="","",IF(D467&lt;&gt;"","",VLOOKUP(D468,契約台帳!$A$3:$X$700,5,FALSE)))</f>
        <v/>
      </c>
      <c r="Z468" s="74"/>
      <c r="AA468" s="266" t="str">
        <f>IFERROR(VLOOKUP(F468&amp;K468&amp;M468,製品マスタ!$M$5:$AM$1003,27,FALSE),"")</f>
        <v/>
      </c>
      <c r="AB468" s="41"/>
      <c r="AC468" s="244"/>
      <c r="AD468" s="67"/>
      <c r="AE468" s="71"/>
      <c r="AF468" s="60"/>
      <c r="AG468" s="34"/>
      <c r="AH468" s="34"/>
      <c r="AI468" s="34"/>
      <c r="AJ468" s="34"/>
      <c r="AK468" s="13"/>
      <c r="AL468" s="13"/>
      <c r="AM468" s="13"/>
      <c r="AN468" s="13"/>
      <c r="AO468" s="13"/>
      <c r="AP468" s="14"/>
      <c r="AQ468" s="15"/>
    </row>
    <row r="469" spans="1:43" s="17" customFormat="1" ht="30.95" customHeight="1" x14ac:dyDescent="0.2">
      <c r="A469" s="47"/>
      <c r="B469" s="48"/>
      <c r="C469" s="56"/>
      <c r="D469" s="35"/>
      <c r="E469" s="35"/>
      <c r="F469" s="36" t="str">
        <f>IF(D469="","",VLOOKUP(D469,契約台帳!$A$3:$X$9998,6,FALSE))&amp;IF(D469="","",VLOOKUP(D469,契約台帳!$A$3:$X$9998,7,FALSE))&amp;IF(D469="","",VLOOKUP(D469,契約台帳!$A$3:$X$9998,8,FALSE))&amp;IF(D469="","",VLOOKUP(D469,契約台帳!$A$3:$X$9998,9,FALSE))&amp;IF(D469="","",VLOOKUP(D469,契約台帳!$A$3:$X$9998,11,FALSE))</f>
        <v/>
      </c>
      <c r="G469" s="35" t="str">
        <f>IF(D469="","",IF(D468&lt;&gt;"","",VLOOKUP(F469,製品マスタ!$G$5:$H$1005,2,FALSE)))</f>
        <v/>
      </c>
      <c r="H469" s="35" t="str">
        <f>IF(D469="","",IF(D468&lt;&gt;"","",VLOOKUP(F469,製品マスタ!$G$5:$K$1005,5,FALSE)))</f>
        <v/>
      </c>
      <c r="I469" s="37" t="str">
        <f>IF(D469="","",IF(D468&lt;&gt;"","",VLOOKUP(F469,製品マスタ!$G$5:$L$1005,6,FALSE)))</f>
        <v/>
      </c>
      <c r="J469" s="38"/>
      <c r="K469" s="37" t="str">
        <f>IF(D469="","",IF(D468&lt;&gt;"","",VLOOKUP(D469,契約台帳!$A$3:$X$700,12,FALSE)))</f>
        <v/>
      </c>
      <c r="L469" s="37" t="str">
        <f>IF(D469="","",IF(D468&lt;&gt;"","",VLOOKUP(F469,製品マスタ!$G$5:$Q$1005,11,FALSE)))</f>
        <v/>
      </c>
      <c r="M469" s="49"/>
      <c r="N469" s="49"/>
      <c r="O469" s="60"/>
      <c r="P469" s="74"/>
      <c r="Q469" s="54" t="str">
        <f>IF(D469="","",IF(D468&lt;&gt;"","",IF(J469="リード付け",M469,VLOOKUP(D469,契約台帳!$A$3:$X$700,14,FALSE))))</f>
        <v/>
      </c>
      <c r="R469" s="50" t="str">
        <f>IF(D469="","",IF(D468&lt;&gt;"","",IF(J469="リード付け",M469,VLOOKUP(D469,契約台帳!$A$3:$X$700,15,FALSE))))</f>
        <v/>
      </c>
      <c r="S469" s="50" t="str">
        <f>IF(D469="","",IF(D468&lt;&gt;"","",IF(J469="リード付け",N469,VLOOKUP(D469,契約台帳!$A$3:$X$700,16,FALSE))))</f>
        <v/>
      </c>
      <c r="T469" s="50"/>
      <c r="U469" s="227" t="str">
        <f>IF(D469="","",IF(D467=D469,"",VLOOKUP(D469,契約台帳!$A$2:$X$700,18,FALSE)))</f>
        <v/>
      </c>
      <c r="V469" s="35" t="str">
        <f>IF(J469="巻足し",VLOOKUP(F469&amp;K469&amp;M469,製品マスタ!$M$5:$AK$1005,IF(S469/N469&gt;=3,24,21),FALSE),IF(J469="巻返し",VLOOKUP(F469&amp;K469&amp;M469,製品マスタ!$M$5:$AE$1005,18,FALSE),IF(J469="リード付け","原反コア",IF(J469="スリット",VLOOKUP(F469&amp;K469&amp;Q469,製品マスタ!$N$5:$AE$1005,17,FALSE),""))))</f>
        <v/>
      </c>
      <c r="W469" s="35" t="str">
        <f>IF(J469="巻足し",VLOOKUP(F469&amp;K469&amp;M469,製品マスタ!$M$5:$AK$1005,IF(S469/N469&gt;=3,25,22),FALSE),IF(J469="巻返し",VLOOKUP(F469&amp;K469&amp;M469,製品マスタ!$M$5:$AE$1005,19,FALSE),IF(J469="リード付け","-",IF(J469="スリット",VLOOKUP(F469&amp;K469&amp;Q469,製品マスタ!$N$5:$AE$1005,18,FALSE),""))))</f>
        <v/>
      </c>
      <c r="X469" s="40" t="str">
        <f>IF(D469="","",IF(D468&lt;&gt;"","",VLOOKUP(D469,契約台帳!$A$3:$X$700,17,FALSE)))</f>
        <v/>
      </c>
      <c r="Y469" s="35" t="str">
        <f>IF(D469="","",IF(D468&lt;&gt;"","",VLOOKUP(D469,契約台帳!$A$3:$X$700,5,FALSE)))</f>
        <v/>
      </c>
      <c r="Z469" s="74"/>
      <c r="AA469" s="266" t="str">
        <f>IFERROR(VLOOKUP(F469&amp;K469&amp;M469,製品マスタ!$M$5:$AM$1003,27,FALSE),"")</f>
        <v/>
      </c>
      <c r="AB469" s="41"/>
      <c r="AC469" s="244"/>
      <c r="AD469" s="67"/>
      <c r="AE469" s="71"/>
      <c r="AF469" s="60"/>
      <c r="AG469" s="34"/>
      <c r="AH469" s="34"/>
      <c r="AI469" s="34"/>
      <c r="AJ469" s="34"/>
      <c r="AK469" s="13"/>
      <c r="AL469" s="13"/>
      <c r="AM469" s="13"/>
      <c r="AN469" s="13"/>
      <c r="AO469" s="13"/>
      <c r="AP469" s="14"/>
      <c r="AQ469" s="15"/>
    </row>
    <row r="470" spans="1:43" s="17" customFormat="1" ht="30.75" customHeight="1" x14ac:dyDescent="0.2">
      <c r="A470" s="47"/>
      <c r="B470" s="48"/>
      <c r="C470" s="56"/>
      <c r="D470" s="35"/>
      <c r="E470" s="35"/>
      <c r="F470" s="36" t="str">
        <f>IF(D470="","",VLOOKUP(D470,契約台帳!$A$3:$X$9998,6,FALSE))&amp;IF(D470="","",VLOOKUP(D470,契約台帳!$A$3:$X$9998,7,FALSE))&amp;IF(D470="","",VLOOKUP(D470,契約台帳!$A$3:$X$9998,8,FALSE))&amp;IF(D470="","",VLOOKUP(D470,契約台帳!$A$3:$X$9998,9,FALSE))&amp;IF(D470="","",VLOOKUP(D470,契約台帳!$A$3:$X$9998,11,FALSE))</f>
        <v/>
      </c>
      <c r="G470" s="35" t="str">
        <f>IF(D470="","",IF(D469&lt;&gt;"","",VLOOKUP(F470,製品マスタ!$G$5:$H$1005,2,FALSE)))</f>
        <v/>
      </c>
      <c r="H470" s="35" t="str">
        <f>IF(D470="","",IF(D469&lt;&gt;"","",VLOOKUP(F470,製品マスタ!$G$5:$K$1005,5,FALSE)))</f>
        <v/>
      </c>
      <c r="I470" s="37" t="str">
        <f>IF(D470="","",IF(D469&lt;&gt;"","",VLOOKUP(F470,製品マスタ!$G$5:$L$1005,6,FALSE)))</f>
        <v/>
      </c>
      <c r="J470" s="38"/>
      <c r="K470" s="37" t="str">
        <f>IF(D470="","",IF(D469&lt;&gt;"","",VLOOKUP(D470,契約台帳!$A$3:$X$700,12,FALSE)))</f>
        <v/>
      </c>
      <c r="L470" s="37" t="str">
        <f>IF(D470="","",IF(D469&lt;&gt;"","",VLOOKUP(F470,製品マスタ!$G$5:$Q$1005,11,FALSE)))</f>
        <v/>
      </c>
      <c r="M470" s="49"/>
      <c r="N470" s="49"/>
      <c r="O470" s="60"/>
      <c r="P470" s="74"/>
      <c r="Q470" s="54" t="str">
        <f>IF(D470="","",IF(D469&lt;&gt;"","",IF(J470="リード付け",M470,VLOOKUP(D470,契約台帳!$A$3:$X$700,14,FALSE))))</f>
        <v/>
      </c>
      <c r="R470" s="50" t="str">
        <f>IF(D470="","",IF(D469&lt;&gt;"","",IF(J470="リード付け",M470,VLOOKUP(D470,契約台帳!$A$3:$X$700,15,FALSE))))</f>
        <v/>
      </c>
      <c r="S470" s="50" t="str">
        <f>IF(D470="","",IF(D469&lt;&gt;"","",IF(J470="リード付け",N470,VLOOKUP(D470,契約台帳!$A$3:$X$700,16,FALSE))))</f>
        <v/>
      </c>
      <c r="T470" s="50"/>
      <c r="U470" s="227" t="str">
        <f>IF(D470="","",IF(D468=D470,"",VLOOKUP(D470,契約台帳!$A$2:$X$700,18,FALSE)))</f>
        <v/>
      </c>
      <c r="V470" s="35" t="str">
        <f>IF(J470="巻足し",VLOOKUP(F470&amp;K470&amp;M470,製品マスタ!$M$5:$AK$1005,IF(S470/N470&gt;=3,24,21),FALSE),IF(J470="巻返し",VLOOKUP(F470&amp;K470&amp;M470,製品マスタ!$M$5:$AE$1005,18,FALSE),IF(J470="リード付け","原反コア",IF(J470="スリット",VLOOKUP(F470&amp;K470&amp;Q470,製品マスタ!$N$5:$AE$1005,17,FALSE),""))))</f>
        <v/>
      </c>
      <c r="W470" s="35" t="str">
        <f>IF(J470="巻足し",VLOOKUP(F470&amp;K470&amp;M470,製品マスタ!$M$5:$AK$1005,IF(S470/N470&gt;=3,25,22),FALSE),IF(J470="巻返し",VLOOKUP(F470&amp;K470&amp;M470,製品マスタ!$M$5:$AE$1005,19,FALSE),IF(J470="リード付け","-",IF(J470="スリット",VLOOKUP(F470&amp;K470&amp;Q470,製品マスタ!$N$5:$AE$1005,18,FALSE),""))))</f>
        <v/>
      </c>
      <c r="X470" s="40" t="str">
        <f>IF(D470="","",IF(D469&lt;&gt;"","",VLOOKUP(D470,契約台帳!$A$3:$X$700,17,FALSE)))</f>
        <v/>
      </c>
      <c r="Y470" s="35" t="str">
        <f>IF(D470="","",IF(D469&lt;&gt;"","",VLOOKUP(D470,契約台帳!$A$3:$X$700,5,FALSE)))</f>
        <v/>
      </c>
      <c r="Z470" s="74"/>
      <c r="AA470" s="266" t="str">
        <f>IFERROR(VLOOKUP(F470&amp;K470&amp;M470,製品マスタ!$M$5:$AM$1003,27,FALSE),"")</f>
        <v/>
      </c>
      <c r="AB470" s="41"/>
      <c r="AC470" s="244"/>
      <c r="AD470" s="67"/>
      <c r="AE470" s="71"/>
      <c r="AF470" s="60"/>
      <c r="AG470" s="34"/>
      <c r="AH470" s="34"/>
      <c r="AI470" s="34"/>
      <c r="AJ470" s="34"/>
      <c r="AK470" s="13"/>
      <c r="AL470" s="13"/>
      <c r="AM470" s="13"/>
      <c r="AN470" s="13"/>
      <c r="AO470" s="13"/>
      <c r="AP470" s="14"/>
      <c r="AQ470" s="15"/>
    </row>
    <row r="471" spans="1:43" s="17" customFormat="1" ht="30.95" customHeight="1" x14ac:dyDescent="0.2">
      <c r="A471" s="47"/>
      <c r="B471" s="48"/>
      <c r="C471" s="56"/>
      <c r="D471" s="35"/>
      <c r="E471" s="35"/>
      <c r="F471" s="36" t="str">
        <f>IF(D471="","",VLOOKUP(D471,契約台帳!$A$3:$X$9998,6,FALSE))&amp;IF(D471="","",VLOOKUP(D471,契約台帳!$A$3:$X$9998,7,FALSE))&amp;IF(D471="","",VLOOKUP(D471,契約台帳!$A$3:$X$9998,8,FALSE))&amp;IF(D471="","",VLOOKUP(D471,契約台帳!$A$3:$X$9998,9,FALSE))&amp;IF(D471="","",VLOOKUP(D471,契約台帳!$A$3:$X$9998,11,FALSE))</f>
        <v/>
      </c>
      <c r="G471" s="35" t="str">
        <f>IF(D471="","",IF(D470&lt;&gt;"","",VLOOKUP(F471,製品マスタ!$G$5:$H$1005,2,FALSE)))</f>
        <v/>
      </c>
      <c r="H471" s="35" t="str">
        <f>IF(D471="","",IF(D470&lt;&gt;"","",VLOOKUP(F471,製品マスタ!$G$5:$K$1005,5,FALSE)))</f>
        <v/>
      </c>
      <c r="I471" s="37" t="str">
        <f>IF(D471="","",IF(D470&lt;&gt;"","",VLOOKUP(F471,製品マスタ!$G$5:$L$1005,6,FALSE)))</f>
        <v/>
      </c>
      <c r="J471" s="38"/>
      <c r="K471" s="37" t="str">
        <f>IF(D471="","",IF(D470&lt;&gt;"","",VLOOKUP(D471,契約台帳!$A$3:$X$700,12,FALSE)))</f>
        <v/>
      </c>
      <c r="L471" s="37" t="str">
        <f>IF(D471="","",IF(D470&lt;&gt;"","",VLOOKUP(F471,製品マスタ!$G$5:$Q$1005,11,FALSE)))</f>
        <v/>
      </c>
      <c r="M471" s="49"/>
      <c r="N471" s="49"/>
      <c r="O471" s="60"/>
      <c r="P471" s="74"/>
      <c r="Q471" s="54" t="str">
        <f>IF(D471="","",IF(D470&lt;&gt;"","",IF(J471="リード付け",M471,VLOOKUP(D471,契約台帳!$A$3:$X$700,14,FALSE))))</f>
        <v/>
      </c>
      <c r="R471" s="50" t="str">
        <f>IF(D471="","",IF(D470&lt;&gt;"","",IF(J471="リード付け",M471,VLOOKUP(D471,契約台帳!$A$3:$X$700,15,FALSE))))</f>
        <v/>
      </c>
      <c r="S471" s="50" t="str">
        <f>IF(D471="","",IF(D470&lt;&gt;"","",IF(J471="リード付け",N471,VLOOKUP(D471,契約台帳!$A$3:$X$700,16,FALSE))))</f>
        <v/>
      </c>
      <c r="T471" s="50"/>
      <c r="U471" s="227" t="str">
        <f>IF(D471="","",IF(D469=D471,"",VLOOKUP(D471,契約台帳!$A$2:$X$700,18,FALSE)))</f>
        <v/>
      </c>
      <c r="V471" s="35" t="str">
        <f>IF(J471="巻足し",VLOOKUP(F471&amp;K471&amp;M471,製品マスタ!$M$5:$AK$1005,IF(S471/N471&gt;=3,24,21),FALSE),IF(J471="巻返し",VLOOKUP(F471&amp;K471&amp;M471,製品マスタ!$M$5:$AE$1005,18,FALSE),IF(J471="リード付け","原反コア",IF(J471="スリット",VLOOKUP(F471&amp;K471&amp;Q471,製品マスタ!$N$5:$AE$1005,17,FALSE),""))))</f>
        <v/>
      </c>
      <c r="W471" s="35" t="str">
        <f>IF(J471="巻足し",VLOOKUP(F471&amp;K471&amp;M471,製品マスタ!$M$5:$AK$1005,IF(S471/N471&gt;=3,25,22),FALSE),IF(J471="巻返し",VLOOKUP(F471&amp;K471&amp;M471,製品マスタ!$M$5:$AE$1005,19,FALSE),IF(J471="リード付け","-",IF(J471="スリット",VLOOKUP(F471&amp;K471&amp;Q471,製品マスタ!$N$5:$AE$1005,18,FALSE),""))))</f>
        <v/>
      </c>
      <c r="X471" s="40" t="str">
        <f>IF(D471="","",IF(D470&lt;&gt;"","",VLOOKUP(D471,契約台帳!$A$3:$X$700,17,FALSE)))</f>
        <v/>
      </c>
      <c r="Y471" s="35" t="str">
        <f>IF(D471="","",IF(D470&lt;&gt;"","",VLOOKUP(D471,契約台帳!$A$3:$X$700,5,FALSE)))</f>
        <v/>
      </c>
      <c r="Z471" s="74"/>
      <c r="AA471" s="266" t="str">
        <f>IFERROR(VLOOKUP(F471&amp;K471&amp;M471,製品マスタ!$M$5:$AM$1003,27,FALSE),"")</f>
        <v/>
      </c>
      <c r="AB471" s="41"/>
      <c r="AC471" s="244"/>
      <c r="AD471" s="67"/>
      <c r="AE471" s="71"/>
      <c r="AF471" s="60"/>
      <c r="AG471" s="34"/>
      <c r="AH471" s="34"/>
      <c r="AI471" s="34"/>
      <c r="AJ471" s="34"/>
      <c r="AK471" s="13"/>
      <c r="AL471" s="13"/>
      <c r="AM471" s="13"/>
      <c r="AN471" s="13"/>
      <c r="AO471" s="13"/>
      <c r="AP471" s="14"/>
      <c r="AQ471" s="15"/>
    </row>
    <row r="472" spans="1:43" s="17" customFormat="1" ht="30.95" customHeight="1" x14ac:dyDescent="0.2">
      <c r="A472" s="47"/>
      <c r="B472" s="48"/>
      <c r="C472" s="56"/>
      <c r="D472" s="35"/>
      <c r="E472" s="35"/>
      <c r="F472" s="36" t="str">
        <f>IF(D472="","",VLOOKUP(D472,契約台帳!$A$3:$X$9998,6,FALSE))&amp;IF(D472="","",VLOOKUP(D472,契約台帳!$A$3:$X$9998,7,FALSE))&amp;IF(D472="","",VLOOKUP(D472,契約台帳!$A$3:$X$9998,8,FALSE))&amp;IF(D472="","",VLOOKUP(D472,契約台帳!$A$3:$X$9998,9,FALSE))&amp;IF(D472="","",VLOOKUP(D472,契約台帳!$A$3:$X$9998,11,FALSE))</f>
        <v/>
      </c>
      <c r="G472" s="35" t="str">
        <f>IF(D472="","",IF(D471&lt;&gt;"","",VLOOKUP(F472,製品マスタ!$G$5:$H$1005,2,FALSE)))</f>
        <v/>
      </c>
      <c r="H472" s="35" t="str">
        <f>IF(D472="","",IF(D471&lt;&gt;"","",VLOOKUP(F472,製品マスタ!$G$5:$K$1005,5,FALSE)))</f>
        <v/>
      </c>
      <c r="I472" s="37" t="str">
        <f>IF(D472="","",IF(D471&lt;&gt;"","",VLOOKUP(F472,製品マスタ!$G$5:$L$1005,6,FALSE)))</f>
        <v/>
      </c>
      <c r="J472" s="38"/>
      <c r="K472" s="37" t="str">
        <f>IF(D472="","",IF(D471&lt;&gt;"","",VLOOKUP(D472,契約台帳!$A$3:$X$700,12,FALSE)))</f>
        <v/>
      </c>
      <c r="L472" s="37" t="str">
        <f>IF(D472="","",IF(D471&lt;&gt;"","",VLOOKUP(F472,製品マスタ!$G$5:$Q$1005,11,FALSE)))</f>
        <v/>
      </c>
      <c r="M472" s="49"/>
      <c r="N472" s="49"/>
      <c r="O472" s="60"/>
      <c r="P472" s="74"/>
      <c r="Q472" s="54" t="str">
        <f>IF(D472="","",IF(D471&lt;&gt;"","",IF(J472="リード付け",M472,VLOOKUP(D472,契約台帳!$A$3:$X$700,14,FALSE))))</f>
        <v/>
      </c>
      <c r="R472" s="50" t="str">
        <f>IF(D472="","",IF(D471&lt;&gt;"","",IF(J472="リード付け",M472,VLOOKUP(D472,契約台帳!$A$3:$X$700,15,FALSE))))</f>
        <v/>
      </c>
      <c r="S472" s="50" t="str">
        <f>IF(D472="","",IF(D471&lt;&gt;"","",IF(J472="リード付け",N472,VLOOKUP(D472,契約台帳!$A$3:$X$700,16,FALSE))))</f>
        <v/>
      </c>
      <c r="T472" s="50"/>
      <c r="U472" s="227" t="str">
        <f>IF(D472="","",IF(D470=D472,"",VLOOKUP(D472,契約台帳!$A$2:$X$700,18,FALSE)))</f>
        <v/>
      </c>
      <c r="V472" s="35" t="str">
        <f>IF(J472="巻足し",VLOOKUP(F472&amp;K472&amp;M472,製品マスタ!$M$5:$AK$1005,IF(S472/N472&gt;=3,24,21),FALSE),IF(J472="巻返し",VLOOKUP(F472&amp;K472&amp;M472,製品マスタ!$M$5:$AE$1005,18,FALSE),IF(J472="リード付け","原反コア",IF(J472="スリット",VLOOKUP(F472&amp;K472&amp;Q472,製品マスタ!$N$5:$AE$1005,17,FALSE),""))))</f>
        <v/>
      </c>
      <c r="W472" s="35" t="str">
        <f>IF(J472="巻足し",VLOOKUP(F472&amp;K472&amp;M472,製品マスタ!$M$5:$AK$1005,IF(S472/N472&gt;=3,25,22),FALSE),IF(J472="巻返し",VLOOKUP(F472&amp;K472&amp;M472,製品マスタ!$M$5:$AE$1005,19,FALSE),IF(J472="リード付け","-",IF(J472="スリット",VLOOKUP(F472&amp;K472&amp;Q472,製品マスタ!$N$5:$AE$1005,18,FALSE),""))))</f>
        <v/>
      </c>
      <c r="X472" s="40" t="str">
        <f>IF(D472="","",IF(D471&lt;&gt;"","",VLOOKUP(D472,契約台帳!$A$3:$X$700,17,FALSE)))</f>
        <v/>
      </c>
      <c r="Y472" s="35" t="str">
        <f>IF(D472="","",IF(D471&lt;&gt;"","",VLOOKUP(D472,契約台帳!$A$3:$X$700,5,FALSE)))</f>
        <v/>
      </c>
      <c r="Z472" s="74"/>
      <c r="AA472" s="266" t="str">
        <f>IFERROR(VLOOKUP(F472&amp;K472&amp;M472,製品マスタ!$M$5:$AM$1003,27,FALSE),"")</f>
        <v/>
      </c>
      <c r="AB472" s="41"/>
      <c r="AC472" s="244"/>
      <c r="AD472" s="67"/>
      <c r="AE472" s="71"/>
      <c r="AF472" s="60"/>
      <c r="AG472" s="34"/>
      <c r="AH472" s="34"/>
      <c r="AI472" s="34"/>
      <c r="AJ472" s="34"/>
      <c r="AK472" s="13"/>
      <c r="AL472" s="13"/>
      <c r="AM472" s="13"/>
      <c r="AN472" s="13"/>
      <c r="AO472" s="13"/>
      <c r="AP472" s="14"/>
      <c r="AQ472" s="15"/>
    </row>
    <row r="473" spans="1:43" s="17" customFormat="1" ht="30.75" customHeight="1" x14ac:dyDescent="0.2">
      <c r="A473" s="47"/>
      <c r="B473" s="48"/>
      <c r="C473" s="56"/>
      <c r="D473" s="35"/>
      <c r="E473" s="35"/>
      <c r="F473" s="36" t="str">
        <f>IF(D473="","",VLOOKUP(D473,契約台帳!$A$3:$X$9998,6,FALSE))&amp;IF(D473="","",VLOOKUP(D473,契約台帳!$A$3:$X$9998,7,FALSE))&amp;IF(D473="","",VLOOKUP(D473,契約台帳!$A$3:$X$9998,8,FALSE))&amp;IF(D473="","",VLOOKUP(D473,契約台帳!$A$3:$X$9998,9,FALSE))&amp;IF(D473="","",VLOOKUP(D473,契約台帳!$A$3:$X$9998,11,FALSE))</f>
        <v/>
      </c>
      <c r="G473" s="35" t="str">
        <f>IF(D473="","",IF(D472&lt;&gt;"","",VLOOKUP(F473,製品マスタ!$G$5:$H$1005,2,FALSE)))</f>
        <v/>
      </c>
      <c r="H473" s="35" t="str">
        <f>IF(D473="","",IF(D472&lt;&gt;"","",VLOOKUP(F473,製品マスタ!$G$5:$K$1005,5,FALSE)))</f>
        <v/>
      </c>
      <c r="I473" s="37" t="str">
        <f>IF(D473="","",IF(D472&lt;&gt;"","",VLOOKUP(F473,製品マスタ!$G$5:$L$1005,6,FALSE)))</f>
        <v/>
      </c>
      <c r="J473" s="38"/>
      <c r="K473" s="37" t="str">
        <f>IF(D473="","",IF(D472&lt;&gt;"","",VLOOKUP(D473,契約台帳!$A$3:$X$700,12,FALSE)))</f>
        <v/>
      </c>
      <c r="L473" s="37" t="str">
        <f>IF(D473="","",IF(D472&lt;&gt;"","",VLOOKUP(F473,製品マスタ!$G$5:$Q$1005,11,FALSE)))</f>
        <v/>
      </c>
      <c r="M473" s="49"/>
      <c r="N473" s="49"/>
      <c r="O473" s="60"/>
      <c r="P473" s="74"/>
      <c r="Q473" s="54" t="str">
        <f>IF(D473="","",IF(D472&lt;&gt;"","",IF(J473="リード付け",M473,VLOOKUP(D473,契約台帳!$A$3:$X$700,14,FALSE))))</f>
        <v/>
      </c>
      <c r="R473" s="50" t="str">
        <f>IF(D473="","",IF(D472&lt;&gt;"","",IF(J473="リード付け",M473,VLOOKUP(D473,契約台帳!$A$3:$X$700,15,FALSE))))</f>
        <v/>
      </c>
      <c r="S473" s="50" t="str">
        <f>IF(D473="","",IF(D472&lt;&gt;"","",IF(J473="リード付け",N473,VLOOKUP(D473,契約台帳!$A$3:$X$700,16,FALSE))))</f>
        <v/>
      </c>
      <c r="T473" s="50"/>
      <c r="U473" s="227" t="str">
        <f>IF(D473="","",IF(D471=D473,"",VLOOKUP(D473,契約台帳!$A$2:$X$700,18,FALSE)))</f>
        <v/>
      </c>
      <c r="V473" s="35" t="str">
        <f>IF(J473="巻足し",VLOOKUP(F473&amp;K473&amp;M473,製品マスタ!$M$5:$AK$1005,IF(S473/N473&gt;=3,24,21),FALSE),IF(J473="巻返し",VLOOKUP(F473&amp;K473&amp;M473,製品マスタ!$M$5:$AE$1005,18,FALSE),IF(J473="リード付け","原反コア",IF(J473="スリット",VLOOKUP(F473&amp;K473&amp;Q473,製品マスタ!$N$5:$AE$1005,17,FALSE),""))))</f>
        <v/>
      </c>
      <c r="W473" s="35" t="str">
        <f>IF(J473="巻足し",VLOOKUP(F473&amp;K473&amp;M473,製品マスタ!$M$5:$AK$1005,IF(S473/N473&gt;=3,25,22),FALSE),IF(J473="巻返し",VLOOKUP(F473&amp;K473&amp;M473,製品マスタ!$M$5:$AE$1005,19,FALSE),IF(J473="リード付け","-",IF(J473="スリット",VLOOKUP(F473&amp;K473&amp;Q473,製品マスタ!$N$5:$AE$1005,18,FALSE),""))))</f>
        <v/>
      </c>
      <c r="X473" s="40" t="str">
        <f>IF(D473="","",IF(D472&lt;&gt;"","",VLOOKUP(D473,契約台帳!$A$3:$X$700,17,FALSE)))</f>
        <v/>
      </c>
      <c r="Y473" s="35" t="str">
        <f>IF(D473="","",IF(D472&lt;&gt;"","",VLOOKUP(D473,契約台帳!$A$3:$X$700,5,FALSE)))</f>
        <v/>
      </c>
      <c r="Z473" s="74"/>
      <c r="AA473" s="266" t="str">
        <f>IFERROR(VLOOKUP(F473&amp;K473&amp;M473,製品マスタ!$M$5:$AM$1003,27,FALSE),"")</f>
        <v/>
      </c>
      <c r="AB473" s="41"/>
      <c r="AC473" s="244"/>
      <c r="AD473" s="67"/>
      <c r="AE473" s="71"/>
      <c r="AF473" s="60"/>
      <c r="AG473" s="34"/>
      <c r="AH473" s="34"/>
      <c r="AI473" s="34"/>
      <c r="AJ473" s="34"/>
      <c r="AK473" s="13"/>
      <c r="AL473" s="13"/>
      <c r="AM473" s="13"/>
      <c r="AN473" s="13"/>
      <c r="AO473" s="13"/>
      <c r="AP473" s="14"/>
      <c r="AQ473" s="15"/>
    </row>
    <row r="474" spans="1:43" s="17" customFormat="1" ht="30.95" customHeight="1" x14ac:dyDescent="0.2">
      <c r="A474" s="47"/>
      <c r="B474" s="48"/>
      <c r="C474" s="56"/>
      <c r="D474" s="35"/>
      <c r="E474" s="35"/>
      <c r="F474" s="36" t="str">
        <f>IF(D474="","",VLOOKUP(D474,契約台帳!$A$3:$X$9998,6,FALSE))&amp;IF(D474="","",VLOOKUP(D474,契約台帳!$A$3:$X$9998,7,FALSE))&amp;IF(D474="","",VLOOKUP(D474,契約台帳!$A$3:$X$9998,8,FALSE))&amp;IF(D474="","",VLOOKUP(D474,契約台帳!$A$3:$X$9998,9,FALSE))&amp;IF(D474="","",VLOOKUP(D474,契約台帳!$A$3:$X$9998,11,FALSE))</f>
        <v/>
      </c>
      <c r="G474" s="35" t="str">
        <f>IF(D474="","",IF(D473&lt;&gt;"","",VLOOKUP(F474,製品マスタ!$G$5:$H$1005,2,FALSE)))</f>
        <v/>
      </c>
      <c r="H474" s="35" t="str">
        <f>IF(D474="","",IF(D473&lt;&gt;"","",VLOOKUP(F474,製品マスタ!$G$5:$K$1005,5,FALSE)))</f>
        <v/>
      </c>
      <c r="I474" s="37" t="str">
        <f>IF(D474="","",IF(D473&lt;&gt;"","",VLOOKUP(F474,製品マスタ!$G$5:$L$1005,6,FALSE)))</f>
        <v/>
      </c>
      <c r="J474" s="38"/>
      <c r="K474" s="37" t="str">
        <f>IF(D474="","",IF(D473&lt;&gt;"","",VLOOKUP(D474,契約台帳!$A$3:$X$700,12,FALSE)))</f>
        <v/>
      </c>
      <c r="L474" s="37" t="str">
        <f>IF(D474="","",IF(D473&lt;&gt;"","",VLOOKUP(F474,製品マスタ!$G$5:$Q$1005,11,FALSE)))</f>
        <v/>
      </c>
      <c r="M474" s="49"/>
      <c r="N474" s="49"/>
      <c r="O474" s="60"/>
      <c r="P474" s="74"/>
      <c r="Q474" s="54" t="str">
        <f>IF(D474="","",IF(D473&lt;&gt;"","",IF(J474="リード付け",M474,VLOOKUP(D474,契約台帳!$A$3:$X$700,14,FALSE))))</f>
        <v/>
      </c>
      <c r="R474" s="50" t="str">
        <f>IF(D474="","",IF(D473&lt;&gt;"","",IF(J474="リード付け",M474,VLOOKUP(D474,契約台帳!$A$3:$X$700,15,FALSE))))</f>
        <v/>
      </c>
      <c r="S474" s="50" t="str">
        <f>IF(D474="","",IF(D473&lt;&gt;"","",IF(J474="リード付け",N474,VLOOKUP(D474,契約台帳!$A$3:$X$700,16,FALSE))))</f>
        <v/>
      </c>
      <c r="T474" s="50"/>
      <c r="U474" s="227" t="str">
        <f>IF(D474="","",IF(D472=D474,"",VLOOKUP(D474,契約台帳!$A$2:$X$700,18,FALSE)))</f>
        <v/>
      </c>
      <c r="V474" s="35" t="str">
        <f>IF(J474="巻足し",VLOOKUP(F474&amp;K474&amp;M474,製品マスタ!$M$5:$AK$1005,IF(S474/N474&gt;=3,24,21),FALSE),IF(J474="巻返し",VLOOKUP(F474&amp;K474&amp;M474,製品マスタ!$M$5:$AE$1005,18,FALSE),IF(J474="リード付け","原反コア",IF(J474="スリット",VLOOKUP(F474&amp;K474&amp;Q474,製品マスタ!$N$5:$AE$1005,17,FALSE),""))))</f>
        <v/>
      </c>
      <c r="W474" s="35" t="str">
        <f>IF(J474="巻足し",VLOOKUP(F474&amp;K474&amp;M474,製品マスタ!$M$5:$AK$1005,IF(S474/N474&gt;=3,25,22),FALSE),IF(J474="巻返し",VLOOKUP(F474&amp;K474&amp;M474,製品マスタ!$M$5:$AE$1005,19,FALSE),IF(J474="リード付け","-",IF(J474="スリット",VLOOKUP(F474&amp;K474&amp;Q474,製品マスタ!$N$5:$AE$1005,18,FALSE),""))))</f>
        <v/>
      </c>
      <c r="X474" s="40" t="str">
        <f>IF(D474="","",IF(D473&lt;&gt;"","",VLOOKUP(D474,契約台帳!$A$3:$X$700,17,FALSE)))</f>
        <v/>
      </c>
      <c r="Y474" s="35" t="str">
        <f>IF(D474="","",IF(D473&lt;&gt;"","",VLOOKUP(D474,契約台帳!$A$3:$X$700,5,FALSE)))</f>
        <v/>
      </c>
      <c r="Z474" s="74"/>
      <c r="AA474" s="266" t="str">
        <f>IFERROR(VLOOKUP(F474&amp;K474&amp;M474,製品マスタ!$M$5:$AM$1003,27,FALSE),"")</f>
        <v/>
      </c>
      <c r="AB474" s="41"/>
      <c r="AC474" s="244"/>
      <c r="AD474" s="67"/>
      <c r="AE474" s="71"/>
      <c r="AF474" s="60"/>
      <c r="AG474" s="34"/>
      <c r="AH474" s="34"/>
      <c r="AI474" s="34"/>
      <c r="AJ474" s="34"/>
      <c r="AK474" s="13"/>
      <c r="AL474" s="13"/>
      <c r="AM474" s="13"/>
      <c r="AN474" s="13"/>
      <c r="AO474" s="13"/>
      <c r="AP474" s="14"/>
      <c r="AQ474" s="15"/>
    </row>
    <row r="475" spans="1:43" s="17" customFormat="1" ht="30.95" customHeight="1" x14ac:dyDescent="0.2">
      <c r="A475" s="47"/>
      <c r="B475" s="48"/>
      <c r="C475" s="56"/>
      <c r="D475" s="35"/>
      <c r="E475" s="35"/>
      <c r="F475" s="36" t="str">
        <f>IF(D475="","",VLOOKUP(D475,契約台帳!$A$3:$X$9998,6,FALSE))&amp;IF(D475="","",VLOOKUP(D475,契約台帳!$A$3:$X$9998,7,FALSE))&amp;IF(D475="","",VLOOKUP(D475,契約台帳!$A$3:$X$9998,8,FALSE))&amp;IF(D475="","",VLOOKUP(D475,契約台帳!$A$3:$X$9998,9,FALSE))&amp;IF(D475="","",VLOOKUP(D475,契約台帳!$A$3:$X$9998,11,FALSE))</f>
        <v/>
      </c>
      <c r="G475" s="35" t="str">
        <f>IF(D475="","",IF(D474&lt;&gt;"","",VLOOKUP(F475,製品マスタ!$G$5:$H$1005,2,FALSE)))</f>
        <v/>
      </c>
      <c r="H475" s="35" t="str">
        <f>IF(D475="","",IF(D474&lt;&gt;"","",VLOOKUP(F475,製品マスタ!$G$5:$K$1005,5,FALSE)))</f>
        <v/>
      </c>
      <c r="I475" s="37" t="str">
        <f>IF(D475="","",IF(D474&lt;&gt;"","",VLOOKUP(F475,製品マスタ!$G$5:$L$1005,6,FALSE)))</f>
        <v/>
      </c>
      <c r="J475" s="38"/>
      <c r="K475" s="37" t="str">
        <f>IF(D475="","",IF(D474&lt;&gt;"","",VLOOKUP(D475,契約台帳!$A$3:$X$700,12,FALSE)))</f>
        <v/>
      </c>
      <c r="L475" s="37" t="str">
        <f>IF(D475="","",IF(D474&lt;&gt;"","",VLOOKUP(F475,製品マスタ!$G$5:$Q$1005,11,FALSE)))</f>
        <v/>
      </c>
      <c r="M475" s="49"/>
      <c r="N475" s="49"/>
      <c r="O475" s="60"/>
      <c r="P475" s="74"/>
      <c r="Q475" s="54" t="str">
        <f>IF(D475="","",IF(D474&lt;&gt;"","",IF(J475="リード付け",M475,VLOOKUP(D475,契約台帳!$A$3:$X$700,14,FALSE))))</f>
        <v/>
      </c>
      <c r="R475" s="50" t="str">
        <f>IF(D475="","",IF(D474&lt;&gt;"","",IF(J475="リード付け",M475,VLOOKUP(D475,契約台帳!$A$3:$X$700,15,FALSE))))</f>
        <v/>
      </c>
      <c r="S475" s="50" t="str">
        <f>IF(D475="","",IF(D474&lt;&gt;"","",IF(J475="リード付け",N475,VLOOKUP(D475,契約台帳!$A$3:$X$700,16,FALSE))))</f>
        <v/>
      </c>
      <c r="T475" s="50"/>
      <c r="U475" s="227" t="str">
        <f>IF(D475="","",IF(D473=D475,"",VLOOKUP(D475,契約台帳!$A$2:$X$700,18,FALSE)))</f>
        <v/>
      </c>
      <c r="V475" s="35" t="str">
        <f>IF(J475="巻足し",VLOOKUP(F475&amp;K475&amp;M475,製品マスタ!$M$5:$AK$1005,IF(S475/N475&gt;=3,24,21),FALSE),IF(J475="巻返し",VLOOKUP(F475&amp;K475&amp;M475,製品マスタ!$M$5:$AE$1005,18,FALSE),IF(J475="リード付け","原反コア",IF(J475="スリット",VLOOKUP(F475&amp;K475&amp;Q475,製品マスタ!$N$5:$AE$1005,17,FALSE),""))))</f>
        <v/>
      </c>
      <c r="W475" s="35" t="str">
        <f>IF(J475="巻足し",VLOOKUP(F475&amp;K475&amp;M475,製品マスタ!$M$5:$AK$1005,IF(S475/N475&gt;=3,25,22),FALSE),IF(J475="巻返し",VLOOKUP(F475&amp;K475&amp;M475,製品マスタ!$M$5:$AE$1005,19,FALSE),IF(J475="リード付け","-",IF(J475="スリット",VLOOKUP(F475&amp;K475&amp;Q475,製品マスタ!$N$5:$AE$1005,18,FALSE),""))))</f>
        <v/>
      </c>
      <c r="X475" s="40" t="str">
        <f>IF(D475="","",IF(D474&lt;&gt;"","",VLOOKUP(D475,契約台帳!$A$3:$X$700,17,FALSE)))</f>
        <v/>
      </c>
      <c r="Y475" s="35" t="str">
        <f>IF(D475="","",IF(D474&lt;&gt;"","",VLOOKUP(D475,契約台帳!$A$3:$X$700,5,FALSE)))</f>
        <v/>
      </c>
      <c r="Z475" s="74"/>
      <c r="AA475" s="266" t="str">
        <f>IFERROR(VLOOKUP(F475&amp;K475&amp;M475,製品マスタ!$M$5:$AM$1003,27,FALSE),"")</f>
        <v/>
      </c>
      <c r="AB475" s="41"/>
      <c r="AC475" s="244"/>
      <c r="AD475" s="67"/>
      <c r="AE475" s="71"/>
      <c r="AF475" s="60"/>
      <c r="AG475" s="34"/>
      <c r="AH475" s="34"/>
      <c r="AI475" s="34"/>
      <c r="AJ475" s="34"/>
      <c r="AK475" s="13"/>
      <c r="AL475" s="13"/>
      <c r="AM475" s="13"/>
      <c r="AN475" s="13"/>
      <c r="AO475" s="13"/>
      <c r="AP475" s="14"/>
      <c r="AQ475" s="15"/>
    </row>
    <row r="476" spans="1:43" s="17" customFormat="1" ht="30.95" customHeight="1" x14ac:dyDescent="0.2">
      <c r="A476" s="47"/>
      <c r="B476" s="48"/>
      <c r="C476" s="56"/>
      <c r="D476" s="35"/>
      <c r="E476" s="35"/>
      <c r="F476" s="36" t="str">
        <f>IF(D476="","",VLOOKUP(D476,契約台帳!$A$3:$X$9998,6,FALSE))&amp;IF(D476="","",VLOOKUP(D476,契約台帳!$A$3:$X$9998,7,FALSE))&amp;IF(D476="","",VLOOKUP(D476,契約台帳!$A$3:$X$9998,8,FALSE))&amp;IF(D476="","",VLOOKUP(D476,契約台帳!$A$3:$X$9998,9,FALSE))&amp;IF(D476="","",VLOOKUP(D476,契約台帳!$A$3:$X$9998,11,FALSE))</f>
        <v/>
      </c>
      <c r="G476" s="35" t="str">
        <f>IF(D476="","",IF(D475&lt;&gt;"","",VLOOKUP(F476,製品マスタ!$G$5:$H$1005,2,FALSE)))</f>
        <v/>
      </c>
      <c r="H476" s="35" t="str">
        <f>IF(D476="","",IF(D475&lt;&gt;"","",VLOOKUP(F476,製品マスタ!$G$5:$K$1005,5,FALSE)))</f>
        <v/>
      </c>
      <c r="I476" s="37" t="str">
        <f>IF(D476="","",IF(D475&lt;&gt;"","",VLOOKUP(F476,製品マスタ!$G$5:$L$1005,6,FALSE)))</f>
        <v/>
      </c>
      <c r="J476" s="38"/>
      <c r="K476" s="37" t="str">
        <f>IF(D476="","",IF(D475&lt;&gt;"","",VLOOKUP(D476,契約台帳!$A$3:$X$700,12,FALSE)))</f>
        <v/>
      </c>
      <c r="L476" s="37" t="str">
        <f>IF(D476="","",IF(D475&lt;&gt;"","",VLOOKUP(F476,製品マスタ!$G$5:$Q$1005,11,FALSE)))</f>
        <v/>
      </c>
      <c r="M476" s="49"/>
      <c r="N476" s="49"/>
      <c r="O476" s="60"/>
      <c r="P476" s="74"/>
      <c r="Q476" s="54" t="str">
        <f>IF(D476="","",IF(D475&lt;&gt;"","",IF(J476="リード付け",M476,VLOOKUP(D476,契約台帳!$A$3:$X$700,14,FALSE))))</f>
        <v/>
      </c>
      <c r="R476" s="50" t="str">
        <f>IF(D476="","",IF(D475&lt;&gt;"","",IF(J476="リード付け",M476,VLOOKUP(D476,契約台帳!$A$3:$X$700,15,FALSE))))</f>
        <v/>
      </c>
      <c r="S476" s="50" t="str">
        <f>IF(D476="","",IF(D475&lt;&gt;"","",IF(J476="リード付け",N476,VLOOKUP(D476,契約台帳!$A$3:$X$700,16,FALSE))))</f>
        <v/>
      </c>
      <c r="T476" s="50"/>
      <c r="U476" s="227" t="str">
        <f>IF(D476="","",IF(D474=D476,"",VLOOKUP(D476,契約台帳!$A$2:$X$700,18,FALSE)))</f>
        <v/>
      </c>
      <c r="V476" s="35" t="str">
        <f>IF(J476="巻足し",VLOOKUP(F476&amp;K476&amp;M476,製品マスタ!$M$5:$AK$1005,IF(S476/N476&gt;=3,24,21),FALSE),IF(J476="巻返し",VLOOKUP(F476&amp;K476&amp;M476,製品マスタ!$M$5:$AE$1005,18,FALSE),IF(J476="リード付け","原反コア",IF(J476="スリット",VLOOKUP(F476&amp;K476&amp;Q476,製品マスタ!$N$5:$AE$1005,17,FALSE),""))))</f>
        <v/>
      </c>
      <c r="W476" s="35" t="str">
        <f>IF(J476="巻足し",VLOOKUP(F476&amp;K476&amp;M476,製品マスタ!$M$5:$AK$1005,IF(S476/N476&gt;=3,25,22),FALSE),IF(J476="巻返し",VLOOKUP(F476&amp;K476&amp;M476,製品マスタ!$M$5:$AE$1005,19,FALSE),IF(J476="リード付け","-",IF(J476="スリット",VLOOKUP(F476&amp;K476&amp;Q476,製品マスタ!$N$5:$AE$1005,18,FALSE),""))))</f>
        <v/>
      </c>
      <c r="X476" s="40" t="str">
        <f>IF(D476="","",IF(D475&lt;&gt;"","",VLOOKUP(D476,契約台帳!$A$3:$X$700,17,FALSE)))</f>
        <v/>
      </c>
      <c r="Y476" s="35" t="str">
        <f>IF(D476="","",IF(D475&lt;&gt;"","",VLOOKUP(D476,契約台帳!$A$3:$X$700,5,FALSE)))</f>
        <v/>
      </c>
      <c r="Z476" s="74"/>
      <c r="AA476" s="266" t="str">
        <f>IFERROR(VLOOKUP(F476&amp;K476&amp;M476,製品マスタ!$M$5:$AM$1003,27,FALSE),"")</f>
        <v/>
      </c>
      <c r="AB476" s="41"/>
      <c r="AC476" s="244"/>
      <c r="AD476" s="67"/>
      <c r="AE476" s="71"/>
      <c r="AF476" s="60"/>
      <c r="AG476" s="34"/>
      <c r="AH476" s="34"/>
      <c r="AI476" s="34"/>
      <c r="AJ476" s="34"/>
      <c r="AK476" s="13"/>
      <c r="AL476" s="13"/>
      <c r="AM476" s="13"/>
      <c r="AN476" s="13"/>
      <c r="AO476" s="13"/>
      <c r="AP476" s="14"/>
      <c r="AQ476" s="15"/>
    </row>
    <row r="477" spans="1:43" s="17" customFormat="1" ht="30.95" customHeight="1" x14ac:dyDescent="0.2">
      <c r="A477" s="47"/>
      <c r="B477" s="48"/>
      <c r="C477" s="56"/>
      <c r="D477" s="35"/>
      <c r="E477" s="35"/>
      <c r="F477" s="36" t="str">
        <f>IF(D477="","",VLOOKUP(D477,契約台帳!$A$3:$X$9998,6,FALSE))&amp;IF(D477="","",VLOOKUP(D477,契約台帳!$A$3:$X$9998,7,FALSE))&amp;IF(D477="","",VLOOKUP(D477,契約台帳!$A$3:$X$9998,8,FALSE))&amp;IF(D477="","",VLOOKUP(D477,契約台帳!$A$3:$X$9998,9,FALSE))&amp;IF(D477="","",VLOOKUP(D477,契約台帳!$A$3:$X$9998,11,FALSE))</f>
        <v/>
      </c>
      <c r="G477" s="35" t="str">
        <f>IF(D477="","",IF(D476&lt;&gt;"","",VLOOKUP(F477,製品マスタ!$G$5:$H$1005,2,FALSE)))</f>
        <v/>
      </c>
      <c r="H477" s="35" t="str">
        <f>IF(D477="","",IF(D476&lt;&gt;"","",VLOOKUP(F477,製品マスタ!$G$5:$K$1005,5,FALSE)))</f>
        <v/>
      </c>
      <c r="I477" s="37" t="str">
        <f>IF(D477="","",IF(D476&lt;&gt;"","",VLOOKUP(F477,製品マスタ!$G$5:$L$1005,6,FALSE)))</f>
        <v/>
      </c>
      <c r="J477" s="38"/>
      <c r="K477" s="37" t="str">
        <f>IF(D477="","",IF(D476&lt;&gt;"","",VLOOKUP(D477,契約台帳!$A$3:$X$700,12,FALSE)))</f>
        <v/>
      </c>
      <c r="L477" s="37" t="str">
        <f>IF(D477="","",IF(D476&lt;&gt;"","",VLOOKUP(F477,製品マスタ!$G$5:$Q$1005,11,FALSE)))</f>
        <v/>
      </c>
      <c r="M477" s="49"/>
      <c r="N477" s="49"/>
      <c r="O477" s="60"/>
      <c r="P477" s="74"/>
      <c r="Q477" s="54" t="str">
        <f>IF(D477="","",IF(D476&lt;&gt;"","",IF(J477="リード付け",M477,VLOOKUP(D477,契約台帳!$A$3:$X$700,14,FALSE))))</f>
        <v/>
      </c>
      <c r="R477" s="50" t="str">
        <f>IF(D477="","",IF(D476&lt;&gt;"","",IF(J477="リード付け",M477,VLOOKUP(D477,契約台帳!$A$3:$X$700,15,FALSE))))</f>
        <v/>
      </c>
      <c r="S477" s="50" t="str">
        <f>IF(D477="","",IF(D476&lt;&gt;"","",IF(J477="リード付け",N477,VLOOKUP(D477,契約台帳!$A$3:$X$700,16,FALSE))))</f>
        <v/>
      </c>
      <c r="T477" s="50"/>
      <c r="U477" s="227" t="str">
        <f>IF(D477="","",IF(D475=D477,"",VLOOKUP(D477,契約台帳!$A$2:$X$700,18,FALSE)))</f>
        <v/>
      </c>
      <c r="V477" s="35" t="str">
        <f>IF(J477="巻足し",VLOOKUP(F477&amp;K477&amp;M477,製品マスタ!$M$5:$AK$1005,IF(S477/N477&gt;=3,24,21),FALSE),IF(J477="巻返し",VLOOKUP(F477&amp;K477&amp;M477,製品マスタ!$M$5:$AE$1005,18,FALSE),IF(J477="リード付け","原反コア",IF(J477="スリット",VLOOKUP(F477&amp;K477&amp;Q477,製品マスタ!$N$5:$AE$1005,17,FALSE),""))))</f>
        <v/>
      </c>
      <c r="W477" s="35" t="str">
        <f>IF(J477="巻足し",VLOOKUP(F477&amp;K477&amp;M477,製品マスタ!$M$5:$AK$1005,IF(S477/N477&gt;=3,25,22),FALSE),IF(J477="巻返し",VLOOKUP(F477&amp;K477&amp;M477,製品マスタ!$M$5:$AE$1005,19,FALSE),IF(J477="リード付け","-",IF(J477="スリット",VLOOKUP(F477&amp;K477&amp;Q477,製品マスタ!$N$5:$AE$1005,18,FALSE),""))))</f>
        <v/>
      </c>
      <c r="X477" s="40" t="str">
        <f>IF(D477="","",IF(D476&lt;&gt;"","",VLOOKUP(D477,契約台帳!$A$3:$X$700,17,FALSE)))</f>
        <v/>
      </c>
      <c r="Y477" s="35" t="str">
        <f>IF(D477="","",IF(D476&lt;&gt;"","",VLOOKUP(D477,契約台帳!$A$3:$X$700,5,FALSE)))</f>
        <v/>
      </c>
      <c r="Z477" s="74"/>
      <c r="AA477" s="266" t="str">
        <f>IFERROR(VLOOKUP(F477&amp;K477&amp;M477,製品マスタ!$M$5:$AM$1003,27,FALSE),"")</f>
        <v/>
      </c>
      <c r="AB477" s="41"/>
      <c r="AC477" s="244"/>
      <c r="AD477" s="67"/>
      <c r="AE477" s="71"/>
      <c r="AF477" s="60"/>
      <c r="AG477" s="34"/>
      <c r="AH477" s="34"/>
      <c r="AI477" s="34"/>
      <c r="AJ477" s="34"/>
      <c r="AK477" s="13"/>
      <c r="AL477" s="13"/>
      <c r="AM477" s="13"/>
      <c r="AN477" s="13"/>
      <c r="AO477" s="13"/>
      <c r="AP477" s="14"/>
      <c r="AQ477" s="15"/>
    </row>
    <row r="478" spans="1:43" s="17" customFormat="1" ht="30.95" customHeight="1" x14ac:dyDescent="0.2">
      <c r="A478" s="47"/>
      <c r="B478" s="48"/>
      <c r="C478" s="56"/>
      <c r="D478" s="35"/>
      <c r="E478" s="35"/>
      <c r="F478" s="36" t="str">
        <f>IF(D478="","",VLOOKUP(D478,契約台帳!$A$3:$X$9998,6,FALSE))&amp;IF(D478="","",VLOOKUP(D478,契約台帳!$A$3:$X$9998,7,FALSE))&amp;IF(D478="","",VLOOKUP(D478,契約台帳!$A$3:$X$9998,8,FALSE))&amp;IF(D478="","",VLOOKUP(D478,契約台帳!$A$3:$X$9998,9,FALSE))&amp;IF(D478="","",VLOOKUP(D478,契約台帳!$A$3:$X$9998,11,FALSE))</f>
        <v/>
      </c>
      <c r="G478" s="35" t="str">
        <f>IF(D478="","",IF(D477&lt;&gt;"","",VLOOKUP(F478,製品マスタ!$G$5:$H$1005,2,FALSE)))</f>
        <v/>
      </c>
      <c r="H478" s="35" t="str">
        <f>IF(D478="","",IF(D477&lt;&gt;"","",VLOOKUP(F478,製品マスタ!$G$5:$K$1005,5,FALSE)))</f>
        <v/>
      </c>
      <c r="I478" s="37" t="str">
        <f>IF(D478="","",IF(D477&lt;&gt;"","",VLOOKUP(F478,製品マスタ!$G$5:$L$1005,6,FALSE)))</f>
        <v/>
      </c>
      <c r="J478" s="38"/>
      <c r="K478" s="37" t="str">
        <f>IF(D478="","",IF(D477&lt;&gt;"","",VLOOKUP(D478,契約台帳!$A$3:$X$700,12,FALSE)))</f>
        <v/>
      </c>
      <c r="L478" s="37" t="str">
        <f>IF(D478="","",IF(D477&lt;&gt;"","",VLOOKUP(F478,製品マスタ!$G$5:$Q$1005,11,FALSE)))</f>
        <v/>
      </c>
      <c r="M478" s="49"/>
      <c r="N478" s="49"/>
      <c r="O478" s="60"/>
      <c r="P478" s="74"/>
      <c r="Q478" s="54" t="str">
        <f>IF(D478="","",IF(D477&lt;&gt;"","",IF(J478="リード付け",M478,VLOOKUP(D478,契約台帳!$A$3:$X$700,14,FALSE))))</f>
        <v/>
      </c>
      <c r="R478" s="50" t="str">
        <f>IF(D478="","",IF(D477&lt;&gt;"","",IF(J478="リード付け",M478,VLOOKUP(D478,契約台帳!$A$3:$X$700,15,FALSE))))</f>
        <v/>
      </c>
      <c r="S478" s="50" t="str">
        <f>IF(D478="","",IF(D477&lt;&gt;"","",IF(J478="リード付け",N478,VLOOKUP(D478,契約台帳!$A$3:$X$700,16,FALSE))))</f>
        <v/>
      </c>
      <c r="T478" s="50"/>
      <c r="U478" s="227" t="str">
        <f>IF(D478="","",IF(D476=D478,"",VLOOKUP(D478,契約台帳!$A$2:$X$700,18,FALSE)))</f>
        <v/>
      </c>
      <c r="V478" s="35" t="str">
        <f>IF(J478="巻足し",VLOOKUP(F478&amp;K478&amp;M478,製品マスタ!$M$5:$AK$1005,IF(S478/N478&gt;=3,24,21),FALSE),IF(J478="巻返し",VLOOKUP(F478&amp;K478&amp;M478,製品マスタ!$M$5:$AE$1005,18,FALSE),IF(J478="リード付け","原反コア",IF(J478="スリット",VLOOKUP(F478&amp;K478&amp;Q478,製品マスタ!$N$5:$AE$1005,17,FALSE),""))))</f>
        <v/>
      </c>
      <c r="W478" s="35" t="str">
        <f>IF(J478="巻足し",VLOOKUP(F478&amp;K478&amp;M478,製品マスタ!$M$5:$AK$1005,IF(S478/N478&gt;=3,25,22),FALSE),IF(J478="巻返し",VLOOKUP(F478&amp;K478&amp;M478,製品マスタ!$M$5:$AE$1005,19,FALSE),IF(J478="リード付け","-",IF(J478="スリット",VLOOKUP(F478&amp;K478&amp;Q478,製品マスタ!$N$5:$AE$1005,18,FALSE),""))))</f>
        <v/>
      </c>
      <c r="X478" s="40" t="str">
        <f>IF(D478="","",IF(D477&lt;&gt;"","",VLOOKUP(D478,契約台帳!$A$3:$X$700,17,FALSE)))</f>
        <v/>
      </c>
      <c r="Y478" s="35" t="str">
        <f>IF(D478="","",IF(D477&lt;&gt;"","",VLOOKUP(D478,契約台帳!$A$3:$X$700,5,FALSE)))</f>
        <v/>
      </c>
      <c r="Z478" s="74"/>
      <c r="AA478" s="266" t="str">
        <f>IFERROR(VLOOKUP(F478&amp;K478&amp;M478,製品マスタ!$M$5:$AM$1003,27,FALSE),"")</f>
        <v/>
      </c>
      <c r="AB478" s="41"/>
      <c r="AC478" s="244"/>
      <c r="AD478" s="67"/>
      <c r="AE478" s="71"/>
      <c r="AF478" s="60"/>
      <c r="AG478" s="34"/>
      <c r="AH478" s="34"/>
      <c r="AI478" s="34"/>
      <c r="AJ478" s="34"/>
      <c r="AK478" s="13"/>
      <c r="AL478" s="13"/>
      <c r="AM478" s="13"/>
      <c r="AN478" s="13"/>
      <c r="AO478" s="13"/>
      <c r="AP478" s="14"/>
      <c r="AQ478" s="15"/>
    </row>
    <row r="479" spans="1:43" s="17" customFormat="1" ht="30.95" customHeight="1" x14ac:dyDescent="0.2">
      <c r="A479" s="47"/>
      <c r="B479" s="48"/>
      <c r="C479" s="56"/>
      <c r="D479" s="35"/>
      <c r="E479" s="35"/>
      <c r="F479" s="36" t="str">
        <f>IF(D479="","",VLOOKUP(D479,契約台帳!$A$3:$X$9998,6,FALSE))&amp;IF(D479="","",VLOOKUP(D479,契約台帳!$A$3:$X$9998,7,FALSE))&amp;IF(D479="","",VLOOKUP(D479,契約台帳!$A$3:$X$9998,8,FALSE))&amp;IF(D479="","",VLOOKUP(D479,契約台帳!$A$3:$X$9998,9,FALSE))&amp;IF(D479="","",VLOOKUP(D479,契約台帳!$A$3:$X$9998,11,FALSE))</f>
        <v/>
      </c>
      <c r="G479" s="35" t="str">
        <f>IF(D479="","",IF(D478&lt;&gt;"","",VLOOKUP(F479,製品マスタ!$G$5:$H$1005,2,FALSE)))</f>
        <v/>
      </c>
      <c r="H479" s="35" t="str">
        <f>IF(D479="","",IF(D478&lt;&gt;"","",VLOOKUP(F479,製品マスタ!$G$5:$K$1005,5,FALSE)))</f>
        <v/>
      </c>
      <c r="I479" s="37" t="str">
        <f>IF(D479="","",IF(D478&lt;&gt;"","",VLOOKUP(F479,製品マスタ!$G$5:$L$1005,6,FALSE)))</f>
        <v/>
      </c>
      <c r="J479" s="38"/>
      <c r="K479" s="37" t="str">
        <f>IF(D479="","",IF(D478&lt;&gt;"","",VLOOKUP(D479,契約台帳!$A$3:$X$700,12,FALSE)))</f>
        <v/>
      </c>
      <c r="L479" s="37" t="str">
        <f>IF(D479="","",IF(D478&lt;&gt;"","",VLOOKUP(F479,製品マスタ!$G$5:$Q$1005,11,FALSE)))</f>
        <v/>
      </c>
      <c r="M479" s="49"/>
      <c r="N479" s="49"/>
      <c r="O479" s="60"/>
      <c r="P479" s="74"/>
      <c r="Q479" s="54" t="str">
        <f>IF(D479="","",IF(D478&lt;&gt;"","",IF(J479="リード付け",M479,VLOOKUP(D479,契約台帳!$A$3:$X$700,14,FALSE))))</f>
        <v/>
      </c>
      <c r="R479" s="50" t="str">
        <f>IF(D479="","",IF(D478&lt;&gt;"","",IF(J479="リード付け",M479,VLOOKUP(D479,契約台帳!$A$3:$X$700,15,FALSE))))</f>
        <v/>
      </c>
      <c r="S479" s="50" t="str">
        <f>IF(D479="","",IF(D478&lt;&gt;"","",IF(J479="リード付け",N479,VLOOKUP(D479,契約台帳!$A$3:$X$700,16,FALSE))))</f>
        <v/>
      </c>
      <c r="T479" s="50"/>
      <c r="U479" s="227" t="str">
        <f>IF(D479="","",IF(D477=D479,"",VLOOKUP(D479,契約台帳!$A$2:$X$700,18,FALSE)))</f>
        <v/>
      </c>
      <c r="V479" s="35" t="str">
        <f>IF(J479="巻足し",VLOOKUP(F479&amp;K479&amp;M479,製品マスタ!$M$5:$AK$1005,IF(S479/N479&gt;=3,24,21),FALSE),IF(J479="巻返し",VLOOKUP(F479&amp;K479&amp;M479,製品マスタ!$M$5:$AE$1005,18,FALSE),IF(J479="リード付け","原反コア",IF(J479="スリット",VLOOKUP(F479&amp;K479&amp;Q479,製品マスタ!$N$5:$AE$1005,17,FALSE),""))))</f>
        <v/>
      </c>
      <c r="W479" s="35" t="str">
        <f>IF(J479="巻足し",VLOOKUP(F479&amp;K479&amp;M479,製品マスタ!$M$5:$AK$1005,IF(S479/N479&gt;=3,25,22),FALSE),IF(J479="巻返し",VLOOKUP(F479&amp;K479&amp;M479,製品マスタ!$M$5:$AE$1005,19,FALSE),IF(J479="リード付け","-",IF(J479="スリット",VLOOKUP(F479&amp;K479&amp;Q479,製品マスタ!$N$5:$AE$1005,18,FALSE),""))))</f>
        <v/>
      </c>
      <c r="X479" s="40" t="str">
        <f>IF(D479="","",IF(D478&lt;&gt;"","",VLOOKUP(D479,契約台帳!$A$3:$X$700,17,FALSE)))</f>
        <v/>
      </c>
      <c r="Y479" s="35" t="str">
        <f>IF(D479="","",IF(D478&lt;&gt;"","",VLOOKUP(D479,契約台帳!$A$3:$X$700,5,FALSE)))</f>
        <v/>
      </c>
      <c r="Z479" s="74"/>
      <c r="AA479" s="266" t="str">
        <f>IFERROR(VLOOKUP(F479&amp;K479&amp;M479,製品マスタ!$M$5:$AM$1003,27,FALSE),"")</f>
        <v/>
      </c>
      <c r="AB479" s="41"/>
      <c r="AC479" s="244"/>
      <c r="AD479" s="67"/>
      <c r="AE479" s="71"/>
      <c r="AF479" s="60"/>
      <c r="AG479" s="34"/>
      <c r="AH479" s="34"/>
      <c r="AI479" s="34"/>
      <c r="AJ479" s="34"/>
      <c r="AK479" s="13"/>
      <c r="AL479" s="13"/>
      <c r="AM479" s="13"/>
      <c r="AN479" s="13"/>
      <c r="AO479" s="13"/>
      <c r="AP479" s="14"/>
      <c r="AQ479" s="15"/>
    </row>
    <row r="480" spans="1:43" s="17" customFormat="1" ht="30.95" customHeight="1" x14ac:dyDescent="0.2">
      <c r="A480" s="47"/>
      <c r="B480" s="48"/>
      <c r="C480" s="56"/>
      <c r="D480" s="35"/>
      <c r="E480" s="35"/>
      <c r="F480" s="36" t="str">
        <f>IF(D480="","",VLOOKUP(D480,契約台帳!$A$3:$X$9998,6,FALSE))&amp;IF(D480="","",VLOOKUP(D480,契約台帳!$A$3:$X$9998,7,FALSE))&amp;IF(D480="","",VLOOKUP(D480,契約台帳!$A$3:$X$9998,8,FALSE))&amp;IF(D480="","",VLOOKUP(D480,契約台帳!$A$3:$X$9998,9,FALSE))&amp;IF(D480="","",VLOOKUP(D480,契約台帳!$A$3:$X$9998,11,FALSE))</f>
        <v/>
      </c>
      <c r="G480" s="35" t="str">
        <f>IF(D480="","",IF(D479&lt;&gt;"","",VLOOKUP(F480,製品マスタ!$G$5:$H$1005,2,FALSE)))</f>
        <v/>
      </c>
      <c r="H480" s="35" t="str">
        <f>IF(D480="","",IF(D479&lt;&gt;"","",VLOOKUP(F480,製品マスタ!$G$5:$K$1005,5,FALSE)))</f>
        <v/>
      </c>
      <c r="I480" s="37" t="str">
        <f>IF(D480="","",IF(D479&lt;&gt;"","",VLOOKUP(F480,製品マスタ!$G$5:$L$1005,6,FALSE)))</f>
        <v/>
      </c>
      <c r="J480" s="38"/>
      <c r="K480" s="37" t="str">
        <f>IF(D480="","",IF(D479&lt;&gt;"","",VLOOKUP(D480,契約台帳!$A$3:$X$700,12,FALSE)))</f>
        <v/>
      </c>
      <c r="L480" s="37" t="str">
        <f>IF(D480="","",IF(D479&lt;&gt;"","",VLOOKUP(F480,製品マスタ!$G$5:$Q$1005,11,FALSE)))</f>
        <v/>
      </c>
      <c r="M480" s="49"/>
      <c r="N480" s="49"/>
      <c r="O480" s="60"/>
      <c r="P480" s="74"/>
      <c r="Q480" s="54" t="str">
        <f>IF(D480="","",IF(D479&lt;&gt;"","",IF(J480="リード付け",M480,VLOOKUP(D480,契約台帳!$A$3:$X$700,14,FALSE))))</f>
        <v/>
      </c>
      <c r="R480" s="50" t="str">
        <f>IF(D480="","",IF(D479&lt;&gt;"","",IF(J480="リード付け",M480,VLOOKUP(D480,契約台帳!$A$3:$X$700,15,FALSE))))</f>
        <v/>
      </c>
      <c r="S480" s="50" t="str">
        <f>IF(D480="","",IF(D479&lt;&gt;"","",IF(J480="リード付け",N480,VLOOKUP(D480,契約台帳!$A$3:$X$700,16,FALSE))))</f>
        <v/>
      </c>
      <c r="T480" s="50"/>
      <c r="U480" s="227" t="str">
        <f>IF(D480="","",IF(D478=D480,"",VLOOKUP(D480,契約台帳!$A$2:$X$700,18,FALSE)))</f>
        <v/>
      </c>
      <c r="V480" s="35" t="str">
        <f>IF(J480="巻足し",VLOOKUP(F480&amp;K480&amp;M480,製品マスタ!$M$5:$AK$1005,IF(S480/N480&gt;=3,24,21),FALSE),IF(J480="巻返し",VLOOKUP(F480&amp;K480&amp;M480,製品マスタ!$M$5:$AE$1005,18,FALSE),IF(J480="リード付け","原反コア",IF(J480="スリット",VLOOKUP(F480&amp;K480&amp;Q480,製品マスタ!$N$5:$AE$1005,17,FALSE),""))))</f>
        <v/>
      </c>
      <c r="W480" s="35" t="str">
        <f>IF(J480="巻足し",VLOOKUP(F480&amp;K480&amp;M480,製品マスタ!$M$5:$AK$1005,IF(S480/N480&gt;=3,25,22),FALSE),IF(J480="巻返し",VLOOKUP(F480&amp;K480&amp;M480,製品マスタ!$M$5:$AE$1005,19,FALSE),IF(J480="リード付け","-",IF(J480="スリット",VLOOKUP(F480&amp;K480&amp;Q480,製品マスタ!$N$5:$AE$1005,18,FALSE),""))))</f>
        <v/>
      </c>
      <c r="X480" s="40" t="str">
        <f>IF(D480="","",IF(D479&lt;&gt;"","",VLOOKUP(D480,契約台帳!$A$3:$X$700,17,FALSE)))</f>
        <v/>
      </c>
      <c r="Y480" s="35" t="str">
        <f>IF(D480="","",IF(D479&lt;&gt;"","",VLOOKUP(D480,契約台帳!$A$3:$X$700,5,FALSE)))</f>
        <v/>
      </c>
      <c r="Z480" s="74"/>
      <c r="AA480" s="266" t="str">
        <f>IFERROR(VLOOKUP(F480&amp;K480&amp;M480,製品マスタ!$M$5:$AM$1003,27,FALSE),"")</f>
        <v/>
      </c>
      <c r="AB480" s="41"/>
      <c r="AC480" s="244"/>
      <c r="AD480" s="67"/>
      <c r="AE480" s="71"/>
      <c r="AF480" s="60"/>
      <c r="AG480" s="34"/>
      <c r="AH480" s="34"/>
      <c r="AI480" s="34"/>
      <c r="AJ480" s="34"/>
      <c r="AK480" s="13"/>
      <c r="AL480" s="13"/>
      <c r="AM480" s="13"/>
      <c r="AN480" s="13"/>
      <c r="AO480" s="13"/>
      <c r="AP480" s="14"/>
      <c r="AQ480" s="15"/>
    </row>
    <row r="481" spans="1:43" s="17" customFormat="1" ht="30.95" customHeight="1" x14ac:dyDescent="0.2">
      <c r="A481" s="47"/>
      <c r="B481" s="48"/>
      <c r="C481" s="56"/>
      <c r="D481" s="35"/>
      <c r="E481" s="35"/>
      <c r="F481" s="36" t="str">
        <f>IF(D481="","",VLOOKUP(D481,契約台帳!$A$3:$X$9998,6,FALSE))&amp;IF(D481="","",VLOOKUP(D481,契約台帳!$A$3:$X$9998,7,FALSE))&amp;IF(D481="","",VLOOKUP(D481,契約台帳!$A$3:$X$9998,8,FALSE))&amp;IF(D481="","",VLOOKUP(D481,契約台帳!$A$3:$X$9998,9,FALSE))&amp;IF(D481="","",VLOOKUP(D481,契約台帳!$A$3:$X$9998,11,FALSE))</f>
        <v/>
      </c>
      <c r="G481" s="35" t="str">
        <f>IF(D481="","",IF(D480&lt;&gt;"","",VLOOKUP(F481,製品マスタ!$G$5:$H$1005,2,FALSE)))</f>
        <v/>
      </c>
      <c r="H481" s="35" t="str">
        <f>IF(D481="","",IF(D480&lt;&gt;"","",VLOOKUP(F481,製品マスタ!$G$5:$K$1005,5,FALSE)))</f>
        <v/>
      </c>
      <c r="I481" s="37" t="str">
        <f>IF(D481="","",IF(D480&lt;&gt;"","",VLOOKUP(F481,製品マスタ!$G$5:$L$1005,6,FALSE)))</f>
        <v/>
      </c>
      <c r="J481" s="38"/>
      <c r="K481" s="37" t="str">
        <f>IF(D481="","",IF(D480&lt;&gt;"","",VLOOKUP(D481,契約台帳!$A$3:$X$700,12,FALSE)))</f>
        <v/>
      </c>
      <c r="L481" s="37" t="str">
        <f>IF(D481="","",IF(D480&lt;&gt;"","",VLOOKUP(F481,製品マスタ!$G$5:$Q$1005,11,FALSE)))</f>
        <v/>
      </c>
      <c r="M481" s="49"/>
      <c r="N481" s="49"/>
      <c r="O481" s="60"/>
      <c r="P481" s="74"/>
      <c r="Q481" s="54" t="str">
        <f>IF(D481="","",IF(D480&lt;&gt;"","",IF(J481="リード付け",M481,VLOOKUP(D481,契約台帳!$A$3:$X$700,14,FALSE))))</f>
        <v/>
      </c>
      <c r="R481" s="50" t="str">
        <f>IF(D481="","",IF(D480&lt;&gt;"","",IF(J481="リード付け",M481,VLOOKUP(D481,契約台帳!$A$3:$X$700,15,FALSE))))</f>
        <v/>
      </c>
      <c r="S481" s="50" t="str">
        <f>IF(D481="","",IF(D480&lt;&gt;"","",IF(J481="リード付け",N481,VLOOKUP(D481,契約台帳!$A$3:$X$700,16,FALSE))))</f>
        <v/>
      </c>
      <c r="T481" s="50"/>
      <c r="U481" s="227" t="str">
        <f>IF(D481="","",IF(D479=D481,"",VLOOKUP(D481,契約台帳!$A$2:$X$700,18,FALSE)))</f>
        <v/>
      </c>
      <c r="V481" s="35" t="str">
        <f>IF(J481="巻足し",VLOOKUP(F481&amp;K481&amp;M481,製品マスタ!$M$5:$AK$1005,IF(S481/N481&gt;=3,24,21),FALSE),IF(J481="巻返し",VLOOKUP(F481&amp;K481&amp;M481,製品マスタ!$M$5:$AE$1005,18,FALSE),IF(J481="リード付け","原反コア",IF(J481="スリット",VLOOKUP(F481&amp;K481&amp;Q481,製品マスタ!$N$5:$AE$1005,17,FALSE),""))))</f>
        <v/>
      </c>
      <c r="W481" s="35" t="str">
        <f>IF(J481="巻足し",VLOOKUP(F481&amp;K481&amp;M481,製品マスタ!$M$5:$AK$1005,IF(S481/N481&gt;=3,25,22),FALSE),IF(J481="巻返し",VLOOKUP(F481&amp;K481&amp;M481,製品マスタ!$M$5:$AE$1005,19,FALSE),IF(J481="リード付け","-",IF(J481="スリット",VLOOKUP(F481&amp;K481&amp;Q481,製品マスタ!$N$5:$AE$1005,18,FALSE),""))))</f>
        <v/>
      </c>
      <c r="X481" s="40" t="str">
        <f>IF(D481="","",IF(D480&lt;&gt;"","",VLOOKUP(D481,契約台帳!$A$3:$X$700,17,FALSE)))</f>
        <v/>
      </c>
      <c r="Y481" s="35" t="str">
        <f>IF(D481="","",IF(D480&lt;&gt;"","",VLOOKUP(D481,契約台帳!$A$3:$X$700,5,FALSE)))</f>
        <v/>
      </c>
      <c r="Z481" s="74"/>
      <c r="AA481" s="266" t="str">
        <f>IFERROR(VLOOKUP(F481&amp;K481&amp;M481,製品マスタ!$M$5:$AM$1003,27,FALSE),"")</f>
        <v/>
      </c>
      <c r="AB481" s="41"/>
      <c r="AC481" s="244"/>
      <c r="AD481" s="67"/>
      <c r="AE481" s="71"/>
      <c r="AF481" s="60"/>
      <c r="AG481" s="34"/>
      <c r="AH481" s="34"/>
      <c r="AI481" s="34"/>
      <c r="AJ481" s="34"/>
      <c r="AK481" s="13"/>
      <c r="AL481" s="13"/>
      <c r="AM481" s="13"/>
      <c r="AN481" s="13"/>
      <c r="AO481" s="13"/>
      <c r="AP481" s="14"/>
      <c r="AQ481" s="15"/>
    </row>
    <row r="482" spans="1:43" s="17" customFormat="1" ht="30.95" customHeight="1" x14ac:dyDescent="0.2">
      <c r="A482" s="47"/>
      <c r="B482" s="48"/>
      <c r="C482" s="56"/>
      <c r="D482" s="35"/>
      <c r="E482" s="35"/>
      <c r="F482" s="36" t="str">
        <f>IF(D482="","",VLOOKUP(D482,契約台帳!$A$3:$X$9998,6,FALSE))&amp;IF(D482="","",VLOOKUP(D482,契約台帳!$A$3:$X$9998,7,FALSE))&amp;IF(D482="","",VLOOKUP(D482,契約台帳!$A$3:$X$9998,8,FALSE))&amp;IF(D482="","",VLOOKUP(D482,契約台帳!$A$3:$X$9998,9,FALSE))&amp;IF(D482="","",VLOOKUP(D482,契約台帳!$A$3:$X$9998,11,FALSE))</f>
        <v/>
      </c>
      <c r="G482" s="35" t="str">
        <f>IF(D482="","",IF(D481&lt;&gt;"","",VLOOKUP(F482,製品マスタ!$G$5:$H$1005,2,FALSE)))</f>
        <v/>
      </c>
      <c r="H482" s="35" t="str">
        <f>IF(D482="","",IF(D481&lt;&gt;"","",VLOOKUP(F482,製品マスタ!$G$5:$K$1005,5,FALSE)))</f>
        <v/>
      </c>
      <c r="I482" s="37" t="str">
        <f>IF(D482="","",IF(D481&lt;&gt;"","",VLOOKUP(F482,製品マスタ!$G$5:$L$1005,6,FALSE)))</f>
        <v/>
      </c>
      <c r="J482" s="38"/>
      <c r="K482" s="37" t="str">
        <f>IF(D482="","",IF(D481&lt;&gt;"","",VLOOKUP(D482,契約台帳!$A$3:$X$700,12,FALSE)))</f>
        <v/>
      </c>
      <c r="L482" s="37" t="str">
        <f>IF(D482="","",IF(D481&lt;&gt;"","",VLOOKUP(F482,製品マスタ!$G$5:$Q$1005,11,FALSE)))</f>
        <v/>
      </c>
      <c r="M482" s="49"/>
      <c r="N482" s="49"/>
      <c r="O482" s="60"/>
      <c r="P482" s="74"/>
      <c r="Q482" s="54" t="str">
        <f>IF(D482="","",IF(D481&lt;&gt;"","",IF(J482="リード付け",M482,VLOOKUP(D482,契約台帳!$A$3:$X$700,14,FALSE))))</f>
        <v/>
      </c>
      <c r="R482" s="50" t="str">
        <f>IF(D482="","",IF(D481&lt;&gt;"","",IF(J482="リード付け",M482,VLOOKUP(D482,契約台帳!$A$3:$X$700,15,FALSE))))</f>
        <v/>
      </c>
      <c r="S482" s="50" t="str">
        <f>IF(D482="","",IF(D481&lt;&gt;"","",IF(J482="リード付け",N482,VLOOKUP(D482,契約台帳!$A$3:$X$700,16,FALSE))))</f>
        <v/>
      </c>
      <c r="T482" s="50"/>
      <c r="U482" s="227" t="str">
        <f>IF(D482="","",IF(D480=D482,"",VLOOKUP(D482,契約台帳!$A$2:$X$700,18,FALSE)))</f>
        <v/>
      </c>
      <c r="V482" s="35" t="str">
        <f>IF(J482="巻足し",VLOOKUP(F482&amp;K482&amp;M482,製品マスタ!$M$5:$AK$1005,IF(S482/N482&gt;=3,24,21),FALSE),IF(J482="巻返し",VLOOKUP(F482&amp;K482&amp;M482,製品マスタ!$M$5:$AE$1005,18,FALSE),IF(J482="リード付け","原反コア",IF(J482="スリット",VLOOKUP(F482&amp;K482&amp;Q482,製品マスタ!$N$5:$AE$1005,17,FALSE),""))))</f>
        <v/>
      </c>
      <c r="W482" s="35" t="str">
        <f>IF(J482="巻足し",VLOOKUP(F482&amp;K482&amp;M482,製品マスタ!$M$5:$AK$1005,IF(S482/N482&gt;=3,25,22),FALSE),IF(J482="巻返し",VLOOKUP(F482&amp;K482&amp;M482,製品マスタ!$M$5:$AE$1005,19,FALSE),IF(J482="リード付け","-",IF(J482="スリット",VLOOKUP(F482&amp;K482&amp;Q482,製品マスタ!$N$5:$AE$1005,18,FALSE),""))))</f>
        <v/>
      </c>
      <c r="X482" s="40" t="str">
        <f>IF(D482="","",IF(D481&lt;&gt;"","",VLOOKUP(D482,契約台帳!$A$3:$X$700,17,FALSE)))</f>
        <v/>
      </c>
      <c r="Y482" s="35" t="str">
        <f>IF(D482="","",IF(D481&lt;&gt;"","",VLOOKUP(D482,契約台帳!$A$3:$X$700,5,FALSE)))</f>
        <v/>
      </c>
      <c r="Z482" s="74"/>
      <c r="AA482" s="266" t="str">
        <f>IFERROR(VLOOKUP(F482&amp;K482&amp;M482,製品マスタ!$M$5:$AM$1003,27,FALSE),"")</f>
        <v/>
      </c>
      <c r="AB482" s="41"/>
      <c r="AC482" s="244"/>
      <c r="AD482" s="67"/>
      <c r="AE482" s="71"/>
      <c r="AF482" s="60"/>
      <c r="AG482" s="34"/>
      <c r="AH482" s="34"/>
      <c r="AI482" s="34"/>
      <c r="AJ482" s="34"/>
      <c r="AK482" s="13"/>
      <c r="AL482" s="13"/>
      <c r="AM482" s="13"/>
      <c r="AN482" s="13"/>
      <c r="AO482" s="13"/>
      <c r="AP482" s="14"/>
      <c r="AQ482" s="15"/>
    </row>
    <row r="483" spans="1:43" s="17" customFormat="1" ht="30.95" customHeight="1" x14ac:dyDescent="0.2">
      <c r="A483" s="47"/>
      <c r="B483" s="48"/>
      <c r="C483" s="56"/>
      <c r="D483" s="35"/>
      <c r="E483" s="35"/>
      <c r="F483" s="36" t="str">
        <f>IF(D483="","",VLOOKUP(D483,契約台帳!$A$3:$X$9998,6,FALSE))&amp;IF(D483="","",VLOOKUP(D483,契約台帳!$A$3:$X$9998,7,FALSE))&amp;IF(D483="","",VLOOKUP(D483,契約台帳!$A$3:$X$9998,8,FALSE))&amp;IF(D483="","",VLOOKUP(D483,契約台帳!$A$3:$X$9998,9,FALSE))&amp;IF(D483="","",VLOOKUP(D483,契約台帳!$A$3:$X$9998,11,FALSE))</f>
        <v/>
      </c>
      <c r="G483" s="35" t="str">
        <f>IF(D483="","",IF(D482&lt;&gt;"","",VLOOKUP(F483,製品マスタ!$G$5:$H$1005,2,FALSE)))</f>
        <v/>
      </c>
      <c r="H483" s="35" t="str">
        <f>IF(D483="","",IF(D482&lt;&gt;"","",VLOOKUP(F483,製品マスタ!$G$5:$K$1005,5,FALSE)))</f>
        <v/>
      </c>
      <c r="I483" s="37" t="str">
        <f>IF(D483="","",IF(D482&lt;&gt;"","",VLOOKUP(F483,製品マスタ!$G$5:$L$1005,6,FALSE)))</f>
        <v/>
      </c>
      <c r="J483" s="38"/>
      <c r="K483" s="37" t="str">
        <f>IF(D483="","",IF(D482&lt;&gt;"","",VLOOKUP(D483,契約台帳!$A$3:$X$700,12,FALSE)))</f>
        <v/>
      </c>
      <c r="L483" s="37" t="str">
        <f>IF(D483="","",IF(D482&lt;&gt;"","",VLOOKUP(F483,製品マスタ!$G$5:$Q$1005,11,FALSE)))</f>
        <v/>
      </c>
      <c r="M483" s="49"/>
      <c r="N483" s="49"/>
      <c r="O483" s="60"/>
      <c r="P483" s="74"/>
      <c r="Q483" s="54" t="str">
        <f>IF(D483="","",IF(D482&lt;&gt;"","",IF(J483="リード付け",M483,VLOOKUP(D483,契約台帳!$A$3:$X$700,14,FALSE))))</f>
        <v/>
      </c>
      <c r="R483" s="50" t="str">
        <f>IF(D483="","",IF(D482&lt;&gt;"","",IF(J483="リード付け",M483,VLOOKUP(D483,契約台帳!$A$3:$X$700,15,FALSE))))</f>
        <v/>
      </c>
      <c r="S483" s="50" t="str">
        <f>IF(D483="","",IF(D482&lt;&gt;"","",IF(J483="リード付け",N483,VLOOKUP(D483,契約台帳!$A$3:$X$700,16,FALSE))))</f>
        <v/>
      </c>
      <c r="T483" s="50"/>
      <c r="U483" s="227" t="str">
        <f>IF(D483="","",IF(D481=D483,"",VLOOKUP(D483,契約台帳!$A$2:$X$700,18,FALSE)))</f>
        <v/>
      </c>
      <c r="V483" s="35" t="str">
        <f>IF(J483="巻足し",VLOOKUP(F483&amp;K483&amp;M483,製品マスタ!$M$5:$AK$1005,IF(S483/N483&gt;=3,24,21),FALSE),IF(J483="巻返し",VLOOKUP(F483&amp;K483&amp;M483,製品マスタ!$M$5:$AE$1005,18,FALSE),IF(J483="リード付け","原反コア",IF(J483="スリット",VLOOKUP(F483&amp;K483&amp;Q483,製品マスタ!$N$5:$AE$1005,17,FALSE),""))))</f>
        <v/>
      </c>
      <c r="W483" s="35" t="str">
        <f>IF(J483="巻足し",VLOOKUP(F483&amp;K483&amp;M483,製品マスタ!$M$5:$AK$1005,IF(S483/N483&gt;=3,25,22),FALSE),IF(J483="巻返し",VLOOKUP(F483&amp;K483&amp;M483,製品マスタ!$M$5:$AE$1005,19,FALSE),IF(J483="リード付け","-",IF(J483="スリット",VLOOKUP(F483&amp;K483&amp;Q483,製品マスタ!$N$5:$AE$1005,18,FALSE),""))))</f>
        <v/>
      </c>
      <c r="X483" s="40" t="str">
        <f>IF(D483="","",IF(D482&lt;&gt;"","",VLOOKUP(D483,契約台帳!$A$3:$X$700,17,FALSE)))</f>
        <v/>
      </c>
      <c r="Y483" s="35" t="str">
        <f>IF(D483="","",IF(D482&lt;&gt;"","",VLOOKUP(D483,契約台帳!$A$3:$X$700,5,FALSE)))</f>
        <v/>
      </c>
      <c r="Z483" s="74"/>
      <c r="AA483" s="266" t="str">
        <f>IFERROR(VLOOKUP(F483&amp;K483&amp;M483,製品マスタ!$M$5:$AM$1003,27,FALSE),"")</f>
        <v/>
      </c>
      <c r="AB483" s="41"/>
      <c r="AC483" s="244"/>
      <c r="AD483" s="67"/>
      <c r="AE483" s="71"/>
      <c r="AF483" s="60"/>
      <c r="AG483" s="34"/>
      <c r="AH483" s="34"/>
      <c r="AI483" s="34"/>
      <c r="AJ483" s="34"/>
      <c r="AK483" s="13"/>
      <c r="AL483" s="13"/>
      <c r="AM483" s="13"/>
      <c r="AN483" s="13"/>
      <c r="AO483" s="13"/>
      <c r="AP483" s="14"/>
      <c r="AQ483" s="15"/>
    </row>
    <row r="484" spans="1:43" s="17" customFormat="1" ht="30.95" customHeight="1" x14ac:dyDescent="0.2">
      <c r="A484" s="47"/>
      <c r="B484" s="48"/>
      <c r="C484" s="56"/>
      <c r="D484" s="35"/>
      <c r="E484" s="35"/>
      <c r="F484" s="36" t="str">
        <f>IF(D484="","",VLOOKUP(D484,契約台帳!$A$3:$X$9998,6,FALSE))&amp;IF(D484="","",VLOOKUP(D484,契約台帳!$A$3:$X$9998,7,FALSE))&amp;IF(D484="","",VLOOKUP(D484,契約台帳!$A$3:$X$9998,8,FALSE))&amp;IF(D484="","",VLOOKUP(D484,契約台帳!$A$3:$X$9998,9,FALSE))&amp;IF(D484="","",VLOOKUP(D484,契約台帳!$A$3:$X$9998,11,FALSE))</f>
        <v/>
      </c>
      <c r="G484" s="35" t="str">
        <f>IF(D484="","",IF(D483&lt;&gt;"","",VLOOKUP(F484,製品マスタ!$G$5:$H$1005,2,FALSE)))</f>
        <v/>
      </c>
      <c r="H484" s="35" t="str">
        <f>IF(D484="","",IF(D483&lt;&gt;"","",VLOOKUP(F484,製品マスタ!$G$5:$K$1005,5,FALSE)))</f>
        <v/>
      </c>
      <c r="I484" s="37" t="str">
        <f>IF(D484="","",IF(D483&lt;&gt;"","",VLOOKUP(F484,製品マスタ!$G$5:$L$1005,6,FALSE)))</f>
        <v/>
      </c>
      <c r="J484" s="38"/>
      <c r="K484" s="37" t="str">
        <f>IF(D484="","",IF(D483&lt;&gt;"","",VLOOKUP(D484,契約台帳!$A$3:$X$700,12,FALSE)))</f>
        <v/>
      </c>
      <c r="L484" s="37" t="str">
        <f>IF(D484="","",IF(D483&lt;&gt;"","",VLOOKUP(F484,製品マスタ!$G$5:$Q$1005,11,FALSE)))</f>
        <v/>
      </c>
      <c r="M484" s="49"/>
      <c r="N484" s="49"/>
      <c r="O484" s="60"/>
      <c r="P484" s="74"/>
      <c r="Q484" s="54" t="str">
        <f>IF(D484="","",IF(D483&lt;&gt;"","",IF(J484="リード付け",M484,VLOOKUP(D484,契約台帳!$A$3:$X$700,14,FALSE))))</f>
        <v/>
      </c>
      <c r="R484" s="50" t="str">
        <f>IF(D484="","",IF(D483&lt;&gt;"","",IF(J484="リード付け",M484,VLOOKUP(D484,契約台帳!$A$3:$X$700,15,FALSE))))</f>
        <v/>
      </c>
      <c r="S484" s="50" t="str">
        <f>IF(D484="","",IF(D483&lt;&gt;"","",IF(J484="リード付け",N484,VLOOKUP(D484,契約台帳!$A$3:$X$700,16,FALSE))))</f>
        <v/>
      </c>
      <c r="T484" s="50"/>
      <c r="U484" s="227" t="str">
        <f>IF(D484="","",IF(D482=D484,"",VLOOKUP(D484,契約台帳!$A$2:$X$700,18,FALSE)))</f>
        <v/>
      </c>
      <c r="V484" s="35" t="str">
        <f>IF(J484="巻足し",VLOOKUP(F484&amp;K484&amp;M484,製品マスタ!$M$5:$AK$1005,IF(S484/N484&gt;=3,24,21),FALSE),IF(J484="巻返し",VLOOKUP(F484&amp;K484&amp;M484,製品マスタ!$M$5:$AE$1005,18,FALSE),IF(J484="リード付け","原反コア",IF(J484="スリット",VLOOKUP(F484&amp;K484&amp;Q484,製品マスタ!$N$5:$AE$1005,17,FALSE),""))))</f>
        <v/>
      </c>
      <c r="W484" s="35" t="str">
        <f>IF(J484="巻足し",VLOOKUP(F484&amp;K484&amp;M484,製品マスタ!$M$5:$AK$1005,IF(S484/N484&gt;=3,25,22),FALSE),IF(J484="巻返し",VLOOKUP(F484&amp;K484&amp;M484,製品マスタ!$M$5:$AE$1005,19,FALSE),IF(J484="リード付け","-",IF(J484="スリット",VLOOKUP(F484&amp;K484&amp;Q484,製品マスタ!$N$5:$AE$1005,18,FALSE),""))))</f>
        <v/>
      </c>
      <c r="X484" s="40" t="str">
        <f>IF(D484="","",IF(D483&lt;&gt;"","",VLOOKUP(D484,契約台帳!$A$3:$X$700,17,FALSE)))</f>
        <v/>
      </c>
      <c r="Y484" s="35" t="str">
        <f>IF(D484="","",IF(D483&lt;&gt;"","",VLOOKUP(D484,契約台帳!$A$3:$X$700,5,FALSE)))</f>
        <v/>
      </c>
      <c r="Z484" s="74"/>
      <c r="AA484" s="266" t="str">
        <f>IFERROR(VLOOKUP(F484&amp;K484&amp;M484,製品マスタ!$M$5:$AM$1003,27,FALSE),"")</f>
        <v/>
      </c>
      <c r="AB484" s="41"/>
      <c r="AC484" s="244"/>
      <c r="AD484" s="67"/>
      <c r="AE484" s="71"/>
      <c r="AF484" s="60"/>
      <c r="AG484" s="34"/>
      <c r="AH484" s="34"/>
      <c r="AI484" s="34"/>
      <c r="AJ484" s="34"/>
      <c r="AK484" s="13"/>
      <c r="AL484" s="13"/>
      <c r="AM484" s="13"/>
      <c r="AN484" s="13"/>
      <c r="AO484" s="13"/>
      <c r="AP484" s="14"/>
      <c r="AQ484" s="15"/>
    </row>
    <row r="485" spans="1:43" s="17" customFormat="1" ht="30.95" customHeight="1" x14ac:dyDescent="0.2">
      <c r="A485" s="47"/>
      <c r="B485" s="48"/>
      <c r="C485" s="56"/>
      <c r="D485" s="35"/>
      <c r="E485" s="35"/>
      <c r="F485" s="36" t="str">
        <f>IF(D485="","",VLOOKUP(D485,契約台帳!$A$3:$X$9998,6,FALSE))&amp;IF(D485="","",VLOOKUP(D485,契約台帳!$A$3:$X$9998,7,FALSE))&amp;IF(D485="","",VLOOKUP(D485,契約台帳!$A$3:$X$9998,8,FALSE))&amp;IF(D485="","",VLOOKUP(D485,契約台帳!$A$3:$X$9998,9,FALSE))&amp;IF(D485="","",VLOOKUP(D485,契約台帳!$A$3:$X$9998,11,FALSE))</f>
        <v/>
      </c>
      <c r="G485" s="35" t="str">
        <f>IF(D485="","",IF(D484&lt;&gt;"","",VLOOKUP(F485,製品マスタ!$G$5:$H$1005,2,FALSE)))</f>
        <v/>
      </c>
      <c r="H485" s="35" t="str">
        <f>IF(D485="","",IF(D484&lt;&gt;"","",VLOOKUP(F485,製品マスタ!$G$5:$K$1005,5,FALSE)))</f>
        <v/>
      </c>
      <c r="I485" s="37" t="str">
        <f>IF(D485="","",IF(D484&lt;&gt;"","",VLOOKUP(F485,製品マスタ!$G$5:$L$1005,6,FALSE)))</f>
        <v/>
      </c>
      <c r="J485" s="38"/>
      <c r="K485" s="37" t="str">
        <f>IF(D485="","",IF(D484&lt;&gt;"","",VLOOKUP(D485,契約台帳!$A$3:$X$700,12,FALSE)))</f>
        <v/>
      </c>
      <c r="L485" s="37" t="str">
        <f>IF(D485="","",IF(D484&lt;&gt;"","",VLOOKUP(F485,製品マスタ!$G$5:$Q$1005,11,FALSE)))</f>
        <v/>
      </c>
      <c r="M485" s="49"/>
      <c r="N485" s="49"/>
      <c r="O485" s="60"/>
      <c r="P485" s="74"/>
      <c r="Q485" s="54" t="str">
        <f>IF(D485="","",IF(D484&lt;&gt;"","",IF(J485="リード付け",M485,VLOOKUP(D485,契約台帳!$A$3:$X$700,14,FALSE))))</f>
        <v/>
      </c>
      <c r="R485" s="50" t="str">
        <f>IF(D485="","",IF(D484&lt;&gt;"","",IF(J485="リード付け",M485,VLOOKUP(D485,契約台帳!$A$3:$X$700,15,FALSE))))</f>
        <v/>
      </c>
      <c r="S485" s="50" t="str">
        <f>IF(D485="","",IF(D484&lt;&gt;"","",IF(J485="リード付け",N485,VLOOKUP(D485,契約台帳!$A$3:$X$700,16,FALSE))))</f>
        <v/>
      </c>
      <c r="T485" s="50"/>
      <c r="U485" s="227" t="str">
        <f>IF(D485="","",IF(D483=D485,"",VLOOKUP(D485,契約台帳!$A$2:$X$700,18,FALSE)))</f>
        <v/>
      </c>
      <c r="V485" s="35" t="str">
        <f>IF(J485="巻足し",VLOOKUP(F485&amp;K485&amp;M485,製品マスタ!$M$5:$AK$1005,IF(S485/N485&gt;=3,24,21),FALSE),IF(J485="巻返し",VLOOKUP(F485&amp;K485&amp;M485,製品マスタ!$M$5:$AE$1005,18,FALSE),IF(J485="リード付け","原反コア",IF(J485="スリット",VLOOKUP(F485&amp;K485&amp;Q485,製品マスタ!$N$5:$AE$1005,17,FALSE),""))))</f>
        <v/>
      </c>
      <c r="W485" s="35" t="str">
        <f>IF(J485="巻足し",VLOOKUP(F485&amp;K485&amp;M485,製品マスタ!$M$5:$AK$1005,IF(S485/N485&gt;=3,25,22),FALSE),IF(J485="巻返し",VLOOKUP(F485&amp;K485&amp;M485,製品マスタ!$M$5:$AE$1005,19,FALSE),IF(J485="リード付け","-",IF(J485="スリット",VLOOKUP(F485&amp;K485&amp;Q485,製品マスタ!$N$5:$AE$1005,18,FALSE),""))))</f>
        <v/>
      </c>
      <c r="X485" s="40" t="str">
        <f>IF(D485="","",IF(D484&lt;&gt;"","",VLOOKUP(D485,契約台帳!$A$3:$X$700,17,FALSE)))</f>
        <v/>
      </c>
      <c r="Y485" s="35" t="str">
        <f>IF(D485="","",IF(D484&lt;&gt;"","",VLOOKUP(D485,契約台帳!$A$3:$X$700,5,FALSE)))</f>
        <v/>
      </c>
      <c r="Z485" s="74"/>
      <c r="AA485" s="266" t="str">
        <f>IFERROR(VLOOKUP(F485&amp;K485&amp;M485,製品マスタ!$M$5:$AM$1003,27,FALSE),"")</f>
        <v/>
      </c>
      <c r="AB485" s="41"/>
      <c r="AC485" s="244"/>
      <c r="AD485" s="67"/>
      <c r="AE485" s="71"/>
      <c r="AF485" s="60"/>
      <c r="AG485" s="34"/>
      <c r="AH485" s="34"/>
      <c r="AI485" s="34"/>
      <c r="AJ485" s="34"/>
      <c r="AK485" s="13"/>
      <c r="AL485" s="13"/>
      <c r="AM485" s="13"/>
      <c r="AN485" s="13"/>
      <c r="AO485" s="13"/>
      <c r="AP485" s="14"/>
      <c r="AQ485" s="15"/>
    </row>
    <row r="486" spans="1:43" s="17" customFormat="1" ht="30.95" customHeight="1" x14ac:dyDescent="0.2">
      <c r="A486" s="47"/>
      <c r="B486" s="48"/>
      <c r="C486" s="56"/>
      <c r="D486" s="35"/>
      <c r="E486" s="35"/>
      <c r="F486" s="36" t="str">
        <f>IF(D486="","",VLOOKUP(D486,契約台帳!$A$3:$X$9998,6,FALSE))&amp;IF(D486="","",VLOOKUP(D486,契約台帳!$A$3:$X$9998,7,FALSE))&amp;IF(D486="","",VLOOKUP(D486,契約台帳!$A$3:$X$9998,8,FALSE))&amp;IF(D486="","",VLOOKUP(D486,契約台帳!$A$3:$X$9998,9,FALSE))&amp;IF(D486="","",VLOOKUP(D486,契約台帳!$A$3:$X$9998,11,FALSE))</f>
        <v/>
      </c>
      <c r="G486" s="35" t="str">
        <f>IF(D486="","",IF(D485&lt;&gt;"","",VLOOKUP(F486,製品マスタ!$G$5:$H$1005,2,FALSE)))</f>
        <v/>
      </c>
      <c r="H486" s="35" t="str">
        <f>IF(D486="","",IF(D485&lt;&gt;"","",VLOOKUP(F486,製品マスタ!$G$5:$K$1005,5,FALSE)))</f>
        <v/>
      </c>
      <c r="I486" s="37" t="str">
        <f>IF(D486="","",IF(D485&lt;&gt;"","",VLOOKUP(F486,製品マスタ!$G$5:$L$1005,6,FALSE)))</f>
        <v/>
      </c>
      <c r="J486" s="38"/>
      <c r="K486" s="37" t="str">
        <f>IF(D486="","",IF(D485&lt;&gt;"","",VLOOKUP(D486,契約台帳!$A$3:$X$700,12,FALSE)))</f>
        <v/>
      </c>
      <c r="L486" s="37" t="str">
        <f>IF(D486="","",IF(D485&lt;&gt;"","",VLOOKUP(F486,製品マスタ!$G$5:$Q$1005,11,FALSE)))</f>
        <v/>
      </c>
      <c r="M486" s="49"/>
      <c r="N486" s="49"/>
      <c r="O486" s="60"/>
      <c r="P486" s="74"/>
      <c r="Q486" s="54" t="str">
        <f>IF(D486="","",IF(D485&lt;&gt;"","",IF(J486="リード付け",M486,VLOOKUP(D486,契約台帳!$A$3:$X$700,14,FALSE))))</f>
        <v/>
      </c>
      <c r="R486" s="50" t="str">
        <f>IF(D486="","",IF(D485&lt;&gt;"","",IF(J486="リード付け",M486,VLOOKUP(D486,契約台帳!$A$3:$X$700,15,FALSE))))</f>
        <v/>
      </c>
      <c r="S486" s="50" t="str">
        <f>IF(D486="","",IF(D485&lt;&gt;"","",IF(J486="リード付け",N486,VLOOKUP(D486,契約台帳!$A$3:$X$700,16,FALSE))))</f>
        <v/>
      </c>
      <c r="T486" s="50"/>
      <c r="U486" s="227" t="str">
        <f>IF(D486="","",IF(D484=D486,"",VLOOKUP(D486,契約台帳!$A$2:$X$700,18,FALSE)))</f>
        <v/>
      </c>
      <c r="V486" s="35" t="str">
        <f>IF(J486="巻足し",VLOOKUP(F486&amp;K486&amp;M486,製品マスタ!$M$5:$AK$1005,IF(S486/N486&gt;=3,24,21),FALSE),IF(J486="巻返し",VLOOKUP(F486&amp;K486&amp;M486,製品マスタ!$M$5:$AE$1005,18,FALSE),IF(J486="リード付け","原反コア",IF(J486="スリット",VLOOKUP(F486&amp;K486&amp;Q486,製品マスタ!$N$5:$AE$1005,17,FALSE),""))))</f>
        <v/>
      </c>
      <c r="W486" s="35" t="str">
        <f>IF(J486="巻足し",VLOOKUP(F486&amp;K486&amp;M486,製品マスタ!$M$5:$AK$1005,IF(S486/N486&gt;=3,25,22),FALSE),IF(J486="巻返し",VLOOKUP(F486&amp;K486&amp;M486,製品マスタ!$M$5:$AE$1005,19,FALSE),IF(J486="リード付け","-",IF(J486="スリット",VLOOKUP(F486&amp;K486&amp;Q486,製品マスタ!$N$5:$AE$1005,18,FALSE),""))))</f>
        <v/>
      </c>
      <c r="X486" s="40" t="str">
        <f>IF(D486="","",IF(D485&lt;&gt;"","",VLOOKUP(D486,契約台帳!$A$3:$X$700,17,FALSE)))</f>
        <v/>
      </c>
      <c r="Y486" s="35" t="str">
        <f>IF(D486="","",IF(D485&lt;&gt;"","",VLOOKUP(D486,契約台帳!$A$3:$X$700,5,FALSE)))</f>
        <v/>
      </c>
      <c r="Z486" s="74"/>
      <c r="AA486" s="266" t="str">
        <f>IFERROR(VLOOKUP(F486&amp;K486&amp;M486,製品マスタ!$M$5:$AM$1003,27,FALSE),"")</f>
        <v/>
      </c>
      <c r="AB486" s="41"/>
      <c r="AC486" s="244"/>
      <c r="AD486" s="67"/>
      <c r="AE486" s="71"/>
      <c r="AF486" s="60"/>
      <c r="AG486" s="34"/>
      <c r="AH486" s="34"/>
      <c r="AI486" s="34"/>
      <c r="AJ486" s="34"/>
      <c r="AK486" s="13"/>
      <c r="AL486" s="13"/>
      <c r="AM486" s="13"/>
      <c r="AN486" s="13"/>
      <c r="AO486" s="13"/>
      <c r="AP486" s="14"/>
      <c r="AQ486" s="15"/>
    </row>
    <row r="487" spans="1:43" s="17" customFormat="1" ht="30.95" customHeight="1" x14ac:dyDescent="0.2">
      <c r="A487" s="47"/>
      <c r="B487" s="48"/>
      <c r="C487" s="56"/>
      <c r="D487" s="35"/>
      <c r="E487" s="35"/>
      <c r="F487" s="36" t="str">
        <f>IF(D487="","",VLOOKUP(D487,契約台帳!$A$3:$X$9998,6,FALSE))&amp;IF(D487="","",VLOOKUP(D487,契約台帳!$A$3:$X$9998,7,FALSE))&amp;IF(D487="","",VLOOKUP(D487,契約台帳!$A$3:$X$9998,8,FALSE))&amp;IF(D487="","",VLOOKUP(D487,契約台帳!$A$3:$X$9998,9,FALSE))&amp;IF(D487="","",VLOOKUP(D487,契約台帳!$A$3:$X$9998,11,FALSE))</f>
        <v/>
      </c>
      <c r="G487" s="35" t="str">
        <f>IF(D487="","",IF(D486&lt;&gt;"","",VLOOKUP(F487,製品マスタ!$G$5:$H$1005,2,FALSE)))</f>
        <v/>
      </c>
      <c r="H487" s="35" t="str">
        <f>IF(D487="","",IF(D486&lt;&gt;"","",VLOOKUP(F487,製品マスタ!$G$5:$K$1005,5,FALSE)))</f>
        <v/>
      </c>
      <c r="I487" s="37" t="str">
        <f>IF(D487="","",IF(D486&lt;&gt;"","",VLOOKUP(F487,製品マスタ!$G$5:$L$1005,6,FALSE)))</f>
        <v/>
      </c>
      <c r="J487" s="38"/>
      <c r="K487" s="37" t="str">
        <f>IF(D487="","",IF(D486&lt;&gt;"","",VLOOKUP(D487,契約台帳!$A$3:$X$700,12,FALSE)))</f>
        <v/>
      </c>
      <c r="L487" s="37" t="str">
        <f>IF(D487="","",IF(D486&lt;&gt;"","",VLOOKUP(F487,製品マスタ!$G$5:$Q$1005,11,FALSE)))</f>
        <v/>
      </c>
      <c r="M487" s="49"/>
      <c r="N487" s="49"/>
      <c r="O487" s="60"/>
      <c r="P487" s="74"/>
      <c r="Q487" s="54" t="str">
        <f>IF(D487="","",IF(D486&lt;&gt;"","",IF(J487="リード付け",M487,VLOOKUP(D487,契約台帳!$A$3:$X$700,14,FALSE))))</f>
        <v/>
      </c>
      <c r="R487" s="50" t="str">
        <f>IF(D487="","",IF(D486&lt;&gt;"","",IF(J487="リード付け",M487,VLOOKUP(D487,契約台帳!$A$3:$X$700,15,FALSE))))</f>
        <v/>
      </c>
      <c r="S487" s="50" t="str">
        <f>IF(D487="","",IF(D486&lt;&gt;"","",IF(J487="リード付け",N487,VLOOKUP(D487,契約台帳!$A$3:$X$700,16,FALSE))))</f>
        <v/>
      </c>
      <c r="T487" s="50"/>
      <c r="U487" s="227" t="str">
        <f>IF(D487="","",IF(D485=D487,"",VLOOKUP(D487,契約台帳!$A$2:$X$700,18,FALSE)))</f>
        <v/>
      </c>
      <c r="V487" s="35" t="str">
        <f>IF(J487="巻足し",VLOOKUP(F487&amp;K487&amp;M487,製品マスタ!$M$5:$AK$1005,IF(S487/N487&gt;=3,24,21),FALSE),IF(J487="巻返し",VLOOKUP(F487&amp;K487&amp;M487,製品マスタ!$M$5:$AE$1005,18,FALSE),IF(J487="リード付け","原反コア",IF(J487="スリット",VLOOKUP(F487&amp;K487&amp;Q487,製品マスタ!$N$5:$AE$1005,17,FALSE),""))))</f>
        <v/>
      </c>
      <c r="W487" s="35" t="str">
        <f>IF(J487="巻足し",VLOOKUP(F487&amp;K487&amp;M487,製品マスタ!$M$5:$AK$1005,IF(S487/N487&gt;=3,25,22),FALSE),IF(J487="巻返し",VLOOKUP(F487&amp;K487&amp;M487,製品マスタ!$M$5:$AE$1005,19,FALSE),IF(J487="リード付け","-",IF(J487="スリット",VLOOKUP(F487&amp;K487&amp;Q487,製品マスタ!$N$5:$AE$1005,18,FALSE),""))))</f>
        <v/>
      </c>
      <c r="X487" s="40" t="str">
        <f>IF(D487="","",IF(D486&lt;&gt;"","",VLOOKUP(D487,契約台帳!$A$3:$X$700,17,FALSE)))</f>
        <v/>
      </c>
      <c r="Y487" s="35" t="str">
        <f>IF(D487="","",IF(D486&lt;&gt;"","",VLOOKUP(D487,契約台帳!$A$3:$X$700,5,FALSE)))</f>
        <v/>
      </c>
      <c r="Z487" s="74"/>
      <c r="AA487" s="266" t="str">
        <f>IFERROR(VLOOKUP(F487&amp;K487&amp;M487,製品マスタ!$M$5:$AM$1003,27,FALSE),"")</f>
        <v/>
      </c>
      <c r="AB487" s="41"/>
      <c r="AC487" s="244"/>
      <c r="AD487" s="67"/>
      <c r="AE487" s="71"/>
      <c r="AF487" s="60"/>
      <c r="AG487" s="34"/>
      <c r="AH487" s="34"/>
      <c r="AI487" s="34"/>
      <c r="AJ487" s="34"/>
      <c r="AK487" s="13"/>
      <c r="AL487" s="13"/>
      <c r="AM487" s="13"/>
      <c r="AN487" s="13"/>
      <c r="AO487" s="13"/>
      <c r="AP487" s="14"/>
      <c r="AQ487" s="15"/>
    </row>
    <row r="488" spans="1:43" s="17" customFormat="1" ht="30.95" customHeight="1" x14ac:dyDescent="0.2">
      <c r="A488" s="47"/>
      <c r="B488" s="48"/>
      <c r="C488" s="56"/>
      <c r="D488" s="35"/>
      <c r="E488" s="35"/>
      <c r="F488" s="36" t="str">
        <f>IF(D488="","",VLOOKUP(D488,契約台帳!$A$3:$X$9998,6,FALSE))&amp;IF(D488="","",VLOOKUP(D488,契約台帳!$A$3:$X$9998,7,FALSE))&amp;IF(D488="","",VLOOKUP(D488,契約台帳!$A$3:$X$9998,8,FALSE))&amp;IF(D488="","",VLOOKUP(D488,契約台帳!$A$3:$X$9998,9,FALSE))&amp;IF(D488="","",VLOOKUP(D488,契約台帳!$A$3:$X$9998,11,FALSE))</f>
        <v/>
      </c>
      <c r="G488" s="35" t="str">
        <f>IF(D488="","",IF(D487&lt;&gt;"","",VLOOKUP(F488,製品マスタ!$G$5:$H$1005,2,FALSE)))</f>
        <v/>
      </c>
      <c r="H488" s="35" t="str">
        <f>IF(D488="","",IF(D487&lt;&gt;"","",VLOOKUP(F488,製品マスタ!$G$5:$K$1005,5,FALSE)))</f>
        <v/>
      </c>
      <c r="I488" s="37" t="str">
        <f>IF(D488="","",IF(D487&lt;&gt;"","",VLOOKUP(F488,製品マスタ!$G$5:$L$1005,6,FALSE)))</f>
        <v/>
      </c>
      <c r="J488" s="38"/>
      <c r="K488" s="37" t="str">
        <f>IF(D488="","",IF(D487&lt;&gt;"","",VLOOKUP(D488,契約台帳!$A$3:$X$700,12,FALSE)))</f>
        <v/>
      </c>
      <c r="L488" s="37" t="str">
        <f>IF(D488="","",IF(D487&lt;&gt;"","",VLOOKUP(F488,製品マスタ!$G$5:$Q$1005,11,FALSE)))</f>
        <v/>
      </c>
      <c r="M488" s="49"/>
      <c r="N488" s="49"/>
      <c r="O488" s="60"/>
      <c r="P488" s="74"/>
      <c r="Q488" s="54" t="str">
        <f>IF(D488="","",IF(D487&lt;&gt;"","",IF(J488="リード付け",M488,VLOOKUP(D488,契約台帳!$A$3:$X$700,14,FALSE))))</f>
        <v/>
      </c>
      <c r="R488" s="50" t="str">
        <f>IF(D488="","",IF(D487&lt;&gt;"","",IF(J488="リード付け",M488,VLOOKUP(D488,契約台帳!$A$3:$X$700,15,FALSE))))</f>
        <v/>
      </c>
      <c r="S488" s="50" t="str">
        <f>IF(D488="","",IF(D487&lt;&gt;"","",IF(J488="リード付け",N488,VLOOKUP(D488,契約台帳!$A$3:$X$700,16,FALSE))))</f>
        <v/>
      </c>
      <c r="T488" s="50"/>
      <c r="U488" s="227" t="str">
        <f>IF(D488="","",IF(D486=D488,"",VLOOKUP(D488,契約台帳!$A$2:$X$700,18,FALSE)))</f>
        <v/>
      </c>
      <c r="V488" s="35" t="str">
        <f>IF(J488="巻足し",VLOOKUP(F488&amp;K488&amp;M488,製品マスタ!$M$5:$AK$1005,IF(S488/N488&gt;=3,24,21),FALSE),IF(J488="巻返し",VLOOKUP(F488&amp;K488&amp;M488,製品マスタ!$M$5:$AE$1005,18,FALSE),IF(J488="リード付け","原反コア",IF(J488="スリット",VLOOKUP(F488&amp;K488&amp;Q488,製品マスタ!$N$5:$AE$1005,17,FALSE),""))))</f>
        <v/>
      </c>
      <c r="W488" s="35" t="str">
        <f>IF(J488="巻足し",VLOOKUP(F488&amp;K488&amp;M488,製品マスタ!$M$5:$AK$1005,IF(S488/N488&gt;=3,25,22),FALSE),IF(J488="巻返し",VLOOKUP(F488&amp;K488&amp;M488,製品マスタ!$M$5:$AE$1005,19,FALSE),IF(J488="リード付け","-",IF(J488="スリット",VLOOKUP(F488&amp;K488&amp;Q488,製品マスタ!$N$5:$AE$1005,18,FALSE),""))))</f>
        <v/>
      </c>
      <c r="X488" s="40" t="str">
        <f>IF(D488="","",IF(D487&lt;&gt;"","",VLOOKUP(D488,契約台帳!$A$3:$X$700,17,FALSE)))</f>
        <v/>
      </c>
      <c r="Y488" s="35" t="str">
        <f>IF(D488="","",IF(D487&lt;&gt;"","",VLOOKUP(D488,契約台帳!$A$3:$X$700,5,FALSE)))</f>
        <v/>
      </c>
      <c r="Z488" s="74"/>
      <c r="AA488" s="266" t="str">
        <f>IFERROR(VLOOKUP(F488&amp;K488&amp;M488,製品マスタ!$M$5:$AM$1003,27,FALSE),"")</f>
        <v/>
      </c>
      <c r="AB488" s="41"/>
      <c r="AC488" s="244"/>
      <c r="AD488" s="67"/>
      <c r="AE488" s="71"/>
      <c r="AF488" s="60"/>
      <c r="AG488" s="34"/>
      <c r="AH488" s="34"/>
      <c r="AI488" s="34"/>
      <c r="AJ488" s="34"/>
      <c r="AK488" s="13"/>
      <c r="AL488" s="13"/>
      <c r="AM488" s="13"/>
      <c r="AN488" s="13"/>
      <c r="AO488" s="13"/>
      <c r="AP488" s="14"/>
      <c r="AQ488" s="15"/>
    </row>
    <row r="489" spans="1:43" s="17" customFormat="1" ht="30.95" customHeight="1" x14ac:dyDescent="0.2">
      <c r="A489" s="47"/>
      <c r="B489" s="48"/>
      <c r="C489" s="56"/>
      <c r="D489" s="35"/>
      <c r="E489" s="35"/>
      <c r="F489" s="36" t="str">
        <f>IF(D489="","",VLOOKUP(D489,契約台帳!$A$3:$X$9998,6,FALSE))&amp;IF(D489="","",VLOOKUP(D489,契約台帳!$A$3:$X$9998,7,FALSE))&amp;IF(D489="","",VLOOKUP(D489,契約台帳!$A$3:$X$9998,8,FALSE))&amp;IF(D489="","",VLOOKUP(D489,契約台帳!$A$3:$X$9998,9,FALSE))&amp;IF(D489="","",VLOOKUP(D489,契約台帳!$A$3:$X$9998,11,FALSE))</f>
        <v/>
      </c>
      <c r="G489" s="35" t="str">
        <f>IF(D489="","",IF(D488&lt;&gt;"","",VLOOKUP(F489,製品マスタ!$G$5:$H$1005,2,FALSE)))</f>
        <v/>
      </c>
      <c r="H489" s="35" t="str">
        <f>IF(D489="","",IF(D488&lt;&gt;"","",VLOOKUP(F489,製品マスタ!$G$5:$K$1005,5,FALSE)))</f>
        <v/>
      </c>
      <c r="I489" s="37" t="str">
        <f>IF(D489="","",IF(D488&lt;&gt;"","",VLOOKUP(F489,製品マスタ!$G$5:$L$1005,6,FALSE)))</f>
        <v/>
      </c>
      <c r="J489" s="38"/>
      <c r="K489" s="37" t="str">
        <f>IF(D489="","",IF(D488&lt;&gt;"","",VLOOKUP(D489,契約台帳!$A$3:$X$700,12,FALSE)))</f>
        <v/>
      </c>
      <c r="L489" s="37" t="str">
        <f>IF(D489="","",IF(D488&lt;&gt;"","",VLOOKUP(F489,製品マスタ!$G$5:$Q$1005,11,FALSE)))</f>
        <v/>
      </c>
      <c r="M489" s="49"/>
      <c r="N489" s="49"/>
      <c r="O489" s="60"/>
      <c r="P489" s="74"/>
      <c r="Q489" s="54" t="str">
        <f>IF(D489="","",IF(D488&lt;&gt;"","",IF(J489="リード付け",M489,VLOOKUP(D489,契約台帳!$A$3:$X$700,14,FALSE))))</f>
        <v/>
      </c>
      <c r="R489" s="50" t="str">
        <f>IF(D489="","",IF(D488&lt;&gt;"","",IF(J489="リード付け",M489,VLOOKUP(D489,契約台帳!$A$3:$X$700,15,FALSE))))</f>
        <v/>
      </c>
      <c r="S489" s="50" t="str">
        <f>IF(D489="","",IF(D488&lt;&gt;"","",IF(J489="リード付け",N489,VLOOKUP(D489,契約台帳!$A$3:$X$700,16,FALSE))))</f>
        <v/>
      </c>
      <c r="T489" s="50"/>
      <c r="U489" s="227" t="str">
        <f>IF(D489="","",IF(D487=D489,"",VLOOKUP(D489,契約台帳!$A$2:$X$700,18,FALSE)))</f>
        <v/>
      </c>
      <c r="V489" s="35" t="str">
        <f>IF(J489="巻足し",VLOOKUP(F489&amp;K489&amp;M489,製品マスタ!$M$5:$AK$1005,IF(S489/N489&gt;=3,24,21),FALSE),IF(J489="巻返し",VLOOKUP(F489&amp;K489&amp;M489,製品マスタ!$M$5:$AE$1005,18,FALSE),IF(J489="リード付け","原反コア",IF(J489="スリット",VLOOKUP(F489&amp;K489&amp;Q489,製品マスタ!$N$5:$AE$1005,17,FALSE),""))))</f>
        <v/>
      </c>
      <c r="W489" s="35" t="str">
        <f>IF(J489="巻足し",VLOOKUP(F489&amp;K489&amp;M489,製品マスタ!$M$5:$AK$1005,IF(S489/N489&gt;=3,25,22),FALSE),IF(J489="巻返し",VLOOKUP(F489&amp;K489&amp;M489,製品マスタ!$M$5:$AE$1005,19,FALSE),IF(J489="リード付け","-",IF(J489="スリット",VLOOKUP(F489&amp;K489&amp;Q489,製品マスタ!$N$5:$AE$1005,18,FALSE),""))))</f>
        <v/>
      </c>
      <c r="X489" s="40" t="str">
        <f>IF(D489="","",IF(D488&lt;&gt;"","",VLOOKUP(D489,契約台帳!$A$3:$X$700,17,FALSE)))</f>
        <v/>
      </c>
      <c r="Y489" s="35" t="str">
        <f>IF(D489="","",IF(D488&lt;&gt;"","",VLOOKUP(D489,契約台帳!$A$3:$X$700,5,FALSE)))</f>
        <v/>
      </c>
      <c r="Z489" s="74"/>
      <c r="AA489" s="266" t="str">
        <f>IFERROR(VLOOKUP(F489&amp;K489&amp;M489,製品マスタ!$M$5:$AM$1003,27,FALSE),"")</f>
        <v/>
      </c>
      <c r="AB489" s="41"/>
      <c r="AC489" s="244"/>
      <c r="AD489" s="67"/>
      <c r="AE489" s="71"/>
      <c r="AF489" s="60"/>
      <c r="AG489" s="34"/>
      <c r="AH489" s="34"/>
      <c r="AI489" s="34"/>
      <c r="AJ489" s="34"/>
      <c r="AK489" s="13"/>
      <c r="AL489" s="13"/>
      <c r="AM489" s="13"/>
      <c r="AN489" s="13"/>
      <c r="AO489" s="13"/>
      <c r="AP489" s="14"/>
      <c r="AQ489" s="15"/>
    </row>
    <row r="490" spans="1:43" s="17" customFormat="1" ht="30.95" customHeight="1" x14ac:dyDescent="0.2">
      <c r="A490" s="47"/>
      <c r="B490" s="48"/>
      <c r="C490" s="56"/>
      <c r="D490" s="35"/>
      <c r="E490" s="35"/>
      <c r="F490" s="36" t="str">
        <f>IF(D490="","",VLOOKUP(D490,契約台帳!$A$3:$X$9998,6,FALSE))&amp;IF(D490="","",VLOOKUP(D490,契約台帳!$A$3:$X$9998,7,FALSE))&amp;IF(D490="","",VLOOKUP(D490,契約台帳!$A$3:$X$9998,8,FALSE))&amp;IF(D490="","",VLOOKUP(D490,契約台帳!$A$3:$X$9998,9,FALSE))&amp;IF(D490="","",VLOOKUP(D490,契約台帳!$A$3:$X$9998,11,FALSE))</f>
        <v/>
      </c>
      <c r="G490" s="35" t="str">
        <f>IF(D490="","",IF(D489&lt;&gt;"","",VLOOKUP(F490,製品マスタ!$G$5:$H$1005,2,FALSE)))</f>
        <v/>
      </c>
      <c r="H490" s="35" t="str">
        <f>IF(D490="","",IF(D489&lt;&gt;"","",VLOOKUP(F490,製品マスタ!$G$5:$K$1005,5,FALSE)))</f>
        <v/>
      </c>
      <c r="I490" s="37" t="str">
        <f>IF(D490="","",IF(D489&lt;&gt;"","",VLOOKUP(F490,製品マスタ!$G$5:$L$1005,6,FALSE)))</f>
        <v/>
      </c>
      <c r="J490" s="38"/>
      <c r="K490" s="37" t="str">
        <f>IF(D490="","",IF(D489&lt;&gt;"","",VLOOKUP(D490,契約台帳!$A$3:$X$700,12,FALSE)))</f>
        <v/>
      </c>
      <c r="L490" s="37" t="str">
        <f>IF(D490="","",IF(D489&lt;&gt;"","",VLOOKUP(F490,製品マスタ!$G$5:$Q$1005,11,FALSE)))</f>
        <v/>
      </c>
      <c r="M490" s="49"/>
      <c r="N490" s="49"/>
      <c r="O490" s="60"/>
      <c r="P490" s="74"/>
      <c r="Q490" s="54" t="str">
        <f>IF(D490="","",IF(D489&lt;&gt;"","",IF(J490="リード付け",M490,VLOOKUP(D490,契約台帳!$A$3:$X$700,14,FALSE))))</f>
        <v/>
      </c>
      <c r="R490" s="50" t="str">
        <f>IF(D490="","",IF(D489&lt;&gt;"","",IF(J490="リード付け",M490,VLOOKUP(D490,契約台帳!$A$3:$X$700,15,FALSE))))</f>
        <v/>
      </c>
      <c r="S490" s="50" t="str">
        <f>IF(D490="","",IF(D489&lt;&gt;"","",IF(J490="リード付け",N490,VLOOKUP(D490,契約台帳!$A$3:$X$700,16,FALSE))))</f>
        <v/>
      </c>
      <c r="T490" s="50"/>
      <c r="U490" s="227" t="str">
        <f>IF(D490="","",IF(D488=D490,"",VLOOKUP(D490,契約台帳!$A$2:$X$700,18,FALSE)))</f>
        <v/>
      </c>
      <c r="V490" s="35" t="str">
        <f>IF(J490="巻足し",VLOOKUP(F490&amp;K490&amp;M490,製品マスタ!$M$5:$AK$1005,IF(S490/N490&gt;=3,24,21),FALSE),IF(J490="巻返し",VLOOKUP(F490&amp;K490&amp;M490,製品マスタ!$M$5:$AE$1005,18,FALSE),IF(J490="リード付け","原反コア",IF(J490="スリット",VLOOKUP(F490&amp;K490&amp;Q490,製品マスタ!$N$5:$AE$1005,17,FALSE),""))))</f>
        <v/>
      </c>
      <c r="W490" s="35" t="str">
        <f>IF(J490="巻足し",VLOOKUP(F490&amp;K490&amp;M490,製品マスタ!$M$5:$AK$1005,IF(S490/N490&gt;=3,25,22),FALSE),IF(J490="巻返し",VLOOKUP(F490&amp;K490&amp;M490,製品マスタ!$M$5:$AE$1005,19,FALSE),IF(J490="リード付け","-",IF(J490="スリット",VLOOKUP(F490&amp;K490&amp;Q490,製品マスタ!$N$5:$AE$1005,18,FALSE),""))))</f>
        <v/>
      </c>
      <c r="X490" s="40" t="str">
        <f>IF(D490="","",IF(D489&lt;&gt;"","",VLOOKUP(D490,契約台帳!$A$3:$X$700,17,FALSE)))</f>
        <v/>
      </c>
      <c r="Y490" s="35" t="str">
        <f>IF(D490="","",IF(D489&lt;&gt;"","",VLOOKUP(D490,契約台帳!$A$3:$X$700,5,FALSE)))</f>
        <v/>
      </c>
      <c r="Z490" s="74"/>
      <c r="AA490" s="266" t="str">
        <f>IFERROR(VLOOKUP(F490&amp;K490&amp;M490,製品マスタ!$M$5:$AM$1003,27,FALSE),"")</f>
        <v/>
      </c>
      <c r="AB490" s="41"/>
      <c r="AC490" s="244"/>
      <c r="AD490" s="67"/>
      <c r="AE490" s="71"/>
      <c r="AF490" s="60"/>
      <c r="AG490" s="34"/>
      <c r="AH490" s="34"/>
      <c r="AI490" s="34"/>
      <c r="AJ490" s="34"/>
      <c r="AK490" s="13"/>
      <c r="AL490" s="13"/>
      <c r="AM490" s="13"/>
      <c r="AN490" s="13"/>
      <c r="AO490" s="13"/>
      <c r="AP490" s="14"/>
      <c r="AQ490" s="15"/>
    </row>
    <row r="491" spans="1:43" s="17" customFormat="1" ht="30.95" customHeight="1" x14ac:dyDescent="0.2">
      <c r="A491" s="47"/>
      <c r="B491" s="48"/>
      <c r="C491" s="56"/>
      <c r="D491" s="35"/>
      <c r="E491" s="35"/>
      <c r="F491" s="36" t="str">
        <f>IF(D491="","",VLOOKUP(D491,契約台帳!$A$3:$X$9998,6,FALSE))&amp;IF(D491="","",VLOOKUP(D491,契約台帳!$A$3:$X$9998,7,FALSE))&amp;IF(D491="","",VLOOKUP(D491,契約台帳!$A$3:$X$9998,8,FALSE))&amp;IF(D491="","",VLOOKUP(D491,契約台帳!$A$3:$X$9998,9,FALSE))&amp;IF(D491="","",VLOOKUP(D491,契約台帳!$A$3:$X$9998,11,FALSE))</f>
        <v/>
      </c>
      <c r="G491" s="35" t="str">
        <f>IF(D491="","",IF(D490&lt;&gt;"","",VLOOKUP(F491,製品マスタ!$G$5:$H$1005,2,FALSE)))</f>
        <v/>
      </c>
      <c r="H491" s="35" t="str">
        <f>IF(D491="","",IF(D490&lt;&gt;"","",VLOOKUP(F491,製品マスタ!$G$5:$K$1005,5,FALSE)))</f>
        <v/>
      </c>
      <c r="I491" s="37" t="str">
        <f>IF(D491="","",IF(D490&lt;&gt;"","",VLOOKUP(F491,製品マスタ!$G$5:$L$1005,6,FALSE)))</f>
        <v/>
      </c>
      <c r="J491" s="38"/>
      <c r="K491" s="37" t="str">
        <f>IF(D491="","",IF(D490&lt;&gt;"","",VLOOKUP(D491,契約台帳!$A$3:$X$700,12,FALSE)))</f>
        <v/>
      </c>
      <c r="L491" s="37" t="str">
        <f>IF(D491="","",IF(D490&lt;&gt;"","",VLOOKUP(F491,製品マスタ!$G$5:$Q$1005,11,FALSE)))</f>
        <v/>
      </c>
      <c r="M491" s="49"/>
      <c r="N491" s="49"/>
      <c r="O491" s="60"/>
      <c r="P491" s="74"/>
      <c r="Q491" s="54" t="str">
        <f>IF(D491="","",IF(D490&lt;&gt;"","",IF(J491="リード付け",M491,VLOOKUP(D491,契約台帳!$A$3:$X$700,14,FALSE))))</f>
        <v/>
      </c>
      <c r="R491" s="50" t="str">
        <f>IF(D491="","",IF(D490&lt;&gt;"","",IF(J491="リード付け",M491,VLOOKUP(D491,契約台帳!$A$3:$X$700,15,FALSE))))</f>
        <v/>
      </c>
      <c r="S491" s="50" t="str">
        <f>IF(D491="","",IF(D490&lt;&gt;"","",IF(J491="リード付け",N491,VLOOKUP(D491,契約台帳!$A$3:$X$700,16,FALSE))))</f>
        <v/>
      </c>
      <c r="T491" s="50"/>
      <c r="U491" s="227" t="str">
        <f>IF(D491="","",IF(D489=D491,"",VLOOKUP(D491,契約台帳!$A$2:$X$700,18,FALSE)))</f>
        <v/>
      </c>
      <c r="V491" s="35" t="str">
        <f>IF(J491="巻足し",VLOOKUP(F491&amp;K491&amp;M491,製品マスタ!$M$5:$AK$1005,IF(S491/N491&gt;=3,24,21),FALSE),IF(J491="巻返し",VLOOKUP(F491&amp;K491&amp;M491,製品マスタ!$M$5:$AE$1005,18,FALSE),IF(J491="リード付け","原反コア",IF(J491="スリット",VLOOKUP(F491&amp;K491&amp;Q491,製品マスタ!$N$5:$AE$1005,17,FALSE),""))))</f>
        <v/>
      </c>
      <c r="W491" s="35" t="str">
        <f>IF(J491="巻足し",VLOOKUP(F491&amp;K491&amp;M491,製品マスタ!$M$5:$AK$1005,IF(S491/N491&gt;=3,25,22),FALSE),IF(J491="巻返し",VLOOKUP(F491&amp;K491&amp;M491,製品マスタ!$M$5:$AE$1005,19,FALSE),IF(J491="リード付け","-",IF(J491="スリット",VLOOKUP(F491&amp;K491&amp;Q491,製品マスタ!$N$5:$AE$1005,18,FALSE),""))))</f>
        <v/>
      </c>
      <c r="X491" s="40" t="str">
        <f>IF(D491="","",IF(D490&lt;&gt;"","",VLOOKUP(D491,契約台帳!$A$3:$X$700,17,FALSE)))</f>
        <v/>
      </c>
      <c r="Y491" s="35" t="str">
        <f>IF(D491="","",IF(D490&lt;&gt;"","",VLOOKUP(D491,契約台帳!$A$3:$X$700,5,FALSE)))</f>
        <v/>
      </c>
      <c r="Z491" s="74"/>
      <c r="AA491" s="266" t="str">
        <f>IFERROR(VLOOKUP(F491&amp;K491&amp;M491,製品マスタ!$M$5:$AM$1003,27,FALSE),"")</f>
        <v/>
      </c>
      <c r="AB491" s="41"/>
      <c r="AC491" s="244"/>
      <c r="AD491" s="67"/>
      <c r="AE491" s="71"/>
      <c r="AF491" s="60"/>
      <c r="AG491" s="34"/>
      <c r="AH491" s="34"/>
      <c r="AI491" s="34"/>
      <c r="AJ491" s="34"/>
      <c r="AK491" s="13"/>
      <c r="AL491" s="13"/>
      <c r="AM491" s="13"/>
      <c r="AN491" s="13"/>
      <c r="AO491" s="13"/>
      <c r="AP491" s="14"/>
      <c r="AQ491" s="15"/>
    </row>
    <row r="492" spans="1:43" s="17" customFormat="1" ht="30.95" customHeight="1" x14ac:dyDescent="0.2">
      <c r="A492" s="47"/>
      <c r="B492" s="48"/>
      <c r="C492" s="56"/>
      <c r="D492" s="35"/>
      <c r="E492" s="35"/>
      <c r="F492" s="36" t="str">
        <f>IF(D492="","",VLOOKUP(D492,契約台帳!$A$3:$X$9998,6,FALSE))&amp;IF(D492="","",VLOOKUP(D492,契約台帳!$A$3:$X$9998,7,FALSE))&amp;IF(D492="","",VLOOKUP(D492,契約台帳!$A$3:$X$9998,8,FALSE))&amp;IF(D492="","",VLOOKUP(D492,契約台帳!$A$3:$X$9998,9,FALSE))&amp;IF(D492="","",VLOOKUP(D492,契約台帳!$A$3:$X$9998,11,FALSE))</f>
        <v/>
      </c>
      <c r="G492" s="35" t="str">
        <f>IF(D492="","",IF(D491&lt;&gt;"","",VLOOKUP(F492,製品マスタ!$G$5:$H$1005,2,FALSE)))</f>
        <v/>
      </c>
      <c r="H492" s="35" t="str">
        <f>IF(D492="","",IF(D491&lt;&gt;"","",VLOOKUP(F492,製品マスタ!$G$5:$K$1005,5,FALSE)))</f>
        <v/>
      </c>
      <c r="I492" s="37" t="str">
        <f>IF(D492="","",IF(D491&lt;&gt;"","",VLOOKUP(F492,製品マスタ!$G$5:$L$1005,6,FALSE)))</f>
        <v/>
      </c>
      <c r="J492" s="38"/>
      <c r="K492" s="37" t="str">
        <f>IF(D492="","",IF(D491&lt;&gt;"","",VLOOKUP(D492,契約台帳!$A$3:$X$700,12,FALSE)))</f>
        <v/>
      </c>
      <c r="L492" s="37" t="str">
        <f>IF(D492="","",IF(D491&lt;&gt;"","",VLOOKUP(F492,製品マスタ!$G$5:$Q$1005,11,FALSE)))</f>
        <v/>
      </c>
      <c r="M492" s="49"/>
      <c r="N492" s="49"/>
      <c r="O492" s="60"/>
      <c r="P492" s="74"/>
      <c r="Q492" s="54" t="str">
        <f>IF(D492="","",IF(D491&lt;&gt;"","",IF(J492="リード付け",M492,VLOOKUP(D492,契約台帳!$A$3:$X$700,14,FALSE))))</f>
        <v/>
      </c>
      <c r="R492" s="50" t="str">
        <f>IF(D492="","",IF(D491&lt;&gt;"","",IF(J492="リード付け",M492,VLOOKUP(D492,契約台帳!$A$3:$X$700,15,FALSE))))</f>
        <v/>
      </c>
      <c r="S492" s="50" t="str">
        <f>IF(D492="","",IF(D491&lt;&gt;"","",IF(J492="リード付け",N492,VLOOKUP(D492,契約台帳!$A$3:$X$700,16,FALSE))))</f>
        <v/>
      </c>
      <c r="T492" s="50"/>
      <c r="U492" s="227" t="str">
        <f>IF(D492="","",IF(D490=D492,"",VLOOKUP(D492,契約台帳!$A$2:$X$700,18,FALSE)))</f>
        <v/>
      </c>
      <c r="V492" s="35" t="str">
        <f>IF(J492="巻足し",VLOOKUP(F492&amp;K492&amp;M492,製品マスタ!$M$5:$AK$1005,IF(S492/N492&gt;=3,24,21),FALSE),IF(J492="巻返し",VLOOKUP(F492&amp;K492&amp;M492,製品マスタ!$M$5:$AE$1005,18,FALSE),IF(J492="リード付け","原反コア",IF(J492="スリット",VLOOKUP(F492&amp;K492&amp;Q492,製品マスタ!$N$5:$AE$1005,17,FALSE),""))))</f>
        <v/>
      </c>
      <c r="W492" s="35" t="str">
        <f>IF(J492="巻足し",VLOOKUP(F492&amp;K492&amp;M492,製品マスタ!$M$5:$AK$1005,IF(S492/N492&gt;=3,25,22),FALSE),IF(J492="巻返し",VLOOKUP(F492&amp;K492&amp;M492,製品マスタ!$M$5:$AE$1005,19,FALSE),IF(J492="リード付け","-",IF(J492="スリット",VLOOKUP(F492&amp;K492&amp;Q492,製品マスタ!$N$5:$AE$1005,18,FALSE),""))))</f>
        <v/>
      </c>
      <c r="X492" s="40" t="str">
        <f>IF(D492="","",IF(D491&lt;&gt;"","",VLOOKUP(D492,契約台帳!$A$3:$X$700,17,FALSE)))</f>
        <v/>
      </c>
      <c r="Y492" s="35" t="str">
        <f>IF(D492="","",IF(D491&lt;&gt;"","",VLOOKUP(D492,契約台帳!$A$3:$X$700,5,FALSE)))</f>
        <v/>
      </c>
      <c r="Z492" s="74"/>
      <c r="AA492" s="266" t="str">
        <f>IFERROR(VLOOKUP(F492&amp;K492&amp;M492,製品マスタ!$M$5:$AM$1003,27,FALSE),"")</f>
        <v/>
      </c>
      <c r="AB492" s="41"/>
      <c r="AC492" s="244"/>
      <c r="AD492" s="67"/>
      <c r="AE492" s="71"/>
      <c r="AF492" s="60"/>
      <c r="AG492" s="34"/>
      <c r="AH492" s="34"/>
      <c r="AI492" s="34"/>
      <c r="AJ492" s="34"/>
      <c r="AK492" s="13"/>
      <c r="AL492" s="13"/>
      <c r="AM492" s="13"/>
      <c r="AN492" s="13"/>
      <c r="AO492" s="13"/>
      <c r="AP492" s="14"/>
      <c r="AQ492" s="15"/>
    </row>
    <row r="493" spans="1:43" s="17" customFormat="1" ht="30.95" customHeight="1" x14ac:dyDescent="0.2">
      <c r="A493" s="47"/>
      <c r="B493" s="48"/>
      <c r="C493" s="56"/>
      <c r="D493" s="35"/>
      <c r="E493" s="35"/>
      <c r="F493" s="36" t="str">
        <f>IF(D493="","",VLOOKUP(D493,契約台帳!$A$3:$X$9998,6,FALSE))&amp;IF(D493="","",VLOOKUP(D493,契約台帳!$A$3:$X$9998,7,FALSE))&amp;IF(D493="","",VLOOKUP(D493,契約台帳!$A$3:$X$9998,8,FALSE))&amp;IF(D493="","",VLOOKUP(D493,契約台帳!$A$3:$X$9998,9,FALSE))&amp;IF(D493="","",VLOOKUP(D493,契約台帳!$A$3:$X$9998,11,FALSE))</f>
        <v/>
      </c>
      <c r="G493" s="35" t="str">
        <f>IF(D493="","",IF(D492&lt;&gt;"","",VLOOKUP(F493,製品マスタ!$G$5:$H$1005,2,FALSE)))</f>
        <v/>
      </c>
      <c r="H493" s="35" t="str">
        <f>IF(D493="","",IF(D492&lt;&gt;"","",VLOOKUP(F493,製品マスタ!$G$5:$K$1005,5,FALSE)))</f>
        <v/>
      </c>
      <c r="I493" s="37" t="str">
        <f>IF(D493="","",IF(D492&lt;&gt;"","",VLOOKUP(F493,製品マスタ!$G$5:$L$1005,6,FALSE)))</f>
        <v/>
      </c>
      <c r="J493" s="38"/>
      <c r="K493" s="37" t="str">
        <f>IF(D493="","",IF(D492&lt;&gt;"","",VLOOKUP(D493,契約台帳!$A$3:$X$700,12,FALSE)))</f>
        <v/>
      </c>
      <c r="L493" s="37" t="str">
        <f>IF(D493="","",IF(D492&lt;&gt;"","",VLOOKUP(F493,製品マスタ!$G$5:$Q$1005,11,FALSE)))</f>
        <v/>
      </c>
      <c r="M493" s="49"/>
      <c r="N493" s="49"/>
      <c r="O493" s="60"/>
      <c r="P493" s="74"/>
      <c r="Q493" s="54" t="str">
        <f>IF(D493="","",IF(D492&lt;&gt;"","",IF(J493="リード付け",M493,VLOOKUP(D493,契約台帳!$A$3:$X$700,14,FALSE))))</f>
        <v/>
      </c>
      <c r="R493" s="50" t="str">
        <f>IF(D493="","",IF(D492&lt;&gt;"","",IF(J493="リード付け",M493,VLOOKUP(D493,契約台帳!$A$3:$X$700,15,FALSE))))</f>
        <v/>
      </c>
      <c r="S493" s="50" t="str">
        <f>IF(D493="","",IF(D492&lt;&gt;"","",IF(J493="リード付け",N493,VLOOKUP(D493,契約台帳!$A$3:$X$700,16,FALSE))))</f>
        <v/>
      </c>
      <c r="T493" s="50"/>
      <c r="U493" s="227" t="str">
        <f>IF(D493="","",IF(D491=D493,"",VLOOKUP(D493,契約台帳!$A$2:$X$700,18,FALSE)))</f>
        <v/>
      </c>
      <c r="V493" s="35" t="str">
        <f>IF(J493="巻足し",VLOOKUP(F493&amp;K493&amp;M493,製品マスタ!$M$5:$AK$1005,IF(S493/N493&gt;=3,24,21),FALSE),IF(J493="巻返し",VLOOKUP(F493&amp;K493&amp;M493,製品マスタ!$M$5:$AE$1005,18,FALSE),IF(J493="リード付け","原反コア",IF(J493="スリット",VLOOKUP(F493&amp;K493&amp;Q493,製品マスタ!$N$5:$AE$1005,17,FALSE),""))))</f>
        <v/>
      </c>
      <c r="W493" s="35" t="str">
        <f>IF(J493="巻足し",VLOOKUP(F493&amp;K493&amp;M493,製品マスタ!$M$5:$AK$1005,IF(S493/N493&gt;=3,25,22),FALSE),IF(J493="巻返し",VLOOKUP(F493&amp;K493&amp;M493,製品マスタ!$M$5:$AE$1005,19,FALSE),IF(J493="リード付け","-",IF(J493="スリット",VLOOKUP(F493&amp;K493&amp;Q493,製品マスタ!$N$5:$AE$1005,18,FALSE),""))))</f>
        <v/>
      </c>
      <c r="X493" s="40" t="str">
        <f>IF(D493="","",IF(D492&lt;&gt;"","",VLOOKUP(D493,契約台帳!$A$3:$X$700,17,FALSE)))</f>
        <v/>
      </c>
      <c r="Y493" s="35" t="str">
        <f>IF(D493="","",IF(D492&lt;&gt;"","",VLOOKUP(D493,契約台帳!$A$3:$X$700,5,FALSE)))</f>
        <v/>
      </c>
      <c r="Z493" s="74"/>
      <c r="AA493" s="266" t="str">
        <f>IFERROR(VLOOKUP(F493&amp;K493&amp;M493,製品マスタ!$M$5:$AM$1003,27,FALSE),"")</f>
        <v/>
      </c>
      <c r="AB493" s="41"/>
      <c r="AC493" s="244"/>
      <c r="AD493" s="67"/>
      <c r="AE493" s="71"/>
      <c r="AF493" s="60"/>
      <c r="AG493" s="34"/>
      <c r="AH493" s="34"/>
      <c r="AI493" s="34"/>
      <c r="AJ493" s="34"/>
      <c r="AK493" s="13"/>
      <c r="AL493" s="13"/>
      <c r="AM493" s="13"/>
      <c r="AN493" s="13"/>
      <c r="AO493" s="13"/>
      <c r="AP493" s="14"/>
      <c r="AQ493" s="15"/>
    </row>
    <row r="494" spans="1:43" s="17" customFormat="1" ht="30.95" customHeight="1" x14ac:dyDescent="0.2">
      <c r="A494" s="47"/>
      <c r="B494" s="48"/>
      <c r="C494" s="56"/>
      <c r="D494" s="35"/>
      <c r="E494" s="35"/>
      <c r="F494" s="36" t="str">
        <f>IF(D494="","",VLOOKUP(D494,契約台帳!$A$3:$X$9998,6,FALSE))&amp;IF(D494="","",VLOOKUP(D494,契約台帳!$A$3:$X$9998,7,FALSE))&amp;IF(D494="","",VLOOKUP(D494,契約台帳!$A$3:$X$9998,8,FALSE))&amp;IF(D494="","",VLOOKUP(D494,契約台帳!$A$3:$X$9998,9,FALSE))&amp;IF(D494="","",VLOOKUP(D494,契約台帳!$A$3:$X$9998,11,FALSE))</f>
        <v/>
      </c>
      <c r="G494" s="35" t="str">
        <f>IF(D494="","",IF(D493&lt;&gt;"","",VLOOKUP(F494,製品マスタ!$G$5:$H$1005,2,FALSE)))</f>
        <v/>
      </c>
      <c r="H494" s="35" t="str">
        <f>IF(D494="","",IF(D493&lt;&gt;"","",VLOOKUP(F494,製品マスタ!$G$5:$K$1005,5,FALSE)))</f>
        <v/>
      </c>
      <c r="I494" s="37" t="str">
        <f>IF(D494="","",IF(D493&lt;&gt;"","",VLOOKUP(F494,製品マスタ!$G$5:$L$1005,6,FALSE)))</f>
        <v/>
      </c>
      <c r="J494" s="38"/>
      <c r="K494" s="37" t="str">
        <f>IF(D494="","",IF(D493&lt;&gt;"","",VLOOKUP(D494,契約台帳!$A$3:$X$700,12,FALSE)))</f>
        <v/>
      </c>
      <c r="L494" s="37" t="str">
        <f>IF(D494="","",IF(D493&lt;&gt;"","",VLOOKUP(F494,製品マスタ!$G$5:$Q$1005,11,FALSE)))</f>
        <v/>
      </c>
      <c r="M494" s="49"/>
      <c r="N494" s="49"/>
      <c r="O494" s="60"/>
      <c r="P494" s="74"/>
      <c r="Q494" s="54" t="str">
        <f>IF(D494="","",IF(D493&lt;&gt;"","",IF(J494="リード付け",M494,VLOOKUP(D494,契約台帳!$A$3:$X$700,14,FALSE))))</f>
        <v/>
      </c>
      <c r="R494" s="50" t="str">
        <f>IF(D494="","",IF(D493&lt;&gt;"","",IF(J494="リード付け",M494,VLOOKUP(D494,契約台帳!$A$3:$X$700,15,FALSE))))</f>
        <v/>
      </c>
      <c r="S494" s="50" t="str">
        <f>IF(D494="","",IF(D493&lt;&gt;"","",IF(J494="リード付け",N494,VLOOKUP(D494,契約台帳!$A$3:$X$700,16,FALSE))))</f>
        <v/>
      </c>
      <c r="T494" s="50"/>
      <c r="U494" s="227" t="str">
        <f>IF(D494="","",IF(D492=D494,"",VLOOKUP(D494,契約台帳!$A$2:$X$700,18,FALSE)))</f>
        <v/>
      </c>
      <c r="V494" s="35" t="str">
        <f>IF(J494="巻足し",VLOOKUP(F494&amp;K494&amp;M494,製品マスタ!$M$5:$AK$1005,IF(S494/N494&gt;=3,24,21),FALSE),IF(J494="巻返し",VLOOKUP(F494&amp;K494&amp;M494,製品マスタ!$M$5:$AE$1005,18,FALSE),IF(J494="リード付け","原反コア",IF(J494="スリット",VLOOKUP(F494&amp;K494&amp;Q494,製品マスタ!$N$5:$AE$1005,17,FALSE),""))))</f>
        <v/>
      </c>
      <c r="W494" s="35" t="str">
        <f>IF(J494="巻足し",VLOOKUP(F494&amp;K494&amp;M494,製品マスタ!$M$5:$AK$1005,IF(S494/N494&gt;=3,25,22),FALSE),IF(J494="巻返し",VLOOKUP(F494&amp;K494&amp;M494,製品マスタ!$M$5:$AE$1005,19,FALSE),IF(J494="リード付け","-",IF(J494="スリット",VLOOKUP(F494&amp;K494&amp;Q494,製品マスタ!$N$5:$AE$1005,18,FALSE),""))))</f>
        <v/>
      </c>
      <c r="X494" s="40" t="str">
        <f>IF(D494="","",IF(D493&lt;&gt;"","",VLOOKUP(D494,契約台帳!$A$3:$X$700,17,FALSE)))</f>
        <v/>
      </c>
      <c r="Y494" s="35" t="str">
        <f>IF(D494="","",IF(D493&lt;&gt;"","",VLOOKUP(D494,契約台帳!$A$3:$X$700,5,FALSE)))</f>
        <v/>
      </c>
      <c r="Z494" s="74"/>
      <c r="AA494" s="266" t="str">
        <f>IFERROR(VLOOKUP(F494&amp;K494&amp;M494,製品マスタ!$M$5:$AM$1003,27,FALSE),"")</f>
        <v/>
      </c>
      <c r="AB494" s="41"/>
      <c r="AC494" s="244"/>
      <c r="AD494" s="67"/>
      <c r="AE494" s="71"/>
      <c r="AF494" s="60"/>
      <c r="AG494" s="34"/>
      <c r="AH494" s="34"/>
      <c r="AI494" s="34"/>
      <c r="AJ494" s="34"/>
      <c r="AK494" s="13"/>
      <c r="AL494" s="13"/>
      <c r="AM494" s="13"/>
      <c r="AN494" s="13"/>
      <c r="AO494" s="13"/>
      <c r="AP494" s="14"/>
      <c r="AQ494" s="15"/>
    </row>
    <row r="495" spans="1:43" s="17" customFormat="1" ht="30.95" customHeight="1" x14ac:dyDescent="0.2">
      <c r="A495" s="47"/>
      <c r="B495" s="48"/>
      <c r="C495" s="56"/>
      <c r="D495" s="35"/>
      <c r="E495" s="35"/>
      <c r="F495" s="36" t="str">
        <f>IF(D495="","",VLOOKUP(D495,契約台帳!$A$3:$X$9998,6,FALSE))&amp;IF(D495="","",VLOOKUP(D495,契約台帳!$A$3:$X$9998,7,FALSE))&amp;IF(D495="","",VLOOKUP(D495,契約台帳!$A$3:$X$9998,8,FALSE))&amp;IF(D495="","",VLOOKUP(D495,契約台帳!$A$3:$X$9998,9,FALSE))&amp;IF(D495="","",VLOOKUP(D495,契約台帳!$A$3:$X$9998,11,FALSE))</f>
        <v/>
      </c>
      <c r="G495" s="35" t="str">
        <f>IF(D495="","",IF(D494&lt;&gt;"","",VLOOKUP(F495,製品マスタ!$G$5:$H$1005,2,FALSE)))</f>
        <v/>
      </c>
      <c r="H495" s="35" t="str">
        <f>IF(D495="","",IF(D494&lt;&gt;"","",VLOOKUP(F495,製品マスタ!$G$5:$K$1005,5,FALSE)))</f>
        <v/>
      </c>
      <c r="I495" s="37" t="str">
        <f>IF(D495="","",IF(D494&lt;&gt;"","",VLOOKUP(F495,製品マスタ!$G$5:$L$1005,6,FALSE)))</f>
        <v/>
      </c>
      <c r="J495" s="38"/>
      <c r="K495" s="37" t="str">
        <f>IF(D495="","",IF(D494&lt;&gt;"","",VLOOKUP(D495,契約台帳!$A$3:$X$700,12,FALSE)))</f>
        <v/>
      </c>
      <c r="L495" s="37" t="str">
        <f>IF(D495="","",IF(D494&lt;&gt;"","",VLOOKUP(F495,製品マスタ!$G$5:$Q$1005,11,FALSE)))</f>
        <v/>
      </c>
      <c r="M495" s="49"/>
      <c r="N495" s="49"/>
      <c r="O495" s="60"/>
      <c r="P495" s="74"/>
      <c r="Q495" s="54" t="str">
        <f>IF(D495="","",IF(D494&lt;&gt;"","",IF(J495="リード付け",M495,VLOOKUP(D495,契約台帳!$A$3:$X$700,14,FALSE))))</f>
        <v/>
      </c>
      <c r="R495" s="50" t="str">
        <f>IF(D495="","",IF(D494&lt;&gt;"","",IF(J495="リード付け",M495,VLOOKUP(D495,契約台帳!$A$3:$X$700,15,FALSE))))</f>
        <v/>
      </c>
      <c r="S495" s="50" t="str">
        <f>IF(D495="","",IF(D494&lt;&gt;"","",IF(J495="リード付け",N495,VLOOKUP(D495,契約台帳!$A$3:$X$700,16,FALSE))))</f>
        <v/>
      </c>
      <c r="T495" s="50"/>
      <c r="U495" s="227" t="str">
        <f>IF(D495="","",IF(D493=D495,"",VLOOKUP(D495,契約台帳!$A$2:$X$700,18,FALSE)))</f>
        <v/>
      </c>
      <c r="V495" s="35" t="str">
        <f>IF(J495="巻足し",VLOOKUP(F495&amp;K495&amp;M495,製品マスタ!$M$5:$AK$1005,IF(S495/N495&gt;=3,24,21),FALSE),IF(J495="巻返し",VLOOKUP(F495&amp;K495&amp;M495,製品マスタ!$M$5:$AE$1005,18,FALSE),IF(J495="リード付け","原反コア",IF(J495="スリット",VLOOKUP(F495&amp;K495&amp;Q495,製品マスタ!$N$5:$AE$1005,17,FALSE),""))))</f>
        <v/>
      </c>
      <c r="W495" s="35" t="str">
        <f>IF(J495="巻足し",VLOOKUP(F495&amp;K495&amp;M495,製品マスタ!$M$5:$AK$1005,IF(S495/N495&gt;=3,25,22),FALSE),IF(J495="巻返し",VLOOKUP(F495&amp;K495&amp;M495,製品マスタ!$M$5:$AE$1005,19,FALSE),IF(J495="リード付け","-",IF(J495="スリット",VLOOKUP(F495&amp;K495&amp;Q495,製品マスタ!$N$5:$AE$1005,18,FALSE),""))))</f>
        <v/>
      </c>
      <c r="X495" s="40" t="str">
        <f>IF(D495="","",IF(D494&lt;&gt;"","",VLOOKUP(D495,契約台帳!$A$3:$X$700,17,FALSE)))</f>
        <v/>
      </c>
      <c r="Y495" s="35" t="str">
        <f>IF(D495="","",IF(D494&lt;&gt;"","",VLOOKUP(D495,契約台帳!$A$3:$X$700,5,FALSE)))</f>
        <v/>
      </c>
      <c r="Z495" s="74"/>
      <c r="AA495" s="266" t="str">
        <f>IFERROR(VLOOKUP(F495&amp;K495&amp;M495,製品マスタ!$M$5:$AM$1003,27,FALSE),"")</f>
        <v/>
      </c>
      <c r="AB495" s="41"/>
      <c r="AC495" s="244"/>
      <c r="AD495" s="67"/>
      <c r="AE495" s="71"/>
      <c r="AF495" s="60"/>
      <c r="AG495" s="34"/>
      <c r="AH495" s="34"/>
      <c r="AI495" s="34"/>
      <c r="AJ495" s="34"/>
      <c r="AK495" s="13"/>
      <c r="AL495" s="13"/>
      <c r="AM495" s="13"/>
      <c r="AN495" s="13"/>
      <c r="AO495" s="13"/>
      <c r="AP495" s="14"/>
      <c r="AQ495" s="15"/>
    </row>
    <row r="496" spans="1:43" s="17" customFormat="1" ht="30.95" customHeight="1" x14ac:dyDescent="0.2">
      <c r="A496" s="47"/>
      <c r="B496" s="48"/>
      <c r="C496" s="56"/>
      <c r="D496" s="35"/>
      <c r="E496" s="35"/>
      <c r="F496" s="36" t="str">
        <f>IF(D496="","",VLOOKUP(D496,契約台帳!$A$3:$X$9998,6,FALSE))&amp;IF(D496="","",VLOOKUP(D496,契約台帳!$A$3:$X$9998,7,FALSE))&amp;IF(D496="","",VLOOKUP(D496,契約台帳!$A$3:$X$9998,8,FALSE))&amp;IF(D496="","",VLOOKUP(D496,契約台帳!$A$3:$X$9998,9,FALSE))&amp;IF(D496="","",VLOOKUP(D496,契約台帳!$A$3:$X$9998,11,FALSE))</f>
        <v/>
      </c>
      <c r="G496" s="35" t="str">
        <f>IF(D496="","",IF(D495&lt;&gt;"","",VLOOKUP(F496,製品マスタ!$G$5:$H$1005,2,FALSE)))</f>
        <v/>
      </c>
      <c r="H496" s="35" t="str">
        <f>IF(D496="","",IF(D495&lt;&gt;"","",VLOOKUP(F496,製品マスタ!$G$5:$K$1005,5,FALSE)))</f>
        <v/>
      </c>
      <c r="I496" s="37" t="str">
        <f>IF(D496="","",IF(D495&lt;&gt;"","",VLOOKUP(F496,製品マスタ!$G$5:$L$1005,6,FALSE)))</f>
        <v/>
      </c>
      <c r="J496" s="38"/>
      <c r="K496" s="37" t="str">
        <f>IF(D496="","",IF(D495&lt;&gt;"","",VLOOKUP(D496,契約台帳!$A$3:$X$700,12,FALSE)))</f>
        <v/>
      </c>
      <c r="L496" s="37" t="str">
        <f>IF(D496="","",IF(D495&lt;&gt;"","",VLOOKUP(F496,製品マスタ!$G$5:$Q$1005,11,FALSE)))</f>
        <v/>
      </c>
      <c r="M496" s="49"/>
      <c r="N496" s="49"/>
      <c r="O496" s="60"/>
      <c r="P496" s="74"/>
      <c r="Q496" s="54" t="str">
        <f>IF(D496="","",IF(D495&lt;&gt;"","",IF(J496="リード付け",M496,VLOOKUP(D496,契約台帳!$A$3:$X$700,14,FALSE))))</f>
        <v/>
      </c>
      <c r="R496" s="50" t="str">
        <f>IF(D496="","",IF(D495&lt;&gt;"","",IF(J496="リード付け",M496,VLOOKUP(D496,契約台帳!$A$3:$X$700,15,FALSE))))</f>
        <v/>
      </c>
      <c r="S496" s="50" t="str">
        <f>IF(D496="","",IF(D495&lt;&gt;"","",IF(J496="リード付け",N496,VLOOKUP(D496,契約台帳!$A$3:$X$700,16,FALSE))))</f>
        <v/>
      </c>
      <c r="T496" s="50"/>
      <c r="U496" s="227" t="str">
        <f>IF(D496="","",IF(D494=D496,"",VLOOKUP(D496,契約台帳!$A$2:$X$700,18,FALSE)))</f>
        <v/>
      </c>
      <c r="V496" s="35" t="str">
        <f>IF(J496="巻足し",VLOOKUP(F496&amp;K496&amp;M496,製品マスタ!$M$5:$AK$1005,IF(S496/N496&gt;=3,24,21),FALSE),IF(J496="巻返し",VLOOKUP(F496&amp;K496&amp;M496,製品マスタ!$M$5:$AE$1005,18,FALSE),IF(J496="リード付け","原反コア",IF(J496="スリット",VLOOKUP(F496&amp;K496&amp;Q496,製品マスタ!$N$5:$AE$1005,17,FALSE),""))))</f>
        <v/>
      </c>
      <c r="W496" s="35" t="str">
        <f>IF(J496="巻足し",VLOOKUP(F496&amp;K496&amp;M496,製品マスタ!$M$5:$AK$1005,IF(S496/N496&gt;=3,25,22),FALSE),IF(J496="巻返し",VLOOKUP(F496&amp;K496&amp;M496,製品マスタ!$M$5:$AE$1005,19,FALSE),IF(J496="リード付け","-",IF(J496="スリット",VLOOKUP(F496&amp;K496&amp;Q496,製品マスタ!$N$5:$AE$1005,18,FALSE),""))))</f>
        <v/>
      </c>
      <c r="X496" s="40" t="str">
        <f>IF(D496="","",IF(D495&lt;&gt;"","",VLOOKUP(D496,契約台帳!$A$3:$X$700,17,FALSE)))</f>
        <v/>
      </c>
      <c r="Y496" s="35" t="str">
        <f>IF(D496="","",IF(D495&lt;&gt;"","",VLOOKUP(D496,契約台帳!$A$3:$X$700,5,FALSE)))</f>
        <v/>
      </c>
      <c r="Z496" s="74"/>
      <c r="AA496" s="266" t="str">
        <f>IFERROR(VLOOKUP(F496&amp;K496&amp;M496,製品マスタ!$M$5:$AM$1003,27,FALSE),"")</f>
        <v/>
      </c>
      <c r="AB496" s="41"/>
      <c r="AC496" s="244"/>
      <c r="AD496" s="67"/>
      <c r="AE496" s="71"/>
      <c r="AF496" s="60"/>
      <c r="AG496" s="34"/>
      <c r="AH496" s="34"/>
      <c r="AI496" s="34"/>
      <c r="AJ496" s="34"/>
      <c r="AK496" s="13"/>
      <c r="AL496" s="13"/>
      <c r="AM496" s="13"/>
      <c r="AN496" s="13"/>
      <c r="AO496" s="13"/>
      <c r="AP496" s="14"/>
      <c r="AQ496" s="15"/>
    </row>
    <row r="497" spans="1:43" s="17" customFormat="1" ht="30.95" customHeight="1" x14ac:dyDescent="0.2">
      <c r="A497" s="47"/>
      <c r="B497" s="48"/>
      <c r="C497" s="56"/>
      <c r="D497" s="35"/>
      <c r="E497" s="35"/>
      <c r="F497" s="36" t="str">
        <f>IF(D497="","",VLOOKUP(D497,契約台帳!$A$3:$X$9998,6,FALSE))&amp;IF(D497="","",VLOOKUP(D497,契約台帳!$A$3:$X$9998,7,FALSE))&amp;IF(D497="","",VLOOKUP(D497,契約台帳!$A$3:$X$9998,8,FALSE))&amp;IF(D497="","",VLOOKUP(D497,契約台帳!$A$3:$X$9998,9,FALSE))&amp;IF(D497="","",VLOOKUP(D497,契約台帳!$A$3:$X$9998,11,FALSE))</f>
        <v/>
      </c>
      <c r="G497" s="35" t="str">
        <f>IF(D497="","",IF(D496&lt;&gt;"","",VLOOKUP(F497,製品マスタ!$G$5:$H$1005,2,FALSE)))</f>
        <v/>
      </c>
      <c r="H497" s="35" t="str">
        <f>IF(D497="","",IF(D496&lt;&gt;"","",VLOOKUP(F497,製品マスタ!$G$5:$K$1005,5,FALSE)))</f>
        <v/>
      </c>
      <c r="I497" s="37" t="str">
        <f>IF(D497="","",IF(D496&lt;&gt;"","",VLOOKUP(F497,製品マスタ!$G$5:$L$1005,6,FALSE)))</f>
        <v/>
      </c>
      <c r="J497" s="38"/>
      <c r="K497" s="37" t="str">
        <f>IF(D497="","",IF(D496&lt;&gt;"","",VLOOKUP(D497,契約台帳!$A$3:$X$700,12,FALSE)))</f>
        <v/>
      </c>
      <c r="L497" s="37" t="str">
        <f>IF(D497="","",IF(D496&lt;&gt;"","",VLOOKUP(F497,製品マスタ!$G$5:$Q$1005,11,FALSE)))</f>
        <v/>
      </c>
      <c r="M497" s="49"/>
      <c r="N497" s="49"/>
      <c r="O497" s="60"/>
      <c r="P497" s="74"/>
      <c r="Q497" s="54" t="str">
        <f>IF(D497="","",IF(D496&lt;&gt;"","",IF(J497="リード付け",M497,VLOOKUP(D497,契約台帳!$A$3:$X$700,14,FALSE))))</f>
        <v/>
      </c>
      <c r="R497" s="50" t="str">
        <f>IF(D497="","",IF(D496&lt;&gt;"","",IF(J497="リード付け",M497,VLOOKUP(D497,契約台帳!$A$3:$X$700,15,FALSE))))</f>
        <v/>
      </c>
      <c r="S497" s="50" t="str">
        <f>IF(D497="","",IF(D496&lt;&gt;"","",IF(J497="リード付け",N497,VLOOKUP(D497,契約台帳!$A$3:$X$700,16,FALSE))))</f>
        <v/>
      </c>
      <c r="T497" s="50"/>
      <c r="U497" s="227" t="str">
        <f>IF(D497="","",IF(D495=D497,"",VLOOKUP(D497,契約台帳!$A$2:$X$700,18,FALSE)))</f>
        <v/>
      </c>
      <c r="V497" s="35" t="str">
        <f>IF(J497="巻足し",VLOOKUP(F497&amp;K497&amp;M497,製品マスタ!$M$5:$AK$1005,IF(S497/N497&gt;=3,24,21),FALSE),IF(J497="巻返し",VLOOKUP(F497&amp;K497&amp;M497,製品マスタ!$M$5:$AE$1005,18,FALSE),IF(J497="リード付け","原反コア",IF(J497="スリット",VLOOKUP(F497&amp;K497&amp;Q497,製品マスタ!$N$5:$AE$1005,17,FALSE),""))))</f>
        <v/>
      </c>
      <c r="W497" s="35" t="str">
        <f>IF(J497="巻足し",VLOOKUP(F497&amp;K497&amp;M497,製品マスタ!$M$5:$AK$1005,IF(S497/N497&gt;=3,25,22),FALSE),IF(J497="巻返し",VLOOKUP(F497&amp;K497&amp;M497,製品マスタ!$M$5:$AE$1005,19,FALSE),IF(J497="リード付け","-",IF(J497="スリット",VLOOKUP(F497&amp;K497&amp;Q497,製品マスタ!$N$5:$AE$1005,18,FALSE),""))))</f>
        <v/>
      </c>
      <c r="X497" s="40" t="str">
        <f>IF(D497="","",IF(D496&lt;&gt;"","",VLOOKUP(D497,契約台帳!$A$3:$X$700,17,FALSE)))</f>
        <v/>
      </c>
      <c r="Y497" s="35" t="str">
        <f>IF(D497="","",IF(D496&lt;&gt;"","",VLOOKUP(D497,契約台帳!$A$3:$X$700,5,FALSE)))</f>
        <v/>
      </c>
      <c r="Z497" s="74"/>
      <c r="AA497" s="266" t="str">
        <f>IFERROR(VLOOKUP(F497&amp;K497&amp;M497,製品マスタ!$M$5:$AM$1003,27,FALSE),"")</f>
        <v/>
      </c>
      <c r="AB497" s="41"/>
      <c r="AC497" s="244"/>
      <c r="AD497" s="67"/>
      <c r="AE497" s="71"/>
      <c r="AF497" s="60"/>
      <c r="AG497" s="34"/>
      <c r="AH497" s="34"/>
      <c r="AI497" s="34"/>
      <c r="AJ497" s="34"/>
      <c r="AK497" s="13"/>
      <c r="AL497" s="13"/>
      <c r="AM497" s="13"/>
      <c r="AN497" s="13"/>
      <c r="AO497" s="13"/>
      <c r="AP497" s="14"/>
      <c r="AQ497" s="15"/>
    </row>
    <row r="498" spans="1:43" s="17" customFormat="1" ht="30.95" customHeight="1" x14ac:dyDescent="0.2">
      <c r="A498" s="47"/>
      <c r="B498" s="48"/>
      <c r="C498" s="56"/>
      <c r="D498" s="35"/>
      <c r="E498" s="35"/>
      <c r="F498" s="36" t="str">
        <f>IF(D498="","",VLOOKUP(D498,契約台帳!$A$3:$X$9998,6,FALSE))&amp;IF(D498="","",VLOOKUP(D498,契約台帳!$A$3:$X$9998,7,FALSE))&amp;IF(D498="","",VLOOKUP(D498,契約台帳!$A$3:$X$9998,8,FALSE))&amp;IF(D498="","",VLOOKUP(D498,契約台帳!$A$3:$X$9998,9,FALSE))&amp;IF(D498="","",VLOOKUP(D498,契約台帳!$A$3:$X$9998,11,FALSE))</f>
        <v/>
      </c>
      <c r="G498" s="35" t="str">
        <f>IF(D498="","",IF(D497&lt;&gt;"","",VLOOKUP(F498,製品マスタ!$G$5:$H$1005,2,FALSE)))</f>
        <v/>
      </c>
      <c r="H498" s="35" t="str">
        <f>IF(D498="","",IF(D497&lt;&gt;"","",VLOOKUP(F498,製品マスタ!$G$5:$K$1005,5,FALSE)))</f>
        <v/>
      </c>
      <c r="I498" s="37" t="str">
        <f>IF(D498="","",IF(D497&lt;&gt;"","",VLOOKUP(F498,製品マスタ!$G$5:$L$1005,6,FALSE)))</f>
        <v/>
      </c>
      <c r="J498" s="38"/>
      <c r="K498" s="37" t="str">
        <f>IF(D498="","",IF(D497&lt;&gt;"","",VLOOKUP(D498,契約台帳!$A$3:$X$700,12,FALSE)))</f>
        <v/>
      </c>
      <c r="L498" s="37" t="str">
        <f>IF(D498="","",IF(D497&lt;&gt;"","",VLOOKUP(F498,製品マスタ!$G$5:$Q$1005,11,FALSE)))</f>
        <v/>
      </c>
      <c r="M498" s="49"/>
      <c r="N498" s="49"/>
      <c r="O498" s="60"/>
      <c r="P498" s="74"/>
      <c r="Q498" s="54" t="str">
        <f>IF(D498="","",IF(D497&lt;&gt;"","",IF(J498="リード付け",M498,VLOOKUP(D498,契約台帳!$A$3:$X$700,14,FALSE))))</f>
        <v/>
      </c>
      <c r="R498" s="50" t="str">
        <f>IF(D498="","",IF(D497&lt;&gt;"","",IF(J498="リード付け",M498,VLOOKUP(D498,契約台帳!$A$3:$X$700,15,FALSE))))</f>
        <v/>
      </c>
      <c r="S498" s="50" t="str">
        <f>IF(D498="","",IF(D497&lt;&gt;"","",IF(J498="リード付け",N498,VLOOKUP(D498,契約台帳!$A$3:$X$700,16,FALSE))))</f>
        <v/>
      </c>
      <c r="T498" s="50"/>
      <c r="U498" s="227" t="str">
        <f>IF(D498="","",IF(D496=D498,"",VLOOKUP(D498,契約台帳!$A$2:$X$700,18,FALSE)))</f>
        <v/>
      </c>
      <c r="V498" s="35" t="str">
        <f>IF(J498="巻足し",VLOOKUP(F498&amp;K498&amp;M498,製品マスタ!$M$5:$AK$1005,IF(S498/N498&gt;=3,24,21),FALSE),IF(J498="巻返し",VLOOKUP(F498&amp;K498&amp;M498,製品マスタ!$M$5:$AE$1005,18,FALSE),IF(J498="リード付け","原反コア",IF(J498="スリット",VLOOKUP(F498&amp;K498&amp;Q498,製品マスタ!$N$5:$AE$1005,17,FALSE),""))))</f>
        <v/>
      </c>
      <c r="W498" s="35" t="str">
        <f>IF(J498="巻足し",VLOOKUP(F498&amp;K498&amp;M498,製品マスタ!$M$5:$AK$1005,IF(S498/N498&gt;=3,25,22),FALSE),IF(J498="巻返し",VLOOKUP(F498&amp;K498&amp;M498,製品マスタ!$M$5:$AE$1005,19,FALSE),IF(J498="リード付け","-",IF(J498="スリット",VLOOKUP(F498&amp;K498&amp;Q498,製品マスタ!$N$5:$AE$1005,18,FALSE),""))))</f>
        <v/>
      </c>
      <c r="X498" s="40" t="str">
        <f>IF(D498="","",IF(D497&lt;&gt;"","",VLOOKUP(D498,契約台帳!$A$3:$X$700,17,FALSE)))</f>
        <v/>
      </c>
      <c r="Y498" s="35" t="str">
        <f>IF(D498="","",IF(D497&lt;&gt;"","",VLOOKUP(D498,契約台帳!$A$3:$X$700,5,FALSE)))</f>
        <v/>
      </c>
      <c r="Z498" s="74"/>
      <c r="AA498" s="266" t="str">
        <f>IFERROR(VLOOKUP(F498&amp;K498&amp;M498,製品マスタ!$M$5:$AM$1003,27,FALSE),"")</f>
        <v/>
      </c>
      <c r="AB498" s="41"/>
      <c r="AC498" s="244"/>
      <c r="AD498" s="67"/>
      <c r="AE498" s="71"/>
      <c r="AF498" s="60"/>
      <c r="AG498" s="34"/>
      <c r="AH498" s="34"/>
      <c r="AI498" s="34"/>
      <c r="AJ498" s="34"/>
      <c r="AK498" s="13"/>
      <c r="AL498" s="13"/>
      <c r="AM498" s="13"/>
      <c r="AN498" s="13"/>
      <c r="AO498" s="13"/>
      <c r="AP498" s="14"/>
      <c r="AQ498" s="15"/>
    </row>
    <row r="499" spans="1:43" s="17" customFormat="1" ht="30.95" customHeight="1" x14ac:dyDescent="0.2">
      <c r="A499" s="47"/>
      <c r="B499" s="48"/>
      <c r="C499" s="56"/>
      <c r="D499" s="35"/>
      <c r="E499" s="35"/>
      <c r="F499" s="36" t="str">
        <f>IF(D499="","",VLOOKUP(D499,契約台帳!$A$3:$X$9998,6,FALSE))&amp;IF(D499="","",VLOOKUP(D499,契約台帳!$A$3:$X$9998,7,FALSE))&amp;IF(D499="","",VLOOKUP(D499,契約台帳!$A$3:$X$9998,8,FALSE))&amp;IF(D499="","",VLOOKUP(D499,契約台帳!$A$3:$X$9998,9,FALSE))&amp;IF(D499="","",VLOOKUP(D499,契約台帳!$A$3:$X$9998,11,FALSE))</f>
        <v/>
      </c>
      <c r="G499" s="35" t="str">
        <f>IF(D499="","",IF(D498&lt;&gt;"","",VLOOKUP(F499,製品マスタ!$G$5:$H$1005,2,FALSE)))</f>
        <v/>
      </c>
      <c r="H499" s="35" t="str">
        <f>IF(D499="","",IF(D498&lt;&gt;"","",VLOOKUP(F499,製品マスタ!$G$5:$K$1005,5,FALSE)))</f>
        <v/>
      </c>
      <c r="I499" s="37" t="str">
        <f>IF(D499="","",IF(D498&lt;&gt;"","",VLOOKUP(F499,製品マスタ!$G$5:$L$1005,6,FALSE)))</f>
        <v/>
      </c>
      <c r="J499" s="38"/>
      <c r="K499" s="37" t="str">
        <f>IF(D499="","",IF(D498&lt;&gt;"","",VLOOKUP(D499,契約台帳!$A$3:$X$700,12,FALSE)))</f>
        <v/>
      </c>
      <c r="L499" s="37" t="str">
        <f>IF(D499="","",IF(D498&lt;&gt;"","",VLOOKUP(F499,製品マスタ!$G$5:$Q$1005,11,FALSE)))</f>
        <v/>
      </c>
      <c r="M499" s="49"/>
      <c r="N499" s="49"/>
      <c r="O499" s="60"/>
      <c r="P499" s="74"/>
      <c r="Q499" s="54" t="str">
        <f>IF(D499="","",IF(D498&lt;&gt;"","",IF(J499="リード付け",M499,VLOOKUP(D499,契約台帳!$A$3:$X$700,14,FALSE))))</f>
        <v/>
      </c>
      <c r="R499" s="50" t="str">
        <f>IF(D499="","",IF(D498&lt;&gt;"","",IF(J499="リード付け",M499,VLOOKUP(D499,契約台帳!$A$3:$X$700,15,FALSE))))</f>
        <v/>
      </c>
      <c r="S499" s="50" t="str">
        <f>IF(D499="","",IF(D498&lt;&gt;"","",IF(J499="リード付け",N499,VLOOKUP(D499,契約台帳!$A$3:$X$700,16,FALSE))))</f>
        <v/>
      </c>
      <c r="T499" s="50"/>
      <c r="U499" s="227" t="str">
        <f>IF(D499="","",IF(D497=D499,"",VLOOKUP(D499,契約台帳!$A$2:$X$700,18,FALSE)))</f>
        <v/>
      </c>
      <c r="V499" s="35" t="str">
        <f>IF(J499="巻足し",VLOOKUP(F499&amp;K499&amp;M499,製品マスタ!$M$5:$AK$1005,IF(S499/N499&gt;=3,24,21),FALSE),IF(J499="巻返し",VLOOKUP(F499&amp;K499&amp;M499,製品マスタ!$M$5:$AE$1005,18,FALSE),IF(J499="リード付け","原反コア",IF(J499="スリット",VLOOKUP(F499&amp;K499&amp;Q499,製品マスタ!$N$5:$AE$1005,17,FALSE),""))))</f>
        <v/>
      </c>
      <c r="W499" s="35" t="str">
        <f>IF(J499="巻足し",VLOOKUP(F499&amp;K499&amp;M499,製品マスタ!$M$5:$AK$1005,IF(S499/N499&gt;=3,25,22),FALSE),IF(J499="巻返し",VLOOKUP(F499&amp;K499&amp;M499,製品マスタ!$M$5:$AE$1005,19,FALSE),IF(J499="リード付け","-",IF(J499="スリット",VLOOKUP(F499&amp;K499&amp;Q499,製品マスタ!$N$5:$AE$1005,18,FALSE),""))))</f>
        <v/>
      </c>
      <c r="X499" s="40" t="str">
        <f>IF(D499="","",IF(D498&lt;&gt;"","",VLOOKUP(D499,契約台帳!$A$3:$X$700,17,FALSE)))</f>
        <v/>
      </c>
      <c r="Y499" s="35" t="str">
        <f>IF(D499="","",IF(D498&lt;&gt;"","",VLOOKUP(D499,契約台帳!$A$3:$X$700,5,FALSE)))</f>
        <v/>
      </c>
      <c r="Z499" s="74"/>
      <c r="AA499" s="266" t="str">
        <f>IFERROR(VLOOKUP(F499&amp;K499&amp;M499,製品マスタ!$M$5:$AM$1003,27,FALSE),"")</f>
        <v/>
      </c>
      <c r="AB499" s="41"/>
      <c r="AC499" s="244"/>
      <c r="AD499" s="67"/>
      <c r="AE499" s="71"/>
      <c r="AF499" s="60"/>
      <c r="AG499" s="34"/>
      <c r="AH499" s="34"/>
      <c r="AI499" s="34"/>
      <c r="AJ499" s="34"/>
      <c r="AK499" s="13"/>
      <c r="AL499" s="13"/>
      <c r="AM499" s="13"/>
      <c r="AN499" s="13"/>
      <c r="AO499" s="13"/>
      <c r="AP499" s="14"/>
      <c r="AQ499" s="15"/>
    </row>
    <row r="500" spans="1:43" s="17" customFormat="1" ht="30.95" customHeight="1" x14ac:dyDescent="0.2">
      <c r="A500" s="47"/>
      <c r="B500" s="48"/>
      <c r="C500" s="56"/>
      <c r="D500" s="35"/>
      <c r="E500" s="35"/>
      <c r="F500" s="36" t="str">
        <f>IF(D500="","",VLOOKUP(D500,契約台帳!$A$3:$X$9998,6,FALSE))&amp;IF(D500="","",VLOOKUP(D500,契約台帳!$A$3:$X$9998,7,FALSE))&amp;IF(D500="","",VLOOKUP(D500,契約台帳!$A$3:$X$9998,8,FALSE))&amp;IF(D500="","",VLOOKUP(D500,契約台帳!$A$3:$X$9998,9,FALSE))&amp;IF(D500="","",VLOOKUP(D500,契約台帳!$A$3:$X$9998,11,FALSE))</f>
        <v/>
      </c>
      <c r="G500" s="35" t="str">
        <f>IF(D500="","",IF(D499&lt;&gt;"","",VLOOKUP(F500,製品マスタ!$G$5:$H$1005,2,FALSE)))</f>
        <v/>
      </c>
      <c r="H500" s="35" t="str">
        <f>IF(D500="","",IF(D499&lt;&gt;"","",VLOOKUP(F500,製品マスタ!$G$5:$K$1005,5,FALSE)))</f>
        <v/>
      </c>
      <c r="I500" s="37" t="str">
        <f>IF(D500="","",IF(D499&lt;&gt;"","",VLOOKUP(F500,製品マスタ!$G$5:$L$1005,6,FALSE)))</f>
        <v/>
      </c>
      <c r="J500" s="38"/>
      <c r="K500" s="37" t="str">
        <f>IF(D500="","",IF(D499&lt;&gt;"","",VLOOKUP(D500,契約台帳!$A$3:$X$700,12,FALSE)))</f>
        <v/>
      </c>
      <c r="L500" s="37" t="str">
        <f>IF(D500="","",IF(D499&lt;&gt;"","",VLOOKUP(F500,製品マスタ!$G$5:$Q$1005,11,FALSE)))</f>
        <v/>
      </c>
      <c r="M500" s="49"/>
      <c r="N500" s="49"/>
      <c r="O500" s="60"/>
      <c r="P500" s="74"/>
      <c r="Q500" s="54" t="str">
        <f>IF(D500="","",IF(D499&lt;&gt;"","",IF(J500="リード付け",M500,VLOOKUP(D500,契約台帳!$A$3:$X$700,14,FALSE))))</f>
        <v/>
      </c>
      <c r="R500" s="50" t="str">
        <f>IF(D500="","",IF(D499&lt;&gt;"","",IF(J500="リード付け",M500,VLOOKUP(D500,契約台帳!$A$3:$X$700,15,FALSE))))</f>
        <v/>
      </c>
      <c r="S500" s="50" t="str">
        <f>IF(D500="","",IF(D499&lt;&gt;"","",IF(J500="リード付け",N500,VLOOKUP(D500,契約台帳!$A$3:$X$700,16,FALSE))))</f>
        <v/>
      </c>
      <c r="T500" s="50"/>
      <c r="U500" s="227" t="str">
        <f>IF(D500="","",IF(D498=D500,"",VLOOKUP(D500,契約台帳!$A$2:$X$700,18,FALSE)))</f>
        <v/>
      </c>
      <c r="V500" s="35" t="str">
        <f>IF(J500="巻足し",VLOOKUP(F500&amp;K500&amp;M500,製品マスタ!$M$5:$AK$1005,IF(S500/N500&gt;=3,24,21),FALSE),IF(J500="巻返し",VLOOKUP(F500&amp;K500&amp;M500,製品マスタ!$M$5:$AE$1005,18,FALSE),IF(J500="リード付け","原反コア",IF(J500="スリット",VLOOKUP(F500&amp;K500&amp;Q500,製品マスタ!$N$5:$AE$1005,17,FALSE),""))))</f>
        <v/>
      </c>
      <c r="W500" s="35" t="str">
        <f>IF(J500="巻足し",VLOOKUP(F500&amp;K500&amp;M500,製品マスタ!$M$5:$AK$1005,IF(S500/N500&gt;=3,25,22),FALSE),IF(J500="巻返し",VLOOKUP(F500&amp;K500&amp;M500,製品マスタ!$M$5:$AE$1005,19,FALSE),IF(J500="リード付け","-",IF(J500="スリット",VLOOKUP(F500&amp;K500&amp;Q500,製品マスタ!$N$5:$AE$1005,18,FALSE),""))))</f>
        <v/>
      </c>
      <c r="X500" s="40" t="str">
        <f>IF(D500="","",IF(D499&lt;&gt;"","",VLOOKUP(D500,契約台帳!$A$3:$X$700,17,FALSE)))</f>
        <v/>
      </c>
      <c r="Y500" s="35" t="str">
        <f>IF(D500="","",IF(D499&lt;&gt;"","",VLOOKUP(D500,契約台帳!$A$3:$X$700,5,FALSE)))</f>
        <v/>
      </c>
      <c r="Z500" s="74"/>
      <c r="AA500" s="266" t="str">
        <f>IFERROR(VLOOKUP(F500&amp;K500&amp;M500,製品マスタ!$M$5:$AM$1003,27,FALSE),"")</f>
        <v/>
      </c>
      <c r="AB500" s="41"/>
      <c r="AC500" s="244"/>
      <c r="AD500" s="67"/>
      <c r="AE500" s="71"/>
      <c r="AF500" s="60"/>
      <c r="AG500" s="34"/>
      <c r="AH500" s="34"/>
      <c r="AI500" s="34"/>
      <c r="AJ500" s="34"/>
      <c r="AK500" s="13"/>
      <c r="AL500" s="13"/>
      <c r="AM500" s="13"/>
      <c r="AN500" s="13"/>
      <c r="AO500" s="13"/>
      <c r="AP500" s="14"/>
      <c r="AQ500" s="15"/>
    </row>
    <row r="501" spans="1:43" s="17" customFormat="1" ht="30.95" customHeight="1" x14ac:dyDescent="0.2">
      <c r="A501" s="47"/>
      <c r="B501" s="48"/>
      <c r="C501" s="56"/>
      <c r="D501" s="35"/>
      <c r="E501" s="35"/>
      <c r="F501" s="36" t="str">
        <f>IF(D501="","",VLOOKUP(D501,契約台帳!$A$3:$X$9998,6,FALSE))&amp;IF(D501="","",VLOOKUP(D501,契約台帳!$A$3:$X$9998,7,FALSE))&amp;IF(D501="","",VLOOKUP(D501,契約台帳!$A$3:$X$9998,8,FALSE))&amp;IF(D501="","",VLOOKUP(D501,契約台帳!$A$3:$X$9998,9,FALSE))&amp;IF(D501="","",VLOOKUP(D501,契約台帳!$A$3:$X$9998,11,FALSE))</f>
        <v/>
      </c>
      <c r="G501" s="35" t="str">
        <f>IF(D501="","",IF(D500&lt;&gt;"","",VLOOKUP(F501,製品マスタ!$G$5:$H$1005,2,FALSE)))</f>
        <v/>
      </c>
      <c r="H501" s="35" t="str">
        <f>IF(D501="","",IF(D500&lt;&gt;"","",VLOOKUP(F501,製品マスタ!$G$5:$K$1005,5,FALSE)))</f>
        <v/>
      </c>
      <c r="I501" s="37" t="str">
        <f>IF(D501="","",IF(D500&lt;&gt;"","",VLOOKUP(F501,製品マスタ!$G$5:$L$1005,6,FALSE)))</f>
        <v/>
      </c>
      <c r="J501" s="38"/>
      <c r="K501" s="37" t="str">
        <f>IF(D501="","",IF(D500&lt;&gt;"","",VLOOKUP(D501,契約台帳!$A$3:$X$700,12,FALSE)))</f>
        <v/>
      </c>
      <c r="L501" s="37" t="str">
        <f>IF(D501="","",IF(D500&lt;&gt;"","",VLOOKUP(F501,製品マスタ!$G$5:$Q$1005,11,FALSE)))</f>
        <v/>
      </c>
      <c r="M501" s="49"/>
      <c r="N501" s="49"/>
      <c r="O501" s="60"/>
      <c r="P501" s="74"/>
      <c r="Q501" s="54" t="str">
        <f>IF(D501="","",IF(D500&lt;&gt;"","",IF(J501="リード付け",M501,VLOOKUP(D501,契約台帳!$A$3:$X$700,14,FALSE))))</f>
        <v/>
      </c>
      <c r="R501" s="50" t="str">
        <f>IF(D501="","",IF(D500&lt;&gt;"","",IF(J501="リード付け",M501,VLOOKUP(D501,契約台帳!$A$3:$X$700,15,FALSE))))</f>
        <v/>
      </c>
      <c r="S501" s="50" t="str">
        <f>IF(D501="","",IF(D500&lt;&gt;"","",IF(J501="リード付け",N501,VLOOKUP(D501,契約台帳!$A$3:$X$700,16,FALSE))))</f>
        <v/>
      </c>
      <c r="T501" s="50"/>
      <c r="U501" s="227" t="str">
        <f>IF(D501="","",IF(D499=D501,"",VLOOKUP(D501,契約台帳!$A$2:$X$700,18,FALSE)))</f>
        <v/>
      </c>
      <c r="V501" s="35" t="str">
        <f>IF(J501="巻足し",VLOOKUP(F501&amp;K501&amp;M501,製品マスタ!$M$5:$AK$1005,IF(S501/N501&gt;=3,24,21),FALSE),IF(J501="巻返し",VLOOKUP(F501&amp;K501&amp;M501,製品マスタ!$M$5:$AE$1005,18,FALSE),IF(J501="リード付け","原反コア",IF(J501="スリット",VLOOKUP(F501&amp;K501&amp;Q501,製品マスタ!$N$5:$AE$1005,17,FALSE),""))))</f>
        <v/>
      </c>
      <c r="W501" s="35" t="str">
        <f>IF(J501="巻足し",VLOOKUP(F501&amp;K501&amp;M501,製品マスタ!$M$5:$AK$1005,IF(S501/N501&gt;=3,25,22),FALSE),IF(J501="巻返し",VLOOKUP(F501&amp;K501&amp;M501,製品マスタ!$M$5:$AE$1005,19,FALSE),IF(J501="リード付け","-",IF(J501="スリット",VLOOKUP(F501&amp;K501&amp;Q501,製品マスタ!$N$5:$AE$1005,18,FALSE),""))))</f>
        <v/>
      </c>
      <c r="X501" s="40" t="str">
        <f>IF(D501="","",IF(D500&lt;&gt;"","",VLOOKUP(D501,契約台帳!$A$3:$X$700,17,FALSE)))</f>
        <v/>
      </c>
      <c r="Y501" s="35" t="str">
        <f>IF(D501="","",IF(D500&lt;&gt;"","",VLOOKUP(D501,契約台帳!$A$3:$X$700,5,FALSE)))</f>
        <v/>
      </c>
      <c r="Z501" s="74"/>
      <c r="AA501" s="266" t="str">
        <f>IFERROR(VLOOKUP(F501&amp;K501&amp;M501,製品マスタ!$M$5:$AM$1003,27,FALSE),"")</f>
        <v/>
      </c>
      <c r="AB501" s="41"/>
      <c r="AC501" s="244"/>
      <c r="AD501" s="67"/>
      <c r="AE501" s="71"/>
      <c r="AF501" s="60"/>
      <c r="AG501" s="34"/>
      <c r="AH501" s="34"/>
      <c r="AI501" s="34"/>
      <c r="AJ501" s="34"/>
      <c r="AK501" s="13"/>
      <c r="AL501" s="13"/>
      <c r="AM501" s="13"/>
      <c r="AN501" s="13"/>
      <c r="AO501" s="13"/>
      <c r="AP501" s="14"/>
      <c r="AQ501" s="15"/>
    </row>
    <row r="502" spans="1:43" s="17" customFormat="1" ht="30.95" customHeight="1" x14ac:dyDescent="0.2">
      <c r="A502" s="47"/>
      <c r="B502" s="48"/>
      <c r="C502" s="56"/>
      <c r="D502" s="35"/>
      <c r="E502" s="35"/>
      <c r="F502" s="36" t="str">
        <f>IF(D502="","",VLOOKUP(D502,契約台帳!$A$3:$X$9998,6,FALSE))&amp;IF(D502="","",VLOOKUP(D502,契約台帳!$A$3:$X$9998,7,FALSE))&amp;IF(D502="","",VLOOKUP(D502,契約台帳!$A$3:$X$9998,8,FALSE))&amp;IF(D502="","",VLOOKUP(D502,契約台帳!$A$3:$X$9998,9,FALSE))&amp;IF(D502="","",VLOOKUP(D502,契約台帳!$A$3:$X$9998,11,FALSE))</f>
        <v/>
      </c>
      <c r="G502" s="35" t="str">
        <f>IF(D502="","",IF(D501&lt;&gt;"","",VLOOKUP(F502,製品マスタ!$G$5:$H$1005,2,FALSE)))</f>
        <v/>
      </c>
      <c r="H502" s="35" t="str">
        <f>IF(D502="","",IF(D501&lt;&gt;"","",VLOOKUP(F502,製品マスタ!$G$5:$K$1005,5,FALSE)))</f>
        <v/>
      </c>
      <c r="I502" s="37" t="str">
        <f>IF(D502="","",IF(D501&lt;&gt;"","",VLOOKUP(F502,製品マスタ!$G$5:$L$1005,6,FALSE)))</f>
        <v/>
      </c>
      <c r="J502" s="38"/>
      <c r="K502" s="37" t="str">
        <f>IF(D502="","",IF(D501&lt;&gt;"","",VLOOKUP(D502,契約台帳!$A$3:$X$700,12,FALSE)))</f>
        <v/>
      </c>
      <c r="L502" s="37" t="str">
        <f>IF(D502="","",IF(D501&lt;&gt;"","",VLOOKUP(F502,製品マスタ!$G$5:$Q$1005,11,FALSE)))</f>
        <v/>
      </c>
      <c r="M502" s="49"/>
      <c r="N502" s="49"/>
      <c r="O502" s="60"/>
      <c r="P502" s="74"/>
      <c r="Q502" s="54" t="str">
        <f>IF(D502="","",IF(D501&lt;&gt;"","",IF(J502="リード付け",M502,VLOOKUP(D502,契約台帳!$A$3:$X$700,14,FALSE))))</f>
        <v/>
      </c>
      <c r="R502" s="50" t="str">
        <f>IF(D502="","",IF(D501&lt;&gt;"","",IF(J502="リード付け",M502,VLOOKUP(D502,契約台帳!$A$3:$X$700,15,FALSE))))</f>
        <v/>
      </c>
      <c r="S502" s="50" t="str">
        <f>IF(D502="","",IF(D501&lt;&gt;"","",IF(J502="リード付け",N502,VLOOKUP(D502,契約台帳!$A$3:$X$700,16,FALSE))))</f>
        <v/>
      </c>
      <c r="T502" s="50"/>
      <c r="U502" s="227" t="str">
        <f>IF(D502="","",IF(D500=D502,"",VLOOKUP(D502,契約台帳!$A$2:$X$700,18,FALSE)))</f>
        <v/>
      </c>
      <c r="V502" s="35" t="str">
        <f>IF(J502="巻足し",VLOOKUP(F502&amp;K502&amp;M502,製品マスタ!$M$5:$AK$1005,IF(S502/N502&gt;=3,24,21),FALSE),IF(J502="巻返し",VLOOKUP(F502&amp;K502&amp;M502,製品マスタ!$M$5:$AE$1005,18,FALSE),IF(J502="リード付け","原反コア",IF(J502="スリット",VLOOKUP(F502&amp;K502&amp;Q502,製品マスタ!$N$5:$AE$1005,17,FALSE),""))))</f>
        <v/>
      </c>
      <c r="W502" s="35" t="str">
        <f>IF(J502="巻足し",VLOOKUP(F502&amp;K502&amp;M502,製品マスタ!$M$5:$AK$1005,IF(S502/N502&gt;=3,25,22),FALSE),IF(J502="巻返し",VLOOKUP(F502&amp;K502&amp;M502,製品マスタ!$M$5:$AE$1005,19,FALSE),IF(J502="リード付け","-",IF(J502="スリット",VLOOKUP(F502&amp;K502&amp;Q502,製品マスタ!$N$5:$AE$1005,18,FALSE),""))))</f>
        <v/>
      </c>
      <c r="X502" s="40" t="str">
        <f>IF(D502="","",IF(D501&lt;&gt;"","",VLOOKUP(D502,契約台帳!$A$3:$X$700,17,FALSE)))</f>
        <v/>
      </c>
      <c r="Y502" s="35" t="str">
        <f>IF(D502="","",IF(D501&lt;&gt;"","",VLOOKUP(D502,契約台帳!$A$3:$X$700,5,FALSE)))</f>
        <v/>
      </c>
      <c r="Z502" s="74"/>
      <c r="AA502" s="266" t="str">
        <f>IFERROR(VLOOKUP(F502&amp;K502&amp;M502,製品マスタ!$M$5:$AM$1003,27,FALSE),"")</f>
        <v/>
      </c>
      <c r="AB502" s="41"/>
      <c r="AC502" s="244"/>
      <c r="AD502" s="67"/>
      <c r="AE502" s="71"/>
      <c r="AF502" s="60"/>
      <c r="AG502" s="34"/>
      <c r="AH502" s="34"/>
      <c r="AI502" s="34"/>
      <c r="AJ502" s="34"/>
      <c r="AK502" s="13"/>
      <c r="AL502" s="13"/>
      <c r="AM502" s="13"/>
      <c r="AN502" s="13"/>
      <c r="AO502" s="13"/>
      <c r="AP502" s="14"/>
      <c r="AQ502" s="15"/>
    </row>
    <row r="503" spans="1:43" s="17" customFormat="1" ht="30.95" customHeight="1" x14ac:dyDescent="0.2">
      <c r="A503" s="47"/>
      <c r="B503" s="48"/>
      <c r="C503" s="56"/>
      <c r="D503" s="35"/>
      <c r="E503" s="35"/>
      <c r="F503" s="36" t="str">
        <f>IF(D503="","",VLOOKUP(D503,契約台帳!$A$3:$X$9998,6,FALSE))&amp;IF(D503="","",VLOOKUP(D503,契約台帳!$A$3:$X$9998,7,FALSE))&amp;IF(D503="","",VLOOKUP(D503,契約台帳!$A$3:$X$9998,8,FALSE))&amp;IF(D503="","",VLOOKUP(D503,契約台帳!$A$3:$X$9998,9,FALSE))&amp;IF(D503="","",VLOOKUP(D503,契約台帳!$A$3:$X$9998,11,FALSE))</f>
        <v/>
      </c>
      <c r="G503" s="35" t="str">
        <f>IF(D503="","",IF(D502&lt;&gt;"","",VLOOKUP(F503,製品マスタ!$G$5:$H$1005,2,FALSE)))</f>
        <v/>
      </c>
      <c r="H503" s="35" t="str">
        <f>IF(D503="","",IF(D502&lt;&gt;"","",VLOOKUP(F503,製品マスタ!$G$5:$K$1005,5,FALSE)))</f>
        <v/>
      </c>
      <c r="I503" s="37" t="str">
        <f>IF(D503="","",IF(D502&lt;&gt;"","",VLOOKUP(F503,製品マスタ!$G$5:$L$1005,6,FALSE)))</f>
        <v/>
      </c>
      <c r="J503" s="38"/>
      <c r="K503" s="37" t="str">
        <f>IF(D503="","",IF(D502&lt;&gt;"","",VLOOKUP(D503,契約台帳!$A$3:$X$700,12,FALSE)))</f>
        <v/>
      </c>
      <c r="L503" s="37" t="str">
        <f>IF(D503="","",IF(D502&lt;&gt;"","",VLOOKUP(F503,製品マスタ!$G$5:$Q$1005,11,FALSE)))</f>
        <v/>
      </c>
      <c r="M503" s="49"/>
      <c r="N503" s="49"/>
      <c r="O503" s="60"/>
      <c r="P503" s="74"/>
      <c r="Q503" s="54" t="str">
        <f>IF(D503="","",IF(D502&lt;&gt;"","",IF(J503="リード付け",M503,VLOOKUP(D503,契約台帳!$A$3:$X$700,14,FALSE))))</f>
        <v/>
      </c>
      <c r="R503" s="50" t="str">
        <f>IF(D503="","",IF(D502&lt;&gt;"","",IF(J503="リード付け",M503,VLOOKUP(D503,契約台帳!$A$3:$X$700,15,FALSE))))</f>
        <v/>
      </c>
      <c r="S503" s="50" t="str">
        <f>IF(D503="","",IF(D502&lt;&gt;"","",IF(J503="リード付け",N503,VLOOKUP(D503,契約台帳!$A$3:$X$700,16,FALSE))))</f>
        <v/>
      </c>
      <c r="T503" s="50"/>
      <c r="U503" s="227" t="str">
        <f>IF(D503="","",IF(D501=D503,"",VLOOKUP(D503,契約台帳!$A$2:$X$700,18,FALSE)))</f>
        <v/>
      </c>
      <c r="V503" s="35" t="str">
        <f>IF(J503="巻足し",VLOOKUP(F503&amp;K503&amp;M503,製品マスタ!$M$5:$AK$1005,IF(S503/N503&gt;=3,24,21),FALSE),IF(J503="巻返し",VLOOKUP(F503&amp;K503&amp;M503,製品マスタ!$M$5:$AE$1005,18,FALSE),IF(J503="リード付け","原反コア",IF(J503="スリット",VLOOKUP(F503&amp;K503&amp;Q503,製品マスタ!$N$5:$AE$1005,17,FALSE),""))))</f>
        <v/>
      </c>
      <c r="W503" s="35" t="str">
        <f>IF(J503="巻足し",VLOOKUP(F503&amp;K503&amp;M503,製品マスタ!$M$5:$AK$1005,IF(S503/N503&gt;=3,25,22),FALSE),IF(J503="巻返し",VLOOKUP(F503&amp;K503&amp;M503,製品マスタ!$M$5:$AE$1005,19,FALSE),IF(J503="リード付け","-",IF(J503="スリット",VLOOKUP(F503&amp;K503&amp;Q503,製品マスタ!$N$5:$AE$1005,18,FALSE),""))))</f>
        <v/>
      </c>
      <c r="X503" s="40" t="str">
        <f>IF(D503="","",IF(D502&lt;&gt;"","",VLOOKUP(D503,契約台帳!$A$3:$X$700,17,FALSE)))</f>
        <v/>
      </c>
      <c r="Y503" s="35" t="str">
        <f>IF(D503="","",IF(D502&lt;&gt;"","",VLOOKUP(D503,契約台帳!$A$3:$X$700,5,FALSE)))</f>
        <v/>
      </c>
      <c r="Z503" s="74"/>
      <c r="AA503" s="266" t="str">
        <f>IFERROR(VLOOKUP(F503&amp;K503&amp;M503,製品マスタ!$M$5:$AM$1003,27,FALSE),"")</f>
        <v/>
      </c>
      <c r="AB503" s="41"/>
      <c r="AC503" s="244"/>
      <c r="AD503" s="67"/>
      <c r="AE503" s="71"/>
      <c r="AF503" s="60"/>
      <c r="AG503" s="34"/>
      <c r="AH503" s="34"/>
      <c r="AI503" s="34"/>
      <c r="AJ503" s="34"/>
      <c r="AK503" s="13"/>
      <c r="AL503" s="13"/>
      <c r="AM503" s="13"/>
      <c r="AN503" s="13"/>
      <c r="AO503" s="13"/>
      <c r="AP503" s="14"/>
      <c r="AQ503" s="15"/>
    </row>
    <row r="504" spans="1:43" s="17" customFormat="1" ht="30.95" customHeight="1" x14ac:dyDescent="0.2">
      <c r="A504" s="47"/>
      <c r="B504" s="48"/>
      <c r="C504" s="56"/>
      <c r="D504" s="35"/>
      <c r="E504" s="35"/>
      <c r="F504" s="36" t="str">
        <f>IF(D504="","",VLOOKUP(D504,契約台帳!$A$3:$X$9998,6,FALSE))&amp;IF(D504="","",VLOOKUP(D504,契約台帳!$A$3:$X$9998,7,FALSE))&amp;IF(D504="","",VLOOKUP(D504,契約台帳!$A$3:$X$9998,8,FALSE))&amp;IF(D504="","",VLOOKUP(D504,契約台帳!$A$3:$X$9998,9,FALSE))&amp;IF(D504="","",VLOOKUP(D504,契約台帳!$A$3:$X$9998,11,FALSE))</f>
        <v/>
      </c>
      <c r="G504" s="35" t="str">
        <f>IF(D504="","",IF(D503&lt;&gt;"","",VLOOKUP(F504,製品マスタ!$G$5:$H$1005,2,FALSE)))</f>
        <v/>
      </c>
      <c r="H504" s="35" t="str">
        <f>IF(D504="","",IF(D503&lt;&gt;"","",VLOOKUP(F504,製品マスタ!$G$5:$K$1005,5,FALSE)))</f>
        <v/>
      </c>
      <c r="I504" s="37" t="str">
        <f>IF(D504="","",IF(D503&lt;&gt;"","",VLOOKUP(F504,製品マスタ!$G$5:$L$1005,6,FALSE)))</f>
        <v/>
      </c>
      <c r="J504" s="38"/>
      <c r="K504" s="37" t="str">
        <f>IF(D504="","",IF(D503&lt;&gt;"","",VLOOKUP(D504,契約台帳!$A$3:$X$700,12,FALSE)))</f>
        <v/>
      </c>
      <c r="L504" s="37" t="str">
        <f>IF(D504="","",IF(D503&lt;&gt;"","",VLOOKUP(F504,製品マスタ!$G$5:$Q$1005,11,FALSE)))</f>
        <v/>
      </c>
      <c r="M504" s="49"/>
      <c r="N504" s="49"/>
      <c r="O504" s="60"/>
      <c r="P504" s="74"/>
      <c r="Q504" s="54" t="str">
        <f>IF(D504="","",IF(D503&lt;&gt;"","",IF(J504="リード付け",M504,VLOOKUP(D504,契約台帳!$A$3:$X$700,14,FALSE))))</f>
        <v/>
      </c>
      <c r="R504" s="50" t="str">
        <f>IF(D504="","",IF(D503&lt;&gt;"","",IF(J504="リード付け",M504,VLOOKUP(D504,契約台帳!$A$3:$X$700,15,FALSE))))</f>
        <v/>
      </c>
      <c r="S504" s="50" t="str">
        <f>IF(D504="","",IF(D503&lt;&gt;"","",IF(J504="リード付け",N504,VLOOKUP(D504,契約台帳!$A$3:$X$700,16,FALSE))))</f>
        <v/>
      </c>
      <c r="T504" s="50"/>
      <c r="U504" s="227" t="str">
        <f>IF(D504="","",IF(D502=D504,"",VLOOKUP(D504,契約台帳!$A$2:$X$700,18,FALSE)))</f>
        <v/>
      </c>
      <c r="V504" s="35" t="str">
        <f>IF(J504="巻足し",VLOOKUP(F504&amp;K504&amp;M504,製品マスタ!$M$5:$AK$1005,IF(S504/N504&gt;=3,24,21),FALSE),IF(J504="巻返し",VLOOKUP(F504&amp;K504&amp;M504,製品マスタ!$M$5:$AE$1005,18,FALSE),IF(J504="リード付け","原反コア",IF(J504="スリット",VLOOKUP(F504&amp;K504&amp;Q504,製品マスタ!$N$5:$AE$1005,17,FALSE),""))))</f>
        <v/>
      </c>
      <c r="W504" s="35" t="str">
        <f>IF(J504="巻足し",VLOOKUP(F504&amp;K504&amp;M504,製品マスタ!$M$5:$AK$1005,IF(S504/N504&gt;=3,25,22),FALSE),IF(J504="巻返し",VLOOKUP(F504&amp;K504&amp;M504,製品マスタ!$M$5:$AE$1005,19,FALSE),IF(J504="リード付け","-",IF(J504="スリット",VLOOKUP(F504&amp;K504&amp;Q504,製品マスタ!$N$5:$AE$1005,18,FALSE),""))))</f>
        <v/>
      </c>
      <c r="X504" s="40" t="str">
        <f>IF(D504="","",IF(D503&lt;&gt;"","",VLOOKUP(D504,契約台帳!$A$3:$X$700,17,FALSE)))</f>
        <v/>
      </c>
      <c r="Y504" s="35" t="str">
        <f>IF(D504="","",IF(D503&lt;&gt;"","",VLOOKUP(D504,契約台帳!$A$3:$X$700,5,FALSE)))</f>
        <v/>
      </c>
      <c r="Z504" s="74"/>
      <c r="AA504" s="266" t="str">
        <f>IFERROR(VLOOKUP(F504&amp;K504&amp;M504,製品マスタ!$M$5:$AM$1003,27,FALSE),"")</f>
        <v/>
      </c>
      <c r="AB504" s="41"/>
      <c r="AC504" s="244"/>
      <c r="AD504" s="67"/>
      <c r="AE504" s="71"/>
      <c r="AF504" s="60"/>
      <c r="AG504" s="34"/>
      <c r="AH504" s="34"/>
      <c r="AI504" s="34"/>
      <c r="AJ504" s="34"/>
      <c r="AK504" s="13"/>
      <c r="AL504" s="13"/>
      <c r="AM504" s="13"/>
      <c r="AN504" s="13"/>
      <c r="AO504" s="13"/>
      <c r="AP504" s="14"/>
      <c r="AQ504" s="15"/>
    </row>
    <row r="505" spans="1:43" s="17" customFormat="1" ht="30.95" customHeight="1" x14ac:dyDescent="0.2">
      <c r="A505" s="47"/>
      <c r="B505" s="48"/>
      <c r="C505" s="56"/>
      <c r="D505" s="35"/>
      <c r="E505" s="35"/>
      <c r="F505" s="36" t="str">
        <f>IF(D505="","",VLOOKUP(D505,契約台帳!$A$3:$X$9998,6,FALSE))&amp;IF(D505="","",VLOOKUP(D505,契約台帳!$A$3:$X$9998,7,FALSE))&amp;IF(D505="","",VLOOKUP(D505,契約台帳!$A$3:$X$9998,8,FALSE))&amp;IF(D505="","",VLOOKUP(D505,契約台帳!$A$3:$X$9998,9,FALSE))&amp;IF(D505="","",VLOOKUP(D505,契約台帳!$A$3:$X$9998,11,FALSE))</f>
        <v/>
      </c>
      <c r="G505" s="35" t="str">
        <f>IF(D505="","",IF(D504&lt;&gt;"","",VLOOKUP(F505,製品マスタ!$G$5:$H$1005,2,FALSE)))</f>
        <v/>
      </c>
      <c r="H505" s="35" t="str">
        <f>IF(D505="","",IF(D504&lt;&gt;"","",VLOOKUP(F505,製品マスタ!$G$5:$K$1005,5,FALSE)))</f>
        <v/>
      </c>
      <c r="I505" s="37" t="str">
        <f>IF(D505="","",IF(D504&lt;&gt;"","",VLOOKUP(F505,製品マスタ!$G$5:$L$1005,6,FALSE)))</f>
        <v/>
      </c>
      <c r="J505" s="38"/>
      <c r="K505" s="37" t="str">
        <f>IF(D505="","",IF(D504&lt;&gt;"","",VLOOKUP(D505,契約台帳!$A$3:$X$700,12,FALSE)))</f>
        <v/>
      </c>
      <c r="L505" s="37" t="str">
        <f>IF(D505="","",IF(D504&lt;&gt;"","",VLOOKUP(F505,製品マスタ!$G$5:$Q$1005,11,FALSE)))</f>
        <v/>
      </c>
      <c r="M505" s="49"/>
      <c r="N505" s="49"/>
      <c r="O505" s="60"/>
      <c r="P505" s="74"/>
      <c r="Q505" s="54" t="str">
        <f>IF(D505="","",IF(D504&lt;&gt;"","",IF(J505="リード付け",M505,VLOOKUP(D505,契約台帳!$A$3:$X$700,14,FALSE))))</f>
        <v/>
      </c>
      <c r="R505" s="50" t="str">
        <f>IF(D505="","",IF(D504&lt;&gt;"","",IF(J505="リード付け",M505,VLOOKUP(D505,契約台帳!$A$3:$X$700,15,FALSE))))</f>
        <v/>
      </c>
      <c r="S505" s="50" t="str">
        <f>IF(D505="","",IF(D504&lt;&gt;"","",IF(J505="リード付け",N505,VLOOKUP(D505,契約台帳!$A$3:$X$700,16,FALSE))))</f>
        <v/>
      </c>
      <c r="T505" s="50"/>
      <c r="U505" s="227" t="str">
        <f>IF(D505="","",IF(D503=D505,"",VLOOKUP(D505,契約台帳!$A$2:$X$700,18,FALSE)))</f>
        <v/>
      </c>
      <c r="V505" s="35" t="str">
        <f>IF(J505="巻足し",VLOOKUP(F505&amp;K505&amp;M505,製品マスタ!$M$5:$AK$1005,IF(S505/N505&gt;=3,24,21),FALSE),IF(J505="巻返し",VLOOKUP(F505&amp;K505&amp;M505,製品マスタ!$M$5:$AE$1005,18,FALSE),IF(J505="リード付け","原反コア",IF(J505="スリット",VLOOKUP(F505&amp;K505&amp;Q505,製品マスタ!$N$5:$AE$1005,17,FALSE),""))))</f>
        <v/>
      </c>
      <c r="W505" s="35" t="str">
        <f>IF(J505="巻足し",VLOOKUP(F505&amp;K505&amp;M505,製品マスタ!$M$5:$AK$1005,IF(S505/N505&gt;=3,25,22),FALSE),IF(J505="巻返し",VLOOKUP(F505&amp;K505&amp;M505,製品マスタ!$M$5:$AE$1005,19,FALSE),IF(J505="リード付け","-",IF(J505="スリット",VLOOKUP(F505&amp;K505&amp;Q505,製品マスタ!$N$5:$AE$1005,18,FALSE),""))))</f>
        <v/>
      </c>
      <c r="X505" s="40" t="str">
        <f>IF(D505="","",IF(D504&lt;&gt;"","",VLOOKUP(D505,契約台帳!$A$3:$X$700,17,FALSE)))</f>
        <v/>
      </c>
      <c r="Y505" s="35" t="str">
        <f>IF(D505="","",IF(D504&lt;&gt;"","",VLOOKUP(D505,契約台帳!$A$3:$X$700,5,FALSE)))</f>
        <v/>
      </c>
      <c r="Z505" s="74"/>
      <c r="AA505" s="266" t="str">
        <f>IFERROR(VLOOKUP(F505&amp;K505&amp;M505,製品マスタ!$M$5:$AM$1003,27,FALSE),"")</f>
        <v/>
      </c>
      <c r="AB505" s="41"/>
      <c r="AC505" s="244"/>
      <c r="AD505" s="67"/>
      <c r="AE505" s="71"/>
      <c r="AF505" s="60"/>
      <c r="AG505" s="34"/>
      <c r="AH505" s="34"/>
      <c r="AI505" s="34"/>
      <c r="AJ505" s="34"/>
      <c r="AK505" s="13"/>
      <c r="AL505" s="13"/>
      <c r="AM505" s="13"/>
      <c r="AN505" s="13"/>
      <c r="AO505" s="13"/>
      <c r="AP505" s="14"/>
      <c r="AQ505" s="15"/>
    </row>
    <row r="506" spans="1:43" s="17" customFormat="1" ht="30.95" customHeight="1" x14ac:dyDescent="0.2">
      <c r="A506" s="47"/>
      <c r="B506" s="48"/>
      <c r="C506" s="56"/>
      <c r="D506" s="35"/>
      <c r="E506" s="35"/>
      <c r="F506" s="36" t="str">
        <f>IF(D506="","",VLOOKUP(D506,契約台帳!$A$3:$X$9998,6,FALSE))&amp;IF(D506="","",VLOOKUP(D506,契約台帳!$A$3:$X$9998,7,FALSE))&amp;IF(D506="","",VLOOKUP(D506,契約台帳!$A$3:$X$9998,8,FALSE))&amp;IF(D506="","",VLOOKUP(D506,契約台帳!$A$3:$X$9998,9,FALSE))&amp;IF(D506="","",VLOOKUP(D506,契約台帳!$A$3:$X$9998,11,FALSE))</f>
        <v/>
      </c>
      <c r="G506" s="35" t="str">
        <f>IF(D506="","",IF(D505&lt;&gt;"","",VLOOKUP(F506,製品マスタ!$G$5:$H$1005,2,FALSE)))</f>
        <v/>
      </c>
      <c r="H506" s="35" t="str">
        <f>IF(D506="","",IF(D505&lt;&gt;"","",VLOOKUP(F506,製品マスタ!$G$5:$K$1005,5,FALSE)))</f>
        <v/>
      </c>
      <c r="I506" s="37" t="str">
        <f>IF(D506="","",IF(D505&lt;&gt;"","",VLOOKUP(F506,製品マスタ!$G$5:$L$1005,6,FALSE)))</f>
        <v/>
      </c>
      <c r="J506" s="38"/>
      <c r="K506" s="37" t="str">
        <f>IF(D506="","",IF(D505&lt;&gt;"","",VLOOKUP(D506,契約台帳!$A$3:$X$700,12,FALSE)))</f>
        <v/>
      </c>
      <c r="L506" s="37" t="str">
        <f>IF(D506="","",IF(D505&lt;&gt;"","",VLOOKUP(F506,製品マスタ!$G$5:$Q$1005,11,FALSE)))</f>
        <v/>
      </c>
      <c r="M506" s="49"/>
      <c r="N506" s="49"/>
      <c r="O506" s="60"/>
      <c r="P506" s="74"/>
      <c r="Q506" s="54" t="str">
        <f>IF(D506="","",IF(D505&lt;&gt;"","",IF(J506="リード付け",M506,VLOOKUP(D506,契約台帳!$A$3:$X$700,14,FALSE))))</f>
        <v/>
      </c>
      <c r="R506" s="50" t="str">
        <f>IF(D506="","",IF(D505&lt;&gt;"","",IF(J506="リード付け",M506,VLOOKUP(D506,契約台帳!$A$3:$X$700,15,FALSE))))</f>
        <v/>
      </c>
      <c r="S506" s="50" t="str">
        <f>IF(D506="","",IF(D505&lt;&gt;"","",IF(J506="リード付け",N506,VLOOKUP(D506,契約台帳!$A$3:$X$700,16,FALSE))))</f>
        <v/>
      </c>
      <c r="T506" s="50"/>
      <c r="U506" s="227" t="str">
        <f>IF(D506="","",IF(D504=D506,"",VLOOKUP(D506,契約台帳!$A$2:$X$700,18,FALSE)))</f>
        <v/>
      </c>
      <c r="V506" s="35" t="str">
        <f>IF(J506="巻足し",VLOOKUP(F506&amp;K506&amp;M506,製品マスタ!$M$5:$AK$1005,IF(S506/N506&gt;=3,24,21),FALSE),IF(J506="巻返し",VLOOKUP(F506&amp;K506&amp;M506,製品マスタ!$M$5:$AE$1005,18,FALSE),IF(J506="リード付け","原反コア",IF(J506="スリット",VLOOKUP(F506&amp;K506&amp;Q506,製品マスタ!$N$5:$AE$1005,17,FALSE),""))))</f>
        <v/>
      </c>
      <c r="W506" s="35" t="str">
        <f>IF(J506="巻足し",VLOOKUP(F506&amp;K506&amp;M506,製品マスタ!$M$5:$AK$1005,IF(S506/N506&gt;=3,25,22),FALSE),IF(J506="巻返し",VLOOKUP(F506&amp;K506&amp;M506,製品マスタ!$M$5:$AE$1005,19,FALSE),IF(J506="リード付け","-",IF(J506="スリット",VLOOKUP(F506&amp;K506&amp;Q506,製品マスタ!$N$5:$AE$1005,18,FALSE),""))))</f>
        <v/>
      </c>
      <c r="X506" s="40" t="str">
        <f>IF(D506="","",IF(D505&lt;&gt;"","",VLOOKUP(D506,契約台帳!$A$3:$X$700,17,FALSE)))</f>
        <v/>
      </c>
      <c r="Y506" s="35" t="str">
        <f>IF(D506="","",IF(D505&lt;&gt;"","",VLOOKUP(D506,契約台帳!$A$3:$X$700,5,FALSE)))</f>
        <v/>
      </c>
      <c r="Z506" s="74"/>
      <c r="AA506" s="266" t="str">
        <f>IFERROR(VLOOKUP(F506&amp;K506&amp;M506,製品マスタ!$M$5:$AM$1003,27,FALSE),"")</f>
        <v/>
      </c>
      <c r="AB506" s="41"/>
      <c r="AC506" s="244"/>
      <c r="AD506" s="67"/>
      <c r="AE506" s="71"/>
      <c r="AF506" s="60"/>
      <c r="AG506" s="34"/>
      <c r="AH506" s="34"/>
      <c r="AI506" s="34"/>
      <c r="AJ506" s="34"/>
      <c r="AK506" s="13"/>
      <c r="AL506" s="13"/>
      <c r="AM506" s="13"/>
      <c r="AN506" s="13"/>
      <c r="AO506" s="13"/>
      <c r="AP506" s="14"/>
      <c r="AQ506" s="15"/>
    </row>
    <row r="507" spans="1:43" s="17" customFormat="1" ht="30.95" customHeight="1" x14ac:dyDescent="0.2">
      <c r="A507" s="47"/>
      <c r="B507" s="48"/>
      <c r="C507" s="56"/>
      <c r="D507" s="35"/>
      <c r="E507" s="35"/>
      <c r="F507" s="36" t="str">
        <f>IF(D507="","",VLOOKUP(D507,契約台帳!$A$3:$X$9998,6,FALSE))&amp;IF(D507="","",VLOOKUP(D507,契約台帳!$A$3:$X$9998,7,FALSE))&amp;IF(D507="","",VLOOKUP(D507,契約台帳!$A$3:$X$9998,8,FALSE))&amp;IF(D507="","",VLOOKUP(D507,契約台帳!$A$3:$X$9998,9,FALSE))&amp;IF(D507="","",VLOOKUP(D507,契約台帳!$A$3:$X$9998,11,FALSE))</f>
        <v/>
      </c>
      <c r="G507" s="35" t="str">
        <f>IF(D507="","",IF(D506&lt;&gt;"","",VLOOKUP(F507,製品マスタ!$G$5:$H$1005,2,FALSE)))</f>
        <v/>
      </c>
      <c r="H507" s="35" t="str">
        <f>IF(D507="","",IF(D506&lt;&gt;"","",VLOOKUP(F507,製品マスタ!$G$5:$K$1005,5,FALSE)))</f>
        <v/>
      </c>
      <c r="I507" s="37" t="str">
        <f>IF(D507="","",IF(D506&lt;&gt;"","",VLOOKUP(F507,製品マスタ!$G$5:$L$1005,6,FALSE)))</f>
        <v/>
      </c>
      <c r="J507" s="38"/>
      <c r="K507" s="37" t="str">
        <f>IF(D507="","",IF(D506&lt;&gt;"","",VLOOKUP(D507,契約台帳!$A$3:$X$700,12,FALSE)))</f>
        <v/>
      </c>
      <c r="L507" s="37" t="str">
        <f>IF(D507="","",IF(D506&lt;&gt;"","",VLOOKUP(F507,製品マスタ!$G$5:$Q$1005,11,FALSE)))</f>
        <v/>
      </c>
      <c r="M507" s="49"/>
      <c r="N507" s="49"/>
      <c r="O507" s="60"/>
      <c r="P507" s="74"/>
      <c r="Q507" s="54" t="str">
        <f>IF(D507="","",IF(D506&lt;&gt;"","",IF(J507="リード付け",M507,VLOOKUP(D507,契約台帳!$A$3:$X$700,14,FALSE))))</f>
        <v/>
      </c>
      <c r="R507" s="50" t="str">
        <f>IF(D507="","",IF(D506&lt;&gt;"","",IF(J507="リード付け",M507,VLOOKUP(D507,契約台帳!$A$3:$X$700,15,FALSE))))</f>
        <v/>
      </c>
      <c r="S507" s="50" t="str">
        <f>IF(D507="","",IF(D506&lt;&gt;"","",IF(J507="リード付け",N507,VLOOKUP(D507,契約台帳!$A$3:$X$700,16,FALSE))))</f>
        <v/>
      </c>
      <c r="T507" s="50"/>
      <c r="U507" s="227" t="str">
        <f>IF(D507="","",IF(D505=D507,"",VLOOKUP(D507,契約台帳!$A$2:$X$700,18,FALSE)))</f>
        <v/>
      </c>
      <c r="V507" s="35" t="str">
        <f>IF(J507="巻足し",VLOOKUP(F507&amp;K507&amp;M507,製品マスタ!$M$5:$AK$1005,IF(S507/N507&gt;=3,24,21),FALSE),IF(J507="巻返し",VLOOKUP(F507&amp;K507&amp;M507,製品マスタ!$M$5:$AE$1005,18,FALSE),IF(J507="リード付け","原反コア",IF(J507="スリット",VLOOKUP(F507&amp;K507&amp;Q507,製品マスタ!$N$5:$AE$1005,17,FALSE),""))))</f>
        <v/>
      </c>
      <c r="W507" s="35" t="str">
        <f>IF(J507="巻足し",VLOOKUP(F507&amp;K507&amp;M507,製品マスタ!$M$5:$AK$1005,IF(S507/N507&gt;=3,25,22),FALSE),IF(J507="巻返し",VLOOKUP(F507&amp;K507&amp;M507,製品マスタ!$M$5:$AE$1005,19,FALSE),IF(J507="リード付け","-",IF(J507="スリット",VLOOKUP(F507&amp;K507&amp;Q507,製品マスタ!$N$5:$AE$1005,18,FALSE),""))))</f>
        <v/>
      </c>
      <c r="X507" s="40" t="str">
        <f>IF(D507="","",IF(D506&lt;&gt;"","",VLOOKUP(D507,契約台帳!$A$3:$X$700,17,FALSE)))</f>
        <v/>
      </c>
      <c r="Y507" s="35" t="str">
        <f>IF(D507="","",IF(D506&lt;&gt;"","",VLOOKUP(D507,契約台帳!$A$3:$X$700,5,FALSE)))</f>
        <v/>
      </c>
      <c r="Z507" s="74"/>
      <c r="AA507" s="266" t="str">
        <f>IFERROR(VLOOKUP(F507&amp;K507&amp;M507,製品マスタ!$M$5:$AM$1003,27,FALSE),"")</f>
        <v/>
      </c>
      <c r="AB507" s="41"/>
      <c r="AC507" s="244"/>
      <c r="AD507" s="67"/>
      <c r="AE507" s="71"/>
      <c r="AF507" s="60"/>
      <c r="AG507" s="34"/>
      <c r="AH507" s="34"/>
      <c r="AI507" s="34"/>
      <c r="AJ507" s="34"/>
      <c r="AK507" s="13"/>
      <c r="AL507" s="13"/>
      <c r="AM507" s="13"/>
      <c r="AN507" s="13"/>
      <c r="AO507" s="13"/>
      <c r="AP507" s="14"/>
      <c r="AQ507" s="15"/>
    </row>
    <row r="508" spans="1:43" s="17" customFormat="1" ht="30.95" customHeight="1" x14ac:dyDescent="0.2">
      <c r="A508" s="47"/>
      <c r="B508" s="48"/>
      <c r="C508" s="56"/>
      <c r="D508" s="35"/>
      <c r="E508" s="35"/>
      <c r="F508" s="36" t="str">
        <f>IF(D508="","",VLOOKUP(D508,契約台帳!$A$3:$X$9998,6,FALSE))&amp;IF(D508="","",VLOOKUP(D508,契約台帳!$A$3:$X$9998,7,FALSE))&amp;IF(D508="","",VLOOKUP(D508,契約台帳!$A$3:$X$9998,8,FALSE))&amp;IF(D508="","",VLOOKUP(D508,契約台帳!$A$3:$X$9998,9,FALSE))&amp;IF(D508="","",VLOOKUP(D508,契約台帳!$A$3:$X$9998,11,FALSE))</f>
        <v/>
      </c>
      <c r="G508" s="35" t="str">
        <f>IF(D508="","",IF(D507&lt;&gt;"","",VLOOKUP(F508,製品マスタ!$G$5:$H$1005,2,FALSE)))</f>
        <v/>
      </c>
      <c r="H508" s="35" t="str">
        <f>IF(D508="","",IF(D507&lt;&gt;"","",VLOOKUP(F508,製品マスタ!$G$5:$K$1005,5,FALSE)))</f>
        <v/>
      </c>
      <c r="I508" s="37" t="str">
        <f>IF(D508="","",IF(D507&lt;&gt;"","",VLOOKUP(F508,製品マスタ!$G$5:$L$1005,6,FALSE)))</f>
        <v/>
      </c>
      <c r="J508" s="38"/>
      <c r="K508" s="37" t="str">
        <f>IF(D508="","",IF(D507&lt;&gt;"","",VLOOKUP(D508,契約台帳!$A$3:$X$700,12,FALSE)))</f>
        <v/>
      </c>
      <c r="L508" s="37" t="str">
        <f>IF(D508="","",IF(D507&lt;&gt;"","",VLOOKUP(F508,製品マスタ!$G$5:$Q$1005,11,FALSE)))</f>
        <v/>
      </c>
      <c r="M508" s="49"/>
      <c r="N508" s="49"/>
      <c r="O508" s="60"/>
      <c r="P508" s="74"/>
      <c r="Q508" s="54" t="str">
        <f>IF(D508="","",IF(D507&lt;&gt;"","",IF(J508="リード付け",M508,VLOOKUP(D508,契約台帳!$A$3:$X$700,14,FALSE))))</f>
        <v/>
      </c>
      <c r="R508" s="50" t="str">
        <f>IF(D508="","",IF(D507&lt;&gt;"","",IF(J508="リード付け",M508,VLOOKUP(D508,契約台帳!$A$3:$X$700,15,FALSE))))</f>
        <v/>
      </c>
      <c r="S508" s="50" t="str">
        <f>IF(D508="","",IF(D507&lt;&gt;"","",IF(J508="リード付け",N508,VLOOKUP(D508,契約台帳!$A$3:$X$700,16,FALSE))))</f>
        <v/>
      </c>
      <c r="T508" s="50"/>
      <c r="U508" s="227" t="str">
        <f>IF(D508="","",IF(D506=D508,"",VLOOKUP(D508,契約台帳!$A$2:$X$700,18,FALSE)))</f>
        <v/>
      </c>
      <c r="V508" s="35" t="str">
        <f>IF(J508="巻足し",VLOOKUP(F508&amp;K508&amp;M508,製品マスタ!$M$5:$AK$1005,IF(S508/N508&gt;=3,24,21),FALSE),IF(J508="巻返し",VLOOKUP(F508&amp;K508&amp;M508,製品マスタ!$M$5:$AE$1005,18,FALSE),IF(J508="リード付け","原反コア",IF(J508="スリット",VLOOKUP(F508&amp;K508&amp;Q508,製品マスタ!$N$5:$AE$1005,17,FALSE),""))))</f>
        <v/>
      </c>
      <c r="W508" s="35" t="str">
        <f>IF(J508="巻足し",VLOOKUP(F508&amp;K508&amp;M508,製品マスタ!$M$5:$AK$1005,IF(S508/N508&gt;=3,25,22),FALSE),IF(J508="巻返し",VLOOKUP(F508&amp;K508&amp;M508,製品マスタ!$M$5:$AE$1005,19,FALSE),IF(J508="リード付け","-",IF(J508="スリット",VLOOKUP(F508&amp;K508&amp;Q508,製品マスタ!$N$5:$AE$1005,18,FALSE),""))))</f>
        <v/>
      </c>
      <c r="X508" s="40" t="str">
        <f>IF(D508="","",IF(D507&lt;&gt;"","",VLOOKUP(D508,契約台帳!$A$3:$X$700,17,FALSE)))</f>
        <v/>
      </c>
      <c r="Y508" s="35" t="str">
        <f>IF(D508="","",IF(D507&lt;&gt;"","",VLOOKUP(D508,契約台帳!$A$3:$X$700,5,FALSE)))</f>
        <v/>
      </c>
      <c r="Z508" s="74"/>
      <c r="AA508" s="266" t="str">
        <f>IFERROR(VLOOKUP(F508&amp;K508&amp;M508,製品マスタ!$M$5:$AM$1003,27,FALSE),"")</f>
        <v/>
      </c>
      <c r="AB508" s="41"/>
      <c r="AC508" s="244"/>
      <c r="AD508" s="67"/>
      <c r="AE508" s="71"/>
      <c r="AF508" s="60"/>
      <c r="AG508" s="34"/>
      <c r="AH508" s="34"/>
      <c r="AI508" s="34"/>
      <c r="AJ508" s="34"/>
      <c r="AK508" s="13"/>
      <c r="AL508" s="13"/>
      <c r="AM508" s="13"/>
      <c r="AN508" s="13"/>
      <c r="AO508" s="13"/>
      <c r="AP508" s="14"/>
      <c r="AQ508" s="15"/>
    </row>
    <row r="509" spans="1:43" s="17" customFormat="1" ht="30.95" customHeight="1" x14ac:dyDescent="0.2">
      <c r="A509" s="47"/>
      <c r="B509" s="48"/>
      <c r="C509" s="56"/>
      <c r="D509" s="35"/>
      <c r="E509" s="35"/>
      <c r="F509" s="36" t="str">
        <f>IF(D509="","",VLOOKUP(D509,契約台帳!$A$3:$X$9998,6,FALSE))&amp;IF(D509="","",VLOOKUP(D509,契約台帳!$A$3:$X$9998,7,FALSE))&amp;IF(D509="","",VLOOKUP(D509,契約台帳!$A$3:$X$9998,8,FALSE))&amp;IF(D509="","",VLOOKUP(D509,契約台帳!$A$3:$X$9998,9,FALSE))&amp;IF(D509="","",VLOOKUP(D509,契約台帳!$A$3:$X$9998,11,FALSE))</f>
        <v/>
      </c>
      <c r="G509" s="35" t="str">
        <f>IF(D509="","",IF(D508&lt;&gt;"","",VLOOKUP(F509,製品マスタ!$G$5:$H$1005,2,FALSE)))</f>
        <v/>
      </c>
      <c r="H509" s="35" t="str">
        <f>IF(D509="","",IF(D508&lt;&gt;"","",VLOOKUP(F509,製品マスタ!$G$5:$K$1005,5,FALSE)))</f>
        <v/>
      </c>
      <c r="I509" s="37" t="str">
        <f>IF(D509="","",IF(D508&lt;&gt;"","",VLOOKUP(F509,製品マスタ!$G$5:$L$1005,6,FALSE)))</f>
        <v/>
      </c>
      <c r="J509" s="38"/>
      <c r="K509" s="37" t="str">
        <f>IF(D509="","",IF(D508&lt;&gt;"","",VLOOKUP(D509,契約台帳!$A$3:$X$700,12,FALSE)))</f>
        <v/>
      </c>
      <c r="L509" s="37" t="str">
        <f>IF(D509="","",IF(D508&lt;&gt;"","",VLOOKUP(F509,製品マスタ!$G$5:$Q$1005,11,FALSE)))</f>
        <v/>
      </c>
      <c r="M509" s="49"/>
      <c r="N509" s="49"/>
      <c r="O509" s="60"/>
      <c r="P509" s="74"/>
      <c r="Q509" s="54" t="str">
        <f>IF(D509="","",IF(D508&lt;&gt;"","",IF(J509="リード付け",M509,VLOOKUP(D509,契約台帳!$A$3:$X$700,14,FALSE))))</f>
        <v/>
      </c>
      <c r="R509" s="50" t="str">
        <f>IF(D509="","",IF(D508&lt;&gt;"","",IF(J509="リード付け",M509,VLOOKUP(D509,契約台帳!$A$3:$X$700,15,FALSE))))</f>
        <v/>
      </c>
      <c r="S509" s="50" t="str">
        <f>IF(D509="","",IF(D508&lt;&gt;"","",IF(J509="リード付け",N509,VLOOKUP(D509,契約台帳!$A$3:$X$700,16,FALSE))))</f>
        <v/>
      </c>
      <c r="T509" s="50"/>
      <c r="U509" s="227" t="str">
        <f>IF(D509="","",IF(D507=D509,"",VLOOKUP(D509,契約台帳!$A$2:$X$700,18,FALSE)))</f>
        <v/>
      </c>
      <c r="V509" s="35" t="str">
        <f>IF(J509="巻足し",VLOOKUP(F509&amp;K509&amp;M509,製品マスタ!$M$5:$AK$1005,IF(S509/N509&gt;=3,24,21),FALSE),IF(J509="巻返し",VLOOKUP(F509&amp;K509&amp;M509,製品マスタ!$M$5:$AE$1005,18,FALSE),IF(J509="リード付け","原反コア",IF(J509="スリット",VLOOKUP(F509&amp;K509&amp;Q509,製品マスタ!$N$5:$AE$1005,17,FALSE),""))))</f>
        <v/>
      </c>
      <c r="W509" s="35" t="str">
        <f>IF(J509="巻足し",VLOOKUP(F509&amp;K509&amp;M509,製品マスタ!$M$5:$AK$1005,IF(S509/N509&gt;=3,25,22),FALSE),IF(J509="巻返し",VLOOKUP(F509&amp;K509&amp;M509,製品マスタ!$M$5:$AE$1005,19,FALSE),IF(J509="リード付け","-",IF(J509="スリット",VLOOKUP(F509&amp;K509&amp;Q509,製品マスタ!$N$5:$AE$1005,18,FALSE),""))))</f>
        <v/>
      </c>
      <c r="X509" s="40" t="str">
        <f>IF(D509="","",IF(D508&lt;&gt;"","",VLOOKUP(D509,契約台帳!$A$3:$X$700,17,FALSE)))</f>
        <v/>
      </c>
      <c r="Y509" s="35" t="str">
        <f>IF(D509="","",IF(D508&lt;&gt;"","",VLOOKUP(D509,契約台帳!$A$3:$X$700,5,FALSE)))</f>
        <v/>
      </c>
      <c r="Z509" s="74"/>
      <c r="AA509" s="266" t="str">
        <f>IFERROR(VLOOKUP(F509&amp;K509&amp;M509,製品マスタ!$M$5:$AM$1003,27,FALSE),"")</f>
        <v/>
      </c>
      <c r="AB509" s="41"/>
      <c r="AC509" s="244"/>
      <c r="AD509" s="67"/>
      <c r="AE509" s="71"/>
      <c r="AF509" s="60"/>
      <c r="AG509" s="34"/>
      <c r="AH509" s="34"/>
      <c r="AI509" s="34"/>
      <c r="AJ509" s="34"/>
      <c r="AK509" s="13"/>
      <c r="AL509" s="13"/>
      <c r="AM509" s="13"/>
      <c r="AN509" s="13"/>
      <c r="AO509" s="13"/>
      <c r="AP509" s="14"/>
      <c r="AQ509" s="15"/>
    </row>
    <row r="510" spans="1:43" s="17" customFormat="1" ht="30.95" customHeight="1" x14ac:dyDescent="0.2">
      <c r="A510" s="47"/>
      <c r="B510" s="48"/>
      <c r="C510" s="56"/>
      <c r="D510" s="35"/>
      <c r="E510" s="35"/>
      <c r="F510" s="36" t="str">
        <f>IF(D510="","",VLOOKUP(D510,契約台帳!$A$3:$X$9998,6,FALSE))&amp;IF(D510="","",VLOOKUP(D510,契約台帳!$A$3:$X$9998,7,FALSE))&amp;IF(D510="","",VLOOKUP(D510,契約台帳!$A$3:$X$9998,8,FALSE))&amp;IF(D510="","",VLOOKUP(D510,契約台帳!$A$3:$X$9998,9,FALSE))&amp;IF(D510="","",VLOOKUP(D510,契約台帳!$A$3:$X$9998,11,FALSE))</f>
        <v/>
      </c>
      <c r="G510" s="35" t="str">
        <f>IF(D510="","",IF(D509&lt;&gt;"","",VLOOKUP(F510,製品マスタ!$G$5:$H$1005,2,FALSE)))</f>
        <v/>
      </c>
      <c r="H510" s="35" t="str">
        <f>IF(D510="","",IF(D509&lt;&gt;"","",VLOOKUP(F510,製品マスタ!$G$5:$K$1005,5,FALSE)))</f>
        <v/>
      </c>
      <c r="I510" s="37" t="str">
        <f>IF(D510="","",IF(D509&lt;&gt;"","",VLOOKUP(F510,製品マスタ!$G$5:$L$1005,6,FALSE)))</f>
        <v/>
      </c>
      <c r="J510" s="38"/>
      <c r="K510" s="37" t="str">
        <f>IF(D510="","",IF(D509&lt;&gt;"","",VLOOKUP(D510,契約台帳!$A$3:$X$700,12,FALSE)))</f>
        <v/>
      </c>
      <c r="L510" s="37" t="str">
        <f>IF(D510="","",IF(D509&lt;&gt;"","",VLOOKUP(F510,製品マスタ!$G$5:$Q$1005,11,FALSE)))</f>
        <v/>
      </c>
      <c r="M510" s="49"/>
      <c r="N510" s="49"/>
      <c r="O510" s="60"/>
      <c r="P510" s="74"/>
      <c r="Q510" s="54" t="str">
        <f>IF(D510="","",IF(D509&lt;&gt;"","",IF(J510="リード付け",M510,VLOOKUP(D510,契約台帳!$A$3:$X$700,14,FALSE))))</f>
        <v/>
      </c>
      <c r="R510" s="50" t="str">
        <f>IF(D510="","",IF(D509&lt;&gt;"","",IF(J510="リード付け",M510,VLOOKUP(D510,契約台帳!$A$3:$X$700,15,FALSE))))</f>
        <v/>
      </c>
      <c r="S510" s="50" t="str">
        <f>IF(D510="","",IF(D509&lt;&gt;"","",IF(J510="リード付け",N510,VLOOKUP(D510,契約台帳!$A$3:$X$700,16,FALSE))))</f>
        <v/>
      </c>
      <c r="T510" s="50"/>
      <c r="U510" s="227" t="str">
        <f>IF(D510="","",IF(D508=D510,"",VLOOKUP(D510,契約台帳!$A$2:$X$700,18,FALSE)))</f>
        <v/>
      </c>
      <c r="V510" s="35" t="str">
        <f>IF(J510="巻足し",VLOOKUP(F510&amp;K510&amp;M510,製品マスタ!$M$5:$AK$1005,IF(S510/N510&gt;=3,24,21),FALSE),IF(J510="巻返し",VLOOKUP(F510&amp;K510&amp;M510,製品マスタ!$M$5:$AE$1005,18,FALSE),IF(J510="リード付け","原反コア",IF(J510="スリット",VLOOKUP(F510&amp;K510&amp;Q510,製品マスタ!$N$5:$AE$1005,17,FALSE),""))))</f>
        <v/>
      </c>
      <c r="W510" s="35" t="str">
        <f>IF(J510="巻足し",VLOOKUP(F510&amp;K510&amp;M510,製品マスタ!$M$5:$AK$1005,IF(S510/N510&gt;=3,25,22),FALSE),IF(J510="巻返し",VLOOKUP(F510&amp;K510&amp;M510,製品マスタ!$M$5:$AE$1005,19,FALSE),IF(J510="リード付け","-",IF(J510="スリット",VLOOKUP(F510&amp;K510&amp;Q510,製品マスタ!$N$5:$AE$1005,18,FALSE),""))))</f>
        <v/>
      </c>
      <c r="X510" s="40" t="str">
        <f>IF(D510="","",IF(D509&lt;&gt;"","",VLOOKUP(D510,契約台帳!$A$3:$X$700,17,FALSE)))</f>
        <v/>
      </c>
      <c r="Y510" s="35" t="str">
        <f>IF(D510="","",IF(D509&lt;&gt;"","",VLOOKUP(D510,契約台帳!$A$3:$X$700,5,FALSE)))</f>
        <v/>
      </c>
      <c r="Z510" s="74"/>
      <c r="AA510" s="266" t="str">
        <f>IFERROR(VLOOKUP(F510&amp;K510&amp;M510,製品マスタ!$M$5:$AM$1003,27,FALSE),"")</f>
        <v/>
      </c>
      <c r="AB510" s="41"/>
      <c r="AC510" s="244"/>
      <c r="AD510" s="67"/>
      <c r="AE510" s="71"/>
      <c r="AF510" s="60"/>
      <c r="AG510" s="34"/>
      <c r="AH510" s="34"/>
      <c r="AI510" s="34"/>
      <c r="AJ510" s="34"/>
      <c r="AK510" s="13"/>
      <c r="AL510" s="13"/>
      <c r="AM510" s="13"/>
      <c r="AN510" s="13"/>
      <c r="AO510" s="13"/>
      <c r="AP510" s="14"/>
      <c r="AQ510" s="15"/>
    </row>
    <row r="511" spans="1:43" s="17" customFormat="1" ht="30.95" customHeight="1" x14ac:dyDescent="0.2">
      <c r="A511" s="47"/>
      <c r="B511" s="48"/>
      <c r="C511" s="56"/>
      <c r="D511" s="35"/>
      <c r="E511" s="35"/>
      <c r="F511" s="36" t="str">
        <f>IF(D511="","",VLOOKUP(D511,契約台帳!$A$3:$X$9998,6,FALSE))&amp;IF(D511="","",VLOOKUP(D511,契約台帳!$A$3:$X$9998,7,FALSE))&amp;IF(D511="","",VLOOKUP(D511,契約台帳!$A$3:$X$9998,8,FALSE))&amp;IF(D511="","",VLOOKUP(D511,契約台帳!$A$3:$X$9998,9,FALSE))&amp;IF(D511="","",VLOOKUP(D511,契約台帳!$A$3:$X$9998,11,FALSE))</f>
        <v/>
      </c>
      <c r="G511" s="35" t="str">
        <f>IF(D511="","",IF(D510&lt;&gt;"","",VLOOKUP(F511,製品マスタ!$G$5:$H$1005,2,FALSE)))</f>
        <v/>
      </c>
      <c r="H511" s="35" t="str">
        <f>IF(D511="","",IF(D510&lt;&gt;"","",VLOOKUP(F511,製品マスタ!$G$5:$K$1005,5,FALSE)))</f>
        <v/>
      </c>
      <c r="I511" s="37" t="str">
        <f>IF(D511="","",IF(D510&lt;&gt;"","",VLOOKUP(F511,製品マスタ!$G$5:$L$1005,6,FALSE)))</f>
        <v/>
      </c>
      <c r="J511" s="38"/>
      <c r="K511" s="37" t="str">
        <f>IF(D511="","",IF(D510&lt;&gt;"","",VLOOKUP(D511,契約台帳!$A$3:$X$700,12,FALSE)))</f>
        <v/>
      </c>
      <c r="L511" s="37" t="str">
        <f>IF(D511="","",IF(D510&lt;&gt;"","",VLOOKUP(F511,製品マスタ!$G$5:$Q$1005,11,FALSE)))</f>
        <v/>
      </c>
      <c r="M511" s="49"/>
      <c r="N511" s="49"/>
      <c r="O511" s="60"/>
      <c r="P511" s="74"/>
      <c r="Q511" s="54" t="str">
        <f>IF(D511="","",IF(D510&lt;&gt;"","",IF(J511="リード付け",M511,VLOOKUP(D511,契約台帳!$A$3:$X$700,14,FALSE))))</f>
        <v/>
      </c>
      <c r="R511" s="50" t="str">
        <f>IF(D511="","",IF(D510&lt;&gt;"","",IF(J511="リード付け",M511,VLOOKUP(D511,契約台帳!$A$3:$X$700,15,FALSE))))</f>
        <v/>
      </c>
      <c r="S511" s="50" t="str">
        <f>IF(D511="","",IF(D510&lt;&gt;"","",IF(J511="リード付け",N511,VLOOKUP(D511,契約台帳!$A$3:$X$700,16,FALSE))))</f>
        <v/>
      </c>
      <c r="T511" s="50"/>
      <c r="U511" s="227" t="str">
        <f>IF(D511="","",IF(D509=D511,"",VLOOKUP(D511,契約台帳!$A$2:$X$700,18,FALSE)))</f>
        <v/>
      </c>
      <c r="V511" s="35" t="str">
        <f>IF(J511="巻足し",VLOOKUP(F511&amp;K511&amp;M511,製品マスタ!$M$5:$AK$1005,IF(S511/N511&gt;=3,24,21),FALSE),IF(J511="巻返し",VLOOKUP(F511&amp;K511&amp;M511,製品マスタ!$M$5:$AE$1005,18,FALSE),IF(J511="リード付け","原反コア",IF(J511="スリット",VLOOKUP(F511&amp;K511&amp;Q511,製品マスタ!$N$5:$AE$1005,17,FALSE),""))))</f>
        <v/>
      </c>
      <c r="W511" s="35" t="str">
        <f>IF(J511="巻足し",VLOOKUP(F511&amp;K511&amp;M511,製品マスタ!$M$5:$AK$1005,IF(S511/N511&gt;=3,25,22),FALSE),IF(J511="巻返し",VLOOKUP(F511&amp;K511&amp;M511,製品マスタ!$M$5:$AE$1005,19,FALSE),IF(J511="リード付け","-",IF(J511="スリット",VLOOKUP(F511&amp;K511&amp;Q511,製品マスタ!$N$5:$AE$1005,18,FALSE),""))))</f>
        <v/>
      </c>
      <c r="X511" s="40" t="str">
        <f>IF(D511="","",IF(D510&lt;&gt;"","",VLOOKUP(D511,契約台帳!$A$3:$X$700,17,FALSE)))</f>
        <v/>
      </c>
      <c r="Y511" s="35" t="str">
        <f>IF(D511="","",IF(D510&lt;&gt;"","",VLOOKUP(D511,契約台帳!$A$3:$X$700,5,FALSE)))</f>
        <v/>
      </c>
      <c r="Z511" s="74"/>
      <c r="AA511" s="266" t="str">
        <f>IFERROR(VLOOKUP(F511&amp;K511&amp;M511,製品マスタ!$M$5:$AM$1003,27,FALSE),"")</f>
        <v/>
      </c>
      <c r="AB511" s="41"/>
      <c r="AC511" s="244"/>
      <c r="AD511" s="67"/>
      <c r="AE511" s="71"/>
      <c r="AF511" s="60"/>
      <c r="AG511" s="34"/>
      <c r="AH511" s="34"/>
      <c r="AI511" s="34"/>
      <c r="AJ511" s="34"/>
      <c r="AK511" s="13"/>
      <c r="AL511" s="13"/>
      <c r="AM511" s="13"/>
      <c r="AN511" s="13"/>
      <c r="AO511" s="13"/>
      <c r="AP511" s="14"/>
      <c r="AQ511" s="15"/>
    </row>
    <row r="512" spans="1:43" s="17" customFormat="1" ht="30.95" customHeight="1" x14ac:dyDescent="0.2">
      <c r="A512" s="47"/>
      <c r="B512" s="48"/>
      <c r="C512" s="56"/>
      <c r="D512" s="35"/>
      <c r="E512" s="35"/>
      <c r="F512" s="36" t="str">
        <f>IF(D512="","",VLOOKUP(D512,契約台帳!$A$3:$X$9998,6,FALSE))&amp;IF(D512="","",VLOOKUP(D512,契約台帳!$A$3:$X$9998,7,FALSE))&amp;IF(D512="","",VLOOKUP(D512,契約台帳!$A$3:$X$9998,8,FALSE))&amp;IF(D512="","",VLOOKUP(D512,契約台帳!$A$3:$X$9998,9,FALSE))&amp;IF(D512="","",VLOOKUP(D512,契約台帳!$A$3:$X$9998,11,FALSE))</f>
        <v/>
      </c>
      <c r="G512" s="35" t="str">
        <f>IF(D512="","",IF(D511&lt;&gt;"","",VLOOKUP(F512,製品マスタ!$G$5:$H$1005,2,FALSE)))</f>
        <v/>
      </c>
      <c r="H512" s="35" t="str">
        <f>IF(D512="","",IF(D511&lt;&gt;"","",VLOOKUP(F512,製品マスタ!$G$5:$K$1005,5,FALSE)))</f>
        <v/>
      </c>
      <c r="I512" s="37" t="str">
        <f>IF(D512="","",IF(D511&lt;&gt;"","",VLOOKUP(F512,製品マスタ!$G$5:$L$1005,6,FALSE)))</f>
        <v/>
      </c>
      <c r="J512" s="38"/>
      <c r="K512" s="37" t="str">
        <f>IF(D512="","",IF(D511&lt;&gt;"","",VLOOKUP(D512,契約台帳!$A$3:$X$700,12,FALSE)))</f>
        <v/>
      </c>
      <c r="L512" s="37" t="str">
        <f>IF(D512="","",IF(D511&lt;&gt;"","",VLOOKUP(F512,製品マスタ!$G$5:$Q$1005,11,FALSE)))</f>
        <v/>
      </c>
      <c r="M512" s="49"/>
      <c r="N512" s="49"/>
      <c r="O512" s="60"/>
      <c r="P512" s="74"/>
      <c r="Q512" s="54" t="str">
        <f>IF(D512="","",IF(D511&lt;&gt;"","",IF(J512="リード付け",M512,VLOOKUP(D512,契約台帳!$A$3:$X$700,14,FALSE))))</f>
        <v/>
      </c>
      <c r="R512" s="50" t="str">
        <f>IF(D512="","",IF(D511&lt;&gt;"","",IF(J512="リード付け",M512,VLOOKUP(D512,契約台帳!$A$3:$X$700,15,FALSE))))</f>
        <v/>
      </c>
      <c r="S512" s="50" t="str">
        <f>IF(D512="","",IF(D511&lt;&gt;"","",IF(J512="リード付け",N512,VLOOKUP(D512,契約台帳!$A$3:$X$700,16,FALSE))))</f>
        <v/>
      </c>
      <c r="T512" s="50"/>
      <c r="U512" s="227" t="str">
        <f>IF(D512="","",IF(D510=D512,"",VLOOKUP(D512,契約台帳!$A$2:$X$700,18,FALSE)))</f>
        <v/>
      </c>
      <c r="V512" s="35" t="str">
        <f>IF(J512="巻足し",VLOOKUP(F512&amp;K512&amp;M512,製品マスタ!$M$5:$AK$1005,IF(S512/N512&gt;=3,24,21),FALSE),IF(J512="巻返し",VLOOKUP(F512&amp;K512&amp;M512,製品マスタ!$M$5:$AE$1005,18,FALSE),IF(J512="リード付け","原反コア",IF(J512="スリット",VLOOKUP(F512&amp;K512&amp;Q512,製品マスタ!$N$5:$AE$1005,17,FALSE),""))))</f>
        <v/>
      </c>
      <c r="W512" s="35" t="str">
        <f>IF(J512="巻足し",VLOOKUP(F512&amp;K512&amp;M512,製品マスタ!$M$5:$AK$1005,IF(S512/N512&gt;=3,25,22),FALSE),IF(J512="巻返し",VLOOKUP(F512&amp;K512&amp;M512,製品マスタ!$M$5:$AE$1005,19,FALSE),IF(J512="リード付け","-",IF(J512="スリット",VLOOKUP(F512&amp;K512&amp;Q512,製品マスタ!$N$5:$AE$1005,18,FALSE),""))))</f>
        <v/>
      </c>
      <c r="X512" s="40" t="str">
        <f>IF(D512="","",IF(D511&lt;&gt;"","",VLOOKUP(D512,契約台帳!$A$3:$X$700,17,FALSE)))</f>
        <v/>
      </c>
      <c r="Y512" s="35" t="str">
        <f>IF(D512="","",IF(D511&lt;&gt;"","",VLOOKUP(D512,契約台帳!$A$3:$X$700,5,FALSE)))</f>
        <v/>
      </c>
      <c r="Z512" s="74"/>
      <c r="AA512" s="266" t="str">
        <f>IFERROR(VLOOKUP(F512&amp;K512&amp;M512,製品マスタ!$M$5:$AM$1003,27,FALSE),"")</f>
        <v/>
      </c>
      <c r="AB512" s="41"/>
      <c r="AC512" s="244"/>
      <c r="AD512" s="67"/>
      <c r="AE512" s="71"/>
      <c r="AF512" s="60"/>
      <c r="AG512" s="34"/>
      <c r="AH512" s="34"/>
      <c r="AI512" s="34"/>
      <c r="AJ512" s="34"/>
      <c r="AK512" s="13"/>
      <c r="AL512" s="13"/>
      <c r="AM512" s="13"/>
      <c r="AN512" s="13"/>
      <c r="AO512" s="13"/>
      <c r="AP512" s="14"/>
      <c r="AQ512" s="15"/>
    </row>
    <row r="513" spans="1:43" s="17" customFormat="1" ht="30.95" customHeight="1" x14ac:dyDescent="0.2">
      <c r="A513" s="47"/>
      <c r="B513" s="48"/>
      <c r="C513" s="56"/>
      <c r="D513" s="35"/>
      <c r="E513" s="35"/>
      <c r="F513" s="36" t="str">
        <f>IF(D513="","",VLOOKUP(D513,契約台帳!$A$3:$X$9998,6,FALSE))&amp;IF(D513="","",VLOOKUP(D513,契約台帳!$A$3:$X$9998,7,FALSE))&amp;IF(D513="","",VLOOKUP(D513,契約台帳!$A$3:$X$9998,8,FALSE))&amp;IF(D513="","",VLOOKUP(D513,契約台帳!$A$3:$X$9998,9,FALSE))&amp;IF(D513="","",VLOOKUP(D513,契約台帳!$A$3:$X$9998,11,FALSE))</f>
        <v/>
      </c>
      <c r="G513" s="35" t="str">
        <f>IF(D513="","",IF(D512&lt;&gt;"","",VLOOKUP(F513,製品マスタ!$G$5:$H$1005,2,FALSE)))</f>
        <v/>
      </c>
      <c r="H513" s="35" t="str">
        <f>IF(D513="","",IF(D512&lt;&gt;"","",VLOOKUP(F513,製品マスタ!$G$5:$K$1005,5,FALSE)))</f>
        <v/>
      </c>
      <c r="I513" s="37" t="str">
        <f>IF(D513="","",IF(D512&lt;&gt;"","",VLOOKUP(F513,製品マスタ!$G$5:$L$1005,6,FALSE)))</f>
        <v/>
      </c>
      <c r="J513" s="38"/>
      <c r="K513" s="37" t="str">
        <f>IF(D513="","",IF(D512&lt;&gt;"","",VLOOKUP(D513,契約台帳!$A$3:$X$700,12,FALSE)))</f>
        <v/>
      </c>
      <c r="L513" s="37" t="str">
        <f>IF(D513="","",IF(D512&lt;&gt;"","",VLOOKUP(F513,製品マスタ!$G$5:$Q$1005,11,FALSE)))</f>
        <v/>
      </c>
      <c r="M513" s="49"/>
      <c r="N513" s="49"/>
      <c r="O513" s="60"/>
      <c r="P513" s="74"/>
      <c r="Q513" s="54" t="str">
        <f>IF(D513="","",IF(D512&lt;&gt;"","",IF(J513="リード付け",M513,VLOOKUP(D513,契約台帳!$A$3:$X$700,14,FALSE))))</f>
        <v/>
      </c>
      <c r="R513" s="50" t="str">
        <f>IF(D513="","",IF(D512&lt;&gt;"","",IF(J513="リード付け",M513,VLOOKUP(D513,契約台帳!$A$3:$X$700,15,FALSE))))</f>
        <v/>
      </c>
      <c r="S513" s="50" t="str">
        <f>IF(D513="","",IF(D512&lt;&gt;"","",IF(J513="リード付け",N513,VLOOKUP(D513,契約台帳!$A$3:$X$700,16,FALSE))))</f>
        <v/>
      </c>
      <c r="T513" s="50"/>
      <c r="U513" s="227" t="str">
        <f>IF(D513="","",IF(D511=D513,"",VLOOKUP(D513,契約台帳!$A$2:$X$700,18,FALSE)))</f>
        <v/>
      </c>
      <c r="V513" s="35" t="str">
        <f>IF(J513="巻足し",VLOOKUP(F513&amp;K513&amp;M513,製品マスタ!$M$5:$AK$1005,IF(S513/N513&gt;=3,24,21),FALSE),IF(J513="巻返し",VLOOKUP(F513&amp;K513&amp;M513,製品マスタ!$M$5:$AE$1005,18,FALSE),IF(J513="リード付け","原反コア",IF(J513="スリット",VLOOKUP(F513&amp;K513&amp;Q513,製品マスタ!$N$5:$AE$1005,17,FALSE),""))))</f>
        <v/>
      </c>
      <c r="W513" s="35" t="str">
        <f>IF(J513="巻足し",VLOOKUP(F513&amp;K513&amp;M513,製品マスタ!$M$5:$AK$1005,IF(S513/N513&gt;=3,25,22),FALSE),IF(J513="巻返し",VLOOKUP(F513&amp;K513&amp;M513,製品マスタ!$M$5:$AE$1005,19,FALSE),IF(J513="リード付け","-",IF(J513="スリット",VLOOKUP(F513&amp;K513&amp;Q513,製品マスタ!$N$5:$AE$1005,18,FALSE),""))))</f>
        <v/>
      </c>
      <c r="X513" s="40" t="str">
        <f>IF(D513="","",IF(D512&lt;&gt;"","",VLOOKUP(D513,契約台帳!$A$3:$X$700,17,FALSE)))</f>
        <v/>
      </c>
      <c r="Y513" s="35" t="str">
        <f>IF(D513="","",IF(D512&lt;&gt;"","",VLOOKUP(D513,契約台帳!$A$3:$X$700,5,FALSE)))</f>
        <v/>
      </c>
      <c r="Z513" s="74"/>
      <c r="AA513" s="266" t="str">
        <f>IFERROR(VLOOKUP(F513&amp;K513&amp;M513,製品マスタ!$M$5:$AM$1003,27,FALSE),"")</f>
        <v/>
      </c>
      <c r="AB513" s="41"/>
      <c r="AC513" s="244"/>
      <c r="AD513" s="67"/>
      <c r="AE513" s="71"/>
      <c r="AF513" s="60"/>
      <c r="AG513" s="34"/>
      <c r="AH513" s="34"/>
      <c r="AI513" s="34"/>
      <c r="AJ513" s="34"/>
      <c r="AK513" s="13"/>
      <c r="AL513" s="13"/>
      <c r="AM513" s="13"/>
      <c r="AN513" s="13"/>
      <c r="AO513" s="13"/>
      <c r="AP513" s="14"/>
      <c r="AQ513" s="15"/>
    </row>
    <row r="514" spans="1:43" s="17" customFormat="1" ht="30.95" customHeight="1" x14ac:dyDescent="0.2">
      <c r="A514" s="47"/>
      <c r="B514" s="48"/>
      <c r="C514" s="56"/>
      <c r="D514" s="35"/>
      <c r="E514" s="35"/>
      <c r="F514" s="36" t="str">
        <f>IF(D514="","",VLOOKUP(D514,契約台帳!$A$3:$X$9998,6,FALSE))&amp;IF(D514="","",VLOOKUP(D514,契約台帳!$A$3:$X$9998,7,FALSE))&amp;IF(D514="","",VLOOKUP(D514,契約台帳!$A$3:$X$9998,8,FALSE))&amp;IF(D514="","",VLOOKUP(D514,契約台帳!$A$3:$X$9998,9,FALSE))&amp;IF(D514="","",VLOOKUP(D514,契約台帳!$A$3:$X$9998,11,FALSE))</f>
        <v/>
      </c>
      <c r="G514" s="35" t="str">
        <f>IF(D514="","",IF(D513&lt;&gt;"","",VLOOKUP(F514,製品マスタ!$G$5:$H$1005,2,FALSE)))</f>
        <v/>
      </c>
      <c r="H514" s="35" t="str">
        <f>IF(D514="","",IF(D513&lt;&gt;"","",VLOOKUP(F514,製品マスタ!$G$5:$K$1005,5,FALSE)))</f>
        <v/>
      </c>
      <c r="I514" s="37" t="str">
        <f>IF(D514="","",IF(D513&lt;&gt;"","",VLOOKUP(F514,製品マスタ!$G$5:$L$1005,6,FALSE)))</f>
        <v/>
      </c>
      <c r="J514" s="38"/>
      <c r="K514" s="37" t="str">
        <f>IF(D514="","",IF(D513&lt;&gt;"","",VLOOKUP(D514,契約台帳!$A$3:$X$700,12,FALSE)))</f>
        <v/>
      </c>
      <c r="L514" s="37" t="str">
        <f>IF(D514="","",IF(D513&lt;&gt;"","",VLOOKUP(F514,製品マスタ!$G$5:$Q$1005,11,FALSE)))</f>
        <v/>
      </c>
      <c r="M514" s="49"/>
      <c r="N514" s="49"/>
      <c r="O514" s="60"/>
      <c r="P514" s="74"/>
      <c r="Q514" s="54" t="str">
        <f>IF(D514="","",IF(D513&lt;&gt;"","",IF(J514="リード付け",M514,VLOOKUP(D514,契約台帳!$A$3:$X$700,14,FALSE))))</f>
        <v/>
      </c>
      <c r="R514" s="50" t="str">
        <f>IF(D514="","",IF(D513&lt;&gt;"","",IF(J514="リード付け",M514,VLOOKUP(D514,契約台帳!$A$3:$X$700,15,FALSE))))</f>
        <v/>
      </c>
      <c r="S514" s="50" t="str">
        <f>IF(D514="","",IF(D513&lt;&gt;"","",IF(J514="リード付け",N514,VLOOKUP(D514,契約台帳!$A$3:$X$700,16,FALSE))))</f>
        <v/>
      </c>
      <c r="T514" s="50"/>
      <c r="U514" s="227" t="str">
        <f>IF(D514="","",IF(D512=D514,"",VLOOKUP(D514,契約台帳!$A$2:$X$700,18,FALSE)))</f>
        <v/>
      </c>
      <c r="V514" s="35" t="str">
        <f>IF(J514="巻足し",VLOOKUP(F514&amp;K514&amp;M514,製品マスタ!$M$5:$AK$1005,IF(S514/N514&gt;=3,24,21),FALSE),IF(J514="巻返し",VLOOKUP(F514&amp;K514&amp;M514,製品マスタ!$M$5:$AE$1005,18,FALSE),IF(J514="リード付け","原反コア",IF(J514="スリット",VLOOKUP(F514&amp;K514&amp;Q514,製品マスタ!$N$5:$AE$1005,17,FALSE),""))))</f>
        <v/>
      </c>
      <c r="W514" s="35" t="str">
        <f>IF(J514="巻足し",VLOOKUP(F514&amp;K514&amp;M514,製品マスタ!$M$5:$AK$1005,IF(S514/N514&gt;=3,25,22),FALSE),IF(J514="巻返し",VLOOKUP(F514&amp;K514&amp;M514,製品マスタ!$M$5:$AE$1005,19,FALSE),IF(J514="リード付け","-",IF(J514="スリット",VLOOKUP(F514&amp;K514&amp;Q514,製品マスタ!$N$5:$AE$1005,18,FALSE),""))))</f>
        <v/>
      </c>
      <c r="X514" s="40" t="str">
        <f>IF(D514="","",IF(D513&lt;&gt;"","",VLOOKUP(D514,契約台帳!$A$3:$X$700,17,FALSE)))</f>
        <v/>
      </c>
      <c r="Y514" s="35" t="str">
        <f>IF(D514="","",IF(D513&lt;&gt;"","",VLOOKUP(D514,契約台帳!$A$3:$X$700,5,FALSE)))</f>
        <v/>
      </c>
      <c r="Z514" s="74"/>
      <c r="AA514" s="266" t="str">
        <f>IFERROR(VLOOKUP(F514&amp;K514&amp;M514,製品マスタ!$M$5:$AM$1003,27,FALSE),"")</f>
        <v/>
      </c>
      <c r="AB514" s="41"/>
      <c r="AC514" s="244"/>
      <c r="AD514" s="67"/>
      <c r="AE514" s="71"/>
      <c r="AF514" s="60"/>
      <c r="AG514" s="34"/>
      <c r="AH514" s="34"/>
      <c r="AI514" s="34"/>
      <c r="AJ514" s="34"/>
      <c r="AK514" s="13"/>
      <c r="AL514" s="13"/>
      <c r="AM514" s="13"/>
      <c r="AN514" s="13"/>
      <c r="AO514" s="13"/>
      <c r="AP514" s="14"/>
      <c r="AQ514" s="15"/>
    </row>
    <row r="515" spans="1:43" s="17" customFormat="1" ht="30.95" customHeight="1" x14ac:dyDescent="0.2">
      <c r="A515" s="47"/>
      <c r="B515" s="48"/>
      <c r="C515" s="56"/>
      <c r="D515" s="35"/>
      <c r="E515" s="35"/>
      <c r="F515" s="36" t="str">
        <f>IF(D515="","",VLOOKUP(D515,契約台帳!$A$3:$X$9998,6,FALSE))&amp;IF(D515="","",VLOOKUP(D515,契約台帳!$A$3:$X$9998,7,FALSE))&amp;IF(D515="","",VLOOKUP(D515,契約台帳!$A$3:$X$9998,8,FALSE))&amp;IF(D515="","",VLOOKUP(D515,契約台帳!$A$3:$X$9998,9,FALSE))&amp;IF(D515="","",VLOOKUP(D515,契約台帳!$A$3:$X$9998,11,FALSE))</f>
        <v/>
      </c>
      <c r="G515" s="35" t="str">
        <f>IF(D515="","",IF(D514&lt;&gt;"","",VLOOKUP(F515,製品マスタ!$G$5:$H$1005,2,FALSE)))</f>
        <v/>
      </c>
      <c r="H515" s="35" t="str">
        <f>IF(D515="","",IF(D514&lt;&gt;"","",VLOOKUP(F515,製品マスタ!$G$5:$K$1005,5,FALSE)))</f>
        <v/>
      </c>
      <c r="I515" s="37" t="str">
        <f>IF(D515="","",IF(D514&lt;&gt;"","",VLOOKUP(F515,製品マスタ!$G$5:$L$1005,6,FALSE)))</f>
        <v/>
      </c>
      <c r="J515" s="38"/>
      <c r="K515" s="37" t="str">
        <f>IF(D515="","",IF(D514&lt;&gt;"","",VLOOKUP(D515,契約台帳!$A$3:$X$700,12,FALSE)))</f>
        <v/>
      </c>
      <c r="L515" s="37" t="str">
        <f>IF(D515="","",IF(D514&lt;&gt;"","",VLOOKUP(F515,製品マスタ!$G$5:$Q$1005,11,FALSE)))</f>
        <v/>
      </c>
      <c r="M515" s="49"/>
      <c r="N515" s="49"/>
      <c r="O515" s="60"/>
      <c r="P515" s="74"/>
      <c r="Q515" s="54" t="str">
        <f>IF(D515="","",IF(D514&lt;&gt;"","",IF(J515="リード付け",M515,VLOOKUP(D515,契約台帳!$A$3:$X$700,14,FALSE))))</f>
        <v/>
      </c>
      <c r="R515" s="50" t="str">
        <f>IF(D515="","",IF(D514&lt;&gt;"","",IF(J515="リード付け",M515,VLOOKUP(D515,契約台帳!$A$3:$X$700,15,FALSE))))</f>
        <v/>
      </c>
      <c r="S515" s="50" t="str">
        <f>IF(D515="","",IF(D514&lt;&gt;"","",IF(J515="リード付け",N515,VLOOKUP(D515,契約台帳!$A$3:$X$700,16,FALSE))))</f>
        <v/>
      </c>
      <c r="T515" s="50"/>
      <c r="U515" s="227" t="str">
        <f>IF(D515="","",IF(D513=D515,"",VLOOKUP(D515,契約台帳!$A$2:$X$700,18,FALSE)))</f>
        <v/>
      </c>
      <c r="V515" s="35" t="str">
        <f>IF(J515="巻足し",VLOOKUP(F515&amp;K515&amp;M515,製品マスタ!$M$5:$AK$1005,IF(S515/N515&gt;=3,24,21),FALSE),IF(J515="巻返し",VLOOKUP(F515&amp;K515&amp;M515,製品マスタ!$M$5:$AE$1005,18,FALSE),IF(J515="リード付け","原反コア",IF(J515="スリット",VLOOKUP(F515&amp;K515&amp;Q515,製品マスタ!$N$5:$AE$1005,17,FALSE),""))))</f>
        <v/>
      </c>
      <c r="W515" s="35" t="str">
        <f>IF(J515="巻足し",VLOOKUP(F515&amp;K515&amp;M515,製品マスタ!$M$5:$AK$1005,IF(S515/N515&gt;=3,25,22),FALSE),IF(J515="巻返し",VLOOKUP(F515&amp;K515&amp;M515,製品マスタ!$M$5:$AE$1005,19,FALSE),IF(J515="リード付け","-",IF(J515="スリット",VLOOKUP(F515&amp;K515&amp;Q515,製品マスタ!$N$5:$AE$1005,18,FALSE),""))))</f>
        <v/>
      </c>
      <c r="X515" s="40" t="str">
        <f>IF(D515="","",IF(D514&lt;&gt;"","",VLOOKUP(D515,契約台帳!$A$3:$X$700,17,FALSE)))</f>
        <v/>
      </c>
      <c r="Y515" s="35" t="str">
        <f>IF(D515="","",IF(D514&lt;&gt;"","",VLOOKUP(D515,契約台帳!$A$3:$X$700,5,FALSE)))</f>
        <v/>
      </c>
      <c r="Z515" s="74"/>
      <c r="AA515" s="266" t="str">
        <f>IFERROR(VLOOKUP(F515&amp;K515&amp;M515,製品マスタ!$M$5:$AM$1003,27,FALSE),"")</f>
        <v/>
      </c>
      <c r="AB515" s="41"/>
      <c r="AC515" s="244"/>
      <c r="AD515" s="67"/>
      <c r="AE515" s="71"/>
      <c r="AF515" s="60"/>
      <c r="AG515" s="34"/>
      <c r="AH515" s="34"/>
      <c r="AI515" s="34"/>
      <c r="AJ515" s="34"/>
      <c r="AK515" s="13"/>
      <c r="AL515" s="13"/>
      <c r="AM515" s="13"/>
      <c r="AN515" s="13"/>
      <c r="AO515" s="13"/>
      <c r="AP515" s="14"/>
      <c r="AQ515" s="15"/>
    </row>
    <row r="516" spans="1:43" s="17" customFormat="1" ht="30.95" customHeight="1" x14ac:dyDescent="0.2">
      <c r="A516" s="47"/>
      <c r="B516" s="48"/>
      <c r="C516" s="56"/>
      <c r="D516" s="35"/>
      <c r="E516" s="35"/>
      <c r="F516" s="36" t="str">
        <f>IF(D516="","",VLOOKUP(D516,契約台帳!$A$3:$X$9998,6,FALSE))&amp;IF(D516="","",VLOOKUP(D516,契約台帳!$A$3:$X$9998,7,FALSE))&amp;IF(D516="","",VLOOKUP(D516,契約台帳!$A$3:$X$9998,8,FALSE))&amp;IF(D516="","",VLOOKUP(D516,契約台帳!$A$3:$X$9998,9,FALSE))&amp;IF(D516="","",VLOOKUP(D516,契約台帳!$A$3:$X$9998,11,FALSE))</f>
        <v/>
      </c>
      <c r="G516" s="35" t="str">
        <f>IF(D516="","",IF(D515&lt;&gt;"","",VLOOKUP(F516,製品マスタ!$G$5:$H$1005,2,FALSE)))</f>
        <v/>
      </c>
      <c r="H516" s="35" t="str">
        <f>IF(D516="","",IF(D515&lt;&gt;"","",VLOOKUP(F516,製品マスタ!$G$5:$K$1005,5,FALSE)))</f>
        <v/>
      </c>
      <c r="I516" s="37" t="str">
        <f>IF(D516="","",IF(D515&lt;&gt;"","",VLOOKUP(F516,製品マスタ!$G$5:$L$1005,6,FALSE)))</f>
        <v/>
      </c>
      <c r="J516" s="38"/>
      <c r="K516" s="37" t="str">
        <f>IF(D516="","",IF(D515&lt;&gt;"","",VLOOKUP(D516,契約台帳!$A$3:$X$700,12,FALSE)))</f>
        <v/>
      </c>
      <c r="L516" s="37" t="str">
        <f>IF(D516="","",IF(D515&lt;&gt;"","",VLOOKUP(F516,製品マスタ!$G$5:$Q$1005,11,FALSE)))</f>
        <v/>
      </c>
      <c r="M516" s="49"/>
      <c r="N516" s="49"/>
      <c r="O516" s="60"/>
      <c r="P516" s="74"/>
      <c r="Q516" s="54" t="str">
        <f>IF(D516="","",IF(D515&lt;&gt;"","",IF(J516="リード付け",M516,VLOOKUP(D516,契約台帳!$A$3:$X$700,14,FALSE))))</f>
        <v/>
      </c>
      <c r="R516" s="50" t="str">
        <f>IF(D516="","",IF(D515&lt;&gt;"","",IF(J516="リード付け",M516,VLOOKUP(D516,契約台帳!$A$3:$X$700,15,FALSE))))</f>
        <v/>
      </c>
      <c r="S516" s="50" t="str">
        <f>IF(D516="","",IF(D515&lt;&gt;"","",IF(J516="リード付け",N516,VLOOKUP(D516,契約台帳!$A$3:$X$700,16,FALSE))))</f>
        <v/>
      </c>
      <c r="T516" s="50"/>
      <c r="U516" s="227" t="str">
        <f>IF(D516="","",IF(D514=D516,"",VLOOKUP(D516,契約台帳!$A$2:$X$700,18,FALSE)))</f>
        <v/>
      </c>
      <c r="V516" s="35" t="str">
        <f>IF(J516="巻足し",VLOOKUP(F516&amp;K516&amp;M516,製品マスタ!$M$5:$AK$1005,IF(S516/N516&gt;=3,24,21),FALSE),IF(J516="巻返し",VLOOKUP(F516&amp;K516&amp;M516,製品マスタ!$M$5:$AE$1005,18,FALSE),IF(J516="リード付け","原反コア",IF(J516="スリット",VLOOKUP(F516&amp;K516&amp;Q516,製品マスタ!$N$5:$AE$1005,17,FALSE),""))))</f>
        <v/>
      </c>
      <c r="W516" s="35" t="str">
        <f>IF(J516="巻足し",VLOOKUP(F516&amp;K516&amp;M516,製品マスタ!$M$5:$AK$1005,IF(S516/N516&gt;=3,25,22),FALSE),IF(J516="巻返し",VLOOKUP(F516&amp;K516&amp;M516,製品マスタ!$M$5:$AE$1005,19,FALSE),IF(J516="リード付け","-",IF(J516="スリット",VLOOKUP(F516&amp;K516&amp;Q516,製品マスタ!$N$5:$AE$1005,18,FALSE),""))))</f>
        <v/>
      </c>
      <c r="X516" s="40" t="str">
        <f>IF(D516="","",IF(D515&lt;&gt;"","",VLOOKUP(D516,契約台帳!$A$3:$X$700,17,FALSE)))</f>
        <v/>
      </c>
      <c r="Y516" s="35" t="str">
        <f>IF(D516="","",IF(D515&lt;&gt;"","",VLOOKUP(D516,契約台帳!$A$3:$X$700,5,FALSE)))</f>
        <v/>
      </c>
      <c r="Z516" s="74"/>
      <c r="AA516" s="266" t="str">
        <f>IFERROR(VLOOKUP(F516&amp;K516&amp;M516,製品マスタ!$M$5:$AM$1003,27,FALSE),"")</f>
        <v/>
      </c>
      <c r="AB516" s="41"/>
      <c r="AC516" s="244"/>
      <c r="AD516" s="67"/>
      <c r="AE516" s="71"/>
      <c r="AF516" s="60"/>
      <c r="AG516" s="34"/>
      <c r="AH516" s="34"/>
      <c r="AI516" s="34"/>
      <c r="AJ516" s="34"/>
      <c r="AK516" s="13"/>
      <c r="AL516" s="13"/>
      <c r="AM516" s="13"/>
      <c r="AN516" s="13"/>
      <c r="AO516" s="13"/>
      <c r="AP516" s="14"/>
      <c r="AQ516" s="15"/>
    </row>
    <row r="517" spans="1:43" s="17" customFormat="1" ht="30.95" customHeight="1" x14ac:dyDescent="0.2">
      <c r="A517" s="47"/>
      <c r="B517" s="48"/>
      <c r="C517" s="56"/>
      <c r="D517" s="35"/>
      <c r="E517" s="35"/>
      <c r="F517" s="36" t="str">
        <f>IF(D517="","",VLOOKUP(D517,契約台帳!$A$3:$X$9998,6,FALSE))&amp;IF(D517="","",VLOOKUP(D517,契約台帳!$A$3:$X$9998,7,FALSE))&amp;IF(D517="","",VLOOKUP(D517,契約台帳!$A$3:$X$9998,8,FALSE))&amp;IF(D517="","",VLOOKUP(D517,契約台帳!$A$3:$X$9998,9,FALSE))&amp;IF(D517="","",VLOOKUP(D517,契約台帳!$A$3:$X$9998,11,FALSE))</f>
        <v/>
      </c>
      <c r="G517" s="35" t="str">
        <f>IF(D517="","",IF(D516&lt;&gt;"","",VLOOKUP(F517,製品マスタ!$G$5:$H$1005,2,FALSE)))</f>
        <v/>
      </c>
      <c r="H517" s="35" t="str">
        <f>IF(D517="","",IF(D516&lt;&gt;"","",VLOOKUP(F517,製品マスタ!$G$5:$K$1005,5,FALSE)))</f>
        <v/>
      </c>
      <c r="I517" s="37" t="str">
        <f>IF(D517="","",IF(D516&lt;&gt;"","",VLOOKUP(F517,製品マスタ!$G$5:$L$1005,6,FALSE)))</f>
        <v/>
      </c>
      <c r="J517" s="38"/>
      <c r="K517" s="37" t="str">
        <f>IF(D517="","",IF(D516&lt;&gt;"","",VLOOKUP(D517,契約台帳!$A$3:$X$700,12,FALSE)))</f>
        <v/>
      </c>
      <c r="L517" s="37" t="str">
        <f>IF(D517="","",IF(D516&lt;&gt;"","",VLOOKUP(F517,製品マスタ!$G$5:$Q$1005,11,FALSE)))</f>
        <v/>
      </c>
      <c r="M517" s="49"/>
      <c r="N517" s="49"/>
      <c r="O517" s="60"/>
      <c r="P517" s="74"/>
      <c r="Q517" s="54" t="str">
        <f>IF(D517="","",IF(D516&lt;&gt;"","",IF(J517="リード付け",M517,VLOOKUP(D517,契約台帳!$A$3:$X$700,14,FALSE))))</f>
        <v/>
      </c>
      <c r="R517" s="50" t="str">
        <f>IF(D517="","",IF(D516&lt;&gt;"","",IF(J517="リード付け",M517,VLOOKUP(D517,契約台帳!$A$3:$X$700,15,FALSE))))</f>
        <v/>
      </c>
      <c r="S517" s="50" t="str">
        <f>IF(D517="","",IF(D516&lt;&gt;"","",IF(J517="リード付け",N517,VLOOKUP(D517,契約台帳!$A$3:$X$700,16,FALSE))))</f>
        <v/>
      </c>
      <c r="T517" s="50"/>
      <c r="U517" s="227" t="str">
        <f>IF(D517="","",IF(D515=D517,"",VLOOKUP(D517,契約台帳!$A$2:$X$700,18,FALSE)))</f>
        <v/>
      </c>
      <c r="V517" s="35" t="str">
        <f>IF(J517="巻足し",VLOOKUP(F517&amp;K517&amp;M517,製品マスタ!$M$5:$AK$1005,IF(S517/N517&gt;=3,24,21),FALSE),IF(J517="巻返し",VLOOKUP(F517&amp;K517&amp;M517,製品マスタ!$M$5:$AE$1005,18,FALSE),IF(J517="リード付け","原反コア",IF(J517="スリット",VLOOKUP(F517&amp;K517&amp;Q517,製品マスタ!$N$5:$AE$1005,17,FALSE),""))))</f>
        <v/>
      </c>
      <c r="W517" s="35" t="str">
        <f>IF(J517="巻足し",VLOOKUP(F517&amp;K517&amp;M517,製品マスタ!$M$5:$AK$1005,IF(S517/N517&gt;=3,25,22),FALSE),IF(J517="巻返し",VLOOKUP(F517&amp;K517&amp;M517,製品マスタ!$M$5:$AE$1005,19,FALSE),IF(J517="リード付け","-",IF(J517="スリット",VLOOKUP(F517&amp;K517&amp;Q517,製品マスタ!$N$5:$AE$1005,18,FALSE),""))))</f>
        <v/>
      </c>
      <c r="X517" s="40" t="str">
        <f>IF(D517="","",IF(D516&lt;&gt;"","",VLOOKUP(D517,契約台帳!$A$3:$X$700,17,FALSE)))</f>
        <v/>
      </c>
      <c r="Y517" s="35" t="str">
        <f>IF(D517="","",IF(D516&lt;&gt;"","",VLOOKUP(D517,契約台帳!$A$3:$X$700,5,FALSE)))</f>
        <v/>
      </c>
      <c r="Z517" s="74"/>
      <c r="AA517" s="266" t="str">
        <f>IFERROR(VLOOKUP(F517&amp;K517&amp;M517,製品マスタ!$M$5:$AM$1003,27,FALSE),"")</f>
        <v/>
      </c>
      <c r="AB517" s="41"/>
      <c r="AC517" s="244"/>
      <c r="AD517" s="67"/>
      <c r="AE517" s="71"/>
      <c r="AF517" s="60"/>
      <c r="AG517" s="34"/>
      <c r="AH517" s="34"/>
      <c r="AI517" s="34"/>
      <c r="AJ517" s="34"/>
      <c r="AK517" s="13"/>
      <c r="AL517" s="13"/>
      <c r="AM517" s="13"/>
      <c r="AN517" s="13"/>
      <c r="AO517" s="13"/>
      <c r="AP517" s="14"/>
      <c r="AQ517" s="15"/>
    </row>
    <row r="518" spans="1:43" s="17" customFormat="1" ht="30.95" customHeight="1" thickBot="1" x14ac:dyDescent="0.25">
      <c r="A518" s="52"/>
      <c r="B518" s="53"/>
      <c r="C518" s="58"/>
      <c r="D518" s="42"/>
      <c r="E518" s="42"/>
      <c r="F518" s="43" t="str">
        <f>IF(D518="","",VLOOKUP(D518,契約台帳!$A$3:$X$9998,6,FALSE))&amp;IF(D518="","",VLOOKUP(D518,契約台帳!$A$3:$X$9998,7,FALSE))&amp;IF(D518="","",VLOOKUP(D518,契約台帳!$A$3:$X$9998,8,FALSE))&amp;IF(D518="","",VLOOKUP(D518,契約台帳!$A$3:$X$9998,9,FALSE))&amp;IF(D518="","",VLOOKUP(D518,契約台帳!$A$3:$X$9998,11,FALSE))</f>
        <v/>
      </c>
      <c r="G518" s="42" t="str">
        <f>IF(D518="","",IF(D517&lt;&gt;"","",VLOOKUP(F518,製品マスタ!$G$5:$H$1005,2,FALSE)))</f>
        <v/>
      </c>
      <c r="H518" s="42" t="str">
        <f>IF(D518="","",IF(D517&lt;&gt;"","",VLOOKUP(F518,製品マスタ!$G$5:$K$1005,5,FALSE)))</f>
        <v/>
      </c>
      <c r="I518" s="44" t="str">
        <f>IF(D518="","",IF(D517&lt;&gt;"","",VLOOKUP(F518,製品マスタ!$G$5:$L$1005,6,FALSE)))</f>
        <v/>
      </c>
      <c r="J518" s="45"/>
      <c r="K518" s="37" t="str">
        <f>IF(D518="","",IF(D517&lt;&gt;"","",VLOOKUP(D518,契約台帳!$A$3:$X$700,12,FALSE)))</f>
        <v/>
      </c>
      <c r="L518" s="44" t="str">
        <f>IF(D518="","",IF(D517&lt;&gt;"","",VLOOKUP(F518,製品マスタ!$G$5:$Q$1005,11,FALSE)))</f>
        <v/>
      </c>
      <c r="M518" s="61"/>
      <c r="N518" s="61"/>
      <c r="O518" s="62"/>
      <c r="P518" s="76"/>
      <c r="Q518" s="54" t="str">
        <f>IF(D518="","",IF(D517&lt;&gt;"","",IF(J518="リード付け",M518,VLOOKUP(D518,契約台帳!$A$3:$X$700,14,FALSE))))</f>
        <v/>
      </c>
      <c r="R518" s="50" t="str">
        <f>IF(D518="","",IF(D517&lt;&gt;"","",IF(J518="リード付け",M518,VLOOKUP(D518,契約台帳!$A$3:$X$700,15,FALSE))))</f>
        <v/>
      </c>
      <c r="S518" s="50" t="str">
        <f>IF(D518="","",IF(D517&lt;&gt;"","",IF(J518="リード付け",N518,VLOOKUP(D518,契約台帳!$A$3:$X$700,16,FALSE))))</f>
        <v/>
      </c>
      <c r="T518" s="63"/>
      <c r="U518" s="284" t="str">
        <f>IF(D518="","",IF(D516=D518,"",VLOOKUP(D518,契約台帳!$A$2:$X$700,18,FALSE)))</f>
        <v/>
      </c>
      <c r="V518" s="42" t="str">
        <f>IF(J518="巻足し",VLOOKUP(F518&amp;K518&amp;M518,製品マスタ!$M$5:$AK$1005,IF(S518/N518&gt;=3,24,21),FALSE),IF(J518="巻返し",VLOOKUP(F518&amp;K518&amp;M518,製品マスタ!$M$5:$AE$1005,18,FALSE),IF(J518="リード付け","原反コア",IF(J518="スリット",VLOOKUP(F518&amp;K518&amp;Q518,製品マスタ!$N$5:$AE$1005,17,FALSE),""))))</f>
        <v/>
      </c>
      <c r="W518" s="42" t="str">
        <f>IF(J518="巻足し",VLOOKUP(F518&amp;K518&amp;M518,製品マスタ!$M$5:$AK$1005,IF(S518/N518&gt;=3,25,22),FALSE),IF(J518="巻返し",VLOOKUP(F518&amp;K518&amp;M518,製品マスタ!$M$5:$AE$1005,19,FALSE),IF(J518="リード付け","-",IF(J518="スリット",VLOOKUP(F518&amp;K518&amp;Q518,製品マスタ!$N$5:$AE$1005,18,FALSE),""))))</f>
        <v/>
      </c>
      <c r="X518" s="40" t="str">
        <f>IF(D518="","",IF(D517&lt;&gt;"","",VLOOKUP(D518,契約台帳!$A$3:$X$700,17,FALSE)))</f>
        <v/>
      </c>
      <c r="Y518" s="35" t="str">
        <f>IF(D518="","",IF(D517&lt;&gt;"","",VLOOKUP(D518,契約台帳!$A$3:$X$700,5,FALSE)))</f>
        <v/>
      </c>
      <c r="Z518" s="76"/>
      <c r="AA518" s="266" t="str">
        <f>IFERROR(VLOOKUP(F518&amp;K518&amp;M518,製品マスタ!$M$5:$AM$1003,27,FALSE),"")</f>
        <v/>
      </c>
      <c r="AB518" s="46"/>
      <c r="AC518" s="247"/>
      <c r="AD518" s="67"/>
      <c r="AE518" s="72"/>
      <c r="AF518" s="62"/>
      <c r="AG518" s="34"/>
      <c r="AH518" s="34"/>
      <c r="AI518" s="34"/>
      <c r="AJ518" s="34"/>
      <c r="AK518" s="13"/>
      <c r="AL518" s="13"/>
      <c r="AM518" s="13"/>
      <c r="AN518" s="13"/>
      <c r="AO518" s="13"/>
      <c r="AP518" s="14"/>
      <c r="AQ518" s="15"/>
    </row>
    <row r="519" spans="1:43" x14ac:dyDescent="0.2">
      <c r="A519" s="249"/>
      <c r="B519" s="249"/>
      <c r="C519" s="250"/>
      <c r="D519" s="249"/>
      <c r="E519" s="249"/>
      <c r="F519" s="251"/>
      <c r="G519" s="252"/>
      <c r="H519" s="252"/>
      <c r="I519" s="249"/>
      <c r="J519" s="249"/>
      <c r="K519" s="249"/>
      <c r="L519" s="249"/>
      <c r="M519" s="253"/>
      <c r="N519" s="253"/>
      <c r="O519" s="249"/>
      <c r="P519" s="254"/>
      <c r="Q519" s="255"/>
      <c r="R519" s="256"/>
      <c r="S519" s="256"/>
      <c r="T519" s="257"/>
      <c r="U519" s="257"/>
      <c r="V519" s="258"/>
      <c r="W519" s="258"/>
      <c r="X519" s="257"/>
      <c r="Y519" s="258"/>
      <c r="Z519" s="254"/>
      <c r="AA519" s="254"/>
      <c r="AB519" s="254"/>
      <c r="AC519" s="254"/>
    </row>
  </sheetData>
  <phoneticPr fontId="13"/>
  <conditionalFormatting sqref="M5:M17 M27:M29 M35 M19:M21 M23 M31 M25">
    <cfRule type="expression" dxfId="8" priority="9">
      <formula>AND($J5="巻返し",$M5-$Q5&gt;=6)</formula>
    </cfRule>
  </conditionalFormatting>
  <conditionalFormatting sqref="M34">
    <cfRule type="expression" dxfId="7" priority="8">
      <formula>AND($J34="巻返し",$M34-$Q34&gt;=6)</formula>
    </cfRule>
  </conditionalFormatting>
  <conditionalFormatting sqref="M32">
    <cfRule type="expression" dxfId="6" priority="7">
      <formula>AND($J32="巻返し",$M32-$Q32&gt;=6)</formula>
    </cfRule>
  </conditionalFormatting>
  <conditionalFormatting sqref="M18">
    <cfRule type="expression" dxfId="5" priority="6">
      <formula>AND($J18="巻返し",$M18-$Q18&gt;=6)</formula>
    </cfRule>
  </conditionalFormatting>
  <conditionalFormatting sqref="M22">
    <cfRule type="expression" dxfId="4" priority="5">
      <formula>AND($J22="巻返し",$M22-$Q22&gt;=6)</formula>
    </cfRule>
  </conditionalFormatting>
  <conditionalFormatting sqref="M30">
    <cfRule type="expression" dxfId="3" priority="4">
      <formula>AND($J30="巻返し",$M30-$Q30&gt;=6)</formula>
    </cfRule>
  </conditionalFormatting>
  <conditionalFormatting sqref="M26">
    <cfRule type="expression" dxfId="2" priority="3">
      <formula>AND($J26="巻返し",$M26-$Q26&gt;=6)</formula>
    </cfRule>
  </conditionalFormatting>
  <conditionalFormatting sqref="M33">
    <cfRule type="expression" dxfId="1" priority="2">
      <formula>AND($J33="巻返し",$M33-$Q33&gt;=6)</formula>
    </cfRule>
  </conditionalFormatting>
  <conditionalFormatting sqref="M24">
    <cfRule type="expression" dxfId="0" priority="1">
      <formula>AND($J24="巻返し",$M24-$Q24&gt;=6)</formula>
    </cfRule>
  </conditionalFormatting>
  <printOptions horizontalCentered="1"/>
  <pageMargins left="0" right="0" top="0.27559055118110237" bottom="0" header="0" footer="0"/>
  <pageSetup paperSize="9" scale="35" orientation="landscape" r:id="rId1"/>
  <headerFooter alignWithMargins="0">
    <oddHeader>&amp;L品質記録-PM-10-03-(PM)&amp;R&amp;D  &amp;T</oddHeader>
    <oddFooter>&amp;C&amp;P/&amp;N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228EB-07A7-4416-935A-32175D2ABFA1}">
  <dimension ref="B6:B8"/>
  <sheetViews>
    <sheetView tabSelected="1" workbookViewId="0">
      <selection activeCell="F14" sqref="F14"/>
    </sheetView>
  </sheetViews>
  <sheetFormatPr defaultRowHeight="13.5" x14ac:dyDescent="0.15"/>
  <sheetData>
    <row r="6" spans="2:2" x14ac:dyDescent="0.15">
      <c r="B6" t="s">
        <v>779</v>
      </c>
    </row>
    <row r="8" spans="2:2" x14ac:dyDescent="0.15">
      <c r="B8" t="s">
        <v>780</v>
      </c>
    </row>
  </sheetData>
  <phoneticPr fontId="1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製品マスタ</vt:lpstr>
      <vt:lpstr>契約台帳</vt:lpstr>
      <vt:lpstr>S4</vt:lpstr>
      <vt:lpstr>S5</vt:lpstr>
      <vt:lpstr>Sheet1</vt:lpstr>
      <vt:lpstr>'S4'!Print_Area</vt:lpstr>
      <vt:lpstr>'S5'!Print_Area</vt:lpstr>
      <vt:lpstr>'S4'!Print_Titles</vt:lpstr>
      <vt:lpstr>'S5'!Print_Titles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第二製造課</dc:creator>
  <cp:lastModifiedBy>Windows ユーザー</cp:lastModifiedBy>
  <cp:revision/>
  <cp:lastPrinted>2022-06-10T07:30:36Z</cp:lastPrinted>
  <dcterms:created xsi:type="dcterms:W3CDTF">2001-10-31T02:25:56Z</dcterms:created>
  <dcterms:modified xsi:type="dcterms:W3CDTF">2022-06-13T19:24:53Z</dcterms:modified>
</cp:coreProperties>
</file>